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перемещ 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A" localSheetId="0">#REF!</definedName>
    <definedName name="A">#REF!</definedName>
    <definedName name="А1" localSheetId="0">#REF!</definedName>
    <definedName name="А1">#REF!</definedName>
    <definedName name="_xlnm.Print_Titles" localSheetId="0">'перемещ '!$3:$3</definedName>
    <definedName name="_xlnm.Print_Area" localSheetId="0">'перемещ '!$A$1:$G$77</definedName>
  </definedNames>
  <calcPr calcId="145621"/>
</workbook>
</file>

<file path=xl/calcChain.xml><?xml version="1.0" encoding="utf-8"?>
<calcChain xmlns="http://schemas.openxmlformats.org/spreadsheetml/2006/main">
  <c r="D36" i="1" l="1"/>
  <c r="D25" i="1" l="1"/>
  <c r="F44" i="1"/>
  <c r="D41" i="1"/>
  <c r="F11" i="1" l="1"/>
  <c r="D14" i="1"/>
  <c r="D11" i="1"/>
  <c r="D16" i="1"/>
  <c r="F15" i="1" l="1"/>
  <c r="F37" i="1"/>
  <c r="D38" i="1"/>
  <c r="D19" i="1"/>
  <c r="D55" i="1"/>
  <c r="F60" i="1"/>
  <c r="D63" i="1"/>
  <c r="D74" i="1"/>
  <c r="F76" i="1" l="1"/>
  <c r="D67" i="1" l="1"/>
  <c r="D6" i="1"/>
  <c r="D10" i="1"/>
  <c r="F10" i="1"/>
  <c r="F9" i="1"/>
  <c r="F13" i="1"/>
  <c r="E74" i="1" l="1"/>
  <c r="E73" i="1"/>
  <c r="E70" i="1"/>
  <c r="F69" i="1"/>
  <c r="D69" i="1"/>
  <c r="C69" i="1"/>
  <c r="E68" i="1"/>
  <c r="E67" i="1"/>
  <c r="E66" i="1"/>
  <c r="E65" i="1"/>
  <c r="E63" i="1"/>
  <c r="F62" i="1"/>
  <c r="D62" i="1"/>
  <c r="C62" i="1"/>
  <c r="E61" i="1"/>
  <c r="E55" i="1"/>
  <c r="E54" i="1" s="1"/>
  <c r="F54" i="1"/>
  <c r="D54" i="1"/>
  <c r="C54" i="1"/>
  <c r="E53" i="1"/>
  <c r="E52" i="1"/>
  <c r="E51" i="1"/>
  <c r="E50" i="1"/>
  <c r="E49" i="1"/>
  <c r="E45" i="1"/>
  <c r="E41" i="1"/>
  <c r="F40" i="1"/>
  <c r="D40" i="1"/>
  <c r="C40" i="1"/>
  <c r="E39" i="1"/>
  <c r="E38" i="1"/>
  <c r="D37" i="1"/>
  <c r="C37" i="1"/>
  <c r="E36" i="1"/>
  <c r="E25" i="1"/>
  <c r="F24" i="1"/>
  <c r="D24" i="1"/>
  <c r="C24" i="1"/>
  <c r="E19" i="1"/>
  <c r="E18" i="1" s="1"/>
  <c r="F18" i="1"/>
  <c r="D18" i="1"/>
  <c r="C18" i="1"/>
  <c r="E16" i="1"/>
  <c r="D15" i="1"/>
  <c r="C15" i="1"/>
  <c r="E14" i="1"/>
  <c r="F5" i="1"/>
  <c r="E11" i="1"/>
  <c r="E10" i="1"/>
  <c r="E6" i="1"/>
  <c r="C5" i="1"/>
  <c r="E24" i="1" l="1"/>
  <c r="H54" i="1"/>
  <c r="E40" i="1"/>
  <c r="H40" i="1" s="1"/>
  <c r="E37" i="1"/>
  <c r="H37" i="1" s="1"/>
  <c r="E69" i="1"/>
  <c r="H69" i="1" s="1"/>
  <c r="H18" i="1"/>
  <c r="C77" i="1"/>
  <c r="E15" i="1"/>
  <c r="H15" i="1" s="1"/>
  <c r="D5" i="1"/>
  <c r="E5" i="1" s="1"/>
  <c r="H5" i="1" s="1"/>
  <c r="E62" i="1"/>
  <c r="H62" i="1" s="1"/>
  <c r="H24" i="1"/>
  <c r="F77" i="1"/>
  <c r="D77" i="1" l="1"/>
  <c r="E77" i="1" s="1"/>
  <c r="H77" i="1" s="1"/>
</calcChain>
</file>

<file path=xl/sharedStrings.xml><?xml version="1.0" encoding="utf-8"?>
<sst xmlns="http://schemas.openxmlformats.org/spreadsheetml/2006/main" count="103" uniqueCount="93">
  <si>
    <t>тыс. рублей</t>
  </si>
  <si>
    <t xml:space="preserve"> Раз дел</t>
  </si>
  <si>
    <t>Наименование разделов/ ГРБС</t>
  </si>
  <si>
    <t xml:space="preserve">Утвержденный бюджет на 2025 год  </t>
  </si>
  <si>
    <t>Ассигнования на 2025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</si>
  <si>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</si>
  <si>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</si>
  <si>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</si>
  <si>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</si>
  <si>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</si>
  <si>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</si>
  <si>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</si>
  <si>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Уменьшение (перемещение) ассигнований в сумме  3770,0 тыс. рублей в том числе:</t>
  </si>
  <si>
    <t>в сумме 3740,0 тыс. рублей с содержания имущества, находящегося в муниципальной собственности на раздел 0500</t>
  </si>
  <si>
    <t>в сумме 30,0 тыс. рублей  между разделами, в соответствии с  бюджетной классификацией,  расходов по повышению квалификации на раздел 0700</t>
  </si>
  <si>
    <t>Собрание депутатов МГО</t>
  </si>
  <si>
    <t>Финансовое управление  Администрации МГО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</si>
  <si>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</si>
  <si>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</si>
  <si>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</si>
  <si>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</si>
  <si>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</si>
  <si>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Увеличение (перемещение) ассигнований в сумме 17608,9 тыс. рублей перераспределение между разделами, в соответствии с  бюджетной классификацией,  расходов на содержание ГТС с раздела 0500</t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</si>
  <si>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</si>
  <si>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</si>
  <si>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</si>
  <si>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 xml:space="preserve">в сумме 4331,8 тыс. рублей перемещение  по наказам избирателей между разделами с раздела 0500 </t>
  </si>
  <si>
    <t>в сумме 91251,1 тыс. рублей перемещение  по инициативному бюджетированию между разделами с раздела 0500</t>
  </si>
  <si>
    <t>Уменьшение (перемещение) ассигнований в сумме 11400,0 тыс. рублей с проектно-сметных работ по объекту "Автобусный парк МУП "УПП МГО" на раздел 0500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</si>
  <si>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</si>
  <si>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</si>
  <si>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</si>
  <si>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в сумме 3740,0 тыс. рублей на приобретение имущества  (водогрейные котлы, насосное оборудование) с раздела 0100</t>
  </si>
  <si>
    <t>в сумме 11400,00 тыс. рублей на строительство систем водоснабжения в поселке Мелентьевка, строительство линии наружного освещения автомобильной объездной дороги Тургоякского шоссе с раздела 0400</t>
  </si>
  <si>
    <t>Уменьшение (перемещение) ассигнований в сумме 17608,9 тыс. рублей перераспределение между разделами, в соответствии с  бюджетной классификацией,  расходов на содержание ГТС на раздел 0300</t>
  </si>
  <si>
    <t xml:space="preserve">в сумме 4331,8 тыс. рублей перемещение  по наказам избирателей между разделами на раздел 0400 </t>
  </si>
  <si>
    <t>в сумме 8757,4 тыс. рублей перемещение  по инициативному бюджетированию между ГРБС на раздел 0800</t>
  </si>
  <si>
    <t>в сумме 12697,5 тыс. рублей перемещение  по наказам избирателей между ГРБС на разделы 0700, 0800, 1100</t>
  </si>
  <si>
    <t>в сумме 91251,1 тыс. рублей перемещение  по инициативному бюджетированию между разделами на раздел 0500</t>
  </si>
  <si>
    <t>Управление ФКиС АМГО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</si>
  <si>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</si>
  <si>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</si>
  <si>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</si>
  <si>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</si>
  <si>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</si>
  <si>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</si>
  <si>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</si>
  <si>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Уменьшение (перемещение) ассигнований в сумме 50,0 тыс. рублей между учреждениями Управления культуры Администрации МГО  по организации  мероприятия "День победы" на раздел 0800</t>
  </si>
  <si>
    <t>Уменьшение (перемещение) ассигнований в сумме 590,6 тыс. рублей с расходов на оплату налогов, прочих расходов на содержание учреждения на раздел 0800</t>
  </si>
  <si>
    <t>Увеличение (перемещение) ассигнований в сумме 306,0 тыс. рублей перемещение  по наказам избирателей между ГРБС с раздела 0500</t>
  </si>
  <si>
    <t>Увеличение (перемещение) ассигнований в сумме 30,0 тыс. рублей  между разделами, в соответствии с  бюджетной классификацией,  расходов по повышению квалификации с раздела 0100</t>
  </si>
  <si>
    <t xml:space="preserve">Управление социальной защиты населения Администрации МГО </t>
  </si>
  <si>
    <t>0800</t>
  </si>
  <si>
    <t>Культура,  в том числе</t>
  </si>
  <si>
    <t>Управление культуры Администрации МГО</t>
  </si>
  <si>
    <t>Увеличение (перемещение) ассигнований в сумме  10401,3 тыс. рублей в том числе:</t>
  </si>
  <si>
    <t>в сумме 50,0 тыс. рублей между учреждениями Управления культуры Администрации МГО  по организации  мероприятия "День победы" с раздела 0700</t>
  </si>
  <si>
    <t>в сумме 8757,4 тыс. рублей перемещение  по инициативному бюджетированию между ГРБС с раздела 0500</t>
  </si>
  <si>
    <t>в сумме 1033,0 тыс. рублей перемещение  по наказам избирателей между ГРБС с раздела 0500</t>
  </si>
  <si>
    <t>в сумме 560,9 на разработку проектно-сметной документации и проведение госэкспертизы на объект капитального строительства "Парковый дом культуры"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</si>
  <si>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</si>
  <si>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</si>
  <si>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</si>
  <si>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</si>
  <si>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Финансовое управление Администрации МГО        </t>
    </r>
    <r>
      <rPr>
        <i/>
        <sz val="11"/>
        <rFont val="Times New Roman"/>
        <family val="1"/>
        <charset val="204"/>
      </rPr>
      <t>(резерв на з/плату)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</si>
  <si>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</si>
  <si>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</si>
  <si>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</si>
  <si>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Увеличение (перемещение) ассигнований в сумме 807,6 тыс. рублей передача ставок из МАУ ДО "ДДТ "Юность" им. В.П.Макеева" в МБУ ДО "СШОР №2" МГО с раздела 0700</t>
  </si>
  <si>
    <t>Увеличение (перемещение) ассигнований в сумме 1235,0 тыс. рублей перемещение  по наказам избирателей между ГРБС с раздела 0500</t>
  </si>
  <si>
    <t>ВСЕГО</t>
  </si>
  <si>
    <t>Увеличение (перемещение) ассигнований в сумме 1600,1 на предоставление материальной помощи оказавшимся в трудной жизненной ситуации, погребение военнослужащих, погибших в результате участия в специальной военной операции с зарезервированных средств раздела 0100</t>
  </si>
  <si>
    <t>Увеличение (перемещение) ассигнований в сумме 10123,6 тыс. рублей перемещение  по наказам избирателей между ГРБС с раздела 0500</t>
  </si>
  <si>
    <t>Увеличение (перемещение) ассигнований в сумме 8661,0 тыс. рублей на фонд оплаты труда  с зарезервированных средств с раздела 1000</t>
  </si>
  <si>
    <t xml:space="preserve">Увеличение (перемещение) ассигнований в сумме 1929,9 тыс.рублей на фонд оплаты труда с зарезервированных средств с раздела 1000; в сумме 765,8 тыс. рублей на  покраску универсального скалолазного стенда уличного размещения (скалодрома) МБУ СШОР "Вертикаль" с зарезервированных средств раздела 0100 </t>
  </si>
  <si>
    <t>Увеличение (перемещение) ассигнований в сумме 51209,0 тыс. рублей на фонд оплаты труда  с зарезервированных средств с раздела 1000</t>
  </si>
  <si>
    <t>Уменьшение (перемещение) ассигнований в сумме 97100,2 тыс. рублей с разерервированных средств на фонд оплаты труда на разделы 0100,0700,0800,1000,1100</t>
  </si>
  <si>
    <t xml:space="preserve">Увеличение (перемещение) ассигнований в сумме 458 тыс.рублей на фонд оплаты труда с зарезервированных средств с раздела 1000; в сумме 235,8 тыс. рублей на вывоз мусора и обработку парка Автозаводцев с зарезервированных средств раздела 0100 </t>
  </si>
  <si>
    <t>Увеличение (перемещение) ассигнований в сумме  95782,9 тыс. рублей в том числе:</t>
  </si>
  <si>
    <t>Уменьшение (перемещение) ассигнований с зарезервированных средств в сумме 73943,1 тыс. рублей на разделы 0500, 1000</t>
  </si>
  <si>
    <t>Уменьшение (перемещение) ассигнований в сумме  134646,7 тыс. рублей в том числе:</t>
  </si>
  <si>
    <t>Увеличение (перемещение) ассигнований в сумме  88027,0 тыс. рублей в том числе:</t>
  </si>
  <si>
    <t xml:space="preserve">Уменьшение (перемещение) ассигнований в сумме  3441 тыс. рублей на Администрацию МГО раздел 0500 </t>
  </si>
  <si>
    <t>Информация об изменении ассигнований бюджета Миасского городского округа в 2025 году (после принятия решения Собранием депутатов МГО от 20.12.2024г. № 3)</t>
  </si>
  <si>
    <t>Увеличение (перемещение) ассигнований в сумме 17738,1 тыс. рублей на фонд оплаты труда с зарезервированных средств с раздела 1000</t>
  </si>
  <si>
    <t>Увеличение (перемещение) ассигнований в с умме 9195,0 тыс. рублей на фонд оплаты труда  с зарезервированных средств с раздела 1000 и гарантии с зарезервированных средств с раздела 0100</t>
  </si>
  <si>
    <t xml:space="preserve">Увеличение (перемещение) ассигнований в сумме 492,6 тыс. рублей  на мероприятия  МП "Обеспечение безопасности жизнедеятельности населения Миасского городского округа "с зарезервированных средств раздела 0100 </t>
  </si>
  <si>
    <t>в сумме 200,0 тыс. рублей перемещение  на приобретение сувенирной продукции по МП "Формирование благоприятного инвестиционного климата"с зарезервированных средств раздела 0100</t>
  </si>
  <si>
    <t>в сумме 69446,0 тыс. рублей  на оплату энергосервисного контракта с раздела 0100 (с зарезервированных средств)</t>
  </si>
  <si>
    <t>в сумме 3441, тыс.рублей на софинансирование мероприятий по благоустройству парка Автозаводцев с Управления ФКС раздел 0500</t>
  </si>
  <si>
    <t xml:space="preserve">Увеличение (перемещение) ассигнований в сумме 286,9 тыс. рублей на мероприятия МП "Охрана окружающей среды на территории МГО " с зарезервированных средств раздела 0100 </t>
  </si>
  <si>
    <t>Уменьшение (перемещение) ассигнований в сумме 807,6 тыс. рублей, в связи с передачей ставок из МАУ ДО "ДДТ "Юность" им. В.П.Макеева" в МБУ ДО "СШОР №2" МГО на раздел 1100</t>
  </si>
  <si>
    <t xml:space="preserve">Увеличение (перемещение) ассигнований в сумме 8069,0 тыс.рублей на фонд оплаты труда и гарантии с зарезервированных средств с разделов 0100, 1000; в сумме 756 тыс. рублей на установку оконных блоков к юбилею МБДОУ № 50  с зарезервированных средств раздела 0100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</si>
</sst>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3"/>
      <name val="Times New Roman"/>
      <family val="1"/>
      <charset val="204"/>
    </font>
    <font>
      <sz val="13"/>
      <name val="Arial Cyr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2" fillId="0" borderId="0" applyFont="0" applyFill="0" applyBorder="0" applyAlignment="0" applyProtection="0"/>
  </cellStyleXfs>
  <cellXfs count="101">
    <xf numFmtId="0" fontId="0" fillId="0" borderId="0" xfId="0"/>
    <xf numFmtId="0" fontId="5" fillId="2" borderId="0" xfId="0" applyFont="1" applyFill="1"/>
    <xf numFmtId="0" fontId="6" fillId="2" borderId="0" xfId="0" applyFont="1" applyFill="1"/>
    <xf numFmtId="49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justify" vertical="center"/>
    </xf>
    <xf numFmtId="164" fontId="6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justify" vertical="center" wrapText="1"/>
    </xf>
    <xf numFmtId="164" fontId="5" fillId="2" borderId="0" xfId="0" applyNumberFormat="1" applyFont="1" applyFill="1"/>
    <xf numFmtId="164" fontId="12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justify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justify" vertical="center" wrapText="1"/>
    </xf>
    <xf numFmtId="14" fontId="13" fillId="2" borderId="1" xfId="0" applyNumberFormat="1" applyFont="1" applyFill="1" applyBorder="1" applyAlignment="1">
      <alignment horizontal="justify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8" fillId="2" borderId="1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64" fontId="13" fillId="2" borderId="4" xfId="0" applyNumberFormat="1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 vertical="center" wrapText="1"/>
    </xf>
    <xf numFmtId="0" fontId="18" fillId="2" borderId="0" xfId="0" applyFont="1" applyFill="1"/>
    <xf numFmtId="49" fontId="7" fillId="2" borderId="2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164" fontId="13" fillId="2" borderId="4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justify" vertical="center" wrapText="1"/>
    </xf>
    <xf numFmtId="0" fontId="20" fillId="2" borderId="0" xfId="0" applyFont="1" applyFill="1"/>
    <xf numFmtId="49" fontId="6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justify" vertical="center"/>
    </xf>
    <xf numFmtId="164" fontId="17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justify" vertical="center" wrapText="1"/>
    </xf>
    <xf numFmtId="0" fontId="13" fillId="2" borderId="3" xfId="0" applyFont="1" applyFill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justify" vertical="center" wrapText="1"/>
    </xf>
    <xf numFmtId="49" fontId="13" fillId="0" borderId="4" xfId="0" applyNumberFormat="1" applyFont="1" applyFill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justify" vertical="center" wrapText="1"/>
    </xf>
    <xf numFmtId="164" fontId="13" fillId="2" borderId="4" xfId="0" applyNumberFormat="1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tabSelected="1" zoomScale="90" zoomScaleNormal="90" workbookViewId="0">
      <pane xSplit="2" ySplit="3" topLeftCell="C59" activePane="bottomRight" state="frozen"/>
      <selection pane="topRight" activeCell="C1" sqref="C1"/>
      <selection pane="bottomLeft" activeCell="A4" sqref="A4"/>
      <selection pane="bottomRight" sqref="A1:G77"/>
    </sheetView>
  </sheetViews>
  <sheetFormatPr defaultColWidth="14.42578125" defaultRowHeight="15.75" x14ac:dyDescent="0.25"/>
  <cols>
    <col min="1" max="1" width="7.5703125" style="64" customWidth="1"/>
    <col min="2" max="2" width="48.5703125" style="4" customWidth="1"/>
    <col min="3" max="3" width="16.85546875" style="5" customWidth="1"/>
    <col min="4" max="4" width="15.140625" style="5" customWidth="1"/>
    <col min="5" max="5" width="13.140625" style="5" customWidth="1"/>
    <col min="6" max="6" width="14.140625" style="5" hidden="1" customWidth="1"/>
    <col min="7" max="7" width="71.7109375" style="65" customWidth="1"/>
    <col min="8" max="8" width="15" style="1" hidden="1" customWidth="1"/>
    <col min="9" max="81" width="9.140625" style="2" customWidth="1"/>
    <col min="82" max="82" width="60.42578125" style="2" customWidth="1"/>
    <col min="83" max="83" width="0" style="2" hidden="1" customWidth="1"/>
    <col min="84" max="84" width="14.7109375" style="2" customWidth="1"/>
    <col min="85" max="85" width="14.5703125" style="2" customWidth="1"/>
    <col min="86" max="86" width="0" style="2" hidden="1" customWidth="1"/>
    <col min="87" max="87" width="14.5703125" style="2" customWidth="1"/>
    <col min="88" max="88" width="15" style="2" customWidth="1"/>
    <col min="89" max="90" width="14.5703125" style="2" customWidth="1"/>
    <col min="91" max="16384" width="14.42578125" style="2"/>
  </cols>
  <sheetData>
    <row r="1" spans="1:8" ht="36.75" customHeight="1" x14ac:dyDescent="0.25">
      <c r="A1" s="70" t="s">
        <v>83</v>
      </c>
      <c r="B1" s="70"/>
      <c r="C1" s="70"/>
      <c r="D1" s="70"/>
      <c r="E1" s="70"/>
      <c r="F1" s="70"/>
      <c r="G1" s="71"/>
    </row>
    <row r="2" spans="1:8" x14ac:dyDescent="0.25">
      <c r="A2" s="3"/>
      <c r="G2" s="6" t="s">
        <v>0</v>
      </c>
    </row>
    <row r="3" spans="1:8" s="14" customFormat="1" ht="45" x14ac:dyDescent="0.25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2" t="s">
        <v>7</v>
      </c>
      <c r="H3" s="13"/>
    </row>
    <row r="4" spans="1:8" x14ac:dyDescent="0.25">
      <c r="A4" s="15" t="s">
        <v>8</v>
      </c>
      <c r="B4" s="12">
        <v>2</v>
      </c>
      <c r="C4" s="16">
        <v>3</v>
      </c>
      <c r="D4" s="16">
        <v>4</v>
      </c>
      <c r="E4" s="16">
        <v>5</v>
      </c>
      <c r="F4" s="17"/>
      <c r="G4" s="12">
        <v>6</v>
      </c>
    </row>
    <row r="5" spans="1:8" x14ac:dyDescent="0.25">
      <c r="A5" s="18" t="s">
        <v>9</v>
      </c>
      <c r="B5" s="19" t="s">
        <v>10</v>
      </c>
      <c r="C5" s="20">
        <f>SUM(C6:C14)-C14</f>
        <v>507005.80000000005</v>
      </c>
      <c r="D5" s="20">
        <f>SUM(D6:D14)-D14</f>
        <v>507434.80000000005</v>
      </c>
      <c r="E5" s="20">
        <f t="shared" ref="E5:E15" si="0">D5-C5</f>
        <v>429</v>
      </c>
      <c r="F5" s="20">
        <f>SUM(F7:F14)-F14</f>
        <v>429.00000000000728</v>
      </c>
      <c r="G5" s="21"/>
      <c r="H5" s="22">
        <f>E5-F5</f>
        <v>-7.2759576141834259E-12</v>
      </c>
    </row>
    <row r="6" spans="1:8" ht="30" x14ac:dyDescent="0.25">
      <c r="A6" s="72"/>
      <c r="B6" s="75" t="s">
        <v>11</v>
      </c>
      <c r="C6" s="78">
        <v>307787</v>
      </c>
      <c r="D6" s="78">
        <f>315017-11000+51209</f>
        <v>355226</v>
      </c>
      <c r="E6" s="78">
        <f>D6-C6</f>
        <v>47439</v>
      </c>
      <c r="F6" s="23"/>
      <c r="G6" s="21" t="s">
        <v>12</v>
      </c>
      <c r="H6" s="22"/>
    </row>
    <row r="7" spans="1:8" ht="27" x14ac:dyDescent="0.25">
      <c r="A7" s="73"/>
      <c r="B7" s="76"/>
      <c r="C7" s="79"/>
      <c r="D7" s="79"/>
      <c r="E7" s="79"/>
      <c r="F7" s="24">
        <v>-3740</v>
      </c>
      <c r="G7" s="25" t="s">
        <v>13</v>
      </c>
      <c r="H7" s="22"/>
    </row>
    <row r="8" spans="1:8" ht="27" x14ac:dyDescent="0.25">
      <c r="A8" s="73"/>
      <c r="B8" s="76"/>
      <c r="C8" s="79"/>
      <c r="D8" s="79"/>
      <c r="E8" s="79"/>
      <c r="F8" s="24">
        <v>-30</v>
      </c>
      <c r="G8" s="25" t="s">
        <v>14</v>
      </c>
      <c r="H8" s="22"/>
    </row>
    <row r="9" spans="1:8" ht="30" customHeight="1" x14ac:dyDescent="0.25">
      <c r="A9" s="73"/>
      <c r="B9" s="77"/>
      <c r="C9" s="80"/>
      <c r="D9" s="80"/>
      <c r="E9" s="80"/>
      <c r="F9" s="24">
        <f>51209</f>
        <v>51209</v>
      </c>
      <c r="G9" s="25" t="s">
        <v>75</v>
      </c>
      <c r="H9" s="22"/>
    </row>
    <row r="10" spans="1:8" ht="40.5" x14ac:dyDescent="0.25">
      <c r="A10" s="73"/>
      <c r="B10" s="26" t="s">
        <v>15</v>
      </c>
      <c r="C10" s="10">
        <v>31635.8</v>
      </c>
      <c r="D10" s="10">
        <f>31635.8+9195</f>
        <v>40830.800000000003</v>
      </c>
      <c r="E10" s="27">
        <f>D10-C10</f>
        <v>9195.0000000000036</v>
      </c>
      <c r="F10" s="28">
        <f>9125+70</f>
        <v>9195</v>
      </c>
      <c r="G10" s="25" t="s">
        <v>85</v>
      </c>
      <c r="H10" s="22"/>
    </row>
    <row r="11" spans="1:8" ht="15" customHeight="1" x14ac:dyDescent="0.25">
      <c r="A11" s="73"/>
      <c r="B11" s="75" t="s">
        <v>16</v>
      </c>
      <c r="C11" s="78">
        <v>167583</v>
      </c>
      <c r="D11" s="78">
        <f>100031.4-3494.6+17661.3+76.8-2896.9</f>
        <v>111378</v>
      </c>
      <c r="E11" s="78">
        <f t="shared" ref="E11" si="1">D11-C11</f>
        <v>-56205</v>
      </c>
      <c r="F11" s="81">
        <f>-69446-1600.2-2896.9</f>
        <v>-73943.099999999991</v>
      </c>
      <c r="G11" s="83" t="s">
        <v>79</v>
      </c>
      <c r="H11" s="22"/>
    </row>
    <row r="12" spans="1:8" ht="15" customHeight="1" x14ac:dyDescent="0.25">
      <c r="A12" s="73"/>
      <c r="B12" s="76"/>
      <c r="C12" s="79"/>
      <c r="D12" s="79"/>
      <c r="E12" s="79"/>
      <c r="F12" s="82"/>
      <c r="G12" s="84"/>
      <c r="H12" s="22"/>
    </row>
    <row r="13" spans="1:8" ht="33" customHeight="1" x14ac:dyDescent="0.25">
      <c r="A13" s="74"/>
      <c r="B13" s="77"/>
      <c r="C13" s="80"/>
      <c r="D13" s="80"/>
      <c r="E13" s="80"/>
      <c r="F13" s="29">
        <f>17661.3+76.8</f>
        <v>17738.099999999999</v>
      </c>
      <c r="G13" s="25" t="s">
        <v>84</v>
      </c>
      <c r="H13" s="22"/>
    </row>
    <row r="14" spans="1:8" ht="63.75" x14ac:dyDescent="0.25">
      <c r="A14" s="30" t="s">
        <v>17</v>
      </c>
      <c r="B14" s="31" t="s">
        <v>18</v>
      </c>
      <c r="C14" s="28">
        <v>95394.1</v>
      </c>
      <c r="D14" s="28">
        <f>5000+19347.9-2896.9</f>
        <v>21451</v>
      </c>
      <c r="E14" s="28">
        <f>D14-C14</f>
        <v>-73943.100000000006</v>
      </c>
      <c r="F14" s="27"/>
      <c r="G14" s="32"/>
      <c r="H14" s="22"/>
    </row>
    <row r="15" spans="1:8" ht="42.75" x14ac:dyDescent="0.25">
      <c r="A15" s="18" t="s">
        <v>19</v>
      </c>
      <c r="B15" s="19" t="s">
        <v>20</v>
      </c>
      <c r="C15" s="20">
        <f>C16</f>
        <v>48931.1</v>
      </c>
      <c r="D15" s="20">
        <f>D16</f>
        <v>67032.600000000006</v>
      </c>
      <c r="E15" s="20">
        <f t="shared" si="0"/>
        <v>18101.500000000007</v>
      </c>
      <c r="F15" s="33">
        <f>SUM(F16:F17)</f>
        <v>18101.5</v>
      </c>
      <c r="G15" s="34"/>
      <c r="H15" s="22">
        <f>SUM(E15-F15)</f>
        <v>7.2759576141834259E-12</v>
      </c>
    </row>
    <row r="16" spans="1:8" ht="49.5" customHeight="1" x14ac:dyDescent="0.25">
      <c r="A16" s="35"/>
      <c r="B16" s="75" t="s">
        <v>21</v>
      </c>
      <c r="C16" s="78">
        <v>48931.1</v>
      </c>
      <c r="D16" s="78">
        <f>66540+492.6</f>
        <v>67032.600000000006</v>
      </c>
      <c r="E16" s="78">
        <f>D16-C16</f>
        <v>18101.500000000007</v>
      </c>
      <c r="F16" s="27">
        <v>17608.900000000001</v>
      </c>
      <c r="G16" s="32" t="s">
        <v>22</v>
      </c>
      <c r="H16" s="22"/>
    </row>
    <row r="17" spans="1:8" ht="40.5" x14ac:dyDescent="0.25">
      <c r="A17" s="35"/>
      <c r="B17" s="85"/>
      <c r="C17" s="86"/>
      <c r="D17" s="86"/>
      <c r="E17" s="86"/>
      <c r="F17" s="27">
        <v>492.6</v>
      </c>
      <c r="G17" s="25" t="s">
        <v>86</v>
      </c>
      <c r="H17" s="22"/>
    </row>
    <row r="18" spans="1:8" x14ac:dyDescent="0.25">
      <c r="A18" s="18" t="s">
        <v>23</v>
      </c>
      <c r="B18" s="19" t="s">
        <v>24</v>
      </c>
      <c r="C18" s="20">
        <f>SUM(C19)</f>
        <v>1052619.3999999999</v>
      </c>
      <c r="D18" s="20">
        <f>SUM(D19)</f>
        <v>1137002.3</v>
      </c>
      <c r="E18" s="20">
        <f>SUM(E19)</f>
        <v>84382.90000000014</v>
      </c>
      <c r="F18" s="20">
        <f>SUM(F20:F23)</f>
        <v>84382.900000000009</v>
      </c>
      <c r="G18" s="32"/>
      <c r="H18" s="22">
        <f>SUM(E18-F18)</f>
        <v>1.3096723705530167E-10</v>
      </c>
    </row>
    <row r="19" spans="1:8" ht="30" x14ac:dyDescent="0.25">
      <c r="A19" s="72"/>
      <c r="B19" s="75" t="s">
        <v>25</v>
      </c>
      <c r="C19" s="78">
        <v>1052619.3999999999</v>
      </c>
      <c r="D19" s="78">
        <f>1136802.3+200</f>
        <v>1137002.3</v>
      </c>
      <c r="E19" s="78">
        <f>D19-C19</f>
        <v>84382.90000000014</v>
      </c>
      <c r="F19" s="23"/>
      <c r="G19" s="21" t="s">
        <v>78</v>
      </c>
      <c r="H19" s="22"/>
    </row>
    <row r="20" spans="1:8" ht="33" customHeight="1" x14ac:dyDescent="0.25">
      <c r="A20" s="73"/>
      <c r="B20" s="76"/>
      <c r="C20" s="79"/>
      <c r="D20" s="79"/>
      <c r="E20" s="79"/>
      <c r="F20" s="24">
        <v>4331.8</v>
      </c>
      <c r="G20" s="37" t="s">
        <v>26</v>
      </c>
      <c r="H20" s="22"/>
    </row>
    <row r="21" spans="1:8" ht="27" x14ac:dyDescent="0.25">
      <c r="A21" s="73"/>
      <c r="B21" s="76"/>
      <c r="C21" s="79"/>
      <c r="D21" s="79"/>
      <c r="E21" s="79"/>
      <c r="F21" s="27">
        <v>91251.1</v>
      </c>
      <c r="G21" s="38" t="s">
        <v>27</v>
      </c>
      <c r="H21" s="22"/>
    </row>
    <row r="22" spans="1:8" ht="40.5" x14ac:dyDescent="0.25">
      <c r="A22" s="73"/>
      <c r="B22" s="76"/>
      <c r="C22" s="79"/>
      <c r="D22" s="79"/>
      <c r="E22" s="79"/>
      <c r="F22" s="27">
        <v>200</v>
      </c>
      <c r="G22" s="38" t="s">
        <v>87</v>
      </c>
      <c r="H22" s="22"/>
    </row>
    <row r="23" spans="1:8" ht="40.5" x14ac:dyDescent="0.25">
      <c r="A23" s="74"/>
      <c r="B23" s="76"/>
      <c r="C23" s="80"/>
      <c r="D23" s="80"/>
      <c r="E23" s="80"/>
      <c r="F23" s="39">
        <v>-11400</v>
      </c>
      <c r="G23" s="66" t="s">
        <v>28</v>
      </c>
      <c r="H23" s="22"/>
    </row>
    <row r="24" spans="1:8" x14ac:dyDescent="0.25">
      <c r="A24" s="18" t="s">
        <v>29</v>
      </c>
      <c r="B24" s="19" t="s">
        <v>30</v>
      </c>
      <c r="C24" s="20">
        <f>SUM(C25:C36)</f>
        <v>1202274.2999999998</v>
      </c>
      <c r="D24" s="20">
        <f>SUM(D25:D36)</f>
        <v>1152213.5999999999</v>
      </c>
      <c r="E24" s="20">
        <f>SUM(E25:E36)</f>
        <v>-50060.70000000007</v>
      </c>
      <c r="F24" s="20">
        <f>SUM(F26:F36)</f>
        <v>-50060.700000000004</v>
      </c>
      <c r="G24" s="32"/>
      <c r="H24" s="40">
        <f>SUM(E24-F24)</f>
        <v>-6.5483618527650833E-11</v>
      </c>
    </row>
    <row r="25" spans="1:8" ht="30" x14ac:dyDescent="0.25">
      <c r="A25" s="72"/>
      <c r="B25" s="75" t="s">
        <v>31</v>
      </c>
      <c r="C25" s="89">
        <v>925440.7</v>
      </c>
      <c r="D25" s="89">
        <f>932285.7-52465.4-4440.3+3441</f>
        <v>878820.99999999988</v>
      </c>
      <c r="E25" s="89">
        <f>SUM(D25-C25)</f>
        <v>-46619.70000000007</v>
      </c>
      <c r="F25" s="20"/>
      <c r="G25" s="21" t="s">
        <v>81</v>
      </c>
      <c r="H25" s="40"/>
    </row>
    <row r="26" spans="1:8" ht="35.25" customHeight="1" x14ac:dyDescent="0.25">
      <c r="A26" s="73"/>
      <c r="B26" s="76"/>
      <c r="C26" s="89"/>
      <c r="D26" s="89"/>
      <c r="E26" s="89"/>
      <c r="F26" s="27">
        <v>69446</v>
      </c>
      <c r="G26" s="32" t="s">
        <v>88</v>
      </c>
      <c r="H26" s="22"/>
    </row>
    <row r="27" spans="1:8" ht="27" x14ac:dyDescent="0.25">
      <c r="A27" s="73"/>
      <c r="B27" s="76"/>
      <c r="C27" s="89"/>
      <c r="D27" s="89"/>
      <c r="E27" s="89"/>
      <c r="F27" s="27">
        <v>3740</v>
      </c>
      <c r="G27" s="32" t="s">
        <v>32</v>
      </c>
      <c r="H27" s="22"/>
    </row>
    <row r="28" spans="1:8" ht="40.5" x14ac:dyDescent="0.25">
      <c r="A28" s="73"/>
      <c r="B28" s="76"/>
      <c r="C28" s="89"/>
      <c r="D28" s="89"/>
      <c r="E28" s="89"/>
      <c r="F28" s="27">
        <v>11400</v>
      </c>
      <c r="G28" s="32" t="s">
        <v>33</v>
      </c>
      <c r="H28" s="22"/>
    </row>
    <row r="29" spans="1:8" ht="27" x14ac:dyDescent="0.25">
      <c r="A29" s="73"/>
      <c r="B29" s="76"/>
      <c r="C29" s="89"/>
      <c r="D29" s="89"/>
      <c r="E29" s="89"/>
      <c r="F29" s="69">
        <v>3441</v>
      </c>
      <c r="G29" s="32" t="s">
        <v>89</v>
      </c>
      <c r="H29" s="22"/>
    </row>
    <row r="30" spans="1:8" ht="30" x14ac:dyDescent="0.25">
      <c r="A30" s="73"/>
      <c r="B30" s="76"/>
      <c r="C30" s="89"/>
      <c r="D30" s="89"/>
      <c r="E30" s="89"/>
      <c r="F30" s="27"/>
      <c r="G30" s="21" t="s">
        <v>80</v>
      </c>
      <c r="H30" s="22"/>
    </row>
    <row r="31" spans="1:8" ht="45.75" customHeight="1" x14ac:dyDescent="0.25">
      <c r="A31" s="73"/>
      <c r="B31" s="76"/>
      <c r="C31" s="89"/>
      <c r="D31" s="89"/>
      <c r="E31" s="89"/>
      <c r="F31" s="27">
        <v>-17608.900000000001</v>
      </c>
      <c r="G31" s="25" t="s">
        <v>34</v>
      </c>
      <c r="H31" s="22"/>
    </row>
    <row r="32" spans="1:8" ht="25.5" customHeight="1" x14ac:dyDescent="0.25">
      <c r="A32" s="73"/>
      <c r="B32" s="76"/>
      <c r="C32" s="89"/>
      <c r="D32" s="89"/>
      <c r="E32" s="89"/>
      <c r="F32" s="27">
        <v>-4331.8</v>
      </c>
      <c r="G32" s="38" t="s">
        <v>35</v>
      </c>
      <c r="H32" s="22"/>
    </row>
    <row r="33" spans="1:8" ht="29.25" customHeight="1" x14ac:dyDescent="0.25">
      <c r="A33" s="73"/>
      <c r="B33" s="76"/>
      <c r="C33" s="89"/>
      <c r="D33" s="89"/>
      <c r="E33" s="89"/>
      <c r="F33" s="27">
        <v>-8757.4</v>
      </c>
      <c r="G33" s="38" t="s">
        <v>36</v>
      </c>
      <c r="H33" s="22"/>
    </row>
    <row r="34" spans="1:8" ht="29.25" customHeight="1" x14ac:dyDescent="0.25">
      <c r="A34" s="73"/>
      <c r="B34" s="76"/>
      <c r="C34" s="89"/>
      <c r="D34" s="89"/>
      <c r="E34" s="89"/>
      <c r="F34" s="27">
        <v>-12697.5</v>
      </c>
      <c r="G34" s="37" t="s">
        <v>37</v>
      </c>
      <c r="H34" s="22"/>
    </row>
    <row r="35" spans="1:8" ht="27" x14ac:dyDescent="0.25">
      <c r="A35" s="73"/>
      <c r="B35" s="76"/>
      <c r="C35" s="89"/>
      <c r="D35" s="89"/>
      <c r="E35" s="89"/>
      <c r="F35" s="27">
        <v>-91251.1</v>
      </c>
      <c r="G35" s="38" t="s">
        <v>38</v>
      </c>
      <c r="H35" s="22"/>
    </row>
    <row r="36" spans="1:8" ht="30" x14ac:dyDescent="0.25">
      <c r="A36" s="74"/>
      <c r="B36" s="41" t="s">
        <v>39</v>
      </c>
      <c r="C36" s="42">
        <v>276833.59999999998</v>
      </c>
      <c r="D36" s="42">
        <f>276833.6-3441</f>
        <v>273392.59999999998</v>
      </c>
      <c r="E36" s="42">
        <f>D36-C36</f>
        <v>-3441</v>
      </c>
      <c r="F36" s="28">
        <v>-3441</v>
      </c>
      <c r="G36" s="21" t="s">
        <v>82</v>
      </c>
      <c r="H36" s="22"/>
    </row>
    <row r="37" spans="1:8" x14ac:dyDescent="0.25">
      <c r="A37" s="18" t="s">
        <v>40</v>
      </c>
      <c r="B37" s="19" t="s">
        <v>41</v>
      </c>
      <c r="C37" s="20">
        <f>C38+C39</f>
        <v>45179.899999999994</v>
      </c>
      <c r="D37" s="20">
        <f>D38+D39</f>
        <v>45466.8</v>
      </c>
      <c r="E37" s="20">
        <f>E38+E39</f>
        <v>286.90000000000146</v>
      </c>
      <c r="F37" s="20">
        <f>F38+F39</f>
        <v>286.89999999999998</v>
      </c>
      <c r="G37" s="32"/>
      <c r="H37" s="22">
        <f t="shared" ref="H37" si="2">SUM(E37-F37)</f>
        <v>1.4779288903810084E-12</v>
      </c>
    </row>
    <row r="38" spans="1:8" ht="40.5" x14ac:dyDescent="0.25">
      <c r="A38" s="90"/>
      <c r="B38" s="36" t="s">
        <v>42</v>
      </c>
      <c r="C38" s="24">
        <v>26594.3</v>
      </c>
      <c r="D38" s="24">
        <f>26594.3+286.9</f>
        <v>26881.200000000001</v>
      </c>
      <c r="E38" s="24">
        <f>D38-C38</f>
        <v>286.90000000000146</v>
      </c>
      <c r="F38" s="67">
        <v>286.89999999999998</v>
      </c>
      <c r="G38" s="68" t="s">
        <v>90</v>
      </c>
      <c r="H38" s="13"/>
    </row>
    <row r="39" spans="1:8" ht="21" customHeight="1" x14ac:dyDescent="0.25">
      <c r="A39" s="91"/>
      <c r="B39" s="43" t="s">
        <v>16</v>
      </c>
      <c r="C39" s="27">
        <v>18585.599999999999</v>
      </c>
      <c r="D39" s="27">
        <v>18585.599999999999</v>
      </c>
      <c r="E39" s="27">
        <f>D39-C39</f>
        <v>0</v>
      </c>
      <c r="F39" s="11"/>
      <c r="G39" s="25"/>
      <c r="H39" s="13"/>
    </row>
    <row r="40" spans="1:8" x14ac:dyDescent="0.25">
      <c r="A40" s="18" t="s">
        <v>43</v>
      </c>
      <c r="B40" s="19" t="s">
        <v>44</v>
      </c>
      <c r="C40" s="20">
        <f>SUM(C41:C53)</f>
        <v>4289560.8999999994</v>
      </c>
      <c r="D40" s="20">
        <f>SUM(D41:D53)</f>
        <v>4307427</v>
      </c>
      <c r="E40" s="20">
        <f>SUM(E41:E53)</f>
        <v>17866.099999999977</v>
      </c>
      <c r="F40" s="20">
        <f>SUM(F41:F53)</f>
        <v>17866.099999999999</v>
      </c>
      <c r="G40" s="32"/>
      <c r="H40" s="22">
        <f>SUM(E40-F40)</f>
        <v>-2.1827872842550278E-11</v>
      </c>
    </row>
    <row r="41" spans="1:8" ht="23.25" customHeight="1" x14ac:dyDescent="0.25">
      <c r="A41" s="72"/>
      <c r="B41" s="75" t="s">
        <v>45</v>
      </c>
      <c r="C41" s="78">
        <v>4085466.1</v>
      </c>
      <c r="D41" s="78">
        <f>4094719.1+63+8812+13</f>
        <v>4103607.1</v>
      </c>
      <c r="E41" s="78">
        <f>D41-C41</f>
        <v>18141</v>
      </c>
      <c r="F41" s="81">
        <v>-807.6</v>
      </c>
      <c r="G41" s="87" t="s">
        <v>91</v>
      </c>
      <c r="H41" s="22"/>
    </row>
    <row r="42" spans="1:8" ht="23.25" customHeight="1" x14ac:dyDescent="0.25">
      <c r="A42" s="73"/>
      <c r="B42" s="76"/>
      <c r="C42" s="79"/>
      <c r="D42" s="79"/>
      <c r="E42" s="79"/>
      <c r="F42" s="82"/>
      <c r="G42" s="88"/>
      <c r="H42" s="22"/>
    </row>
    <row r="43" spans="1:8" ht="32.25" customHeight="1" x14ac:dyDescent="0.25">
      <c r="A43" s="73"/>
      <c r="B43" s="76"/>
      <c r="C43" s="79"/>
      <c r="D43" s="79"/>
      <c r="E43" s="79"/>
      <c r="F43" s="28">
        <v>10123.6</v>
      </c>
      <c r="G43" s="38" t="s">
        <v>72</v>
      </c>
      <c r="H43" s="22"/>
    </row>
    <row r="44" spans="1:8" ht="54" x14ac:dyDescent="0.25">
      <c r="A44" s="73"/>
      <c r="B44" s="77"/>
      <c r="C44" s="80"/>
      <c r="D44" s="80"/>
      <c r="E44" s="80"/>
      <c r="F44" s="44">
        <f>756+8056+13</f>
        <v>8825</v>
      </c>
      <c r="G44" s="25" t="s">
        <v>92</v>
      </c>
      <c r="H44" s="22"/>
    </row>
    <row r="45" spans="1:8" ht="24" customHeight="1" x14ac:dyDescent="0.25">
      <c r="A45" s="73"/>
      <c r="B45" s="75" t="s">
        <v>46</v>
      </c>
      <c r="C45" s="78">
        <v>183364.2</v>
      </c>
      <c r="D45" s="78">
        <v>183059.3</v>
      </c>
      <c r="E45" s="78">
        <f t="shared" ref="E45:E53" si="3">D45-C45</f>
        <v>-304.90000000002328</v>
      </c>
      <c r="F45" s="81">
        <v>-50</v>
      </c>
      <c r="G45" s="87" t="s">
        <v>47</v>
      </c>
      <c r="H45" s="45"/>
    </row>
    <row r="46" spans="1:8" ht="24" customHeight="1" x14ac:dyDescent="0.25">
      <c r="A46" s="73"/>
      <c r="B46" s="76"/>
      <c r="C46" s="79"/>
      <c r="D46" s="79"/>
      <c r="E46" s="79"/>
      <c r="F46" s="82"/>
      <c r="G46" s="88"/>
      <c r="H46" s="45"/>
    </row>
    <row r="47" spans="1:8" ht="40.5" x14ac:dyDescent="0.25">
      <c r="A47" s="73"/>
      <c r="B47" s="76"/>
      <c r="C47" s="79"/>
      <c r="D47" s="79"/>
      <c r="E47" s="79"/>
      <c r="F47" s="29">
        <v>-560.9</v>
      </c>
      <c r="G47" s="46" t="s">
        <v>48</v>
      </c>
      <c r="H47" s="45"/>
    </row>
    <row r="48" spans="1:8" ht="30" customHeight="1" x14ac:dyDescent="0.25">
      <c r="A48" s="73"/>
      <c r="B48" s="77"/>
      <c r="C48" s="80"/>
      <c r="D48" s="80"/>
      <c r="E48" s="80"/>
      <c r="F48" s="29">
        <v>306</v>
      </c>
      <c r="G48" s="46" t="s">
        <v>49</v>
      </c>
      <c r="H48" s="45"/>
    </row>
    <row r="49" spans="1:8" ht="40.5" x14ac:dyDescent="0.25">
      <c r="A49" s="73"/>
      <c r="B49" s="47" t="s">
        <v>11</v>
      </c>
      <c r="C49" s="24">
        <v>20420</v>
      </c>
      <c r="D49" s="24">
        <v>20450</v>
      </c>
      <c r="E49" s="24">
        <f t="shared" si="3"/>
        <v>30</v>
      </c>
      <c r="F49" s="48">
        <v>30</v>
      </c>
      <c r="G49" s="25" t="s">
        <v>50</v>
      </c>
      <c r="H49" s="13"/>
    </row>
    <row r="50" spans="1:8" hidden="1" x14ac:dyDescent="0.25">
      <c r="A50" s="73"/>
      <c r="B50" s="26" t="s">
        <v>15</v>
      </c>
      <c r="C50" s="27">
        <v>0</v>
      </c>
      <c r="D50" s="27"/>
      <c r="E50" s="24">
        <f t="shared" si="3"/>
        <v>0</v>
      </c>
      <c r="F50" s="28"/>
      <c r="G50" s="25"/>
      <c r="H50" s="13"/>
    </row>
    <row r="51" spans="1:8" hidden="1" x14ac:dyDescent="0.25">
      <c r="A51" s="73"/>
      <c r="B51" s="26" t="s">
        <v>39</v>
      </c>
      <c r="C51" s="27">
        <v>0</v>
      </c>
      <c r="D51" s="27">
        <v>0</v>
      </c>
      <c r="E51" s="24">
        <f t="shared" si="3"/>
        <v>0</v>
      </c>
      <c r="F51" s="28"/>
      <c r="G51" s="25"/>
      <c r="H51" s="13"/>
    </row>
    <row r="52" spans="1:8" ht="30" x14ac:dyDescent="0.25">
      <c r="A52" s="73"/>
      <c r="B52" s="49" t="s">
        <v>51</v>
      </c>
      <c r="C52" s="27">
        <v>40</v>
      </c>
      <c r="D52" s="27">
        <v>40</v>
      </c>
      <c r="E52" s="24">
        <f t="shared" si="3"/>
        <v>0</v>
      </c>
      <c r="F52" s="28"/>
      <c r="G52" s="50"/>
      <c r="H52" s="51"/>
    </row>
    <row r="53" spans="1:8" x14ac:dyDescent="0.25">
      <c r="A53" s="74"/>
      <c r="B53" s="26" t="s">
        <v>16</v>
      </c>
      <c r="C53" s="27">
        <v>270.60000000000002</v>
      </c>
      <c r="D53" s="27">
        <v>270.60000000000002</v>
      </c>
      <c r="E53" s="24">
        <f t="shared" si="3"/>
        <v>0</v>
      </c>
      <c r="F53" s="48"/>
      <c r="G53" s="25"/>
      <c r="H53" s="13"/>
    </row>
    <row r="54" spans="1:8" x14ac:dyDescent="0.25">
      <c r="A54" s="18" t="s">
        <v>52</v>
      </c>
      <c r="B54" s="19" t="s">
        <v>53</v>
      </c>
      <c r="C54" s="20">
        <f>SUM(C55:C61)</f>
        <v>352239</v>
      </c>
      <c r="D54" s="20">
        <f>SUM(D55:D61)</f>
        <v>363334.1</v>
      </c>
      <c r="E54" s="20">
        <f>SUM(E55:E55)</f>
        <v>11095.099999999977</v>
      </c>
      <c r="F54" s="20">
        <f>SUM(F56:F60)</f>
        <v>11095.099999999999</v>
      </c>
      <c r="G54" s="32"/>
      <c r="H54" s="22">
        <f>SUM(E54-F54)</f>
        <v>-2.1827872842550278E-11</v>
      </c>
    </row>
    <row r="55" spans="1:8" ht="27" x14ac:dyDescent="0.25">
      <c r="A55" s="52"/>
      <c r="B55" s="75" t="s">
        <v>54</v>
      </c>
      <c r="C55" s="78">
        <v>329518.40000000002</v>
      </c>
      <c r="D55" s="78">
        <f>340098.4-178.7+693.8</f>
        <v>340613.5</v>
      </c>
      <c r="E55" s="78">
        <f>D55-C55</f>
        <v>11095.099999999977</v>
      </c>
      <c r="F55" s="20"/>
      <c r="G55" s="32" t="s">
        <v>55</v>
      </c>
      <c r="H55" s="22"/>
    </row>
    <row r="56" spans="1:8" ht="40.5" x14ac:dyDescent="0.25">
      <c r="A56" s="53"/>
      <c r="B56" s="76"/>
      <c r="C56" s="79"/>
      <c r="D56" s="79"/>
      <c r="E56" s="79"/>
      <c r="F56" s="27">
        <v>50</v>
      </c>
      <c r="G56" s="25" t="s">
        <v>56</v>
      </c>
      <c r="H56" s="22"/>
    </row>
    <row r="57" spans="1:8" ht="26.25" customHeight="1" x14ac:dyDescent="0.25">
      <c r="A57" s="53"/>
      <c r="B57" s="76"/>
      <c r="C57" s="79"/>
      <c r="D57" s="79"/>
      <c r="E57" s="79"/>
      <c r="F57" s="27">
        <v>8757.4</v>
      </c>
      <c r="G57" s="46" t="s">
        <v>57</v>
      </c>
      <c r="H57" s="22"/>
    </row>
    <row r="58" spans="1:8" ht="26.25" customHeight="1" x14ac:dyDescent="0.25">
      <c r="A58" s="53"/>
      <c r="B58" s="76"/>
      <c r="C58" s="79"/>
      <c r="D58" s="79"/>
      <c r="E58" s="79"/>
      <c r="F58" s="27">
        <v>1033</v>
      </c>
      <c r="G58" s="46" t="s">
        <v>58</v>
      </c>
      <c r="H58" s="22"/>
    </row>
    <row r="59" spans="1:8" ht="41.25" customHeight="1" x14ac:dyDescent="0.25">
      <c r="A59" s="53"/>
      <c r="B59" s="76"/>
      <c r="C59" s="79"/>
      <c r="D59" s="79"/>
      <c r="E59" s="79"/>
      <c r="F59" s="27">
        <v>560.9</v>
      </c>
      <c r="G59" s="46" t="s">
        <v>59</v>
      </c>
      <c r="H59" s="22"/>
    </row>
    <row r="60" spans="1:8" ht="54" x14ac:dyDescent="0.25">
      <c r="A60" s="53"/>
      <c r="B60" s="77"/>
      <c r="C60" s="80"/>
      <c r="D60" s="80"/>
      <c r="E60" s="80"/>
      <c r="F60" s="27">
        <f>235.8+458</f>
        <v>693.8</v>
      </c>
      <c r="G60" s="25" t="s">
        <v>77</v>
      </c>
      <c r="H60" s="22"/>
    </row>
    <row r="61" spans="1:8" ht="31.5" x14ac:dyDescent="0.25">
      <c r="A61" s="54"/>
      <c r="B61" s="55" t="s">
        <v>60</v>
      </c>
      <c r="C61" s="27">
        <v>22720.6</v>
      </c>
      <c r="D61" s="27">
        <v>22720.6</v>
      </c>
      <c r="E61" s="27">
        <f>D61-C61</f>
        <v>0</v>
      </c>
      <c r="F61" s="27"/>
      <c r="G61" s="56"/>
      <c r="H61" s="22"/>
    </row>
    <row r="62" spans="1:8" x14ac:dyDescent="0.25">
      <c r="A62" s="18" t="s">
        <v>61</v>
      </c>
      <c r="B62" s="19" t="s">
        <v>62</v>
      </c>
      <c r="C62" s="20">
        <f>SUM(C63:C68)</f>
        <v>1252225.7000000002</v>
      </c>
      <c r="D62" s="20">
        <f>SUM(D63:D68)</f>
        <v>1165386.6000000001</v>
      </c>
      <c r="E62" s="20">
        <f>SUM(E63:E68)</f>
        <v>-86839.10000000002</v>
      </c>
      <c r="F62" s="33">
        <f>SUM(F63:F68)</f>
        <v>-86839.099999999991</v>
      </c>
      <c r="G62" s="32"/>
      <c r="H62" s="22">
        <f t="shared" ref="H62" si="4">SUM(E62-F62)</f>
        <v>-2.9103830456733704E-11</v>
      </c>
    </row>
    <row r="63" spans="1:8" ht="54" customHeight="1" x14ac:dyDescent="0.25">
      <c r="A63" s="72"/>
      <c r="B63" s="93" t="s">
        <v>63</v>
      </c>
      <c r="C63" s="78">
        <v>960826.1</v>
      </c>
      <c r="D63" s="78">
        <f>962426.2+8661</f>
        <v>971087.2</v>
      </c>
      <c r="E63" s="78">
        <f>D63-C63</f>
        <v>10261.099999999977</v>
      </c>
      <c r="F63" s="28">
        <v>1600.1</v>
      </c>
      <c r="G63" s="25" t="s">
        <v>71</v>
      </c>
      <c r="H63" s="22"/>
    </row>
    <row r="64" spans="1:8" ht="27" x14ac:dyDescent="0.25">
      <c r="A64" s="73"/>
      <c r="B64" s="96"/>
      <c r="C64" s="86"/>
      <c r="D64" s="86"/>
      <c r="E64" s="86"/>
      <c r="F64" s="28">
        <v>8661</v>
      </c>
      <c r="G64" s="25" t="s">
        <v>73</v>
      </c>
      <c r="H64" s="22"/>
    </row>
    <row r="65" spans="1:8" x14ac:dyDescent="0.25">
      <c r="A65" s="73"/>
      <c r="B65" s="57" t="s">
        <v>45</v>
      </c>
      <c r="C65" s="27">
        <v>83629.3</v>
      </c>
      <c r="D65" s="27">
        <v>83629.3</v>
      </c>
      <c r="E65" s="24">
        <f t="shared" ref="E65:E68" si="5">D65-C65</f>
        <v>0</v>
      </c>
      <c r="F65" s="28"/>
      <c r="G65" s="25"/>
      <c r="H65" s="22"/>
    </row>
    <row r="66" spans="1:8" x14ac:dyDescent="0.25">
      <c r="A66" s="73"/>
      <c r="B66" s="47" t="s">
        <v>11</v>
      </c>
      <c r="C66" s="24">
        <v>101918.2</v>
      </c>
      <c r="D66" s="24">
        <v>101918.2</v>
      </c>
      <c r="E66" s="24">
        <f t="shared" si="5"/>
        <v>0</v>
      </c>
      <c r="F66" s="27"/>
      <c r="G66" s="25"/>
      <c r="H66" s="22"/>
    </row>
    <row r="67" spans="1:8" ht="40.5" x14ac:dyDescent="0.25">
      <c r="A67" s="73"/>
      <c r="B67" s="26" t="s">
        <v>64</v>
      </c>
      <c r="C67" s="27">
        <v>105541.3</v>
      </c>
      <c r="D67" s="27">
        <f>105541.3-97100.2</f>
        <v>8441.1000000000058</v>
      </c>
      <c r="E67" s="24">
        <f t="shared" si="5"/>
        <v>-97100.2</v>
      </c>
      <c r="F67" s="28">
        <v>-97100.2</v>
      </c>
      <c r="G67" s="58" t="s">
        <v>76</v>
      </c>
      <c r="H67" s="22"/>
    </row>
    <row r="68" spans="1:8" x14ac:dyDescent="0.25">
      <c r="A68" s="74"/>
      <c r="B68" s="26" t="s">
        <v>39</v>
      </c>
      <c r="C68" s="27">
        <v>310.8</v>
      </c>
      <c r="D68" s="27">
        <v>310.8</v>
      </c>
      <c r="E68" s="24">
        <f t="shared" si="5"/>
        <v>0</v>
      </c>
      <c r="F68" s="28"/>
      <c r="G68" s="32"/>
      <c r="H68" s="59"/>
    </row>
    <row r="69" spans="1:8" x14ac:dyDescent="0.25">
      <c r="A69" s="18" t="s">
        <v>65</v>
      </c>
      <c r="B69" s="19" t="s">
        <v>66</v>
      </c>
      <c r="C69" s="20">
        <f>SUM(C70:C74)</f>
        <v>530760.6</v>
      </c>
      <c r="D69" s="20">
        <f>SUM(D70:D74)</f>
        <v>535498.89999999991</v>
      </c>
      <c r="E69" s="20">
        <f>SUM(E70:E74)</f>
        <v>4738.2999999999884</v>
      </c>
      <c r="F69" s="20">
        <f>SUM(F70:F76)</f>
        <v>4738.2999999999993</v>
      </c>
      <c r="G69" s="32"/>
      <c r="H69" s="22">
        <f>SUM(E69-F69)</f>
        <v>-1.0913936421275139E-11</v>
      </c>
    </row>
    <row r="70" spans="1:8" x14ac:dyDescent="0.25">
      <c r="A70" s="90"/>
      <c r="B70" s="93" t="s">
        <v>67</v>
      </c>
      <c r="C70" s="78">
        <v>136468</v>
      </c>
      <c r="D70" s="78">
        <v>136468</v>
      </c>
      <c r="E70" s="78">
        <f>D70-C70</f>
        <v>0</v>
      </c>
      <c r="F70" s="81"/>
      <c r="G70" s="98"/>
      <c r="H70" s="22"/>
    </row>
    <row r="71" spans="1:8" x14ac:dyDescent="0.25">
      <c r="A71" s="92"/>
      <c r="B71" s="94"/>
      <c r="C71" s="79"/>
      <c r="D71" s="79"/>
      <c r="E71" s="79"/>
      <c r="F71" s="97"/>
      <c r="G71" s="99"/>
      <c r="H71" s="22"/>
    </row>
    <row r="72" spans="1:8" x14ac:dyDescent="0.25">
      <c r="A72" s="92"/>
      <c r="B72" s="95"/>
      <c r="C72" s="80"/>
      <c r="D72" s="80"/>
      <c r="E72" s="80"/>
      <c r="F72" s="82"/>
      <c r="G72" s="100"/>
      <c r="H72" s="22"/>
    </row>
    <row r="73" spans="1:8" x14ac:dyDescent="0.25">
      <c r="A73" s="92"/>
      <c r="B73" s="26" t="s">
        <v>45</v>
      </c>
      <c r="C73" s="27">
        <v>3869</v>
      </c>
      <c r="D73" s="27">
        <v>3869</v>
      </c>
      <c r="E73" s="27">
        <f t="shared" ref="E73" si="6">D73-C73</f>
        <v>0</v>
      </c>
      <c r="F73" s="28"/>
      <c r="G73" s="25"/>
      <c r="H73" s="22"/>
    </row>
    <row r="74" spans="1:8" ht="45.75" customHeight="1" x14ac:dyDescent="0.25">
      <c r="A74" s="92"/>
      <c r="B74" s="75" t="s">
        <v>39</v>
      </c>
      <c r="C74" s="78">
        <v>390423.6</v>
      </c>
      <c r="D74" s="78">
        <f>414021.6-21555.4+2695.7</f>
        <v>395161.89999999997</v>
      </c>
      <c r="E74" s="78">
        <f>D74-C74</f>
        <v>4738.2999999999884</v>
      </c>
      <c r="F74" s="28">
        <v>807.6</v>
      </c>
      <c r="G74" s="25" t="s">
        <v>68</v>
      </c>
      <c r="H74" s="22"/>
    </row>
    <row r="75" spans="1:8" ht="27.75" customHeight="1" x14ac:dyDescent="0.25">
      <c r="A75" s="60"/>
      <c r="B75" s="76"/>
      <c r="C75" s="79"/>
      <c r="D75" s="79"/>
      <c r="E75" s="79"/>
      <c r="F75" s="28">
        <v>1235</v>
      </c>
      <c r="G75" s="25" t="s">
        <v>69</v>
      </c>
      <c r="H75" s="22"/>
    </row>
    <row r="76" spans="1:8" ht="67.5" x14ac:dyDescent="0.25">
      <c r="A76" s="60"/>
      <c r="B76" s="77"/>
      <c r="C76" s="80"/>
      <c r="D76" s="80"/>
      <c r="E76" s="80"/>
      <c r="F76" s="28">
        <f>1929.9+765.8</f>
        <v>2695.7</v>
      </c>
      <c r="G76" s="25" t="s">
        <v>74</v>
      </c>
      <c r="H76" s="22"/>
    </row>
    <row r="77" spans="1:8" x14ac:dyDescent="0.25">
      <c r="A77" s="61"/>
      <c r="B77" s="62" t="s">
        <v>70</v>
      </c>
      <c r="C77" s="20">
        <f>C5+C15+C18+C24+C37+C40+C54+C62+C69</f>
        <v>9280796.6999999974</v>
      </c>
      <c r="D77" s="20">
        <f>D5+D15+D18+D24+D37+D40+D54+D62+D69</f>
        <v>9280796.6999999993</v>
      </c>
      <c r="E77" s="20">
        <f>D77-C77</f>
        <v>0</v>
      </c>
      <c r="F77" s="33">
        <f>F5+F15+F18+F24+F37+F40+F54+F62+F69</f>
        <v>2.5465851649641991E-11</v>
      </c>
      <c r="G77" s="63"/>
      <c r="H77" s="22">
        <f t="shared" ref="H77" si="7">SUM(E77-F77)</f>
        <v>-2.5465851649641991E-11</v>
      </c>
    </row>
  </sheetData>
  <mergeCells count="60">
    <mergeCell ref="G45:G46"/>
    <mergeCell ref="B55:B60"/>
    <mergeCell ref="C55:C60"/>
    <mergeCell ref="E63:E64"/>
    <mergeCell ref="C45:C48"/>
    <mergeCell ref="D45:D48"/>
    <mergeCell ref="E45:E48"/>
    <mergeCell ref="F45:F46"/>
    <mergeCell ref="F70:F72"/>
    <mergeCell ref="G70:G72"/>
    <mergeCell ref="B74:B76"/>
    <mergeCell ref="C74:C76"/>
    <mergeCell ref="D74:D76"/>
    <mergeCell ref="E74:E76"/>
    <mergeCell ref="E70:E72"/>
    <mergeCell ref="A63:A68"/>
    <mergeCell ref="A70:A74"/>
    <mergeCell ref="B70:B72"/>
    <mergeCell ref="C70:C72"/>
    <mergeCell ref="D70:D72"/>
    <mergeCell ref="B63:B64"/>
    <mergeCell ref="C63:C64"/>
    <mergeCell ref="D63:D64"/>
    <mergeCell ref="D55:D60"/>
    <mergeCell ref="E55:E60"/>
    <mergeCell ref="A41:A53"/>
    <mergeCell ref="B41:B44"/>
    <mergeCell ref="C41:C44"/>
    <mergeCell ref="D41:D44"/>
    <mergeCell ref="E41:E44"/>
    <mergeCell ref="B45:B48"/>
    <mergeCell ref="A25:A36"/>
    <mergeCell ref="B25:B35"/>
    <mergeCell ref="C25:C35"/>
    <mergeCell ref="D25:D35"/>
    <mergeCell ref="A38:A39"/>
    <mergeCell ref="B16:B17"/>
    <mergeCell ref="C16:C17"/>
    <mergeCell ref="D16:D17"/>
    <mergeCell ref="F41:F42"/>
    <mergeCell ref="G41:G42"/>
    <mergeCell ref="E25:E35"/>
    <mergeCell ref="E16:E17"/>
    <mergeCell ref="A19:A23"/>
    <mergeCell ref="B19:B23"/>
    <mergeCell ref="C19:C23"/>
    <mergeCell ref="D19:D23"/>
    <mergeCell ref="E19:E23"/>
    <mergeCell ref="A1:G1"/>
    <mergeCell ref="A6:A13"/>
    <mergeCell ref="B6:B9"/>
    <mergeCell ref="C6:C9"/>
    <mergeCell ref="D6:D9"/>
    <mergeCell ref="E6:E9"/>
    <mergeCell ref="B11:B13"/>
    <mergeCell ref="C11:C13"/>
    <mergeCell ref="D11:D13"/>
    <mergeCell ref="E11:E13"/>
    <mergeCell ref="F11:F12"/>
    <mergeCell ref="G11:G12"/>
  </mergeCells>
  <pageMargins left="0.59055118110236227" right="0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перемещ </vt:lpstr>
      <vt:lpstr>'перемещ '!Заголовки_для_печати</vt:lpstr>
      <vt:lpstr>'перемещ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2025-03-13T07:51:42Z</cp:lastPrinted>
  <dcterms:created xsi:type="dcterms:W3CDTF">2025-03-11T03:04:29Z</dcterms:created>
  <dcterms:modified xsi:type="dcterms:W3CDTF">2025-03-13T07:51:44Z</dcterms:modified>
</cp:coreProperties>
</file>