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перемещ " sheetId="1" r:id="rId1"/>
  </sheets>
  <definedNames>
    <definedName name="_PBuh_" localSheetId="0">#REF!</definedName>
    <definedName name="_PBuh_">#REF!</definedName>
    <definedName name="_PRuk_" localSheetId="0">#REF!</definedName>
    <definedName name="_PRuk_">#REF!</definedName>
    <definedName name="A" localSheetId="0">#REF!</definedName>
    <definedName name="A">#REF!</definedName>
    <definedName name="А1" localSheetId="0">#REF!</definedName>
    <definedName name="А1">#REF!</definedName>
    <definedName name="_xlnm.Print_Titles" localSheetId="0">'перемещ '!$4:$4</definedName>
    <definedName name="_xlnm.Print_Area" localSheetId="0">'перемещ '!$A$1:$G$70</definedName>
  </definedNames>
  <calcPr calcId="145621"/>
</workbook>
</file>

<file path=xl/calcChain.xml><?xml version="1.0" encoding="utf-8"?>
<calcChain xmlns="http://schemas.openxmlformats.org/spreadsheetml/2006/main">
  <c r="D66" i="1" l="1"/>
  <c r="D23" i="1"/>
  <c r="D17" i="1" l="1"/>
  <c r="D39" i="1"/>
  <c r="D51" i="1"/>
  <c r="F28" i="1" l="1"/>
  <c r="D36" i="1" l="1"/>
  <c r="D58" i="1" l="1"/>
  <c r="D15" i="1"/>
  <c r="E69" i="1" l="1"/>
  <c r="E68" i="1"/>
  <c r="E66" i="1"/>
  <c r="F65" i="1"/>
  <c r="D65" i="1"/>
  <c r="C65" i="1"/>
  <c r="E64" i="1"/>
  <c r="E63" i="1"/>
  <c r="E62" i="1"/>
  <c r="E61" i="1"/>
  <c r="E58" i="1"/>
  <c r="F57" i="1"/>
  <c r="D57" i="1"/>
  <c r="C57" i="1"/>
  <c r="E56" i="1"/>
  <c r="E51" i="1"/>
  <c r="E50" i="1" s="1"/>
  <c r="F50" i="1"/>
  <c r="D50" i="1"/>
  <c r="C50" i="1"/>
  <c r="E49" i="1"/>
  <c r="E48" i="1"/>
  <c r="E47" i="1"/>
  <c r="E46" i="1"/>
  <c r="E45" i="1"/>
  <c r="E39" i="1"/>
  <c r="E36" i="1"/>
  <c r="F35" i="1"/>
  <c r="D35" i="1"/>
  <c r="C35" i="1"/>
  <c r="E34" i="1"/>
  <c r="E32" i="1"/>
  <c r="F31" i="1"/>
  <c r="D31" i="1"/>
  <c r="C31" i="1"/>
  <c r="E30" i="1"/>
  <c r="E23" i="1"/>
  <c r="F22" i="1"/>
  <c r="D22" i="1"/>
  <c r="C22" i="1"/>
  <c r="E17" i="1"/>
  <c r="E16" i="1" s="1"/>
  <c r="F16" i="1"/>
  <c r="D16" i="1"/>
  <c r="C16" i="1"/>
  <c r="E15" i="1"/>
  <c r="F14" i="1"/>
  <c r="D14" i="1"/>
  <c r="C14" i="1"/>
  <c r="E13" i="1"/>
  <c r="E11" i="1"/>
  <c r="E10" i="1"/>
  <c r="E8" i="1"/>
  <c r="F7" i="1"/>
  <c r="D7" i="1"/>
  <c r="C7" i="1"/>
  <c r="E31" i="1" l="1"/>
  <c r="H31" i="1" s="1"/>
  <c r="E22" i="1"/>
  <c r="H22" i="1" s="1"/>
  <c r="E7" i="1"/>
  <c r="H7" i="1" s="1"/>
  <c r="E14" i="1"/>
  <c r="H14" i="1" s="1"/>
  <c r="E57" i="1"/>
  <c r="H57" i="1" s="1"/>
  <c r="E35" i="1"/>
  <c r="H35" i="1" s="1"/>
  <c r="E65" i="1"/>
  <c r="H65" i="1" s="1"/>
  <c r="H50" i="1"/>
  <c r="H16" i="1"/>
  <c r="D70" i="1"/>
  <c r="F70" i="1"/>
  <c r="C70" i="1"/>
  <c r="E70" i="1" l="1"/>
  <c r="H70" i="1" s="1"/>
</calcChain>
</file>

<file path=xl/sharedStrings.xml><?xml version="1.0" encoding="utf-8"?>
<sst xmlns="http://schemas.openxmlformats.org/spreadsheetml/2006/main" count="91" uniqueCount="79">
  <si>
    <t>тыс. рублей</t>
  </si>
  <si>
    <t xml:space="preserve"> Раз дел</t>
  </si>
  <si>
    <t>Наименование разделов/ ГРБС</t>
  </si>
  <si>
    <t>Отклонение</t>
  </si>
  <si>
    <t>проверка (скрыть)</t>
  </si>
  <si>
    <t>Пояснение</t>
  </si>
  <si>
    <t>1</t>
  </si>
  <si>
    <t>0100</t>
  </si>
  <si>
    <t>Общегосударственные вопросы, в том числе</t>
  </si>
  <si>
    <t>Администрация МГО</t>
  </si>
  <si>
    <t>Уменьшение (перемещение) ассигнований в сумме  249,6 тыс. рублей с расходов на оформление бесхозяйных объектов на раздел 0500</t>
  </si>
  <si>
    <t>Увеличение (перемещение) ассигнований в сумме  1237,8 тыс. рублей на оплату  исполнительных документов с зарезервированных средств с раздела 0100</t>
  </si>
  <si>
    <t>Собрание депутатов МГО</t>
  </si>
  <si>
    <t>Финансовое управление  Администрации МГО</t>
  </si>
  <si>
    <t>Уменьшение (перемещение) ассигнований в сумме  1743,1 тыс. рублей с зарезервированных средств  на разделы 0100, 0500</t>
  </si>
  <si>
    <t>в т.ч.</t>
  </si>
  <si>
    <t>резервный фонд Администрации МГО, зарезервированные на выполнение обязательств по исполнению судебных решений по искам, удовлетворяемых за счет бюджета Округа и иных незапланированных расходов бюджета Округа</t>
  </si>
  <si>
    <t>0300</t>
  </si>
  <si>
    <t>Национальная безопасность и правоохранительная деятельность,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</si>
  <si>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Управление ГО и ЧС, отдел ЗАГС)</t>
    </r>
  </si>
  <si>
    <t>Увеличение (перемещение) ассигнований в сумме  45045,0 тыс. рублей между разделами, в соответствии с  бюджетной классификацией,  расходов по  созданию муниципальных автоматизированных систем видеонаблюдения и обеспечению их взаимодействия с региональной системой видеонаблюдения с раздела 0400</t>
  </si>
  <si>
    <t>0400</t>
  </si>
  <si>
    <t>Национальная экономика,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</si>
  <si>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(транспорт))</t>
    </r>
  </si>
  <si>
    <t>Уменьшение (перемещение) ассигнований в сумме  45045,0 тыс. рублей между разделами, в соответствии с  бюджетной классификацией,  расходов по  созданию муниципальных автоматизированных систем видеонаблюдения и обеспечению их взаимодействия с региональной системой видеонаблюдения на раздел 0300</t>
  </si>
  <si>
    <t>Увеличение (перемещение) ассигнований в сумме  74,2 тыс. рублей  на обслуживание инженерных сетей, приборов учета с раздела 0700</t>
  </si>
  <si>
    <t>0500</t>
  </si>
  <si>
    <t>Жилищно-коммунальное хоз-во, в том числе</t>
  </si>
  <si>
    <r>
      <t>Администрация</t>
    </r>
    <r>
      <rPr>
        <i/>
        <sz val="11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</si>
  <si>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Увеличение (перемещение) ассигнований в сумме 754,9 тыс. рублей, в том числе:</t>
  </si>
  <si>
    <t>в сумме 249,6 тыс. рублей на обслуживание и поддержание в рабочем состоянии оборудования очистных сооружений п.Хребет Миасского городского округа с раздела 0100</t>
  </si>
  <si>
    <t>в сумме 505,3 тыс. рублей  на оплату  исполнительных документов с зарезервированных средств с раздела 0100</t>
  </si>
  <si>
    <t>Управление ФКиС АМГО</t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</si>
  <si>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</si>
  <si>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</si>
  <si>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>(в том числе МКУ "УЭП")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</si>
  <si>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</si>
  <si>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</si>
  <si>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</si>
  <si>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1"/>
        <rFont val="Times New Roman"/>
        <family val="1"/>
        <charset val="204"/>
      </rPr>
      <t>(муз.школы)</t>
    </r>
  </si>
  <si>
    <t>Уменьшение (перемещение) ассигнований в сумме  74,2 тыс. рублей  с объекта "Строительство общеобразовательной школы №8 города Миасса" (экономия в результате проведения процедур закупок) на раздел 0400</t>
  </si>
  <si>
    <t xml:space="preserve">Управление социальной защиты населения Администрации МГО </t>
  </si>
  <si>
    <t>0800</t>
  </si>
  <si>
    <t>Культура,  в том числе</t>
  </si>
  <si>
    <t>Управление культуры Администрации МГО</t>
  </si>
  <si>
    <t>Уменьшение (перемещение) ассигнований в сумме 1412,0 тыс. рублей с экономии расходов по капитальному ремонту МКУ "ЦБС" на раздел 0700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</si>
  <si>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</si>
  <si>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</si>
  <si>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</si>
  <si>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1"/>
        <rFont val="Times New Roman"/>
        <family val="1"/>
        <charset val="204"/>
      </rPr>
      <t>в том числе содержание аппарата, пособия, пенсии, компенсации и т.д.)</t>
    </r>
  </si>
  <si>
    <r>
      <t xml:space="preserve">Финансовое управление Администрации МГО        </t>
    </r>
    <r>
      <rPr>
        <i/>
        <sz val="11"/>
        <rFont val="Times New Roman"/>
        <family val="1"/>
        <charset val="204"/>
      </rPr>
      <t>(резерв на з/плату)</t>
    </r>
  </si>
  <si>
    <t>1100</t>
  </si>
  <si>
    <t>Физическая культура и спорт, в том числе</t>
  </si>
  <si>
    <r>
      <t xml:space="preserve">Администрация МГО </t>
    </r>
    <r>
      <rPr>
        <i/>
        <sz val="11"/>
        <rFont val="Times New Roman"/>
        <family val="1"/>
        <charset val="204"/>
      </rPr>
      <t xml:space="preserve">(в том числе МКУ "Комитет по строительству") </t>
    </r>
  </si>
  <si>
    <t xml:space="preserve">Увеличение (перемещение) ассигнований в сумме 100,0 тыс. рублей по наказам избирателей между ГРБС  с раздела 0500 </t>
  </si>
  <si>
    <t>ВСЕГО</t>
  </si>
  <si>
    <t>Информация об изменении ассигнований бюджета Миасского городского округа в 2025 году (после принятия решения Собранием депутатов МГО от 28.03.2025г. № 3 по 01.06.2025)</t>
  </si>
  <si>
    <t>в сумме 714,0 тыс. рублей по трудовой занятости подростков между ГРБС</t>
  </si>
  <si>
    <t>в сумме 10,2 тыс. рублей между разделами для выплаты дененежной компенсации за питание обучающегося, перешедшего на домашнее обучение на раздел 1000</t>
  </si>
  <si>
    <t>в сумме 209,3 тыс. рублей между бюджетополучателями по организации и проведению мероприятий в области культуры на раздел 0800</t>
  </si>
  <si>
    <t>Увеличение (перемещение) ассигнований в сумме 357,9  тыс. рублей, в том числе:</t>
  </si>
  <si>
    <t>в сумме 209,3 тыс. рублей между бюджетополучателями по организации и проведению мероприятий в области культуры с раздела 0700</t>
  </si>
  <si>
    <t xml:space="preserve">в сумме 107,1 тыс. рублей по наказам избирателей между ГРБС  с раздела 0500 </t>
  </si>
  <si>
    <t>в сумме 41,5 тыс. рублей между бюджетополучателями по организации  мероприятия "День победы" с раздела 0700</t>
  </si>
  <si>
    <t>Уменьшение (перемещение) ассигнований в сумме  4753,2 тыс. рублей, в том числе:</t>
  </si>
  <si>
    <t xml:space="preserve">в сумме 100,0 тыс. рублей по наказам избирателей между ГРБС  на разделы 0800, 1100 </t>
  </si>
  <si>
    <t>в сумме 4546,1 тыс. рублей приведение в соответствие бюджетной классификации между разделами, в том числе по наказам избирателей на раздел 0400</t>
  </si>
  <si>
    <t>Увеличение (перемещение) ассигнований в сумме 4546,1 тыс. рублей приведение в соответствие бюджетной классификации между разделами, в том числе по наказам избирателей с раздела  0500</t>
  </si>
  <si>
    <t>в сумме 120,0 тыс.рублей на проектные работы объект "Реконструкция газопровода по ул. Лихачева микрорайона "Комарово" с раздела 1100</t>
  </si>
  <si>
    <t>Уменьшение (перемещение) ассигнований в сумме 329,2 тыс. рублей, в том числе:</t>
  </si>
  <si>
    <t>Увеличение (перемещение) ассигнований в сумме 1731,0 тыс. рублей, в том числе:</t>
  </si>
  <si>
    <t>в сумме 1412,0 тыс. рублей на приобретение металлодетекторов с раздела 0800</t>
  </si>
  <si>
    <t>Уменьшение (перемещение) ассигнований в сумме 250,8 тыс. рублей, в том числе:</t>
  </si>
  <si>
    <t>в сумме 41,5 тыс. рублей между бюджетополучателями по организации  мероприятия "День победы" на раздел 0800</t>
  </si>
  <si>
    <t>Увеличение (перемещение) ассигнований в сумме 10,2 тыс. рублей между разделами для выплаты денежной компенсации за питание обучающегося, перешедшего на домашнее обучение с раздела 0700</t>
  </si>
  <si>
    <t>В сумме 120,0 тыс.рублей с проектных работ объекта "Строительство лыжной базы в пос. Дачный" на раздел 0500</t>
  </si>
  <si>
    <t>Ассигнования на 2025 год      (на 01.06.2025г.)</t>
  </si>
  <si>
    <t>Утвержденный бюджет            на 2025 год (28.03.2025г.)</t>
  </si>
  <si>
    <t>Приложение № 5 к реестру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</si>
</sst>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3"/>
      <name val="Times New Roman"/>
      <family val="1"/>
      <charset val="204"/>
    </font>
    <font>
      <sz val="13"/>
      <name val="Arial Cyr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2" fillId="0" borderId="0" applyFont="0" applyFill="0" applyBorder="0" applyAlignment="0" applyProtection="0"/>
  </cellStyleXfs>
  <cellXfs count="107">
    <xf numFmtId="0" fontId="0" fillId="0" borderId="0" xfId="0"/>
    <xf numFmtId="0" fontId="5" fillId="2" borderId="0" xfId="0" applyFont="1" applyFill="1"/>
    <xf numFmtId="0" fontId="6" fillId="2" borderId="0" xfId="0" applyFont="1" applyFill="1"/>
    <xf numFmtId="49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justify" vertical="center"/>
    </xf>
    <xf numFmtId="164" fontId="6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7" fillId="2" borderId="0" xfId="0" applyFont="1" applyFill="1"/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justify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justify" vertical="center" wrapText="1"/>
    </xf>
    <xf numFmtId="164" fontId="6" fillId="2" borderId="0" xfId="0" applyNumberFormat="1" applyFont="1" applyFill="1"/>
    <xf numFmtId="164" fontId="8" fillId="2" borderId="2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164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/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/>
    <xf numFmtId="164" fontId="9" fillId="2" borderId="4" xfId="0" applyNumberFormat="1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 vertical="center" wrapText="1"/>
    </xf>
    <xf numFmtId="0" fontId="16" fillId="2" borderId="0" xfId="0" applyFont="1" applyFill="1"/>
    <xf numFmtId="49" fontId="7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164" fontId="17" fillId="2" borderId="4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justify" vertical="center" wrapText="1"/>
    </xf>
    <xf numFmtId="0" fontId="22" fillId="2" borderId="0" xfId="0" applyFont="1" applyFill="1"/>
    <xf numFmtId="49" fontId="7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justify" vertical="center"/>
    </xf>
    <xf numFmtId="164" fontId="21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164" fontId="17" fillId="0" borderId="1" xfId="0" applyNumberFormat="1" applyFont="1" applyFill="1" applyBorder="1" applyAlignment="1">
      <alignment horizontal="justify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justify" vertical="center" wrapText="1"/>
    </xf>
    <xf numFmtId="49" fontId="17" fillId="0" borderId="4" xfId="0" applyNumberFormat="1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justify" vertical="center" wrapText="1"/>
    </xf>
    <xf numFmtId="0" fontId="17" fillId="2" borderId="3" xfId="0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justify" vertical="center" wrapText="1"/>
    </xf>
    <xf numFmtId="164" fontId="17" fillId="0" borderId="3" xfId="0" applyNumberFormat="1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right" vertical="center" wrapText="1"/>
    </xf>
  </cellXfs>
  <cellStyles count="16">
    <cellStyle name="Normal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7"/>
    <cellStyle name="Обычный 5 3" xfId="8"/>
    <cellStyle name="Обычный 6" xfId="9"/>
    <cellStyle name="Обычный 6 2" xfId="10"/>
    <cellStyle name="Обычный 7" xfId="11"/>
    <cellStyle name="Обычный 7 2" xfId="12"/>
    <cellStyle name="Обычный 7 3" xfId="13"/>
    <cellStyle name="Обычный 8" xfId="14"/>
    <cellStyle name="Финансовый 2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0"/>
  <sheetViews>
    <sheetView tabSelected="1" zoomScale="90" zoomScaleNormal="9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K4" sqref="K4"/>
    </sheetView>
  </sheetViews>
  <sheetFormatPr defaultColWidth="14.42578125" defaultRowHeight="15.75" x14ac:dyDescent="0.25"/>
  <cols>
    <col min="1" max="1" width="7.5703125" style="17" customWidth="1"/>
    <col min="2" max="2" width="48.5703125" style="4" customWidth="1"/>
    <col min="3" max="3" width="16.85546875" style="5" customWidth="1"/>
    <col min="4" max="4" width="15.140625" style="5" customWidth="1"/>
    <col min="5" max="5" width="13.140625" style="5" customWidth="1"/>
    <col min="6" max="6" width="14.140625" style="5" hidden="1" customWidth="1"/>
    <col min="7" max="7" width="71.7109375" style="18" customWidth="1"/>
    <col min="8" max="8" width="15" style="1" hidden="1" customWidth="1"/>
    <col min="9" max="15" width="9.140625" style="2" customWidth="1"/>
    <col min="16" max="16" width="60.42578125" style="2" customWidth="1"/>
    <col min="17" max="17" width="0" style="2" hidden="1" customWidth="1"/>
    <col min="18" max="18" width="14.7109375" style="2" customWidth="1"/>
    <col min="19" max="19" width="14.5703125" style="2" customWidth="1"/>
    <col min="20" max="20" width="0" style="2" hidden="1" customWidth="1"/>
    <col min="21" max="21" width="14.5703125" style="2" customWidth="1"/>
    <col min="22" max="22" width="15" style="2" customWidth="1"/>
    <col min="23" max="24" width="14.5703125" style="2" customWidth="1"/>
    <col min="25" max="16384" width="14.42578125" style="2"/>
  </cols>
  <sheetData>
    <row r="1" spans="1:8" ht="22.5" customHeight="1" x14ac:dyDescent="0.25">
      <c r="G1" s="106" t="s">
        <v>78</v>
      </c>
    </row>
    <row r="2" spans="1:8" ht="36.75" customHeight="1" x14ac:dyDescent="0.25">
      <c r="A2" s="72" t="s">
        <v>56</v>
      </c>
      <c r="B2" s="72"/>
      <c r="C2" s="72"/>
      <c r="D2" s="72"/>
      <c r="E2" s="72"/>
      <c r="F2" s="72"/>
      <c r="G2" s="73"/>
    </row>
    <row r="3" spans="1:8" x14ac:dyDescent="0.25">
      <c r="A3" s="3"/>
      <c r="G3" s="6" t="s">
        <v>0</v>
      </c>
    </row>
    <row r="4" spans="1:8" s="13" customFormat="1" ht="63" x14ac:dyDescent="0.25">
      <c r="A4" s="7" t="s">
        <v>1</v>
      </c>
      <c r="B4" s="8" t="s">
        <v>2</v>
      </c>
      <c r="C4" s="70" t="s">
        <v>77</v>
      </c>
      <c r="D4" s="71" t="s">
        <v>76</v>
      </c>
      <c r="E4" s="9" t="s">
        <v>3</v>
      </c>
      <c r="F4" s="60" t="s">
        <v>4</v>
      </c>
      <c r="G4" s="11" t="s">
        <v>5</v>
      </c>
      <c r="H4" s="12"/>
    </row>
    <row r="5" spans="1:8" ht="15" customHeight="1" x14ac:dyDescent="0.25">
      <c r="A5" s="14" t="s">
        <v>6</v>
      </c>
      <c r="B5" s="11">
        <v>2</v>
      </c>
      <c r="C5" s="15">
        <v>3</v>
      </c>
      <c r="D5" s="15">
        <v>4</v>
      </c>
      <c r="E5" s="15">
        <v>5</v>
      </c>
      <c r="F5" s="16"/>
      <c r="G5" s="11">
        <v>6</v>
      </c>
    </row>
    <row r="6" spans="1:8" hidden="1" x14ac:dyDescent="0.25">
      <c r="A6" s="14" t="s">
        <v>6</v>
      </c>
      <c r="B6" s="11">
        <v>2</v>
      </c>
      <c r="C6" s="15">
        <v>3</v>
      </c>
      <c r="D6" s="15">
        <v>4</v>
      </c>
      <c r="E6" s="15">
        <v>5</v>
      </c>
      <c r="F6" s="16"/>
      <c r="G6" s="11">
        <v>6</v>
      </c>
      <c r="H6" s="2"/>
    </row>
    <row r="7" spans="1:8" x14ac:dyDescent="0.25">
      <c r="A7" s="19" t="s">
        <v>7</v>
      </c>
      <c r="B7" s="20" t="s">
        <v>8</v>
      </c>
      <c r="C7" s="21">
        <f>SUM(C8:C13)-C13</f>
        <v>555739.5</v>
      </c>
      <c r="D7" s="21">
        <f>SUM(D8:D13)-D13</f>
        <v>554984.6</v>
      </c>
      <c r="E7" s="21">
        <f t="shared" ref="E7:E14" si="0">D7-C7</f>
        <v>-754.90000000002328</v>
      </c>
      <c r="F7" s="21">
        <f>SUM(F8:F13)-F13</f>
        <v>-754.9</v>
      </c>
      <c r="G7" s="22"/>
      <c r="H7" s="23">
        <f>E7-F7</f>
        <v>-2.3305801732931286E-11</v>
      </c>
    </row>
    <row r="8" spans="1:8" ht="27" x14ac:dyDescent="0.25">
      <c r="A8" s="74"/>
      <c r="B8" s="76" t="s">
        <v>9</v>
      </c>
      <c r="C8" s="78">
        <v>395036.1</v>
      </c>
      <c r="D8" s="78">
        <v>396024.3</v>
      </c>
      <c r="E8" s="78">
        <f>D8-C8</f>
        <v>988.20000000001164</v>
      </c>
      <c r="F8" s="24">
        <v>-249.6</v>
      </c>
      <c r="G8" s="25" t="s">
        <v>10</v>
      </c>
      <c r="H8" s="23"/>
    </row>
    <row r="9" spans="1:8" ht="40.5" x14ac:dyDescent="0.25">
      <c r="A9" s="75"/>
      <c r="B9" s="77"/>
      <c r="C9" s="79"/>
      <c r="D9" s="79"/>
      <c r="E9" s="79"/>
      <c r="F9" s="24">
        <v>1237.8</v>
      </c>
      <c r="G9" s="25" t="s">
        <v>11</v>
      </c>
      <c r="H9" s="23"/>
    </row>
    <row r="10" spans="1:8" x14ac:dyDescent="0.25">
      <c r="A10" s="75"/>
      <c r="B10" s="26" t="s">
        <v>12</v>
      </c>
      <c r="C10" s="9">
        <v>40830.800000000003</v>
      </c>
      <c r="D10" s="9">
        <v>40830.800000000003</v>
      </c>
      <c r="E10" s="27">
        <f>D10-C10</f>
        <v>0</v>
      </c>
      <c r="F10" s="28"/>
      <c r="G10" s="25"/>
      <c r="H10" s="23"/>
    </row>
    <row r="11" spans="1:8" x14ac:dyDescent="0.25">
      <c r="A11" s="75"/>
      <c r="B11" s="76" t="s">
        <v>13</v>
      </c>
      <c r="C11" s="78">
        <v>119872.6</v>
      </c>
      <c r="D11" s="78">
        <v>118129.5</v>
      </c>
      <c r="E11" s="78">
        <f t="shared" ref="E11" si="1">D11-C11</f>
        <v>-1743.1000000000058</v>
      </c>
      <c r="F11" s="82">
        <v>-1743.1</v>
      </c>
      <c r="G11" s="84" t="s">
        <v>14</v>
      </c>
      <c r="H11" s="23"/>
    </row>
    <row r="12" spans="1:8" x14ac:dyDescent="0.25">
      <c r="A12" s="75"/>
      <c r="B12" s="80"/>
      <c r="C12" s="81"/>
      <c r="D12" s="81"/>
      <c r="E12" s="81"/>
      <c r="F12" s="83"/>
      <c r="G12" s="85"/>
      <c r="H12" s="23"/>
    </row>
    <row r="13" spans="1:8" ht="63.75" x14ac:dyDescent="0.25">
      <c r="A13" s="29" t="s">
        <v>15</v>
      </c>
      <c r="B13" s="30" t="s">
        <v>16</v>
      </c>
      <c r="C13" s="28">
        <v>26450.9</v>
      </c>
      <c r="D13" s="28">
        <v>24707.8</v>
      </c>
      <c r="E13" s="28">
        <f>D13-C13</f>
        <v>-1743.1000000000022</v>
      </c>
      <c r="F13" s="27"/>
      <c r="G13" s="31"/>
      <c r="H13" s="23"/>
    </row>
    <row r="14" spans="1:8" ht="42.75" x14ac:dyDescent="0.25">
      <c r="A14" s="19" t="s">
        <v>17</v>
      </c>
      <c r="B14" s="20" t="s">
        <v>18</v>
      </c>
      <c r="C14" s="21">
        <f>C15</f>
        <v>70619.100000000006</v>
      </c>
      <c r="D14" s="21">
        <f>D15</f>
        <v>115664.09999999999</v>
      </c>
      <c r="E14" s="21">
        <f t="shared" si="0"/>
        <v>45044.999999999985</v>
      </c>
      <c r="F14" s="32">
        <f>SUM(F15:F15)</f>
        <v>45045</v>
      </c>
      <c r="G14" s="33"/>
      <c r="H14" s="23">
        <f>SUM(E14-F14)</f>
        <v>-1.4551915228366852E-11</v>
      </c>
    </row>
    <row r="15" spans="1:8" ht="67.5" x14ac:dyDescent="0.25">
      <c r="A15" s="64"/>
      <c r="B15" s="65" t="s">
        <v>19</v>
      </c>
      <c r="C15" s="66">
        <v>70619.100000000006</v>
      </c>
      <c r="D15" s="66">
        <f>116741.2-1077.1</f>
        <v>115664.09999999999</v>
      </c>
      <c r="E15" s="66">
        <f>D15-C15</f>
        <v>45044.999999999985</v>
      </c>
      <c r="F15" s="34">
        <v>45045</v>
      </c>
      <c r="G15" s="31" t="s">
        <v>20</v>
      </c>
      <c r="H15" s="23"/>
    </row>
    <row r="16" spans="1:8" x14ac:dyDescent="0.25">
      <c r="A16" s="19" t="s">
        <v>21</v>
      </c>
      <c r="B16" s="20" t="s">
        <v>22</v>
      </c>
      <c r="C16" s="21">
        <f>SUM(C17)</f>
        <v>1210202.5</v>
      </c>
      <c r="D16" s="21">
        <f>SUM(D17)</f>
        <v>1169777.8</v>
      </c>
      <c r="E16" s="21">
        <f>SUM(E17)</f>
        <v>-40424.699999999953</v>
      </c>
      <c r="F16" s="21">
        <f>SUM(F17:F21)</f>
        <v>-40424.700000000004</v>
      </c>
      <c r="G16" s="31"/>
      <c r="H16" s="23">
        <f>SUM(E16-F16)</f>
        <v>5.0931703299283981E-11</v>
      </c>
    </row>
    <row r="17" spans="1:8" x14ac:dyDescent="0.25">
      <c r="A17" s="74"/>
      <c r="B17" s="76" t="s">
        <v>23</v>
      </c>
      <c r="C17" s="78">
        <v>1210202.5</v>
      </c>
      <c r="D17" s="78">
        <f>1167731.7-2500+4546.1</f>
        <v>1169777.8</v>
      </c>
      <c r="E17" s="78">
        <f>D17-C17</f>
        <v>-40424.699999999953</v>
      </c>
      <c r="F17" s="86">
        <v>-45045</v>
      </c>
      <c r="G17" s="87" t="s">
        <v>24</v>
      </c>
      <c r="H17" s="23"/>
    </row>
    <row r="18" spans="1:8" x14ac:dyDescent="0.25">
      <c r="A18" s="75"/>
      <c r="B18" s="80"/>
      <c r="C18" s="81"/>
      <c r="D18" s="81"/>
      <c r="E18" s="81"/>
      <c r="F18" s="86"/>
      <c r="G18" s="88"/>
      <c r="H18" s="23"/>
    </row>
    <row r="19" spans="1:8" ht="39.75" customHeight="1" x14ac:dyDescent="0.25">
      <c r="A19" s="75"/>
      <c r="B19" s="80"/>
      <c r="C19" s="81"/>
      <c r="D19" s="81"/>
      <c r="E19" s="81"/>
      <c r="F19" s="86"/>
      <c r="G19" s="89"/>
      <c r="H19" s="23"/>
    </row>
    <row r="20" spans="1:8" ht="27" x14ac:dyDescent="0.25">
      <c r="A20" s="35"/>
      <c r="B20" s="80"/>
      <c r="C20" s="81"/>
      <c r="D20" s="81"/>
      <c r="E20" s="81"/>
      <c r="F20" s="27">
        <v>74.2</v>
      </c>
      <c r="G20" s="31" t="s">
        <v>25</v>
      </c>
      <c r="H20" s="23"/>
    </row>
    <row r="21" spans="1:8" ht="40.5" x14ac:dyDescent="0.25">
      <c r="A21" s="35"/>
      <c r="B21" s="77"/>
      <c r="C21" s="79"/>
      <c r="D21" s="79"/>
      <c r="E21" s="79"/>
      <c r="F21" s="61">
        <v>4546.1000000000004</v>
      </c>
      <c r="G21" s="63" t="s">
        <v>67</v>
      </c>
      <c r="H21" s="23"/>
    </row>
    <row r="22" spans="1:8" x14ac:dyDescent="0.25">
      <c r="A22" s="19" t="s">
        <v>26</v>
      </c>
      <c r="B22" s="20" t="s">
        <v>27</v>
      </c>
      <c r="C22" s="21">
        <f>SUM(C23:C30)</f>
        <v>1286464.6000000001</v>
      </c>
      <c r="D22" s="21">
        <f>SUM(D23:D30)</f>
        <v>1282586.3</v>
      </c>
      <c r="E22" s="21">
        <f>SUM(E23:E30)</f>
        <v>-3878.2999999999302</v>
      </c>
      <c r="F22" s="21">
        <f>SUM(F23:F30)</f>
        <v>-3878.3</v>
      </c>
      <c r="G22" s="62"/>
      <c r="H22" s="36">
        <f>SUM(E22-F22)</f>
        <v>7.0031092036515474E-11</v>
      </c>
    </row>
    <row r="23" spans="1:8" ht="36.75" customHeight="1" x14ac:dyDescent="0.25">
      <c r="A23" s="74"/>
      <c r="B23" s="37" t="s">
        <v>28</v>
      </c>
      <c r="C23" s="24">
        <v>1011672.1</v>
      </c>
      <c r="D23" s="24">
        <f>985768.3+26558.7-107.1-4546.1+120</f>
        <v>1007793.8</v>
      </c>
      <c r="E23" s="24">
        <f>SUM(D23-C23)</f>
        <v>-3878.2999999999302</v>
      </c>
      <c r="F23" s="34"/>
      <c r="G23" s="62" t="s">
        <v>29</v>
      </c>
      <c r="H23" s="23"/>
    </row>
    <row r="24" spans="1:8" ht="40.5" x14ac:dyDescent="0.25">
      <c r="A24" s="75"/>
      <c r="B24" s="38"/>
      <c r="C24" s="39"/>
      <c r="D24" s="39"/>
      <c r="E24" s="39"/>
      <c r="F24" s="34">
        <v>249.6</v>
      </c>
      <c r="G24" s="63" t="s">
        <v>30</v>
      </c>
      <c r="H24" s="23"/>
    </row>
    <row r="25" spans="1:8" ht="27" x14ac:dyDescent="0.25">
      <c r="A25" s="75"/>
      <c r="B25" s="38"/>
      <c r="C25" s="39"/>
      <c r="D25" s="39"/>
      <c r="E25" s="39"/>
      <c r="F25" s="34">
        <v>505.3</v>
      </c>
      <c r="G25" s="63" t="s">
        <v>31</v>
      </c>
      <c r="H25" s="23"/>
    </row>
    <row r="26" spans="1:8" ht="27" x14ac:dyDescent="0.25">
      <c r="A26" s="75"/>
      <c r="B26" s="67"/>
      <c r="C26" s="39"/>
      <c r="D26" s="39"/>
      <c r="E26" s="39"/>
      <c r="F26" s="68">
        <v>120</v>
      </c>
      <c r="G26" s="63" t="s">
        <v>68</v>
      </c>
      <c r="H26" s="23"/>
    </row>
    <row r="27" spans="1:8" ht="27" x14ac:dyDescent="0.25">
      <c r="A27" s="75"/>
      <c r="B27" s="38"/>
      <c r="C27" s="39"/>
      <c r="D27" s="39"/>
      <c r="E27" s="39"/>
      <c r="F27" s="34"/>
      <c r="G27" s="63" t="s">
        <v>64</v>
      </c>
      <c r="H27" s="23"/>
    </row>
    <row r="28" spans="1:8" ht="27" x14ac:dyDescent="0.25">
      <c r="A28" s="75"/>
      <c r="B28" s="38"/>
      <c r="C28" s="39"/>
      <c r="D28" s="39"/>
      <c r="E28" s="39"/>
      <c r="F28" s="34">
        <f>-100-107.1</f>
        <v>-207.1</v>
      </c>
      <c r="G28" s="63" t="s">
        <v>65</v>
      </c>
      <c r="H28" s="23"/>
    </row>
    <row r="29" spans="1:8" ht="40.5" x14ac:dyDescent="0.25">
      <c r="A29" s="75"/>
      <c r="B29" s="38"/>
      <c r="C29" s="40"/>
      <c r="D29" s="40"/>
      <c r="E29" s="40"/>
      <c r="F29" s="27">
        <v>-4546.1000000000004</v>
      </c>
      <c r="G29" s="63" t="s">
        <v>66</v>
      </c>
      <c r="H29" s="23"/>
    </row>
    <row r="30" spans="1:8" x14ac:dyDescent="0.25">
      <c r="A30" s="90"/>
      <c r="B30" s="41" t="s">
        <v>32</v>
      </c>
      <c r="C30" s="42">
        <v>274792.5</v>
      </c>
      <c r="D30" s="42">
        <v>274792.5</v>
      </c>
      <c r="E30" s="42">
        <f>D30-C30</f>
        <v>0</v>
      </c>
      <c r="F30" s="28"/>
      <c r="G30" s="25"/>
      <c r="H30" s="23"/>
    </row>
    <row r="31" spans="1:8" x14ac:dyDescent="0.25">
      <c r="A31" s="19" t="s">
        <v>33</v>
      </c>
      <c r="B31" s="20" t="s">
        <v>34</v>
      </c>
      <c r="C31" s="21">
        <f>C32+C34</f>
        <v>47171.4</v>
      </c>
      <c r="D31" s="21">
        <f>D32+D34</f>
        <v>47171.4</v>
      </c>
      <c r="E31" s="21">
        <f>E32+E34</f>
        <v>0</v>
      </c>
      <c r="F31" s="21">
        <f>F32+F34+F33</f>
        <v>0</v>
      </c>
      <c r="G31" s="31"/>
      <c r="H31" s="23">
        <f t="shared" ref="H31" si="2">SUM(E31-F31)</f>
        <v>0</v>
      </c>
    </row>
    <row r="32" spans="1:8" x14ac:dyDescent="0.25">
      <c r="A32" s="91"/>
      <c r="B32" s="76" t="s">
        <v>35</v>
      </c>
      <c r="C32" s="78">
        <v>28381.200000000001</v>
      </c>
      <c r="D32" s="78">
        <v>28381.200000000001</v>
      </c>
      <c r="E32" s="78">
        <f>D32-C32</f>
        <v>0</v>
      </c>
      <c r="F32" s="94"/>
      <c r="G32" s="96"/>
      <c r="H32" s="13"/>
    </row>
    <row r="33" spans="1:8" x14ac:dyDescent="0.25">
      <c r="A33" s="92"/>
      <c r="B33" s="77"/>
      <c r="C33" s="79"/>
      <c r="D33" s="79"/>
      <c r="E33" s="79"/>
      <c r="F33" s="95"/>
      <c r="G33" s="97"/>
      <c r="H33" s="13"/>
    </row>
    <row r="34" spans="1:8" ht="31.5" x14ac:dyDescent="0.25">
      <c r="A34" s="93"/>
      <c r="B34" s="43" t="s">
        <v>13</v>
      </c>
      <c r="C34" s="27">
        <v>18790.2</v>
      </c>
      <c r="D34" s="27">
        <v>18790.2</v>
      </c>
      <c r="E34" s="27">
        <f>D34-C34</f>
        <v>0</v>
      </c>
      <c r="F34" s="10"/>
      <c r="G34" s="25"/>
      <c r="H34" s="13"/>
    </row>
    <row r="35" spans="1:8" x14ac:dyDescent="0.25">
      <c r="A35" s="19" t="s">
        <v>36</v>
      </c>
      <c r="B35" s="20" t="s">
        <v>37</v>
      </c>
      <c r="C35" s="21">
        <f>SUM(C36:C49)</f>
        <v>4335794.5</v>
      </c>
      <c r="D35" s="21">
        <f>SUM(D36:D49)</f>
        <v>4336871.3</v>
      </c>
      <c r="E35" s="21">
        <f>SUM(E36:E49)</f>
        <v>1076.7999999998246</v>
      </c>
      <c r="F35" s="21">
        <f>SUM(F36:F49)</f>
        <v>1076.8</v>
      </c>
      <c r="G35" s="31"/>
      <c r="H35" s="23">
        <f>SUM(E35-F35)</f>
        <v>-1.7530510376673192E-10</v>
      </c>
    </row>
    <row r="36" spans="1:8" ht="27" x14ac:dyDescent="0.25">
      <c r="A36" s="74"/>
      <c r="B36" s="76" t="s">
        <v>38</v>
      </c>
      <c r="C36" s="78">
        <v>4129063.2</v>
      </c>
      <c r="D36" s="78">
        <f>4129053-319</f>
        <v>4128734</v>
      </c>
      <c r="E36" s="78">
        <f>D36-C36</f>
        <v>-329.20000000018626</v>
      </c>
      <c r="F36" s="28"/>
      <c r="G36" s="25" t="s">
        <v>69</v>
      </c>
      <c r="H36" s="23"/>
    </row>
    <row r="37" spans="1:8" ht="40.5" x14ac:dyDescent="0.25">
      <c r="A37" s="75"/>
      <c r="B37" s="80"/>
      <c r="C37" s="81"/>
      <c r="D37" s="81"/>
      <c r="E37" s="81"/>
      <c r="F37" s="28">
        <v>-10.199999999999999</v>
      </c>
      <c r="G37" s="25" t="s">
        <v>58</v>
      </c>
      <c r="H37" s="23"/>
    </row>
    <row r="38" spans="1:8" ht="33.75" customHeight="1" x14ac:dyDescent="0.25">
      <c r="A38" s="75"/>
      <c r="B38" s="80"/>
      <c r="C38" s="81"/>
      <c r="D38" s="81"/>
      <c r="E38" s="81"/>
      <c r="F38" s="45">
        <v>-319</v>
      </c>
      <c r="G38" s="46" t="s">
        <v>57</v>
      </c>
      <c r="H38" s="23"/>
    </row>
    <row r="39" spans="1:8" ht="27" x14ac:dyDescent="0.25">
      <c r="A39" s="75"/>
      <c r="B39" s="76" t="s">
        <v>39</v>
      </c>
      <c r="C39" s="78">
        <v>185970.7</v>
      </c>
      <c r="D39" s="78">
        <f>187341.2+319-209.3</f>
        <v>187450.90000000002</v>
      </c>
      <c r="E39" s="78">
        <f t="shared" ref="E39:E49" si="3">D39-C39</f>
        <v>1480.2000000000116</v>
      </c>
      <c r="F39" s="28"/>
      <c r="G39" s="25" t="s">
        <v>70</v>
      </c>
      <c r="H39" s="44"/>
    </row>
    <row r="40" spans="1:8" x14ac:dyDescent="0.25">
      <c r="A40" s="75"/>
      <c r="B40" s="80"/>
      <c r="C40" s="81"/>
      <c r="D40" s="81"/>
      <c r="E40" s="81"/>
      <c r="F40" s="28">
        <v>1412</v>
      </c>
      <c r="G40" s="25" t="s">
        <v>71</v>
      </c>
      <c r="H40" s="44"/>
    </row>
    <row r="41" spans="1:8" x14ac:dyDescent="0.25">
      <c r="A41" s="75"/>
      <c r="B41" s="80"/>
      <c r="C41" s="81"/>
      <c r="D41" s="81"/>
      <c r="E41" s="81"/>
      <c r="F41" s="45">
        <v>319</v>
      </c>
      <c r="G41" s="46" t="s">
        <v>57</v>
      </c>
      <c r="H41" s="44"/>
    </row>
    <row r="42" spans="1:8" ht="27" x14ac:dyDescent="0.25">
      <c r="A42" s="75"/>
      <c r="B42" s="80"/>
      <c r="C42" s="81"/>
      <c r="D42" s="81"/>
      <c r="E42" s="81"/>
      <c r="F42" s="69"/>
      <c r="G42" s="46" t="s">
        <v>72</v>
      </c>
      <c r="H42" s="44"/>
    </row>
    <row r="43" spans="1:8" ht="27" x14ac:dyDescent="0.25">
      <c r="A43" s="75"/>
      <c r="B43" s="80"/>
      <c r="C43" s="81"/>
      <c r="D43" s="81"/>
      <c r="E43" s="81"/>
      <c r="F43" s="69">
        <v>-209.3</v>
      </c>
      <c r="G43" s="46" t="s">
        <v>59</v>
      </c>
      <c r="H43" s="44"/>
    </row>
    <row r="44" spans="1:8" ht="27" x14ac:dyDescent="0.25">
      <c r="A44" s="75"/>
      <c r="B44" s="77"/>
      <c r="C44" s="79"/>
      <c r="D44" s="79"/>
      <c r="E44" s="79"/>
      <c r="F44" s="45">
        <v>-41.5</v>
      </c>
      <c r="G44" s="46" t="s">
        <v>73</v>
      </c>
      <c r="H44" s="44"/>
    </row>
    <row r="45" spans="1:8" ht="40.5" x14ac:dyDescent="0.25">
      <c r="A45" s="75"/>
      <c r="B45" s="47" t="s">
        <v>9</v>
      </c>
      <c r="C45" s="24">
        <v>20450</v>
      </c>
      <c r="D45" s="24">
        <v>20375.8</v>
      </c>
      <c r="E45" s="24">
        <f t="shared" si="3"/>
        <v>-74.200000000000728</v>
      </c>
      <c r="F45" s="28">
        <v>-74.2</v>
      </c>
      <c r="G45" s="31" t="s">
        <v>40</v>
      </c>
      <c r="H45" s="13"/>
    </row>
    <row r="46" spans="1:8" x14ac:dyDescent="0.25">
      <c r="A46" s="75"/>
      <c r="B46" s="26" t="s">
        <v>12</v>
      </c>
      <c r="C46" s="27">
        <v>0</v>
      </c>
      <c r="D46" s="27">
        <v>0</v>
      </c>
      <c r="E46" s="24">
        <f t="shared" si="3"/>
        <v>0</v>
      </c>
      <c r="F46" s="28"/>
      <c r="G46" s="25"/>
      <c r="H46" s="13"/>
    </row>
    <row r="47" spans="1:8" x14ac:dyDescent="0.25">
      <c r="A47" s="75"/>
      <c r="B47" s="26" t="s">
        <v>32</v>
      </c>
      <c r="C47" s="27">
        <v>0</v>
      </c>
      <c r="D47" s="27">
        <v>0</v>
      </c>
      <c r="E47" s="24">
        <f t="shared" si="3"/>
        <v>0</v>
      </c>
      <c r="F47" s="28"/>
      <c r="G47" s="25"/>
      <c r="H47" s="13"/>
    </row>
    <row r="48" spans="1:8" ht="30" x14ac:dyDescent="0.25">
      <c r="A48" s="75"/>
      <c r="B48" s="48" t="s">
        <v>41</v>
      </c>
      <c r="C48" s="27">
        <v>40</v>
      </c>
      <c r="D48" s="27">
        <v>40</v>
      </c>
      <c r="E48" s="24">
        <f t="shared" si="3"/>
        <v>0</v>
      </c>
      <c r="F48" s="28"/>
      <c r="G48" s="49"/>
      <c r="H48" s="50"/>
    </row>
    <row r="49" spans="1:8" x14ac:dyDescent="0.25">
      <c r="A49" s="90"/>
      <c r="B49" s="26" t="s">
        <v>13</v>
      </c>
      <c r="C49" s="27">
        <v>270.60000000000002</v>
      </c>
      <c r="D49" s="27">
        <v>270.60000000000002</v>
      </c>
      <c r="E49" s="24">
        <f t="shared" si="3"/>
        <v>0</v>
      </c>
      <c r="F49" s="28"/>
      <c r="G49" s="25"/>
      <c r="H49" s="13"/>
    </row>
    <row r="50" spans="1:8" x14ac:dyDescent="0.25">
      <c r="A50" s="19" t="s">
        <v>42</v>
      </c>
      <c r="B50" s="20" t="s">
        <v>43</v>
      </c>
      <c r="C50" s="21">
        <f>SUM(C51:C56)</f>
        <v>375254</v>
      </c>
      <c r="D50" s="21">
        <f>SUM(D51:D56)</f>
        <v>374199.89999999997</v>
      </c>
      <c r="E50" s="21">
        <f>SUM(E51:E51)</f>
        <v>-1054.1000000000349</v>
      </c>
      <c r="F50" s="21">
        <f>SUM(F51:F55)</f>
        <v>-1054.1000000000001</v>
      </c>
      <c r="G50" s="31"/>
      <c r="H50" s="23">
        <f>SUM(E50-F50)</f>
        <v>-3.4788172342814505E-11</v>
      </c>
    </row>
    <row r="51" spans="1:8" ht="27" x14ac:dyDescent="0.25">
      <c r="A51" s="51"/>
      <c r="B51" s="76" t="s">
        <v>44</v>
      </c>
      <c r="C51" s="78">
        <v>352533.4</v>
      </c>
      <c r="D51" s="78">
        <f>351162.9+107.1+209.3</f>
        <v>351479.3</v>
      </c>
      <c r="E51" s="78">
        <f>D51-C51</f>
        <v>-1054.1000000000349</v>
      </c>
      <c r="F51" s="27">
        <v>-1412</v>
      </c>
      <c r="G51" s="25" t="s">
        <v>45</v>
      </c>
      <c r="H51" s="23"/>
    </row>
    <row r="52" spans="1:8" ht="27" x14ac:dyDescent="0.25">
      <c r="A52" s="35"/>
      <c r="B52" s="80"/>
      <c r="C52" s="81"/>
      <c r="D52" s="81"/>
      <c r="E52" s="81"/>
      <c r="F52" s="34"/>
      <c r="G52" s="25" t="s">
        <v>60</v>
      </c>
      <c r="H52" s="23"/>
    </row>
    <row r="53" spans="1:8" ht="27" x14ac:dyDescent="0.25">
      <c r="A53" s="35"/>
      <c r="B53" s="80"/>
      <c r="C53" s="81"/>
      <c r="D53" s="81"/>
      <c r="E53" s="81"/>
      <c r="F53" s="34">
        <v>209.3</v>
      </c>
      <c r="G53" s="46" t="s">
        <v>61</v>
      </c>
      <c r="H53" s="23"/>
    </row>
    <row r="54" spans="1:8" x14ac:dyDescent="0.25">
      <c r="A54" s="35"/>
      <c r="B54" s="80"/>
      <c r="C54" s="81"/>
      <c r="D54" s="81"/>
      <c r="E54" s="81"/>
      <c r="F54" s="34">
        <v>107.1</v>
      </c>
      <c r="G54" s="25" t="s">
        <v>62</v>
      </c>
      <c r="H54" s="23"/>
    </row>
    <row r="55" spans="1:8" ht="27" x14ac:dyDescent="0.25">
      <c r="A55" s="35"/>
      <c r="B55" s="77"/>
      <c r="C55" s="79"/>
      <c r="D55" s="79"/>
      <c r="E55" s="79"/>
      <c r="F55" s="34">
        <v>41.5</v>
      </c>
      <c r="G55" s="46" t="s">
        <v>63</v>
      </c>
      <c r="H55" s="23"/>
    </row>
    <row r="56" spans="1:8" ht="31.5" x14ac:dyDescent="0.25">
      <c r="A56" s="35"/>
      <c r="B56" s="52" t="s">
        <v>46</v>
      </c>
      <c r="C56" s="27">
        <v>22720.6</v>
      </c>
      <c r="D56" s="27">
        <v>22720.6</v>
      </c>
      <c r="E56" s="27">
        <f>D56-C56</f>
        <v>0</v>
      </c>
      <c r="F56" s="27"/>
      <c r="G56" s="53"/>
      <c r="H56" s="23"/>
    </row>
    <row r="57" spans="1:8" x14ac:dyDescent="0.25">
      <c r="A57" s="19" t="s">
        <v>47</v>
      </c>
      <c r="B57" s="20" t="s">
        <v>48</v>
      </c>
      <c r="C57" s="21">
        <f>SUM(C58:C64)</f>
        <v>1197433.9000000001</v>
      </c>
      <c r="D57" s="21">
        <f>SUM(D58:D64)</f>
        <v>1197444.1000000001</v>
      </c>
      <c r="E57" s="21">
        <f>SUM(E58:E64)</f>
        <v>10.19999999999709</v>
      </c>
      <c r="F57" s="32">
        <f>SUM(F58:F64)</f>
        <v>10.199999999999999</v>
      </c>
      <c r="G57" s="31"/>
      <c r="H57" s="23">
        <f t="shared" ref="H57" si="4">SUM(E57-F57)</f>
        <v>-2.9096725029376103E-12</v>
      </c>
    </row>
    <row r="58" spans="1:8" x14ac:dyDescent="0.25">
      <c r="A58" s="74"/>
      <c r="B58" s="98" t="s">
        <v>49</v>
      </c>
      <c r="C58" s="78">
        <v>984134.5</v>
      </c>
      <c r="D58" s="78">
        <f>983072.6+1061.9</f>
        <v>984134.5</v>
      </c>
      <c r="E58" s="78">
        <f>D58-C58</f>
        <v>0</v>
      </c>
      <c r="F58" s="28"/>
      <c r="G58" s="25"/>
      <c r="H58" s="23"/>
    </row>
    <row r="59" spans="1:8" x14ac:dyDescent="0.25">
      <c r="A59" s="75"/>
      <c r="B59" s="99"/>
      <c r="C59" s="100"/>
      <c r="D59" s="101"/>
      <c r="E59" s="100"/>
      <c r="F59" s="28"/>
      <c r="G59" s="31"/>
      <c r="H59" s="23"/>
    </row>
    <row r="60" spans="1:8" x14ac:dyDescent="0.25">
      <c r="A60" s="75"/>
      <c r="B60" s="99"/>
      <c r="C60" s="100"/>
      <c r="D60" s="101"/>
      <c r="E60" s="100"/>
      <c r="F60" s="28"/>
      <c r="G60" s="63"/>
      <c r="H60" s="23"/>
    </row>
    <row r="61" spans="1:8" ht="40.5" x14ac:dyDescent="0.25">
      <c r="A61" s="75"/>
      <c r="B61" s="54" t="s">
        <v>38</v>
      </c>
      <c r="C61" s="27">
        <v>83629.3</v>
      </c>
      <c r="D61" s="27">
        <v>83639.5</v>
      </c>
      <c r="E61" s="24">
        <f t="shared" ref="E61:E64" si="5">D61-C61</f>
        <v>10.19999999999709</v>
      </c>
      <c r="F61" s="28">
        <v>10.199999999999999</v>
      </c>
      <c r="G61" s="25" t="s">
        <v>74</v>
      </c>
      <c r="H61" s="23"/>
    </row>
    <row r="62" spans="1:8" x14ac:dyDescent="0.25">
      <c r="A62" s="75"/>
      <c r="B62" s="47" t="s">
        <v>9</v>
      </c>
      <c r="C62" s="24">
        <v>101918.2</v>
      </c>
      <c r="D62" s="24">
        <v>101918.2</v>
      </c>
      <c r="E62" s="24">
        <f t="shared" si="5"/>
        <v>0</v>
      </c>
      <c r="F62" s="27"/>
      <c r="G62" s="25"/>
      <c r="H62" s="23"/>
    </row>
    <row r="63" spans="1:8" ht="30" x14ac:dyDescent="0.25">
      <c r="A63" s="75"/>
      <c r="B63" s="26" t="s">
        <v>50</v>
      </c>
      <c r="C63" s="27">
        <v>27441.1</v>
      </c>
      <c r="D63" s="27">
        <v>27441.1</v>
      </c>
      <c r="E63" s="24">
        <f t="shared" si="5"/>
        <v>0</v>
      </c>
      <c r="F63" s="28"/>
      <c r="G63" s="55"/>
      <c r="H63" s="23"/>
    </row>
    <row r="64" spans="1:8" x14ac:dyDescent="0.25">
      <c r="A64" s="90"/>
      <c r="B64" s="26" t="s">
        <v>32</v>
      </c>
      <c r="C64" s="27">
        <v>310.8</v>
      </c>
      <c r="D64" s="27">
        <v>310.8</v>
      </c>
      <c r="E64" s="24">
        <f t="shared" si="5"/>
        <v>0</v>
      </c>
      <c r="F64" s="28"/>
      <c r="G64" s="31"/>
      <c r="H64" s="56"/>
    </row>
    <row r="65" spans="1:8" x14ac:dyDescent="0.25">
      <c r="A65" s="19" t="s">
        <v>51</v>
      </c>
      <c r="B65" s="20" t="s">
        <v>52</v>
      </c>
      <c r="C65" s="21">
        <f>SUM(C66:C69)</f>
        <v>560591.5</v>
      </c>
      <c r="D65" s="21">
        <f>SUM(D66:D69)</f>
        <v>560571.5</v>
      </c>
      <c r="E65" s="21">
        <f>SUM(E66:E69)</f>
        <v>-20</v>
      </c>
      <c r="F65" s="21">
        <f>SUM(F66:F69)</f>
        <v>-20</v>
      </c>
      <c r="G65" s="31"/>
      <c r="H65" s="23">
        <f>SUM(E65-F65)</f>
        <v>0</v>
      </c>
    </row>
    <row r="66" spans="1:8" x14ac:dyDescent="0.25">
      <c r="A66" s="91"/>
      <c r="B66" s="98" t="s">
        <v>53</v>
      </c>
      <c r="C66" s="78">
        <v>136468</v>
      </c>
      <c r="D66" s="78">
        <f>136468-120</f>
        <v>136348</v>
      </c>
      <c r="E66" s="78">
        <f>D66-C66</f>
        <v>-120</v>
      </c>
      <c r="F66" s="82">
        <v>-120</v>
      </c>
      <c r="G66" s="103" t="s">
        <v>75</v>
      </c>
      <c r="H66" s="23"/>
    </row>
    <row r="67" spans="1:8" x14ac:dyDescent="0.25">
      <c r="A67" s="92"/>
      <c r="B67" s="105"/>
      <c r="C67" s="81"/>
      <c r="D67" s="81"/>
      <c r="E67" s="81"/>
      <c r="F67" s="102"/>
      <c r="G67" s="104"/>
      <c r="H67" s="23"/>
    </row>
    <row r="68" spans="1:8" x14ac:dyDescent="0.25">
      <c r="A68" s="92"/>
      <c r="B68" s="26" t="s">
        <v>38</v>
      </c>
      <c r="C68" s="27">
        <v>3869</v>
      </c>
      <c r="D68" s="27">
        <v>3869</v>
      </c>
      <c r="E68" s="27">
        <f t="shared" ref="E68" si="6">D68-C68</f>
        <v>0</v>
      </c>
      <c r="F68" s="28"/>
      <c r="G68" s="25"/>
      <c r="H68" s="23"/>
    </row>
    <row r="69" spans="1:8" ht="27" x14ac:dyDescent="0.25">
      <c r="A69" s="92"/>
      <c r="B69" s="37" t="s">
        <v>32</v>
      </c>
      <c r="C69" s="24">
        <v>420254.5</v>
      </c>
      <c r="D69" s="24">
        <v>420354.5</v>
      </c>
      <c r="E69" s="24">
        <f>D69-C69</f>
        <v>100</v>
      </c>
      <c r="F69" s="28">
        <v>100</v>
      </c>
      <c r="G69" s="25" t="s">
        <v>54</v>
      </c>
      <c r="H69" s="23"/>
    </row>
    <row r="70" spans="1:8" x14ac:dyDescent="0.25">
      <c r="A70" s="57"/>
      <c r="B70" s="58" t="s">
        <v>55</v>
      </c>
      <c r="C70" s="21">
        <f>C7+C14+C16+C22+C31+C35+C50+C57+C65</f>
        <v>9639271</v>
      </c>
      <c r="D70" s="21">
        <f>D7+D14+D16+D22+D31+D35+D50+D57+D65</f>
        <v>9639271</v>
      </c>
      <c r="E70" s="21">
        <f>D70-C70</f>
        <v>0</v>
      </c>
      <c r="F70" s="32">
        <f>F7+F14+F16+F22+F31+F35+F50+F57+F65</f>
        <v>-6.1852745147916721E-12</v>
      </c>
      <c r="G70" s="59"/>
      <c r="H70" s="23">
        <f t="shared" ref="H70" si="7">SUM(E70-F70)</f>
        <v>6.1852745147916721E-12</v>
      </c>
    </row>
  </sheetData>
  <mergeCells count="52">
    <mergeCell ref="F66:F67"/>
    <mergeCell ref="G66:G67"/>
    <mergeCell ref="A66:A69"/>
    <mergeCell ref="B66:B67"/>
    <mergeCell ref="C66:C67"/>
    <mergeCell ref="D66:D67"/>
    <mergeCell ref="E66:E67"/>
    <mergeCell ref="B51:B55"/>
    <mergeCell ref="C51:C55"/>
    <mergeCell ref="D51:D55"/>
    <mergeCell ref="E51:E55"/>
    <mergeCell ref="A58:A64"/>
    <mergeCell ref="B58:B60"/>
    <mergeCell ref="C58:C60"/>
    <mergeCell ref="D58:D60"/>
    <mergeCell ref="E58:E60"/>
    <mergeCell ref="A36:A49"/>
    <mergeCell ref="B36:B38"/>
    <mergeCell ref="C36:C38"/>
    <mergeCell ref="D36:D38"/>
    <mergeCell ref="E36:E38"/>
    <mergeCell ref="B39:B44"/>
    <mergeCell ref="C39:C44"/>
    <mergeCell ref="D39:D44"/>
    <mergeCell ref="E39:E44"/>
    <mergeCell ref="F17:F19"/>
    <mergeCell ref="G17:G19"/>
    <mergeCell ref="A23:A30"/>
    <mergeCell ref="A32:A34"/>
    <mergeCell ref="B32:B33"/>
    <mergeCell ref="C32:C33"/>
    <mergeCell ref="D32:D33"/>
    <mergeCell ref="E32:E33"/>
    <mergeCell ref="F32:F33"/>
    <mergeCell ref="G32:G33"/>
    <mergeCell ref="A17:A19"/>
    <mergeCell ref="B17:B21"/>
    <mergeCell ref="C17:C21"/>
    <mergeCell ref="D17:D21"/>
    <mergeCell ref="E17:E21"/>
    <mergeCell ref="A2:G2"/>
    <mergeCell ref="A8:A12"/>
    <mergeCell ref="B8:B9"/>
    <mergeCell ref="C8:C9"/>
    <mergeCell ref="D8:D9"/>
    <mergeCell ref="E8:E9"/>
    <mergeCell ref="B11:B12"/>
    <mergeCell ref="C11:C12"/>
    <mergeCell ref="D11:D12"/>
    <mergeCell ref="E11:E12"/>
    <mergeCell ref="F11:F12"/>
    <mergeCell ref="G11:G12"/>
  </mergeCells>
  <pageMargins left="0.59055118110236227" right="0" top="0.55118110236220474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перемещ </vt:lpstr>
      <vt:lpstr>'перемещ '!Заголовки_для_печати</vt:lpstr>
      <vt:lpstr>'перемещ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Алёна Долинина</cp:lastModifiedBy>
  <cp:lastPrinted>2025-06-04T10:30:28Z</cp:lastPrinted>
  <dcterms:created xsi:type="dcterms:W3CDTF">2025-03-11T03:04:29Z</dcterms:created>
  <dcterms:modified xsi:type="dcterms:W3CDTF">2025-06-04T11:06:35Z</dcterms:modified>
</cp:coreProperties>
</file>