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27795" windowHeight="12105"/>
  </bookViews>
  <sheets>
    <sheet name="прилож 5" sheetId="1" r:id="rId1"/>
  </sheets>
  <definedNames>
    <definedName name="_PBuh_">#REF!</definedName>
    <definedName name="_PRuk_">#REF!</definedName>
    <definedName name="_xlnm.Print_Titles" localSheetId="0">'прилож 5'!$4:$4</definedName>
    <definedName name="_xlnm.Print_Area" localSheetId="0">'прилож 5'!$A$1:$G$86</definedName>
  </definedNames>
  <calcPr calcId="145621"/>
</workbook>
</file>

<file path=xl/calcChain.xml><?xml version="1.0" encoding="utf-8"?>
<calcChain xmlns="http://schemas.openxmlformats.org/spreadsheetml/2006/main">
  <c r="D36" i="1" l="1"/>
  <c r="D7" i="1"/>
  <c r="F39" i="1"/>
  <c r="F36" i="1"/>
  <c r="F14" i="1" l="1"/>
  <c r="D74" i="1"/>
  <c r="F29" i="1"/>
  <c r="D29" i="1"/>
  <c r="D79" i="1"/>
  <c r="F68" i="1"/>
  <c r="D68" i="1"/>
  <c r="D56" i="1"/>
  <c r="D18" i="1" l="1"/>
  <c r="D62" i="1"/>
  <c r="D82" i="1"/>
  <c r="D48" i="1"/>
  <c r="F23" i="1"/>
  <c r="D24" i="1"/>
  <c r="F25" i="1" l="1"/>
  <c r="D26" i="1"/>
  <c r="E26" i="1"/>
  <c r="D25" i="1"/>
  <c r="F16" i="1" l="1"/>
  <c r="D53" i="1"/>
  <c r="D75" i="1"/>
  <c r="F75" i="1"/>
  <c r="D17" i="1" l="1"/>
  <c r="D70" i="1"/>
  <c r="F83" i="1" l="1"/>
  <c r="F78" i="1" s="1"/>
  <c r="E48" i="1" l="1"/>
  <c r="E18" i="1"/>
  <c r="D6" i="1"/>
  <c r="D28" i="1"/>
  <c r="E82" i="1"/>
  <c r="E81" i="1"/>
  <c r="E79" i="1"/>
  <c r="D78" i="1"/>
  <c r="C78" i="1"/>
  <c r="E77" i="1"/>
  <c r="E75" i="1"/>
  <c r="E74" i="1"/>
  <c r="E73" i="1"/>
  <c r="E70" i="1"/>
  <c r="F69" i="1"/>
  <c r="D69" i="1"/>
  <c r="C69" i="1"/>
  <c r="E68" i="1"/>
  <c r="E62" i="1"/>
  <c r="F61" i="1"/>
  <c r="D61" i="1"/>
  <c r="C61" i="1"/>
  <c r="E60" i="1"/>
  <c r="E59" i="1"/>
  <c r="E58" i="1"/>
  <c r="E57" i="1"/>
  <c r="E56" i="1"/>
  <c r="E53" i="1"/>
  <c r="F47" i="1"/>
  <c r="D47" i="1"/>
  <c r="C47" i="1"/>
  <c r="E46" i="1"/>
  <c r="E45" i="1"/>
  <c r="F44" i="1"/>
  <c r="D44" i="1"/>
  <c r="C44" i="1"/>
  <c r="E43" i="1"/>
  <c r="E36" i="1"/>
  <c r="F35" i="1"/>
  <c r="D35" i="1"/>
  <c r="C35" i="1"/>
  <c r="E29" i="1"/>
  <c r="E28" i="1" s="1"/>
  <c r="F28" i="1"/>
  <c r="C28" i="1"/>
  <c r="C25" i="1"/>
  <c r="E25" i="1" s="1"/>
  <c r="H25" i="1" s="1"/>
  <c r="E24" i="1"/>
  <c r="E17" i="1"/>
  <c r="E7" i="1"/>
  <c r="F6" i="1"/>
  <c r="C6" i="1"/>
  <c r="E61" i="1" l="1"/>
  <c r="E78" i="1"/>
  <c r="H78" i="1" s="1"/>
  <c r="C86" i="1"/>
  <c r="E44" i="1"/>
  <c r="H44" i="1" s="1"/>
  <c r="E35" i="1"/>
  <c r="H35" i="1" s="1"/>
  <c r="E47" i="1"/>
  <c r="H47" i="1" s="1"/>
  <c r="E69" i="1"/>
  <c r="H69" i="1" s="1"/>
  <c r="H61" i="1"/>
  <c r="H28" i="1"/>
  <c r="F86" i="1"/>
  <c r="D86" i="1"/>
  <c r="E6" i="1"/>
  <c r="H6" i="1" s="1"/>
  <c r="E86" i="1" l="1"/>
  <c r="E90" i="1" s="1"/>
  <c r="H86" i="1" l="1"/>
</calcChain>
</file>

<file path=xl/sharedStrings.xml><?xml version="1.0" encoding="utf-8"?>
<sst xmlns="http://schemas.openxmlformats.org/spreadsheetml/2006/main" count="118" uniqueCount="107">
  <si>
    <t>тыс. рублей</t>
  </si>
  <si>
    <t xml:space="preserve"> Раз дел</t>
  </si>
  <si>
    <t>Наименование разделов/ ГРБС</t>
  </si>
  <si>
    <t>Утвержденный бюджет на 2024 год</t>
  </si>
  <si>
    <t>Ассигнования на 2024 год</t>
  </si>
  <si>
    <t>Отклонение</t>
  </si>
  <si>
    <t>проверка (скрыть)</t>
  </si>
  <si>
    <t>Пояснение</t>
  </si>
  <si>
    <t>Приложение 5 к реестру</t>
  </si>
  <si>
    <t>1</t>
  </si>
  <si>
    <t>Информация об изменении ассигнований бюджета Миасского городского округа в 2024 году без учета безвозмездных поступлений (после принятия решения Собранием депутатов МГО от 15.10.2024г. № 1)по 13.12.2024г</t>
  </si>
  <si>
    <t>0100</t>
  </si>
  <si>
    <t>Общегосударственные вопросы, в том числе</t>
  </si>
  <si>
    <t>Администрация МГО</t>
  </si>
  <si>
    <t>в сумме 83,1 тыс. рублей на муниципальные гарантии, командировочные расходы  с раздела 0300</t>
  </si>
  <si>
    <t>в сумме 1781,1 тыс. рублей, выделенных по Распоряжению Правительства Челябинской области с раздела 1000</t>
  </si>
  <si>
    <t>Собрание депутатов МГО</t>
  </si>
  <si>
    <t>Финансовое управление  Администрации МГО</t>
  </si>
  <si>
    <t>в сумме 104,8 тыс. рублей, выделенных по Распоряжению Правительства Челябинской области с раздела 1000</t>
  </si>
  <si>
    <t>в сумме 20093,8 в зарезервированные средства с раздела 0500</t>
  </si>
  <si>
    <t>в т.ч.</t>
  </si>
  <si>
    <t>резервный фонд Администрации МГО, зарезервированные на выполнение обязательств по исполнению судебных решений по искам, удовлетворяемых за счет бюджета Округа и иных незапланированных расходов бюджета Округа</t>
  </si>
  <si>
    <t>0300</t>
  </si>
  <si>
    <t>Национальная безопасность и правоохранительная деятельность,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</si>
  <si>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Управление ГО и ЧС, отдел ЗАГС)</t>
    </r>
  </si>
  <si>
    <t>Уменьшение (перемещение) ассигнований в сумме 83,1 тыс. рублей с экономии расходов на содержание МКУ "Управление ГОЧС"  на раздел 0100</t>
  </si>
  <si>
    <t>0400</t>
  </si>
  <si>
    <t>Национальная экономика,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</si>
  <si>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 (транспорт))</t>
    </r>
  </si>
  <si>
    <t>0500</t>
  </si>
  <si>
    <t>Жилищно-коммунальное хоз-во,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</si>
  <si>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транспорта)</t>
    </r>
  </si>
  <si>
    <t>в сумме 2410,6 тыс. рублей по благоустройству дворовых территорий в целях приведения в соответствии бюджетной классификации на раздел 0400</t>
  </si>
  <si>
    <t>в сумме 43,8 тыс. рублей перемещение  по наказам избирателей между ГРБС на раздел 0700</t>
  </si>
  <si>
    <t>Управление ФКиС АМГО</t>
  </si>
  <si>
    <t>0600</t>
  </si>
  <si>
    <t>Охрана  окружающей  среды,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</si>
  <si>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МКУ "УЭП")</t>
    </r>
  </si>
  <si>
    <t>0700</t>
  </si>
  <si>
    <t>Образование, в том числе</t>
  </si>
  <si>
    <t>Управление образования Администрации МГО</t>
  </si>
  <si>
    <t>в сумме 43,8 тыс. рублей перемещение  по наказам избирателей между ГРБС с раздела 0500</t>
  </si>
  <si>
    <t>в сумме 119,7 тыс. рублей, выделенных по Распоряжению Правительства Челябинской области с раздела 1000</t>
  </si>
  <si>
    <t>в сумме 5000,0 тыс. рублей на приобретение оборудования для избирательных комиссий с раздела 0100</t>
  </si>
  <si>
    <r>
      <t xml:space="preserve">Управление культуры Администрации МГО </t>
    </r>
    <r>
      <rPr>
        <i/>
        <sz val="11"/>
        <rFont val="Times New Roman"/>
        <family val="1"/>
        <charset val="204"/>
      </rPr>
      <t>(муз.школы)</t>
    </r>
  </si>
  <si>
    <t xml:space="preserve">Управление социальной защиты населения Администрации МГО </t>
  </si>
  <si>
    <t>0800</t>
  </si>
  <si>
    <t>Культура,  в том числе</t>
  </si>
  <si>
    <t>Управление культуры Администрации МГО</t>
  </si>
  <si>
    <t>в сумме 89,8 тыс. рублей, выделенных по Распоряжению Правительства Челябинской области с раздела 1000</t>
  </si>
  <si>
    <t>в сумме 1073,8 тыс. рублей на приобретение оборудования для избирательных комиссий с раздела 0100</t>
  </si>
  <si>
    <t>1000</t>
  </si>
  <si>
    <t>Социальная политика, в том числе</t>
  </si>
  <si>
    <r>
      <t>Управление социальной защиты населения Администрации МГО (</t>
    </r>
    <r>
      <rPr>
        <i/>
        <sz val="11"/>
        <rFont val="Times New Roman"/>
        <family val="1"/>
        <charset val="204"/>
      </rPr>
      <t>в том числе содержание аппарата, пособия, пенсии, компенсации и т.д.)</t>
    </r>
  </si>
  <si>
    <r>
      <t xml:space="preserve">Финансовое управление Администрации МГО        </t>
    </r>
    <r>
      <rPr>
        <i/>
        <sz val="11"/>
        <rFont val="Times New Roman"/>
        <family val="1"/>
        <charset val="204"/>
      </rPr>
      <t>(резерв на з/плату)</t>
    </r>
  </si>
  <si>
    <t>1100</t>
  </si>
  <si>
    <t>Физическая культура и спорт,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</si>
  <si>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 xml:space="preserve">(в том числе МКУ "Комитет по строительству") </t>
    </r>
  </si>
  <si>
    <t>ВСЕГО</t>
  </si>
  <si>
    <t>в сумме 74,9  тыс. рублей, выделенных по Распоряжению Правительства Челябинской области с раздела 1000</t>
  </si>
  <si>
    <t>в сумме 460,0 тыс. рублей на приобретение велосипеда для члена сборной команды</t>
  </si>
  <si>
    <t>в сумме 1000,0  тыс. рублей на единовременную выплату гражданам, заключившим контракт с МО РФ,  с раздела 0100</t>
  </si>
  <si>
    <t>Увеличение (перемещение) ассигнований в сумме 1074,7  тыс. рублей,  в том числе:</t>
  </si>
  <si>
    <t>в сумме 74,7  тыс. рублей, выделенных по Распоряжению Правительства Челябинской области с раздела 1000</t>
  </si>
  <si>
    <t>в сумме 326,3 тыс. рублей на приобретение оборудования для избирательных комиссий с раздела 0100</t>
  </si>
  <si>
    <t>в сумме 526,5 тыс. рублей между учреждениями Управления Культуры с раздела 0800</t>
  </si>
  <si>
    <t>Увеличение (перемещение) ассигнований в сумме 852,8 тыс. рублей, в том числе:</t>
  </si>
  <si>
    <t>Уменьшение (перемещение) ассигнований в сумме 526,5 тыс. рублей между учреждениями Управления Культуры на раздел 0700</t>
  </si>
  <si>
    <t>в сумме 600,0 тыс. рублей на приобретение новогодних подарков с зарезервированных средств с раздела 0100</t>
  </si>
  <si>
    <t>в сумме 2410,6 тыс. рублей по благоустройству дворовых территорий в целях приведения в соответствии бюджетной классификации с раздела 0500</t>
  </si>
  <si>
    <t>Уменьшение ассигнований зарезервированных средств с учетом ожидаемого исполнения  в сумме 5874,3 тыс. рублей</t>
  </si>
  <si>
    <t>Уменьшение ассигнований  с учетом ожидаемого исполнения  в сумме 451,7 тыс. рублей</t>
  </si>
  <si>
    <t>в сумме 1009,9 тыс. рублей на строительство автомобильной дороги с раздела 0800</t>
  </si>
  <si>
    <t>Уменьшение ассигнований  с учетом ожидаемого исполнения  в сумме 172,5 тыс. рублей</t>
  </si>
  <si>
    <t>Уменьшение ассигнований  с учетом ожидаемого исполнения  в сумме 2490 тыс. рублей</t>
  </si>
  <si>
    <t>Уменьшение (перемещение) ассигнований в сумме 13703,3 тыс. рублей из зарезервированных средств на разделы 0100, 0400,0700, 0800,1000</t>
  </si>
  <si>
    <t>в сумме 200,0 тыс. рублей на монтаж и демонтаж уличной елки с зарезервированных средств</t>
  </si>
  <si>
    <t>в сумме 3633,0 тыс. рублей на фонд оплаты труда и устройство узла учета тепл энергии с зарезервированных средств с раздела 0100</t>
  </si>
  <si>
    <t>Увеличение (перемещение) ассигнований в сумме 4167,9 тыс.рублей, в том числе:</t>
  </si>
  <si>
    <t>в сумме 930,9 тыс. рублей на гос.экспертизу,приобретение основных средств с зарезервированных средств с раздела 0100</t>
  </si>
  <si>
    <t>Уменьшение ассигнований резервного фонда, зарезервированных средств в сумме 36197,5 тыс. рублей</t>
  </si>
  <si>
    <t xml:space="preserve">в сумме 657 тыс.рублей с расходов на оформление бесхозных объектов, независимую оценку, госпошлину на раздел 0500 </t>
  </si>
  <si>
    <t xml:space="preserve"> в сумме 197,4 тыс. рублей с учетом ожидаемого исполнения </t>
  </si>
  <si>
    <t>Уменьшение (перемещение) ассигнований в сумме 50,0 тыс.рублей с экономии расходов по объектам МКУ "Комитета по строительству" на раздел 0500</t>
  </si>
  <si>
    <t>Уменьшение (перемещение) ассигнований в сумме 2176,2 тыс. рублей  с экономии расходов по объектам МКУ "Комитет по строительству" на раздел 0500</t>
  </si>
  <si>
    <t>Уменьшение (перемещение) ассигнований в сумме 10728,5 тыс. рублей с экономии расходов по программам "Развитие общественного транспорта в МГО", "Благоустройство на территории МГО" на раздел 0500</t>
  </si>
  <si>
    <t xml:space="preserve">в сумме 25 тыс. рублей с учетом ожидаемого исполнения  </t>
  </si>
  <si>
    <t>Уменьшение (перемещение) ассигнований в сумме 150 тыс. рублей  с экономии расходов  на раздел 0500</t>
  </si>
  <si>
    <t>в сумме 4799,1 тыс.рублей с экономии расходов по благоустройству, содержанию имущества, объектов МКУ "Комитета по строительству" на субсидии МУП "Городское хозяйство"</t>
  </si>
  <si>
    <t>Уменьшение (перемещение) ассигнований в сумме  7450,9 тыс. рублей, в том числе:</t>
  </si>
  <si>
    <t>Увеличение (перемещение) ассигнований в сумме 26000,0 тыс. рублей в рамках мер по предупреждению банкротства и восстановлению платежеспособности МУП "Городское хозяйство" с разделов 0100, 0400,0500,0800,1100</t>
  </si>
  <si>
    <t>Уменьшение (перемещение) ассигнований в сумме 5035,4 тыс. рублей  с экономии расходов по объектам МКУ "Комитет по строительству" на разделы 0400,0500</t>
  </si>
  <si>
    <t xml:space="preserve">Увеличение (перемещение) ассигнований в сумме 2694,5 тыс.рублей, в том числе: </t>
  </si>
  <si>
    <t xml:space="preserve">Увеличение (перемещение) ассигнований в сумме 5363,5 тыс.рублей, в том числе: </t>
  </si>
  <si>
    <t>Увеличение (перемещение) ассигнований в сумме 4128,3 тыс. рублей, в том числе:</t>
  </si>
  <si>
    <t>Увеличение (перемещение) ассигнований в сумме  20485,6 тыс. рублей, в том числе:</t>
  </si>
  <si>
    <t>Уменьшение (перемещение) ассигнований в сумме 4555,8 тыс.рублей, в том числе:</t>
  </si>
  <si>
    <t>в сумме 7479,0 тыс. рублей с экономии расходов по МКУ "ЦКОБ" на раздел 0100</t>
  </si>
  <si>
    <t xml:space="preserve">Увеличение (перемещение) ассигнований в сумме 9574,8 тыс.рублей, в том числе: </t>
  </si>
  <si>
    <t>в сумме 707,8 тыс. рублей на предоставление субсидии в рамках выполнения мероприятий по частичной мобилизации из резервного фонда АМГО</t>
  </si>
  <si>
    <t>Уменьшение (перемещение) ассигнований в сумме 20093,8 тыс. рублей с благоустройства объекта "Золотой старт. Создание общественного пространства Набережной в центральной части г. Миасс" на раздел 0100 (в зарезервированные)</t>
  </si>
  <si>
    <t>Уменьшение (перемещение) ассигнований в сумме 2741,9 тыс. рублей, выделенных по Распоряжению Правительства Челябинской области и в сумме 497 тыс. рублей  на разделы 0100, 0700, 0800, 1000,1100</t>
  </si>
  <si>
    <t>в сумме 7479,0 тыс. рублей на оплату по исполнительным листами и распределение лимита, установленного Постановлением Правительства Челябинской области от 28.12.2023 N 754-П  с раздела 0500</t>
  </si>
  <si>
    <t>Увеличение (перемещение) ассигнований в сумме 210 тыс.рублей с раздела 1000,  в связи с распределением лимита, установленного Постановление Правительства Челябинской области от 28.12.2023 N 754-П</t>
  </si>
  <si>
    <t>в сумме 287 тыс.рублей с раздела 1000, в связи с распределением лимита, установленного Постановление Правительства Челябинской области от 28.12.2023 N 754-П</t>
  </si>
  <si>
    <t>в сумме 3873,8 тыс.рублей с экономии по смете расходов  АМГО на разделы 1100 ,0500</t>
  </si>
  <si>
    <t>в сумме 231,6 тыс. рублей на приобретение основных средств с раздела 0100 (из зарезервированных)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</si>
</sst>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_-* #,##0.00_р_._-;\-* #,##0.00_р_._-;_-* &quot;-&quot;??_р_._-;_-@_-"/>
    <numFmt numFmtId="166" formatCode="#,##0.0\ &quot;₽&quot;"/>
    <numFmt numFmtId="167" formatCode="0.0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1"/>
      <name val="Calibri"/>
      <family val="2"/>
      <scheme val="minor"/>
    </font>
    <font>
      <sz val="12"/>
      <color theme="1"/>
      <name val="Times New Roman"/>
      <family val="2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7" fillId="0" borderId="0"/>
    <xf numFmtId="0" fontId="8" fillId="0" borderId="0"/>
    <xf numFmtId="0" fontId="9" fillId="0" borderId="0"/>
    <xf numFmtId="0" fontId="7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1" fillId="0" borderId="0"/>
    <xf numFmtId="0" fontId="3" fillId="0" borderId="0" applyFont="0" applyFill="0" applyBorder="0" applyAlignment="0" applyProtection="0"/>
    <xf numFmtId="0" fontId="9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98">
    <xf numFmtId="0" fontId="0" fillId="0" borderId="0" xfId="0"/>
    <xf numFmtId="0" fontId="5" fillId="0" borderId="0" xfId="0" applyFont="1" applyFill="1"/>
    <xf numFmtId="0" fontId="5" fillId="2" borderId="0" xfId="0" applyFont="1" applyFill="1"/>
    <xf numFmtId="49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justify" vertical="center"/>
    </xf>
    <xf numFmtId="164" fontId="5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0" xfId="0" applyFont="1" applyFill="1"/>
    <xf numFmtId="49" fontId="5" fillId="2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justify" vertical="center" wrapText="1"/>
    </xf>
    <xf numFmtId="164" fontId="14" fillId="2" borderId="1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/>
    <xf numFmtId="164" fontId="14" fillId="2" borderId="2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justify" vertical="center" wrapText="1"/>
    </xf>
    <xf numFmtId="0" fontId="16" fillId="2" borderId="0" xfId="0" applyFont="1" applyFill="1" applyAlignment="1"/>
    <xf numFmtId="49" fontId="1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justify" vertical="center" wrapText="1"/>
    </xf>
    <xf numFmtId="164" fontId="19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/>
    <xf numFmtId="164" fontId="15" fillId="0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0" xfId="0" applyFont="1" applyFill="1" applyBorder="1"/>
    <xf numFmtId="0" fontId="6" fillId="2" borderId="2" xfId="0" applyFont="1" applyFill="1" applyBorder="1" applyAlignment="1">
      <alignment horizontal="justify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/>
    </xf>
    <xf numFmtId="0" fontId="14" fillId="2" borderId="0" xfId="0" applyFont="1" applyFill="1"/>
    <xf numFmtId="0" fontId="6" fillId="2" borderId="0" xfId="0" applyFont="1" applyFill="1"/>
    <xf numFmtId="0" fontId="6" fillId="2" borderId="1" xfId="0" applyFont="1" applyFill="1" applyBorder="1" applyAlignment="1">
      <alignment vertical="center" wrapText="1"/>
    </xf>
    <xf numFmtId="0" fontId="16" fillId="2" borderId="0" xfId="0" applyFont="1" applyFill="1"/>
    <xf numFmtId="49" fontId="4" fillId="2" borderId="1" xfId="0" applyNumberFormat="1" applyFont="1" applyFill="1" applyBorder="1" applyAlignment="1">
      <alignment horizontal="center"/>
    </xf>
    <xf numFmtId="167" fontId="14" fillId="2" borderId="1" xfId="0" applyNumberFormat="1" applyFont="1" applyFill="1" applyBorder="1" applyAlignment="1">
      <alignment horizontal="justify" vertical="center"/>
    </xf>
    <xf numFmtId="0" fontId="6" fillId="0" borderId="0" xfId="0" applyFont="1" applyFill="1" applyAlignment="1">
      <alignment horizontal="right" vertical="center" wrapText="1"/>
    </xf>
    <xf numFmtId="164" fontId="6" fillId="0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justify" vertical="center" wrapText="1"/>
    </xf>
    <xf numFmtId="164" fontId="15" fillId="0" borderId="4" xfId="0" applyNumberFormat="1" applyFont="1" applyFill="1" applyBorder="1" applyAlignment="1">
      <alignment horizontal="left" vertical="center" wrapText="1"/>
    </xf>
    <xf numFmtId="164" fontId="15" fillId="0" borderId="4" xfId="0" applyNumberFormat="1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20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justify" vertical="center" wrapText="1"/>
    </xf>
    <xf numFmtId="164" fontId="20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vertical="center" wrapText="1"/>
    </xf>
    <xf numFmtId="164" fontId="13" fillId="3" borderId="1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/>
    </xf>
    <xf numFmtId="164" fontId="15" fillId="2" borderId="4" xfId="0" applyNumberFormat="1" applyFont="1" applyFill="1" applyBorder="1" applyAlignment="1">
      <alignment horizontal="justify" vertical="center" wrapText="1"/>
    </xf>
    <xf numFmtId="166" fontId="15" fillId="2" borderId="4" xfId="0" applyNumberFormat="1" applyFont="1" applyFill="1" applyBorder="1" applyAlignment="1">
      <alignment horizontal="justify" vertical="center" wrapText="1"/>
    </xf>
    <xf numFmtId="164" fontId="15" fillId="2" borderId="1" xfId="0" applyNumberFormat="1" applyFont="1" applyFill="1" applyBorder="1" applyAlignment="1">
      <alignment horizontal="justify" vertical="center" wrapText="1"/>
    </xf>
    <xf numFmtId="49" fontId="15" fillId="2" borderId="1" xfId="0" applyNumberFormat="1" applyFont="1" applyFill="1" applyBorder="1" applyAlignment="1">
      <alignment horizontal="justify" vertical="center" wrapText="1"/>
    </xf>
    <xf numFmtId="49" fontId="21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left" vertical="center" wrapText="1"/>
    </xf>
    <xf numFmtId="164" fontId="15" fillId="0" borderId="4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justify" vertical="center" wrapText="1"/>
    </xf>
    <xf numFmtId="0" fontId="0" fillId="0" borderId="3" xfId="0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justify" vertical="center" wrapText="1"/>
    </xf>
    <xf numFmtId="0" fontId="0" fillId="0" borderId="4" xfId="0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23">
    <cellStyle name="Normal" xfId="1"/>
    <cellStyle name="Обычный" xfId="0" builtinId="0"/>
    <cellStyle name="Обычный 2" xfId="2"/>
    <cellStyle name="Обычный 2 2" xfId="3"/>
    <cellStyle name="Обычный 2 2 2" xfId="17"/>
    <cellStyle name="Обычный 2 3" xfId="16"/>
    <cellStyle name="Обычный 3" xfId="4"/>
    <cellStyle name="Обычный 4" xfId="5"/>
    <cellStyle name="Обычный 5" xfId="6"/>
    <cellStyle name="Обычный 5 2" xfId="7"/>
    <cellStyle name="Обычный 5 3" xfId="8"/>
    <cellStyle name="Обычный 6" xfId="9"/>
    <cellStyle name="Обычный 6 2" xfId="10"/>
    <cellStyle name="Обычный 7" xfId="11"/>
    <cellStyle name="Обычный 7 2" xfId="12"/>
    <cellStyle name="Обычный 7 3" xfId="13"/>
    <cellStyle name="Обычный 8" xfId="14"/>
    <cellStyle name="Обычный 9" xfId="18"/>
    <cellStyle name="Процентный 2" xfId="19"/>
    <cellStyle name="Финансовый 2" xfId="20"/>
    <cellStyle name="Финансовый 2 2 2" xfId="15"/>
    <cellStyle name="Финансовый 2 5" xfId="21"/>
    <cellStyle name="Финансовый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132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2" sqref="K2"/>
    </sheetView>
  </sheetViews>
  <sheetFormatPr defaultColWidth="14.42578125" defaultRowHeight="15.75" x14ac:dyDescent="0.25"/>
  <cols>
    <col min="1" max="1" width="7.5703125" style="11" customWidth="1"/>
    <col min="2" max="2" width="48.5703125" style="4" customWidth="1"/>
    <col min="3" max="3" width="16.85546875" style="5" customWidth="1"/>
    <col min="4" max="4" width="15.140625" style="5" customWidth="1"/>
    <col min="5" max="5" width="12.85546875" style="5" customWidth="1"/>
    <col min="6" max="6" width="14.140625" style="12" hidden="1" customWidth="1"/>
    <col min="7" max="7" width="71.7109375" style="57" customWidth="1"/>
    <col min="8" max="8" width="15" style="2" hidden="1" customWidth="1"/>
    <col min="9" max="125" width="9.140625" style="2" customWidth="1"/>
    <col min="126" max="126" width="60.42578125" style="2" customWidth="1"/>
    <col min="127" max="127" width="0" style="2" hidden="1" customWidth="1"/>
    <col min="128" max="128" width="14.7109375" style="2" customWidth="1"/>
    <col min="129" max="129" width="14.5703125" style="2" customWidth="1"/>
    <col min="130" max="130" width="0" style="2" hidden="1" customWidth="1"/>
    <col min="131" max="131" width="14.5703125" style="2" customWidth="1"/>
    <col min="132" max="132" width="15" style="2" customWidth="1"/>
    <col min="133" max="134" width="14.5703125" style="2" customWidth="1"/>
    <col min="135" max="16384" width="14.42578125" style="2"/>
  </cols>
  <sheetData>
    <row r="1" spans="1:10" x14ac:dyDescent="0.25">
      <c r="G1" s="47" t="s">
        <v>8</v>
      </c>
    </row>
    <row r="2" spans="1:10" ht="35.25" customHeight="1" x14ac:dyDescent="0.25">
      <c r="A2" s="68" t="s">
        <v>10</v>
      </c>
      <c r="B2" s="68"/>
      <c r="C2" s="68"/>
      <c r="D2" s="68"/>
      <c r="E2" s="68"/>
      <c r="F2" s="68"/>
      <c r="G2" s="69"/>
      <c r="I2" s="1"/>
    </row>
    <row r="3" spans="1:10" x14ac:dyDescent="0.25">
      <c r="A3" s="3"/>
      <c r="G3" s="48" t="s">
        <v>0</v>
      </c>
      <c r="I3" s="1"/>
    </row>
    <row r="4" spans="1:10" s="10" customFormat="1" ht="45" x14ac:dyDescent="0.25">
      <c r="A4" s="6" t="s">
        <v>1</v>
      </c>
      <c r="B4" s="7" t="s">
        <v>2</v>
      </c>
      <c r="C4" s="8" t="s">
        <v>3</v>
      </c>
      <c r="D4" s="8" t="s">
        <v>4</v>
      </c>
      <c r="E4" s="8" t="s">
        <v>5</v>
      </c>
      <c r="F4" s="13" t="s">
        <v>6</v>
      </c>
      <c r="G4" s="49" t="s">
        <v>7</v>
      </c>
    </row>
    <row r="5" spans="1:10" x14ac:dyDescent="0.25">
      <c r="A5" s="14" t="s">
        <v>9</v>
      </c>
      <c r="B5" s="9">
        <v>2</v>
      </c>
      <c r="C5" s="15">
        <v>3</v>
      </c>
      <c r="D5" s="15">
        <v>4</v>
      </c>
      <c r="E5" s="15">
        <v>5</v>
      </c>
      <c r="F5" s="16"/>
      <c r="G5" s="49">
        <v>6</v>
      </c>
    </row>
    <row r="6" spans="1:10" x14ac:dyDescent="0.25">
      <c r="A6" s="17" t="s">
        <v>11</v>
      </c>
      <c r="B6" s="18" t="s">
        <v>12</v>
      </c>
      <c r="C6" s="19">
        <f>SUM(C7:C24)-C24</f>
        <v>444178.5</v>
      </c>
      <c r="D6" s="19">
        <f>SUM(D7:D24)-D24</f>
        <v>419992.30000000005</v>
      </c>
      <c r="E6" s="19">
        <f t="shared" ref="E6:E25" si="0">D6-C6</f>
        <v>-24186.199999999953</v>
      </c>
      <c r="F6" s="19">
        <f>SUM(F8:F24)-F24</f>
        <v>-24186.2</v>
      </c>
      <c r="G6" s="50"/>
      <c r="H6" s="20">
        <f>E6-F6</f>
        <v>4.7293724492192268E-11</v>
      </c>
      <c r="J6" s="20"/>
    </row>
    <row r="7" spans="1:10" ht="27" x14ac:dyDescent="0.25">
      <c r="A7" s="70"/>
      <c r="B7" s="72" t="s">
        <v>13</v>
      </c>
      <c r="C7" s="75">
        <v>325069.2</v>
      </c>
      <c r="D7" s="75">
        <f>326508-460-25-3873.8+460+7479</f>
        <v>330088.2</v>
      </c>
      <c r="E7" s="75">
        <f>D7-C7</f>
        <v>5019</v>
      </c>
      <c r="F7" s="21"/>
      <c r="G7" s="34" t="s">
        <v>98</v>
      </c>
      <c r="H7" s="20"/>
      <c r="J7" s="20"/>
    </row>
    <row r="8" spans="1:10" x14ac:dyDescent="0.25">
      <c r="A8" s="71"/>
      <c r="B8" s="73"/>
      <c r="C8" s="76"/>
      <c r="D8" s="76"/>
      <c r="E8" s="76"/>
      <c r="F8" s="75">
        <v>83.1</v>
      </c>
      <c r="G8" s="78" t="s">
        <v>14</v>
      </c>
      <c r="H8" s="20"/>
      <c r="J8" s="20"/>
    </row>
    <row r="9" spans="1:10" x14ac:dyDescent="0.25">
      <c r="A9" s="71"/>
      <c r="B9" s="73"/>
      <c r="C9" s="76"/>
      <c r="D9" s="76"/>
      <c r="E9" s="76"/>
      <c r="F9" s="77"/>
      <c r="G9" s="79"/>
      <c r="H9" s="20"/>
      <c r="J9" s="20"/>
    </row>
    <row r="10" spans="1:10" ht="27" x14ac:dyDescent="0.25">
      <c r="A10" s="71"/>
      <c r="B10" s="73"/>
      <c r="C10" s="76"/>
      <c r="D10" s="76"/>
      <c r="E10" s="76"/>
      <c r="F10" s="22">
        <v>231.6</v>
      </c>
      <c r="G10" s="51" t="s">
        <v>106</v>
      </c>
      <c r="H10" s="20"/>
      <c r="J10" s="20"/>
    </row>
    <row r="11" spans="1:10" ht="40.5" x14ac:dyDescent="0.25">
      <c r="A11" s="71"/>
      <c r="B11" s="73"/>
      <c r="C11" s="76"/>
      <c r="D11" s="76"/>
      <c r="E11" s="76"/>
      <c r="F11" s="22">
        <v>7479</v>
      </c>
      <c r="G11" s="64" t="s">
        <v>102</v>
      </c>
      <c r="H11" s="20"/>
      <c r="J11" s="20"/>
    </row>
    <row r="12" spans="1:10" ht="27" x14ac:dyDescent="0.25">
      <c r="A12" s="71"/>
      <c r="B12" s="73"/>
      <c r="C12" s="76"/>
      <c r="D12" s="76"/>
      <c r="E12" s="76"/>
      <c r="F12" s="22">
        <v>1781.1</v>
      </c>
      <c r="G12" s="65" t="s">
        <v>15</v>
      </c>
      <c r="H12" s="20"/>
      <c r="J12" s="20"/>
    </row>
    <row r="13" spans="1:10" ht="27" x14ac:dyDescent="0.25">
      <c r="A13" s="71"/>
      <c r="B13" s="73"/>
      <c r="C13" s="76"/>
      <c r="D13" s="76"/>
      <c r="E13" s="76"/>
      <c r="F13" s="22"/>
      <c r="G13" s="66" t="s">
        <v>96</v>
      </c>
      <c r="H13" s="20"/>
      <c r="J13" s="20"/>
    </row>
    <row r="14" spans="1:10" ht="27" x14ac:dyDescent="0.25">
      <c r="A14" s="71"/>
      <c r="B14" s="73"/>
      <c r="C14" s="76"/>
      <c r="D14" s="76"/>
      <c r="E14" s="76"/>
      <c r="F14" s="22">
        <f>-460-3873.8+460</f>
        <v>-3873.8</v>
      </c>
      <c r="G14" s="66" t="s">
        <v>105</v>
      </c>
      <c r="H14" s="20"/>
      <c r="J14" s="20"/>
    </row>
    <row r="15" spans="1:10" ht="27" x14ac:dyDescent="0.25">
      <c r="A15" s="71"/>
      <c r="B15" s="73"/>
      <c r="C15" s="76"/>
      <c r="D15" s="76"/>
      <c r="E15" s="76"/>
      <c r="F15" s="22">
        <v>-657</v>
      </c>
      <c r="G15" s="66" t="s">
        <v>81</v>
      </c>
      <c r="H15" s="20"/>
      <c r="J15" s="20"/>
    </row>
    <row r="16" spans="1:10" x14ac:dyDescent="0.25">
      <c r="A16" s="71"/>
      <c r="B16" s="74"/>
      <c r="C16" s="77"/>
      <c r="D16" s="77"/>
      <c r="E16" s="77"/>
      <c r="F16" s="22">
        <f>-25</f>
        <v>-25</v>
      </c>
      <c r="G16" s="67" t="s">
        <v>86</v>
      </c>
      <c r="H16" s="20"/>
      <c r="J16" s="20"/>
    </row>
    <row r="17" spans="1:10" ht="40.5" x14ac:dyDescent="0.25">
      <c r="A17" s="71"/>
      <c r="B17" s="23" t="s">
        <v>16</v>
      </c>
      <c r="C17" s="8">
        <v>31559.7</v>
      </c>
      <c r="D17" s="8">
        <f>31559.7+210</f>
        <v>31769.7</v>
      </c>
      <c r="E17" s="24">
        <f>D17-C17</f>
        <v>210</v>
      </c>
      <c r="F17" s="58">
        <v>210</v>
      </c>
      <c r="G17" s="66" t="s">
        <v>103</v>
      </c>
      <c r="H17" s="20"/>
      <c r="J17" s="20"/>
    </row>
    <row r="18" spans="1:10" ht="27" x14ac:dyDescent="0.25">
      <c r="A18" s="71"/>
      <c r="B18" s="72" t="s">
        <v>17</v>
      </c>
      <c r="C18" s="75">
        <v>87549.6</v>
      </c>
      <c r="D18" s="75">
        <f>104611.3-3494.7-1000-600-707.8+287-4763.9-36197.5</f>
        <v>58134.400000000009</v>
      </c>
      <c r="E18" s="75">
        <f t="shared" ref="E18" si="1">D18-C18</f>
        <v>-29415.199999999997</v>
      </c>
      <c r="F18" s="25"/>
      <c r="G18" s="67" t="s">
        <v>95</v>
      </c>
      <c r="H18" s="20"/>
      <c r="I18" s="27"/>
      <c r="J18" s="20"/>
    </row>
    <row r="19" spans="1:10" ht="27" x14ac:dyDescent="0.25">
      <c r="A19" s="71"/>
      <c r="B19" s="73"/>
      <c r="C19" s="76"/>
      <c r="D19" s="76"/>
      <c r="E19" s="76"/>
      <c r="F19" s="25">
        <v>104.8</v>
      </c>
      <c r="G19" s="64" t="s">
        <v>18</v>
      </c>
      <c r="H19" s="20"/>
      <c r="I19" s="27"/>
      <c r="J19" s="20"/>
    </row>
    <row r="20" spans="1:10" ht="40.5" x14ac:dyDescent="0.25">
      <c r="A20" s="71"/>
      <c r="B20" s="73"/>
      <c r="C20" s="76"/>
      <c r="D20" s="76"/>
      <c r="E20" s="76"/>
      <c r="F20" s="58">
        <v>287</v>
      </c>
      <c r="G20" s="66" t="s">
        <v>104</v>
      </c>
      <c r="H20" s="20"/>
      <c r="I20" s="27"/>
      <c r="J20" s="20"/>
    </row>
    <row r="21" spans="1:10" x14ac:dyDescent="0.25">
      <c r="A21" s="71"/>
      <c r="B21" s="73"/>
      <c r="C21" s="76"/>
      <c r="D21" s="76"/>
      <c r="E21" s="76"/>
      <c r="F21" s="25">
        <v>20093.8</v>
      </c>
      <c r="G21" s="26" t="s">
        <v>19</v>
      </c>
      <c r="H21" s="20"/>
      <c r="I21" s="27"/>
      <c r="J21" s="20"/>
    </row>
    <row r="22" spans="1:10" ht="27" x14ac:dyDescent="0.25">
      <c r="A22" s="71"/>
      <c r="B22" s="73"/>
      <c r="C22" s="76"/>
      <c r="D22" s="76"/>
      <c r="E22" s="76"/>
      <c r="F22" s="25">
        <v>-36197.5</v>
      </c>
      <c r="G22" s="26" t="s">
        <v>80</v>
      </c>
      <c r="H22" s="20"/>
      <c r="I22" s="27"/>
      <c r="J22" s="20"/>
    </row>
    <row r="23" spans="1:10" ht="33" customHeight="1" x14ac:dyDescent="0.25">
      <c r="A23" s="71"/>
      <c r="B23" s="74"/>
      <c r="C23" s="77"/>
      <c r="D23" s="77"/>
      <c r="E23" s="77"/>
      <c r="F23" s="25">
        <f>-6631.6-1000-600-707.8-4763.9</f>
        <v>-13703.3</v>
      </c>
      <c r="G23" s="26" t="s">
        <v>75</v>
      </c>
      <c r="H23" s="20"/>
      <c r="I23" s="27"/>
      <c r="J23" s="20"/>
    </row>
    <row r="24" spans="1:10" ht="63.75" x14ac:dyDescent="0.25">
      <c r="A24" s="28" t="s">
        <v>20</v>
      </c>
      <c r="B24" s="29" t="s">
        <v>21</v>
      </c>
      <c r="C24" s="25">
        <v>46167.4</v>
      </c>
      <c r="D24" s="39">
        <f>3606-707.8</f>
        <v>2898.2</v>
      </c>
      <c r="E24" s="39">
        <f>D24-C24</f>
        <v>-43269.200000000004</v>
      </c>
      <c r="F24" s="61"/>
      <c r="G24" s="53"/>
      <c r="H24" s="20"/>
      <c r="I24" s="10"/>
      <c r="J24" s="20"/>
    </row>
    <row r="25" spans="1:10" ht="42.75" x14ac:dyDescent="0.25">
      <c r="A25" s="17" t="s">
        <v>22</v>
      </c>
      <c r="B25" s="18" t="s">
        <v>23</v>
      </c>
      <c r="C25" s="19">
        <f>C26</f>
        <v>51191</v>
      </c>
      <c r="D25" s="19">
        <f>D26</f>
        <v>50656.200000000004</v>
      </c>
      <c r="E25" s="19">
        <f t="shared" si="0"/>
        <v>-534.79999999999563</v>
      </c>
      <c r="F25" s="30">
        <f>SUM(F26:F27)</f>
        <v>-534.79999999999995</v>
      </c>
      <c r="G25" s="54"/>
      <c r="H25" s="20">
        <f t="shared" ref="H25" si="2">SUM(E25-F25)</f>
        <v>4.3200998334214091E-12</v>
      </c>
      <c r="I25" s="10"/>
      <c r="J25" s="20"/>
    </row>
    <row r="26" spans="1:10" ht="27" x14ac:dyDescent="0.25">
      <c r="A26" s="31"/>
      <c r="B26" s="72" t="s">
        <v>24</v>
      </c>
      <c r="C26" s="75">
        <v>51191</v>
      </c>
      <c r="D26" s="75">
        <f>51107.9-451.7</f>
        <v>50656.200000000004</v>
      </c>
      <c r="E26" s="75">
        <f>D26-C26</f>
        <v>-534.79999999999563</v>
      </c>
      <c r="F26" s="25">
        <v>-83.1</v>
      </c>
      <c r="G26" s="26" t="s">
        <v>25</v>
      </c>
      <c r="H26" s="10"/>
      <c r="I26" s="10"/>
      <c r="J26" s="20"/>
    </row>
    <row r="27" spans="1:10" ht="27" x14ac:dyDescent="0.25">
      <c r="A27" s="31"/>
      <c r="B27" s="94"/>
      <c r="C27" s="92"/>
      <c r="D27" s="92"/>
      <c r="E27" s="92"/>
      <c r="F27" s="25">
        <v>-451.7</v>
      </c>
      <c r="G27" s="26" t="s">
        <v>71</v>
      </c>
      <c r="H27" s="10"/>
      <c r="I27" s="10"/>
      <c r="J27" s="20"/>
    </row>
    <row r="28" spans="1:10" x14ac:dyDescent="0.25">
      <c r="A28" s="17" t="s">
        <v>26</v>
      </c>
      <c r="B28" s="18" t="s">
        <v>27</v>
      </c>
      <c r="C28" s="19">
        <f>SUM(C29)</f>
        <v>1774847.6</v>
      </c>
      <c r="D28" s="19">
        <f t="shared" ref="D28:E28" si="3">SUM(D29)</f>
        <v>1768074.9</v>
      </c>
      <c r="E28" s="19">
        <f t="shared" si="3"/>
        <v>-6772.7000000001863</v>
      </c>
      <c r="F28" s="19">
        <f>SUM(F29:F34)</f>
        <v>-6772.7</v>
      </c>
      <c r="G28" s="53"/>
      <c r="H28" s="20">
        <f>SUM(E28-F28)</f>
        <v>-1.8644641386345029E-10</v>
      </c>
      <c r="I28" s="10"/>
      <c r="J28" s="20"/>
    </row>
    <row r="29" spans="1:10" ht="40.5" x14ac:dyDescent="0.25">
      <c r="A29" s="70"/>
      <c r="B29" s="80" t="s">
        <v>28</v>
      </c>
      <c r="C29" s="75">
        <v>1774847.6</v>
      </c>
      <c r="D29" s="75">
        <f>1764873.5+2254.5+707.8+1009.9-172.5-275.8-322.5</f>
        <v>1768074.9</v>
      </c>
      <c r="E29" s="75">
        <f>D29-C29</f>
        <v>-6772.7000000001863</v>
      </c>
      <c r="F29" s="24">
        <f>-10130.2-275.8-322.5</f>
        <v>-10728.5</v>
      </c>
      <c r="G29" s="34" t="s">
        <v>85</v>
      </c>
      <c r="H29" s="20"/>
      <c r="I29" s="10"/>
      <c r="J29" s="20"/>
    </row>
    <row r="30" spans="1:10" ht="27" x14ac:dyDescent="0.25">
      <c r="A30" s="71"/>
      <c r="B30" s="81"/>
      <c r="C30" s="76"/>
      <c r="D30" s="76"/>
      <c r="E30" s="76"/>
      <c r="F30" s="24">
        <v>-172.5</v>
      </c>
      <c r="G30" s="26" t="s">
        <v>73</v>
      </c>
      <c r="H30" s="20"/>
      <c r="I30" s="10"/>
      <c r="J30" s="20"/>
    </row>
    <row r="31" spans="1:10" ht="27" x14ac:dyDescent="0.25">
      <c r="A31" s="71"/>
      <c r="B31" s="81"/>
      <c r="C31" s="76"/>
      <c r="D31" s="76"/>
      <c r="E31" s="76"/>
      <c r="F31" s="24"/>
      <c r="G31" s="34" t="s">
        <v>94</v>
      </c>
      <c r="H31" s="20"/>
      <c r="I31" s="10"/>
      <c r="J31" s="20"/>
    </row>
    <row r="32" spans="1:10" ht="27" x14ac:dyDescent="0.25">
      <c r="A32" s="71"/>
      <c r="B32" s="81"/>
      <c r="C32" s="76"/>
      <c r="D32" s="76"/>
      <c r="E32" s="76"/>
      <c r="F32" s="24">
        <v>2410.6</v>
      </c>
      <c r="G32" s="34" t="s">
        <v>69</v>
      </c>
      <c r="H32" s="20"/>
      <c r="I32" s="10"/>
      <c r="J32" s="20"/>
    </row>
    <row r="33" spans="1:10" ht="27" x14ac:dyDescent="0.25">
      <c r="A33" s="71"/>
      <c r="B33" s="81"/>
      <c r="C33" s="76"/>
      <c r="D33" s="76"/>
      <c r="E33" s="76"/>
      <c r="F33" s="24">
        <v>1009.9</v>
      </c>
      <c r="G33" s="34" t="s">
        <v>72</v>
      </c>
      <c r="H33" s="20"/>
      <c r="I33" s="10"/>
      <c r="J33" s="20"/>
    </row>
    <row r="34" spans="1:10" ht="27" x14ac:dyDescent="0.25">
      <c r="A34" s="71"/>
      <c r="B34" s="82"/>
      <c r="C34" s="77"/>
      <c r="D34" s="77"/>
      <c r="E34" s="77"/>
      <c r="F34" s="61">
        <v>707.8</v>
      </c>
      <c r="G34" s="34" t="s">
        <v>99</v>
      </c>
      <c r="H34" s="20"/>
      <c r="I34" s="10"/>
      <c r="J34" s="20"/>
    </row>
    <row r="35" spans="1:10" x14ac:dyDescent="0.25">
      <c r="A35" s="17" t="s">
        <v>29</v>
      </c>
      <c r="B35" s="18" t="s">
        <v>30</v>
      </c>
      <c r="C35" s="19">
        <f>SUM(C36:C43)</f>
        <v>1076099.2</v>
      </c>
      <c r="D35" s="19">
        <f>SUM(D36:D43)</f>
        <v>1067075.5</v>
      </c>
      <c r="E35" s="19">
        <f>SUM(E36:E43)</f>
        <v>-9023.6999999998952</v>
      </c>
      <c r="F35" s="19">
        <f>SUM(F36:F43)</f>
        <v>-9023.6999999999953</v>
      </c>
      <c r="G35" s="53"/>
      <c r="H35" s="33">
        <f>SUM(E35-F35)</f>
        <v>1.0004441719502211E-10</v>
      </c>
      <c r="I35" s="10"/>
      <c r="J35" s="20"/>
    </row>
    <row r="36" spans="1:10" ht="54" x14ac:dyDescent="0.25">
      <c r="A36" s="70"/>
      <c r="B36" s="84" t="s">
        <v>31</v>
      </c>
      <c r="C36" s="85">
        <v>908199.7</v>
      </c>
      <c r="D36" s="85">
        <f>916532.4-197.4+9130.7-1516.6-764.1+3563.8-7479</f>
        <v>919269.8</v>
      </c>
      <c r="E36" s="85">
        <f>SUM(D36-C36)</f>
        <v>11070.100000000093</v>
      </c>
      <c r="F36" s="24">
        <f>10787.1+1643.2+9130.7+3563.8+875.2</f>
        <v>26000</v>
      </c>
      <c r="G36" s="34" t="s">
        <v>90</v>
      </c>
      <c r="H36" s="20"/>
      <c r="I36" s="10"/>
      <c r="J36" s="20"/>
    </row>
    <row r="37" spans="1:10" ht="27" x14ac:dyDescent="0.25">
      <c r="A37" s="71"/>
      <c r="B37" s="84"/>
      <c r="C37" s="85"/>
      <c r="D37" s="85"/>
      <c r="E37" s="85"/>
      <c r="F37" s="24"/>
      <c r="G37" s="34" t="s">
        <v>89</v>
      </c>
      <c r="H37" s="20"/>
      <c r="I37" s="10"/>
      <c r="J37" s="20"/>
    </row>
    <row r="38" spans="1:10" ht="27" x14ac:dyDescent="0.25">
      <c r="A38" s="71"/>
      <c r="B38" s="84"/>
      <c r="C38" s="85"/>
      <c r="D38" s="85"/>
      <c r="E38" s="85"/>
      <c r="F38" s="24">
        <v>-2410.6</v>
      </c>
      <c r="G38" s="34" t="s">
        <v>32</v>
      </c>
      <c r="H38" s="20"/>
      <c r="I38" s="10"/>
      <c r="J38" s="20"/>
    </row>
    <row r="39" spans="1:10" ht="40.5" x14ac:dyDescent="0.25">
      <c r="A39" s="71"/>
      <c r="B39" s="84"/>
      <c r="C39" s="85"/>
      <c r="D39" s="85"/>
      <c r="E39" s="85"/>
      <c r="F39" s="24">
        <f>-1643.2-1516.6-764.1-875.2</f>
        <v>-4799.1000000000004</v>
      </c>
      <c r="G39" s="34" t="s">
        <v>88</v>
      </c>
      <c r="H39" s="20"/>
      <c r="I39" s="10"/>
      <c r="J39" s="20"/>
    </row>
    <row r="40" spans="1:10" ht="27" x14ac:dyDescent="0.25">
      <c r="A40" s="71"/>
      <c r="B40" s="84"/>
      <c r="C40" s="85"/>
      <c r="D40" s="85"/>
      <c r="E40" s="85"/>
      <c r="F40" s="24">
        <v>-7479</v>
      </c>
      <c r="G40" s="34" t="s">
        <v>97</v>
      </c>
      <c r="H40" s="20"/>
      <c r="I40" s="10"/>
      <c r="J40" s="20"/>
    </row>
    <row r="41" spans="1:10" x14ac:dyDescent="0.25">
      <c r="A41" s="71"/>
      <c r="B41" s="84"/>
      <c r="C41" s="85"/>
      <c r="D41" s="85"/>
      <c r="E41" s="85"/>
      <c r="F41" s="24">
        <v>-197.4</v>
      </c>
      <c r="G41" s="26" t="s">
        <v>82</v>
      </c>
      <c r="H41" s="20"/>
      <c r="I41" s="10"/>
      <c r="J41" s="20"/>
    </row>
    <row r="42" spans="1:10" ht="27" x14ac:dyDescent="0.25">
      <c r="A42" s="71"/>
      <c r="B42" s="84"/>
      <c r="C42" s="85"/>
      <c r="D42" s="85"/>
      <c r="E42" s="85"/>
      <c r="F42" s="24">
        <v>-43.8</v>
      </c>
      <c r="G42" s="34" t="s">
        <v>33</v>
      </c>
      <c r="H42" s="20"/>
      <c r="I42" s="10"/>
      <c r="J42" s="20"/>
    </row>
    <row r="43" spans="1:10" ht="54" x14ac:dyDescent="0.25">
      <c r="A43" s="83"/>
      <c r="B43" s="35" t="s">
        <v>34</v>
      </c>
      <c r="C43" s="22">
        <v>167899.5</v>
      </c>
      <c r="D43" s="22">
        <v>147805.70000000001</v>
      </c>
      <c r="E43" s="22">
        <f>D43-C43</f>
        <v>-20093.799999999988</v>
      </c>
      <c r="F43" s="25">
        <v>-20093.8</v>
      </c>
      <c r="G43" s="34" t="s">
        <v>100</v>
      </c>
      <c r="H43" s="20"/>
      <c r="I43" s="10"/>
      <c r="J43" s="20"/>
    </row>
    <row r="44" spans="1:10" x14ac:dyDescent="0.25">
      <c r="A44" s="17" t="s">
        <v>35</v>
      </c>
      <c r="B44" s="18" t="s">
        <v>36</v>
      </c>
      <c r="C44" s="19">
        <f>C45+C46</f>
        <v>82009.5</v>
      </c>
      <c r="D44" s="19">
        <f>D45+D46</f>
        <v>82009.5</v>
      </c>
      <c r="E44" s="19">
        <f t="shared" ref="E44:F44" si="4">E45+E46</f>
        <v>0</v>
      </c>
      <c r="F44" s="19">
        <f t="shared" si="4"/>
        <v>0</v>
      </c>
      <c r="G44" s="53"/>
      <c r="H44" s="20">
        <f t="shared" ref="H44" si="5">SUM(E44-F44)</f>
        <v>0</v>
      </c>
      <c r="J44" s="20"/>
    </row>
    <row r="45" spans="1:10" x14ac:dyDescent="0.25">
      <c r="A45" s="86"/>
      <c r="B45" s="35" t="s">
        <v>37</v>
      </c>
      <c r="C45" s="32">
        <v>65418.6</v>
      </c>
      <c r="D45" s="32">
        <v>65418.6</v>
      </c>
      <c r="E45" s="32">
        <f>D45-C45</f>
        <v>0</v>
      </c>
      <c r="F45" s="13"/>
      <c r="G45" s="34"/>
      <c r="H45" s="10"/>
      <c r="J45" s="20"/>
    </row>
    <row r="46" spans="1:10" ht="31.5" x14ac:dyDescent="0.25">
      <c r="A46" s="87"/>
      <c r="B46" s="36" t="s">
        <v>17</v>
      </c>
      <c r="C46" s="24">
        <v>16590.900000000001</v>
      </c>
      <c r="D46" s="24">
        <v>16590.900000000001</v>
      </c>
      <c r="E46" s="24">
        <f>D46-C46</f>
        <v>0</v>
      </c>
      <c r="F46" s="13"/>
      <c r="G46" s="34"/>
      <c r="H46" s="10"/>
      <c r="J46" s="20"/>
    </row>
    <row r="47" spans="1:10" x14ac:dyDescent="0.25">
      <c r="A47" s="17" t="s">
        <v>38</v>
      </c>
      <c r="B47" s="18" t="s">
        <v>39</v>
      </c>
      <c r="C47" s="19">
        <f>SUM(C48:C60)</f>
        <v>4155959.4</v>
      </c>
      <c r="D47" s="19">
        <f>SUM(D48:D60)</f>
        <v>4162125.7</v>
      </c>
      <c r="E47" s="19">
        <f>SUM(E48:E60)</f>
        <v>6166.3000000000175</v>
      </c>
      <c r="F47" s="19">
        <f>SUM(F49:F60)</f>
        <v>6166.3</v>
      </c>
      <c r="G47" s="53"/>
      <c r="H47" s="20">
        <f>SUM(E47-F47)</f>
        <v>1.7280399333685637E-11</v>
      </c>
      <c r="J47" s="20"/>
    </row>
    <row r="48" spans="1:10" ht="27" x14ac:dyDescent="0.25">
      <c r="A48" s="70"/>
      <c r="B48" s="72" t="s">
        <v>40</v>
      </c>
      <c r="C48" s="75">
        <v>3994846.1</v>
      </c>
      <c r="D48" s="75">
        <f>4024013.2-25213.1+1874.8-665.3+200</f>
        <v>4000209.6</v>
      </c>
      <c r="E48" s="75">
        <f>D48-C48</f>
        <v>5363.5</v>
      </c>
      <c r="F48" s="19"/>
      <c r="G48" s="34" t="s">
        <v>93</v>
      </c>
      <c r="H48" s="20"/>
      <c r="J48" s="20"/>
    </row>
    <row r="49" spans="1:10" ht="27" x14ac:dyDescent="0.25">
      <c r="A49" s="71"/>
      <c r="B49" s="73"/>
      <c r="C49" s="76"/>
      <c r="D49" s="76"/>
      <c r="E49" s="76"/>
      <c r="F49" s="25">
        <v>43.8</v>
      </c>
      <c r="G49" s="34" t="s">
        <v>41</v>
      </c>
      <c r="H49" s="20"/>
      <c r="J49" s="20"/>
    </row>
    <row r="50" spans="1:10" ht="27" x14ac:dyDescent="0.25">
      <c r="A50" s="71"/>
      <c r="B50" s="73"/>
      <c r="C50" s="76"/>
      <c r="D50" s="76"/>
      <c r="E50" s="76"/>
      <c r="F50" s="25">
        <v>119.7</v>
      </c>
      <c r="G50" s="34" t="s">
        <v>42</v>
      </c>
      <c r="H50" s="20"/>
      <c r="J50" s="20"/>
    </row>
    <row r="51" spans="1:10" ht="27" x14ac:dyDescent="0.25">
      <c r="A51" s="71"/>
      <c r="B51" s="73"/>
      <c r="C51" s="76"/>
      <c r="D51" s="76"/>
      <c r="E51" s="76"/>
      <c r="F51" s="25">
        <v>5000</v>
      </c>
      <c r="G51" s="34" t="s">
        <v>43</v>
      </c>
      <c r="H51" s="20"/>
      <c r="J51" s="20"/>
    </row>
    <row r="52" spans="1:10" ht="27" x14ac:dyDescent="0.25">
      <c r="A52" s="71"/>
      <c r="B52" s="73"/>
      <c r="C52" s="76"/>
      <c r="D52" s="76"/>
      <c r="E52" s="76"/>
      <c r="F52" s="25">
        <v>200</v>
      </c>
      <c r="G52" s="34" t="s">
        <v>76</v>
      </c>
      <c r="H52" s="20"/>
      <c r="J52" s="20"/>
    </row>
    <row r="53" spans="1:10" ht="27" x14ac:dyDescent="0.25">
      <c r="A53" s="71"/>
      <c r="B53" s="80" t="s">
        <v>44</v>
      </c>
      <c r="C53" s="75">
        <v>160208.29999999999</v>
      </c>
      <c r="D53" s="75">
        <f>160534.6+526.5</f>
        <v>161061.1</v>
      </c>
      <c r="E53" s="75">
        <f t="shared" ref="E53:E60" si="6">D53-C53</f>
        <v>852.80000000001746</v>
      </c>
      <c r="F53" s="25"/>
      <c r="G53" s="34" t="s">
        <v>66</v>
      </c>
      <c r="H53" s="37"/>
      <c r="J53" s="20"/>
    </row>
    <row r="54" spans="1:10" ht="27" x14ac:dyDescent="0.25">
      <c r="A54" s="71"/>
      <c r="B54" s="81"/>
      <c r="C54" s="76"/>
      <c r="D54" s="76"/>
      <c r="E54" s="76"/>
      <c r="F54" s="25">
        <v>326.3</v>
      </c>
      <c r="G54" s="34" t="s">
        <v>64</v>
      </c>
      <c r="H54" s="37"/>
      <c r="J54" s="20"/>
    </row>
    <row r="55" spans="1:10" ht="27" x14ac:dyDescent="0.25">
      <c r="A55" s="71"/>
      <c r="B55" s="81"/>
      <c r="C55" s="76"/>
      <c r="D55" s="76"/>
      <c r="E55" s="76"/>
      <c r="F55" s="60">
        <v>526.5</v>
      </c>
      <c r="G55" s="52" t="s">
        <v>65</v>
      </c>
      <c r="H55" s="37"/>
      <c r="J55" s="20"/>
    </row>
    <row r="56" spans="1:10" ht="27" x14ac:dyDescent="0.25">
      <c r="A56" s="71"/>
      <c r="B56" s="38" t="s">
        <v>13</v>
      </c>
      <c r="C56" s="32">
        <v>293.3</v>
      </c>
      <c r="D56" s="32">
        <f>293.3-50</f>
        <v>243.3</v>
      </c>
      <c r="E56" s="32">
        <f t="shared" si="6"/>
        <v>-50</v>
      </c>
      <c r="F56" s="39">
        <v>-50</v>
      </c>
      <c r="G56" s="34" t="s">
        <v>83</v>
      </c>
      <c r="H56" s="10"/>
      <c r="J56" s="20"/>
    </row>
    <row r="57" spans="1:10" x14ac:dyDescent="0.25">
      <c r="A57" s="71"/>
      <c r="B57" s="23" t="s">
        <v>16</v>
      </c>
      <c r="C57" s="24">
        <v>0</v>
      </c>
      <c r="D57" s="24">
        <v>0</v>
      </c>
      <c r="E57" s="32">
        <f t="shared" si="6"/>
        <v>0</v>
      </c>
      <c r="F57" s="25"/>
      <c r="G57" s="34"/>
      <c r="H57" s="10"/>
      <c r="J57" s="20"/>
    </row>
    <row r="58" spans="1:10" x14ac:dyDescent="0.25">
      <c r="A58" s="71"/>
      <c r="B58" s="23" t="s">
        <v>34</v>
      </c>
      <c r="C58" s="24">
        <v>357</v>
      </c>
      <c r="D58" s="24">
        <v>357</v>
      </c>
      <c r="E58" s="32">
        <f t="shared" si="6"/>
        <v>0</v>
      </c>
      <c r="F58" s="25"/>
      <c r="G58" s="34"/>
      <c r="H58" s="10"/>
      <c r="J58" s="20"/>
    </row>
    <row r="59" spans="1:10" ht="30" x14ac:dyDescent="0.25">
      <c r="A59" s="71"/>
      <c r="B59" s="40" t="s">
        <v>45</v>
      </c>
      <c r="C59" s="24">
        <v>40</v>
      </c>
      <c r="D59" s="24">
        <v>40</v>
      </c>
      <c r="E59" s="32">
        <f t="shared" si="6"/>
        <v>0</v>
      </c>
      <c r="F59" s="25"/>
      <c r="G59" s="55"/>
      <c r="H59" s="41"/>
      <c r="I59" s="42"/>
      <c r="J59" s="20"/>
    </row>
    <row r="60" spans="1:10" x14ac:dyDescent="0.25">
      <c r="A60" s="83"/>
      <c r="B60" s="23" t="s">
        <v>17</v>
      </c>
      <c r="C60" s="24">
        <v>214.7</v>
      </c>
      <c r="D60" s="24">
        <v>214.7</v>
      </c>
      <c r="E60" s="32">
        <f t="shared" si="6"/>
        <v>0</v>
      </c>
      <c r="F60" s="39"/>
      <c r="G60" s="34"/>
      <c r="H60" s="10"/>
      <c r="J60" s="20"/>
    </row>
    <row r="61" spans="1:10" x14ac:dyDescent="0.25">
      <c r="A61" s="17" t="s">
        <v>46</v>
      </c>
      <c r="B61" s="18" t="s">
        <v>47</v>
      </c>
      <c r="C61" s="19">
        <f>SUM(C62:C68)</f>
        <v>322236</v>
      </c>
      <c r="D61" s="19">
        <f>SUM(D62:D68)</f>
        <v>319368.60000000003</v>
      </c>
      <c r="E61" s="19">
        <f>SUM(E62:E68)</f>
        <v>-2867.3999999999414</v>
      </c>
      <c r="F61" s="19">
        <f>SUM(F63:F68)</f>
        <v>-2867.3999999999996</v>
      </c>
      <c r="G61" s="53"/>
      <c r="H61" s="20">
        <f>SUM(E61-F61)</f>
        <v>5.8207660913467407E-11</v>
      </c>
      <c r="I61" s="10"/>
      <c r="J61" s="20"/>
    </row>
    <row r="62" spans="1:10" ht="27" x14ac:dyDescent="0.25">
      <c r="A62" s="70"/>
      <c r="B62" s="72" t="s">
        <v>48</v>
      </c>
      <c r="C62" s="75">
        <v>309560.3</v>
      </c>
      <c r="D62" s="75">
        <f>310737.9-14+600-526.5+930.9</f>
        <v>311728.30000000005</v>
      </c>
      <c r="E62" s="75">
        <f>D62-C62</f>
        <v>2168.0000000000582</v>
      </c>
      <c r="F62" s="19"/>
      <c r="G62" s="34" t="s">
        <v>92</v>
      </c>
      <c r="H62" s="20"/>
      <c r="I62" s="10"/>
      <c r="J62" s="20"/>
    </row>
    <row r="63" spans="1:10" ht="27" x14ac:dyDescent="0.25">
      <c r="A63" s="71"/>
      <c r="B63" s="73"/>
      <c r="C63" s="76"/>
      <c r="D63" s="76"/>
      <c r="E63" s="76"/>
      <c r="F63" s="24">
        <v>89.8</v>
      </c>
      <c r="G63" s="34" t="s">
        <v>49</v>
      </c>
      <c r="H63" s="20"/>
      <c r="I63" s="10"/>
      <c r="J63" s="20"/>
    </row>
    <row r="64" spans="1:10" ht="27" x14ac:dyDescent="0.25">
      <c r="A64" s="71"/>
      <c r="B64" s="73"/>
      <c r="C64" s="76"/>
      <c r="D64" s="76"/>
      <c r="E64" s="76"/>
      <c r="F64" s="24">
        <v>600</v>
      </c>
      <c r="G64" s="34" t="s">
        <v>68</v>
      </c>
      <c r="H64" s="20"/>
      <c r="I64" s="10"/>
      <c r="J64" s="20"/>
    </row>
    <row r="65" spans="1:10" ht="27" x14ac:dyDescent="0.25">
      <c r="A65" s="71"/>
      <c r="B65" s="73"/>
      <c r="C65" s="76"/>
      <c r="D65" s="76"/>
      <c r="E65" s="76"/>
      <c r="F65" s="25">
        <v>1073.8</v>
      </c>
      <c r="G65" s="34" t="s">
        <v>50</v>
      </c>
      <c r="H65" s="20"/>
      <c r="I65" s="10"/>
      <c r="J65" s="20"/>
    </row>
    <row r="66" spans="1:10" ht="27" x14ac:dyDescent="0.25">
      <c r="A66" s="71"/>
      <c r="B66" s="73"/>
      <c r="C66" s="76"/>
      <c r="D66" s="76"/>
      <c r="E66" s="76"/>
      <c r="F66" s="25">
        <v>930.9</v>
      </c>
      <c r="G66" s="34" t="s">
        <v>79</v>
      </c>
      <c r="H66" s="20"/>
      <c r="I66" s="10"/>
      <c r="J66" s="20"/>
    </row>
    <row r="67" spans="1:10" ht="27" x14ac:dyDescent="0.25">
      <c r="A67" s="71"/>
      <c r="B67" s="74"/>
      <c r="C67" s="77"/>
      <c r="D67" s="77"/>
      <c r="E67" s="77"/>
      <c r="F67" s="39">
        <v>-526.5</v>
      </c>
      <c r="G67" s="34" t="s">
        <v>67</v>
      </c>
      <c r="H67" s="20"/>
      <c r="I67" s="10"/>
      <c r="J67" s="20"/>
    </row>
    <row r="68" spans="1:10" ht="40.5" x14ac:dyDescent="0.25">
      <c r="A68" s="83"/>
      <c r="B68" s="23" t="s">
        <v>13</v>
      </c>
      <c r="C68" s="24">
        <v>12675.7</v>
      </c>
      <c r="D68" s="24">
        <f>12675.7-1009.9-4025.5</f>
        <v>7640.3000000000011</v>
      </c>
      <c r="E68" s="32">
        <f>D68-C68</f>
        <v>-5035.3999999999996</v>
      </c>
      <c r="F68" s="25">
        <f>-1009.9-4025.5</f>
        <v>-5035.3999999999996</v>
      </c>
      <c r="G68" s="34" t="s">
        <v>91</v>
      </c>
      <c r="H68" s="20"/>
      <c r="J68" s="20"/>
    </row>
    <row r="69" spans="1:10" x14ac:dyDescent="0.25">
      <c r="A69" s="17" t="s">
        <v>51</v>
      </c>
      <c r="B69" s="18" t="s">
        <v>52</v>
      </c>
      <c r="C69" s="19">
        <f>SUM(C70:C77)</f>
        <v>1114090.7</v>
      </c>
      <c r="D69" s="19">
        <f>SUM(D70:D77)</f>
        <v>1106399.2</v>
      </c>
      <c r="E69" s="19">
        <f>SUM(E70:E77)</f>
        <v>-7691.4999999999309</v>
      </c>
      <c r="F69" s="30">
        <f>SUM(F70:F77)</f>
        <v>-7691.5</v>
      </c>
      <c r="G69" s="53"/>
      <c r="H69" s="20">
        <f t="shared" ref="H69" si="7">SUM(E69-F69)</f>
        <v>6.9121597334742546E-11</v>
      </c>
      <c r="J69" s="20"/>
    </row>
    <row r="70" spans="1:10" ht="27" x14ac:dyDescent="0.25">
      <c r="A70" s="70"/>
      <c r="B70" s="80" t="s">
        <v>53</v>
      </c>
      <c r="C70" s="75">
        <v>924057.1</v>
      </c>
      <c r="D70" s="75">
        <f>923466.5+665.3+1000</f>
        <v>925131.8</v>
      </c>
      <c r="E70" s="75">
        <f>D70-C70</f>
        <v>1074.7000000000698</v>
      </c>
      <c r="F70" s="25"/>
      <c r="G70" s="34" t="s">
        <v>62</v>
      </c>
      <c r="H70" s="20"/>
      <c r="J70" s="20"/>
    </row>
    <row r="71" spans="1:10" ht="27" x14ac:dyDescent="0.25">
      <c r="A71" s="71"/>
      <c r="B71" s="88"/>
      <c r="C71" s="89"/>
      <c r="D71" s="90"/>
      <c r="E71" s="89"/>
      <c r="F71" s="25">
        <v>1000</v>
      </c>
      <c r="G71" s="34" t="s">
        <v>61</v>
      </c>
      <c r="H71" s="20"/>
      <c r="J71" s="20"/>
    </row>
    <row r="72" spans="1:10" ht="27" x14ac:dyDescent="0.25">
      <c r="A72" s="71"/>
      <c r="B72" s="88"/>
      <c r="C72" s="89"/>
      <c r="D72" s="90"/>
      <c r="E72" s="89"/>
      <c r="F72" s="25">
        <v>74.7</v>
      </c>
      <c r="G72" s="34" t="s">
        <v>63</v>
      </c>
      <c r="H72" s="20"/>
      <c r="J72" s="20"/>
    </row>
    <row r="73" spans="1:10" x14ac:dyDescent="0.25">
      <c r="A73" s="71"/>
      <c r="B73" s="43" t="s">
        <v>40</v>
      </c>
      <c r="C73" s="24">
        <v>83712.5</v>
      </c>
      <c r="D73" s="24">
        <v>83712.5</v>
      </c>
      <c r="E73" s="32">
        <f t="shared" ref="E73:E77" si="8">D73-C73</f>
        <v>0</v>
      </c>
      <c r="F73" s="25"/>
      <c r="G73" s="34"/>
      <c r="H73" s="20"/>
      <c r="J73" s="20"/>
    </row>
    <row r="74" spans="1:10" ht="27" x14ac:dyDescent="0.25">
      <c r="A74" s="71"/>
      <c r="B74" s="38" t="s">
        <v>13</v>
      </c>
      <c r="C74" s="32">
        <v>97404.9</v>
      </c>
      <c r="D74" s="32">
        <f>97404.9-150</f>
        <v>97254.9</v>
      </c>
      <c r="E74" s="32">
        <f t="shared" si="8"/>
        <v>-150</v>
      </c>
      <c r="F74" s="24">
        <v>-150</v>
      </c>
      <c r="G74" s="34" t="s">
        <v>87</v>
      </c>
      <c r="H74" s="20"/>
      <c r="J74" s="20"/>
    </row>
    <row r="75" spans="1:10" ht="40.5" x14ac:dyDescent="0.25">
      <c r="A75" s="71"/>
      <c r="B75" s="80" t="s">
        <v>54</v>
      </c>
      <c r="C75" s="75">
        <v>8616.2000000000007</v>
      </c>
      <c r="D75" s="75">
        <f>6371.3-287-210-5874.3</f>
        <v>0</v>
      </c>
      <c r="E75" s="75">
        <f t="shared" si="8"/>
        <v>-8616.2000000000007</v>
      </c>
      <c r="F75" s="25">
        <f>-2244.9-497</f>
        <v>-2741.9</v>
      </c>
      <c r="G75" s="26" t="s">
        <v>101</v>
      </c>
      <c r="H75" s="20"/>
      <c r="I75" s="37"/>
      <c r="J75" s="20"/>
    </row>
    <row r="76" spans="1:10" ht="27" x14ac:dyDescent="0.25">
      <c r="A76" s="71"/>
      <c r="B76" s="91"/>
      <c r="C76" s="92"/>
      <c r="D76" s="92"/>
      <c r="E76" s="92"/>
      <c r="F76" s="25">
        <v>-5874.3</v>
      </c>
      <c r="G76" s="26" t="s">
        <v>70</v>
      </c>
      <c r="H76" s="20"/>
      <c r="I76" s="37"/>
      <c r="J76" s="20"/>
    </row>
    <row r="77" spans="1:10" x14ac:dyDescent="0.25">
      <c r="A77" s="83"/>
      <c r="B77" s="23" t="s">
        <v>34</v>
      </c>
      <c r="C77" s="24">
        <v>300</v>
      </c>
      <c r="D77" s="24">
        <v>300</v>
      </c>
      <c r="E77" s="32">
        <f t="shared" si="8"/>
        <v>0</v>
      </c>
      <c r="F77" s="25"/>
      <c r="G77" s="53"/>
      <c r="H77" s="44"/>
      <c r="J77" s="20"/>
    </row>
    <row r="78" spans="1:10" x14ac:dyDescent="0.25">
      <c r="A78" s="17" t="s">
        <v>55</v>
      </c>
      <c r="B78" s="18" t="s">
        <v>56</v>
      </c>
      <c r="C78" s="19">
        <f>SUM(C79:C82)</f>
        <v>569339</v>
      </c>
      <c r="D78" s="19">
        <f>SUM(D79:D82)</f>
        <v>568840.69999999995</v>
      </c>
      <c r="E78" s="19">
        <f>SUM(E79:E85)</f>
        <v>-498.29999999997381</v>
      </c>
      <c r="F78" s="19">
        <f>SUM(F79:F85)</f>
        <v>-498.30000000000018</v>
      </c>
      <c r="G78" s="53"/>
      <c r="H78" s="20">
        <f>SUM(E78-F78)</f>
        <v>2.6375346351414919E-11</v>
      </c>
      <c r="I78" s="10"/>
      <c r="J78" s="20"/>
    </row>
    <row r="79" spans="1:10" ht="27" x14ac:dyDescent="0.25">
      <c r="A79" s="86"/>
      <c r="B79" s="80" t="s">
        <v>57</v>
      </c>
      <c r="C79" s="75">
        <v>116744.7</v>
      </c>
      <c r="D79" s="75">
        <f>116744.7-2490-2176.2</f>
        <v>112078.5</v>
      </c>
      <c r="E79" s="75">
        <f>D79-C79</f>
        <v>-4666.1999999999971</v>
      </c>
      <c r="F79" s="24">
        <v>-2490</v>
      </c>
      <c r="G79" s="26" t="s">
        <v>74</v>
      </c>
      <c r="H79" s="20"/>
      <c r="I79" s="10"/>
      <c r="J79" s="20"/>
    </row>
    <row r="80" spans="1:10" ht="40.5" x14ac:dyDescent="0.25">
      <c r="A80" s="93"/>
      <c r="B80" s="81"/>
      <c r="C80" s="76"/>
      <c r="D80" s="76"/>
      <c r="E80" s="76"/>
      <c r="F80" s="25">
        <v>-2176.1999999999998</v>
      </c>
      <c r="G80" s="34" t="s">
        <v>84</v>
      </c>
      <c r="H80" s="20"/>
      <c r="I80" s="10"/>
      <c r="J80" s="20"/>
    </row>
    <row r="81" spans="1:10" x14ac:dyDescent="0.25">
      <c r="A81" s="93"/>
      <c r="B81" s="23" t="s">
        <v>40</v>
      </c>
      <c r="C81" s="24">
        <v>3869</v>
      </c>
      <c r="D81" s="24">
        <v>3869</v>
      </c>
      <c r="E81" s="24">
        <f t="shared" ref="E81" si="9">D81-C81</f>
        <v>0</v>
      </c>
      <c r="F81" s="25"/>
      <c r="G81" s="34"/>
      <c r="H81" s="20"/>
      <c r="I81" s="10"/>
      <c r="J81" s="20"/>
    </row>
    <row r="82" spans="1:10" ht="27" x14ac:dyDescent="0.25">
      <c r="A82" s="93"/>
      <c r="B82" s="72" t="s">
        <v>34</v>
      </c>
      <c r="C82" s="75">
        <v>448725.3</v>
      </c>
      <c r="D82" s="75">
        <f>448800.2+460+3633</f>
        <v>452893.2</v>
      </c>
      <c r="E82" s="95">
        <f>D82-C82</f>
        <v>4167.9000000000233</v>
      </c>
      <c r="F82" s="39"/>
      <c r="G82" s="34" t="s">
        <v>78</v>
      </c>
      <c r="H82" s="20"/>
      <c r="I82" s="10"/>
      <c r="J82" s="20"/>
    </row>
    <row r="83" spans="1:10" ht="27" x14ac:dyDescent="0.25">
      <c r="A83" s="59"/>
      <c r="B83" s="73"/>
      <c r="C83" s="76"/>
      <c r="D83" s="76"/>
      <c r="E83" s="96"/>
      <c r="F83" s="39">
        <f>74.9</f>
        <v>74.900000000000006</v>
      </c>
      <c r="G83" s="34" t="s">
        <v>59</v>
      </c>
      <c r="H83" s="20"/>
      <c r="I83" s="10"/>
      <c r="J83" s="20"/>
    </row>
    <row r="84" spans="1:10" ht="27" x14ac:dyDescent="0.25">
      <c r="A84" s="59"/>
      <c r="B84" s="73"/>
      <c r="C84" s="76"/>
      <c r="D84" s="76"/>
      <c r="E84" s="96"/>
      <c r="F84" s="39">
        <v>3633</v>
      </c>
      <c r="G84" s="34" t="s">
        <v>77</v>
      </c>
      <c r="H84" s="20"/>
      <c r="I84" s="10"/>
      <c r="J84" s="20"/>
    </row>
    <row r="85" spans="1:10" ht="27" x14ac:dyDescent="0.25">
      <c r="A85" s="59"/>
      <c r="B85" s="94"/>
      <c r="C85" s="92"/>
      <c r="D85" s="92"/>
      <c r="E85" s="97"/>
      <c r="F85" s="39">
        <v>460</v>
      </c>
      <c r="G85" s="34" t="s">
        <v>60</v>
      </c>
      <c r="H85" s="20"/>
      <c r="I85" s="10"/>
      <c r="J85" s="20"/>
    </row>
    <row r="86" spans="1:10" x14ac:dyDescent="0.25">
      <c r="A86" s="45"/>
      <c r="B86" s="46" t="s">
        <v>58</v>
      </c>
      <c r="C86" s="19">
        <f>C6+C25+C28+C35+C44+C47+C61+C69+C78</f>
        <v>9589950.8999999985</v>
      </c>
      <c r="D86" s="19">
        <f>D6+D25+D28+D35+D44+D47+D61+D69+D78</f>
        <v>9544542.5999999978</v>
      </c>
      <c r="E86" s="62">
        <f>D86-C86</f>
        <v>-45408.300000000745</v>
      </c>
      <c r="F86" s="63">
        <f>F6+F25+F28+F35+F44+F47+F61+F69+F78</f>
        <v>-45408.299999999996</v>
      </c>
      <c r="G86" s="56"/>
      <c r="H86" s="20">
        <f t="shared" ref="H86" si="10">SUM(E86-F86)</f>
        <v>-7.4942363426089287E-10</v>
      </c>
      <c r="I86" s="10"/>
      <c r="J86" s="20"/>
    </row>
    <row r="87" spans="1:10" x14ac:dyDescent="0.25">
      <c r="F87" s="5"/>
    </row>
    <row r="88" spans="1:10" hidden="1" x14ac:dyDescent="0.25">
      <c r="E88" s="5">
        <v>-45408.3</v>
      </c>
      <c r="F88" s="5"/>
    </row>
    <row r="89" spans="1:10" hidden="1" x14ac:dyDescent="0.25">
      <c r="F89" s="5"/>
    </row>
    <row r="90" spans="1:10" hidden="1" x14ac:dyDescent="0.25">
      <c r="E90" s="5">
        <f>E86-E88</f>
        <v>-7.4214767664670944E-10</v>
      </c>
      <c r="F90" s="5"/>
    </row>
    <row r="91" spans="1:10" x14ac:dyDescent="0.25">
      <c r="F91" s="5"/>
    </row>
    <row r="92" spans="1:10" x14ac:dyDescent="0.25">
      <c r="F92" s="5"/>
    </row>
    <row r="93" spans="1:10" x14ac:dyDescent="0.25">
      <c r="F93" s="5"/>
    </row>
    <row r="94" spans="1:10" x14ac:dyDescent="0.25">
      <c r="F94" s="5"/>
    </row>
    <row r="95" spans="1:10" x14ac:dyDescent="0.25">
      <c r="F95" s="5"/>
    </row>
    <row r="96" spans="1:10" x14ac:dyDescent="0.25">
      <c r="F96" s="5"/>
    </row>
    <row r="97" spans="6:6" x14ac:dyDescent="0.25">
      <c r="F97" s="5"/>
    </row>
    <row r="98" spans="6:6" x14ac:dyDescent="0.25">
      <c r="F98" s="5"/>
    </row>
    <row r="99" spans="6:6" x14ac:dyDescent="0.25">
      <c r="F99" s="5"/>
    </row>
    <row r="100" spans="6:6" x14ac:dyDescent="0.25">
      <c r="F100" s="5"/>
    </row>
    <row r="101" spans="6:6" x14ac:dyDescent="0.25">
      <c r="F101" s="5"/>
    </row>
    <row r="102" spans="6:6" x14ac:dyDescent="0.25">
      <c r="F102" s="5"/>
    </row>
    <row r="103" spans="6:6" x14ac:dyDescent="0.25">
      <c r="F103" s="5"/>
    </row>
    <row r="104" spans="6:6" x14ac:dyDescent="0.25">
      <c r="F104" s="5"/>
    </row>
    <row r="105" spans="6:6" x14ac:dyDescent="0.25">
      <c r="F105" s="5"/>
    </row>
    <row r="106" spans="6:6" x14ac:dyDescent="0.25">
      <c r="F106" s="5"/>
    </row>
    <row r="107" spans="6:6" x14ac:dyDescent="0.25">
      <c r="F107" s="5"/>
    </row>
    <row r="108" spans="6:6" x14ac:dyDescent="0.25">
      <c r="F108" s="5"/>
    </row>
    <row r="109" spans="6:6" x14ac:dyDescent="0.25">
      <c r="F109" s="5"/>
    </row>
    <row r="110" spans="6:6" x14ac:dyDescent="0.25">
      <c r="F110" s="5"/>
    </row>
    <row r="111" spans="6:6" x14ac:dyDescent="0.25">
      <c r="F111" s="5"/>
    </row>
    <row r="112" spans="6:6" x14ac:dyDescent="0.25">
      <c r="F112" s="5"/>
    </row>
    <row r="113" spans="6:6" x14ac:dyDescent="0.25">
      <c r="F113" s="5"/>
    </row>
    <row r="114" spans="6:6" x14ac:dyDescent="0.25">
      <c r="F114" s="5"/>
    </row>
    <row r="115" spans="6:6" x14ac:dyDescent="0.25">
      <c r="F115" s="5"/>
    </row>
    <row r="116" spans="6:6" x14ac:dyDescent="0.25">
      <c r="F116" s="5"/>
    </row>
    <row r="117" spans="6:6" x14ac:dyDescent="0.25">
      <c r="F117" s="5"/>
    </row>
    <row r="118" spans="6:6" x14ac:dyDescent="0.25">
      <c r="F118" s="5"/>
    </row>
    <row r="119" spans="6:6" x14ac:dyDescent="0.25">
      <c r="F119" s="5"/>
    </row>
    <row r="120" spans="6:6" x14ac:dyDescent="0.25">
      <c r="F120" s="5"/>
    </row>
    <row r="121" spans="6:6" x14ac:dyDescent="0.25">
      <c r="F121" s="5"/>
    </row>
    <row r="122" spans="6:6" x14ac:dyDescent="0.25">
      <c r="F122" s="5"/>
    </row>
    <row r="123" spans="6:6" x14ac:dyDescent="0.25">
      <c r="F123" s="5"/>
    </row>
    <row r="124" spans="6:6" x14ac:dyDescent="0.25">
      <c r="F124" s="5"/>
    </row>
    <row r="125" spans="6:6" x14ac:dyDescent="0.25">
      <c r="F125" s="5"/>
    </row>
    <row r="126" spans="6:6" x14ac:dyDescent="0.25">
      <c r="F126" s="5"/>
    </row>
    <row r="127" spans="6:6" x14ac:dyDescent="0.25">
      <c r="F127" s="5"/>
    </row>
    <row r="128" spans="6:6" x14ac:dyDescent="0.25">
      <c r="F128" s="5"/>
    </row>
    <row r="129" spans="6:6" x14ac:dyDescent="0.25">
      <c r="F129" s="5"/>
    </row>
    <row r="130" spans="6:6" x14ac:dyDescent="0.25">
      <c r="F130" s="5"/>
    </row>
    <row r="131" spans="6:6" x14ac:dyDescent="0.25">
      <c r="F131" s="5"/>
    </row>
    <row r="132" spans="6:6" x14ac:dyDescent="0.25">
      <c r="F132" s="5"/>
    </row>
  </sheetData>
  <mergeCells count="59">
    <mergeCell ref="B26:B27"/>
    <mergeCell ref="C26:C27"/>
    <mergeCell ref="D26:D27"/>
    <mergeCell ref="E26:E27"/>
    <mergeCell ref="B82:B85"/>
    <mergeCell ref="C82:C85"/>
    <mergeCell ref="D82:D85"/>
    <mergeCell ref="E82:E85"/>
    <mergeCell ref="E48:E52"/>
    <mergeCell ref="B53:B55"/>
    <mergeCell ref="C53:C55"/>
    <mergeCell ref="D53:D55"/>
    <mergeCell ref="E53:E55"/>
    <mergeCell ref="A79:A82"/>
    <mergeCell ref="B79:B80"/>
    <mergeCell ref="C79:C80"/>
    <mergeCell ref="D79:D80"/>
    <mergeCell ref="E79:E80"/>
    <mergeCell ref="A70:A77"/>
    <mergeCell ref="B70:B72"/>
    <mergeCell ref="C70:C72"/>
    <mergeCell ref="D70:D72"/>
    <mergeCell ref="E70:E72"/>
    <mergeCell ref="B75:B76"/>
    <mergeCell ref="C75:C76"/>
    <mergeCell ref="D75:D76"/>
    <mergeCell ref="E75:E76"/>
    <mergeCell ref="A62:A68"/>
    <mergeCell ref="B62:B67"/>
    <mergeCell ref="C62:C67"/>
    <mergeCell ref="D62:D67"/>
    <mergeCell ref="E62:E67"/>
    <mergeCell ref="A45:A46"/>
    <mergeCell ref="A48:A60"/>
    <mergeCell ref="B48:B52"/>
    <mergeCell ref="C48:C52"/>
    <mergeCell ref="D48:D52"/>
    <mergeCell ref="A36:A43"/>
    <mergeCell ref="B36:B42"/>
    <mergeCell ref="C36:C42"/>
    <mergeCell ref="D36:D42"/>
    <mergeCell ref="E36:E42"/>
    <mergeCell ref="A29:A34"/>
    <mergeCell ref="B29:B34"/>
    <mergeCell ref="C29:C34"/>
    <mergeCell ref="D29:D34"/>
    <mergeCell ref="E29:E34"/>
    <mergeCell ref="A2:G2"/>
    <mergeCell ref="A7:A23"/>
    <mergeCell ref="B7:B16"/>
    <mergeCell ref="C7:C16"/>
    <mergeCell ref="D7:D16"/>
    <mergeCell ref="E7:E16"/>
    <mergeCell ref="F8:F9"/>
    <mergeCell ref="G8:G9"/>
    <mergeCell ref="B18:B23"/>
    <mergeCell ref="C18:C23"/>
    <mergeCell ref="D18:D23"/>
    <mergeCell ref="E18:E23"/>
  </mergeCells>
  <pageMargins left="0.59055118110236227" right="0" top="0" bottom="0" header="0.31496062992125984" footer="0.31496062992125984"/>
  <pageSetup paperSize="9" scale="82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 5</vt:lpstr>
      <vt:lpstr>'прилож 5'!Заголовки_для_печати</vt:lpstr>
      <vt:lpstr>'прилож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k66-4</cp:lastModifiedBy>
  <cp:lastPrinted>2024-12-13T08:57:11Z</cp:lastPrinted>
  <dcterms:created xsi:type="dcterms:W3CDTF">2023-11-13T10:17:57Z</dcterms:created>
  <dcterms:modified xsi:type="dcterms:W3CDTF">2024-12-13T09:02:33Z</dcterms:modified>
</cp:coreProperties>
</file>