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60" yWindow="6765" windowWidth="20730" windowHeight="5430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Ведомственная!$F$1:$F$543</definedName>
    <definedName name="_xlnm._FilterDatabase" localSheetId="0" hidden="1">Программы!$A$7:$H$7</definedName>
    <definedName name="_xlnm.Print_Titles" localSheetId="1">Ведомственная!$8:$9</definedName>
    <definedName name="_xlnm.Print_Titles" localSheetId="0">Программы!$6:$7</definedName>
    <definedName name="_xlnm.Print_Titles" localSheetId="2">'Раздел, подраздел'!$7:$7</definedName>
    <definedName name="_xlnm.Print_Area" localSheetId="1">Ведомственная!$A$1:$I$1201</definedName>
    <definedName name="_xlnm.Print_Area" localSheetId="0">Программы!$A$1:$H$857</definedName>
    <definedName name="_xlnm.Print_Area" localSheetId="2">'Раздел, подраздел'!$A$1:$F$54</definedName>
  </definedNames>
  <calcPr calcId="145621"/>
</workbook>
</file>

<file path=xl/calcChain.xml><?xml version="1.0" encoding="utf-8"?>
<calcChain xmlns="http://schemas.openxmlformats.org/spreadsheetml/2006/main">
  <c r="H226" i="1"/>
  <c r="I226"/>
  <c r="G226"/>
  <c r="H225"/>
  <c r="H224" s="1"/>
  <c r="I225"/>
  <c r="I224" s="1"/>
  <c r="G225"/>
  <c r="G224" s="1"/>
  <c r="H231"/>
  <c r="I231"/>
  <c r="G231"/>
  <c r="H233"/>
  <c r="G230"/>
  <c r="G233"/>
  <c r="G875" l="1"/>
  <c r="G724" i="2"/>
  <c r="G723" s="1"/>
  <c r="H724"/>
  <c r="H723" s="1"/>
  <c r="F724"/>
  <c r="F723" s="1"/>
  <c r="H1048" i="1"/>
  <c r="I1048"/>
  <c r="G1048"/>
  <c r="I1054"/>
  <c r="H1054"/>
  <c r="G1054"/>
  <c r="G685" i="2"/>
  <c r="H685"/>
  <c r="F685"/>
  <c r="H1031" i="1"/>
  <c r="I1031"/>
  <c r="G1031"/>
  <c r="I1005"/>
  <c r="H1005"/>
  <c r="G651" i="2"/>
  <c r="H651"/>
  <c r="F651"/>
  <c r="G715"/>
  <c r="H715"/>
  <c r="F715"/>
  <c r="I985" i="1"/>
  <c r="I984" s="1"/>
  <c r="H985"/>
  <c r="H984" s="1"/>
  <c r="G985"/>
  <c r="G984" s="1"/>
  <c r="G564" i="2"/>
  <c r="H564"/>
  <c r="F564"/>
  <c r="H643"/>
  <c r="F643"/>
  <c r="H922" i="1"/>
  <c r="G643" i="2" s="1"/>
  <c r="I921" i="1"/>
  <c r="G921"/>
  <c r="H921" l="1"/>
  <c r="G753" i="2" l="1"/>
  <c r="H753"/>
  <c r="G754"/>
  <c r="H754"/>
  <c r="F753"/>
  <c r="F754"/>
  <c r="G750"/>
  <c r="H750"/>
  <c r="G751"/>
  <c r="H751"/>
  <c r="F750"/>
  <c r="F751"/>
  <c r="G744"/>
  <c r="H744"/>
  <c r="F744"/>
  <c r="G746"/>
  <c r="H746"/>
  <c r="F746"/>
  <c r="G741"/>
  <c r="H741"/>
  <c r="F741"/>
  <c r="G738"/>
  <c r="H738"/>
  <c r="F738"/>
  <c r="F657"/>
  <c r="G657"/>
  <c r="H657"/>
  <c r="G656"/>
  <c r="H656"/>
  <c r="F656"/>
  <c r="H847" i="1"/>
  <c r="I847"/>
  <c r="G847"/>
  <c r="H749" i="2" l="1"/>
  <c r="G749"/>
  <c r="G752"/>
  <c r="F752"/>
  <c r="H752"/>
  <c r="F749"/>
  <c r="G655"/>
  <c r="H655"/>
  <c r="F655"/>
  <c r="G744" i="1" l="1"/>
  <c r="G543" l="1"/>
  <c r="G531" l="1"/>
  <c r="G526"/>
  <c r="G209" l="1"/>
  <c r="G306"/>
  <c r="I85" l="1"/>
  <c r="H85"/>
  <c r="I306"/>
  <c r="H306"/>
  <c r="G812" i="2" l="1"/>
  <c r="H812"/>
  <c r="F812"/>
  <c r="G814"/>
  <c r="H814"/>
  <c r="F814"/>
  <c r="H1176" i="1"/>
  <c r="I1176"/>
  <c r="G1176"/>
  <c r="H778" i="2"/>
  <c r="G778"/>
  <c r="F778"/>
  <c r="G781"/>
  <c r="G780" s="1"/>
  <c r="H781"/>
  <c r="H780" s="1"/>
  <c r="F781"/>
  <c r="F780" s="1"/>
  <c r="I1162" i="1"/>
  <c r="H1162"/>
  <c r="G1162"/>
  <c r="I1159"/>
  <c r="H1159"/>
  <c r="G1159"/>
  <c r="G764" i="2"/>
  <c r="H764"/>
  <c r="G765"/>
  <c r="H765"/>
  <c r="F765"/>
  <c r="F764"/>
  <c r="I1149" i="1"/>
  <c r="I1148" s="1"/>
  <c r="I1147" s="1"/>
  <c r="H1149"/>
  <c r="H1148" s="1"/>
  <c r="H1147" s="1"/>
  <c r="G1149"/>
  <c r="G1148" s="1"/>
  <c r="G1147" s="1"/>
  <c r="F763" i="2" l="1"/>
  <c r="F762" s="1"/>
  <c r="F761" s="1"/>
  <c r="H763"/>
  <c r="H762" s="1"/>
  <c r="H761" s="1"/>
  <c r="G763"/>
  <c r="G762" s="1"/>
  <c r="G761" s="1"/>
  <c r="G179" l="1"/>
  <c r="H179"/>
  <c r="H178" s="1"/>
  <c r="H177" s="1"/>
  <c r="F179"/>
  <c r="F178" s="1"/>
  <c r="F177" s="1"/>
  <c r="G410" i="1"/>
  <c r="G65" i="2"/>
  <c r="H65"/>
  <c r="F65"/>
  <c r="G66"/>
  <c r="H66"/>
  <c r="F66"/>
  <c r="H129" i="1"/>
  <c r="I129"/>
  <c r="G129"/>
  <c r="G178" i="2" l="1"/>
  <c r="G177" s="1"/>
  <c r="H184" i="1"/>
  <c r="I184"/>
  <c r="G184"/>
  <c r="H379" i="2" l="1"/>
  <c r="H678" i="1"/>
  <c r="I678"/>
  <c r="G678"/>
  <c r="G379" i="2"/>
  <c r="F379"/>
  <c r="G281" l="1"/>
  <c r="G280" s="1"/>
  <c r="H281"/>
  <c r="H280" s="1"/>
  <c r="F281"/>
  <c r="F280" s="1"/>
  <c r="H365" i="1"/>
  <c r="H364" s="1"/>
  <c r="H363" s="1"/>
  <c r="H362" s="1"/>
  <c r="I365"/>
  <c r="I364" s="1"/>
  <c r="I363" s="1"/>
  <c r="I362" s="1"/>
  <c r="G365"/>
  <c r="G364" s="1"/>
  <c r="G363" s="1"/>
  <c r="G362" s="1"/>
  <c r="G272" i="2"/>
  <c r="G271" s="1"/>
  <c r="H272"/>
  <c r="H271" s="1"/>
  <c r="F272"/>
  <c r="F271" s="1"/>
  <c r="H524" l="1"/>
  <c r="H523" s="1"/>
  <c r="G524"/>
  <c r="G523" s="1"/>
  <c r="F524"/>
  <c r="F523" s="1"/>
  <c r="H522"/>
  <c r="H521" s="1"/>
  <c r="G522"/>
  <c r="G521" s="1"/>
  <c r="F522"/>
  <c r="F521" s="1"/>
  <c r="G520"/>
  <c r="G519" s="1"/>
  <c r="H520"/>
  <c r="H519" s="1"/>
  <c r="F520"/>
  <c r="F519" s="1"/>
  <c r="G782" i="1"/>
  <c r="G780"/>
  <c r="I778"/>
  <c r="H778"/>
  <c r="G778"/>
  <c r="G743"/>
  <c r="G549" i="2"/>
  <c r="H549"/>
  <c r="F549"/>
  <c r="H736" i="1"/>
  <c r="I736"/>
  <c r="G736"/>
  <c r="G294" i="2" l="1"/>
  <c r="H294"/>
  <c r="F294"/>
  <c r="I374" i="1"/>
  <c r="I373" s="1"/>
  <c r="I372" s="1"/>
  <c r="H374"/>
  <c r="H373" s="1"/>
  <c r="H372" s="1"/>
  <c r="G374"/>
  <c r="G373" s="1"/>
  <c r="G372" s="1"/>
  <c r="H540" i="2" l="1"/>
  <c r="H539" s="1"/>
  <c r="G540"/>
  <c r="G539" s="1"/>
  <c r="F540"/>
  <c r="F539" s="1"/>
  <c r="H543"/>
  <c r="G543"/>
  <c r="F543"/>
  <c r="H542"/>
  <c r="G542"/>
  <c r="F542"/>
  <c r="H538"/>
  <c r="G538"/>
  <c r="F538"/>
  <c r="H537"/>
  <c r="G537"/>
  <c r="F537"/>
  <c r="F535"/>
  <c r="G535"/>
  <c r="H535"/>
  <c r="G534"/>
  <c r="H534"/>
  <c r="F534"/>
  <c r="G507"/>
  <c r="G506" s="1"/>
  <c r="H507"/>
  <c r="H506" s="1"/>
  <c r="F507"/>
  <c r="F506" s="1"/>
  <c r="G495"/>
  <c r="G494" s="1"/>
  <c r="H495"/>
  <c r="H494" s="1"/>
  <c r="F495"/>
  <c r="F494" s="1"/>
  <c r="G493"/>
  <c r="G492" s="1"/>
  <c r="H493"/>
  <c r="H492" s="1"/>
  <c r="F493"/>
  <c r="F492" s="1"/>
  <c r="H518"/>
  <c r="H517" s="1"/>
  <c r="H516" s="1"/>
  <c r="G518"/>
  <c r="G517" s="1"/>
  <c r="G516" s="1"/>
  <c r="F518"/>
  <c r="F517" s="1"/>
  <c r="F516" s="1"/>
  <c r="H515"/>
  <c r="H514" s="1"/>
  <c r="G515"/>
  <c r="G514" s="1"/>
  <c r="F515"/>
  <c r="F514" s="1"/>
  <c r="H513"/>
  <c r="H512" s="1"/>
  <c r="G513"/>
  <c r="G512" s="1"/>
  <c r="F513"/>
  <c r="F512" s="1"/>
  <c r="H511"/>
  <c r="H510" s="1"/>
  <c r="G511"/>
  <c r="G510" s="1"/>
  <c r="F511"/>
  <c r="F510" s="1"/>
  <c r="H509"/>
  <c r="H508" s="1"/>
  <c r="G509"/>
  <c r="G508" s="1"/>
  <c r="F509"/>
  <c r="F508" s="1"/>
  <c r="H505"/>
  <c r="H504" s="1"/>
  <c r="G505"/>
  <c r="G504" s="1"/>
  <c r="F505"/>
  <c r="F504" s="1"/>
  <c r="H503"/>
  <c r="H502" s="1"/>
  <c r="G503"/>
  <c r="G502" s="1"/>
  <c r="F503"/>
  <c r="F502" s="1"/>
  <c r="H501"/>
  <c r="H500" s="1"/>
  <c r="G501"/>
  <c r="G500" s="1"/>
  <c r="F501"/>
  <c r="F500" s="1"/>
  <c r="G499"/>
  <c r="G498" s="1"/>
  <c r="H499"/>
  <c r="H498" s="1"/>
  <c r="F499"/>
  <c r="F498" s="1"/>
  <c r="G399"/>
  <c r="G398" s="1"/>
  <c r="H399"/>
  <c r="H398" s="1"/>
  <c r="F399"/>
  <c r="F398" s="1"/>
  <c r="G634"/>
  <c r="H634"/>
  <c r="F634"/>
  <c r="H536" l="1"/>
  <c r="F541"/>
  <c r="G541"/>
  <c r="H533"/>
  <c r="F536"/>
  <c r="G536"/>
  <c r="H541"/>
  <c r="F533"/>
  <c r="G533"/>
  <c r="G497"/>
  <c r="G496" s="1"/>
  <c r="F497"/>
  <c r="F496" s="1"/>
  <c r="H497"/>
  <c r="H496" s="1"/>
  <c r="F491"/>
  <c r="F490" s="1"/>
  <c r="G491"/>
  <c r="G490" s="1"/>
  <c r="H491"/>
  <c r="H490" s="1"/>
  <c r="G845"/>
  <c r="H845"/>
  <c r="F845"/>
  <c r="I27" i="1"/>
  <c r="I25"/>
  <c r="I22"/>
  <c r="I18"/>
  <c r="H27"/>
  <c r="H25"/>
  <c r="H22"/>
  <c r="H18"/>
  <c r="H532" i="2" l="1"/>
  <c r="G532"/>
  <c r="F532"/>
  <c r="H21" i="1"/>
  <c r="H20" s="1"/>
  <c r="I21"/>
  <c r="I20" s="1"/>
  <c r="F112" i="2" l="1"/>
  <c r="G112"/>
  <c r="H112"/>
  <c r="H137" i="1"/>
  <c r="I137"/>
  <c r="G137"/>
  <c r="G246" i="2" l="1"/>
  <c r="H246"/>
  <c r="F246"/>
  <c r="I357" i="1"/>
  <c r="I356" s="1"/>
  <c r="H357"/>
  <c r="H356" s="1"/>
  <c r="G357"/>
  <c r="G356" s="1"/>
  <c r="G144" i="2" l="1"/>
  <c r="G143" s="1"/>
  <c r="G142" s="1"/>
  <c r="H144"/>
  <c r="H143" s="1"/>
  <c r="H142" s="1"/>
  <c r="F147"/>
  <c r="F146" s="1"/>
  <c r="F145" s="1"/>
  <c r="F150"/>
  <c r="F149" s="1"/>
  <c r="F148" s="1"/>
  <c r="F153"/>
  <c r="F152" s="1"/>
  <c r="F151" s="1"/>
  <c r="F157"/>
  <c r="F158"/>
  <c r="F159"/>
  <c r="F163"/>
  <c r="F164"/>
  <c r="F167"/>
  <c r="F168"/>
  <c r="F171"/>
  <c r="F172"/>
  <c r="F173"/>
  <c r="F176"/>
  <c r="F175" s="1"/>
  <c r="F174" s="1"/>
  <c r="F184"/>
  <c r="F183" s="1"/>
  <c r="F182" s="1"/>
  <c r="F181" s="1"/>
  <c r="F180" s="1"/>
  <c r="F189"/>
  <c r="F188" s="1"/>
  <c r="F187" s="1"/>
  <c r="F186" s="1"/>
  <c r="F185" s="1"/>
  <c r="F194"/>
  <c r="F193" s="1"/>
  <c r="F192" s="1"/>
  <c r="F197"/>
  <c r="F196" s="1"/>
  <c r="F195" s="1"/>
  <c r="F202"/>
  <c r="F201" s="1"/>
  <c r="F200" s="1"/>
  <c r="F205"/>
  <c r="F204" s="1"/>
  <c r="F203" s="1"/>
  <c r="F210"/>
  <c r="F209" s="1"/>
  <c r="F208" s="1"/>
  <c r="F207" s="1"/>
  <c r="F214"/>
  <c r="F213" s="1"/>
  <c r="F212" s="1"/>
  <c r="F211" s="1"/>
  <c r="F219"/>
  <c r="F218" s="1"/>
  <c r="F217" s="1"/>
  <c r="F216" s="1"/>
  <c r="F223"/>
  <c r="F222" s="1"/>
  <c r="F225"/>
  <c r="F224" s="1"/>
  <c r="F228"/>
  <c r="F227" s="1"/>
  <c r="F226" s="1"/>
  <c r="F233"/>
  <c r="F232" s="1"/>
  <c r="F235"/>
  <c r="F234" s="1"/>
  <c r="F237"/>
  <c r="F236" s="1"/>
  <c r="F242"/>
  <c r="F241" s="1"/>
  <c r="F240" s="1"/>
  <c r="F239" s="1"/>
  <c r="F245"/>
  <c r="F244" s="1"/>
  <c r="F249"/>
  <c r="F248" s="1"/>
  <c r="F247" s="1"/>
  <c r="F252"/>
  <c r="F251" s="1"/>
  <c r="F250" s="1"/>
  <c r="F255"/>
  <c r="F254" s="1"/>
  <c r="F253" s="1"/>
  <c r="F260"/>
  <c r="F259" s="1"/>
  <c r="F258" s="1"/>
  <c r="F263"/>
  <c r="F262" s="1"/>
  <c r="F261" s="1"/>
  <c r="F266"/>
  <c r="F265" s="1"/>
  <c r="F268"/>
  <c r="F267" s="1"/>
  <c r="F274"/>
  <c r="F273" s="1"/>
  <c r="F276"/>
  <c r="F275" s="1"/>
  <c r="F279"/>
  <c r="F278" s="1"/>
  <c r="F277" s="1"/>
  <c r="F284"/>
  <c r="F283" s="1"/>
  <c r="F282" s="1"/>
  <c r="F289"/>
  <c r="F290"/>
  <c r="F295"/>
  <c r="F299"/>
  <c r="F298" s="1"/>
  <c r="F301"/>
  <c r="F302"/>
  <c r="F303"/>
  <c r="F308"/>
  <c r="F307" s="1"/>
  <c r="F306" s="1"/>
  <c r="F305" s="1"/>
  <c r="F304" s="1"/>
  <c r="F313"/>
  <c r="F312" s="1"/>
  <c r="F311" s="1"/>
  <c r="F316"/>
  <c r="F315" s="1"/>
  <c r="F314" s="1"/>
  <c r="F319"/>
  <c r="F318" s="1"/>
  <c r="F317" s="1"/>
  <c r="F322"/>
  <c r="F323"/>
  <c r="F324"/>
  <c r="F329"/>
  <c r="F328" s="1"/>
  <c r="F327" s="1"/>
  <c r="F326" s="1"/>
  <c r="F333"/>
  <c r="F332" s="1"/>
  <c r="F331" s="1"/>
  <c r="F330" s="1"/>
  <c r="F338"/>
  <c r="F339"/>
  <c r="F341"/>
  <c r="F342"/>
  <c r="F344"/>
  <c r="F343" s="1"/>
  <c r="F346"/>
  <c r="F347"/>
  <c r="F352"/>
  <c r="F353"/>
  <c r="F357"/>
  <c r="F358"/>
  <c r="F360"/>
  <c r="F362"/>
  <c r="F364"/>
  <c r="F365"/>
  <c r="F367"/>
  <c r="F368"/>
  <c r="F370"/>
  <c r="F372"/>
  <c r="F373"/>
  <c r="F375"/>
  <c r="F374" s="1"/>
  <c r="F377"/>
  <c r="F376" s="1"/>
  <c r="F380"/>
  <c r="F378" s="1"/>
  <c r="F382"/>
  <c r="F383"/>
  <c r="F385"/>
  <c r="F386"/>
  <c r="F388"/>
  <c r="F391"/>
  <c r="F392"/>
  <c r="F393"/>
  <c r="F394"/>
  <c r="F395"/>
  <c r="F396"/>
  <c r="F397"/>
  <c r="F402"/>
  <c r="F403"/>
  <c r="F405"/>
  <c r="F406"/>
  <c r="F409"/>
  <c r="F410"/>
  <c r="F413"/>
  <c r="F414"/>
  <c r="F416"/>
  <c r="F417"/>
  <c r="F419"/>
  <c r="F420"/>
  <c r="F422"/>
  <c r="F423"/>
  <c r="F425"/>
  <c r="F426"/>
  <c r="F428"/>
  <c r="F429"/>
  <c r="F431"/>
  <c r="F432"/>
  <c r="F434"/>
  <c r="F435"/>
  <c r="F436"/>
  <c r="F437"/>
  <c r="F438"/>
  <c r="F439"/>
  <c r="F440"/>
  <c r="F441"/>
  <c r="F443"/>
  <c r="F444"/>
  <c r="F446"/>
  <c r="F447"/>
  <c r="F449"/>
  <c r="F450"/>
  <c r="F452"/>
  <c r="F453"/>
  <c r="F455"/>
  <c r="F456"/>
  <c r="F457"/>
  <c r="F459"/>
  <c r="F461"/>
  <c r="F460" s="1"/>
  <c r="F463"/>
  <c r="F465"/>
  <c r="F467"/>
  <c r="F469"/>
  <c r="F471"/>
  <c r="F473"/>
  <c r="F475"/>
  <c r="F476"/>
  <c r="F479"/>
  <c r="F482"/>
  <c r="F483"/>
  <c r="F488"/>
  <c r="F487" s="1"/>
  <c r="F486" s="1"/>
  <c r="F485" s="1"/>
  <c r="F484" s="1"/>
  <c r="F528"/>
  <c r="F529"/>
  <c r="F530"/>
  <c r="F531"/>
  <c r="F546"/>
  <c r="F547"/>
  <c r="F548"/>
  <c r="F552"/>
  <c r="F553"/>
  <c r="F144"/>
  <c r="F143" s="1"/>
  <c r="F142" s="1"/>
  <c r="H405" i="1"/>
  <c r="H404" s="1"/>
  <c r="H403" s="1"/>
  <c r="I405"/>
  <c r="I404" s="1"/>
  <c r="I403" s="1"/>
  <c r="G405"/>
  <c r="G404" s="1"/>
  <c r="G403" s="1"/>
  <c r="H147" i="2"/>
  <c r="H146" s="1"/>
  <c r="H145" s="1"/>
  <c r="G147"/>
  <c r="G146" s="1"/>
  <c r="G145" s="1"/>
  <c r="H322" i="1"/>
  <c r="H321" s="1"/>
  <c r="H320" s="1"/>
  <c r="I322"/>
  <c r="I321" s="1"/>
  <c r="I320" s="1"/>
  <c r="G322"/>
  <c r="G321" s="1"/>
  <c r="G320" s="1"/>
  <c r="F199" i="2" l="1"/>
  <c r="F198" s="1"/>
  <c r="F270"/>
  <c r="F269" s="1"/>
  <c r="F545"/>
  <c r="F544" s="1"/>
  <c r="F293"/>
  <c r="F292" s="1"/>
  <c r="F291" s="1"/>
  <c r="F340"/>
  <c r="F356"/>
  <c r="F221"/>
  <c r="F220" s="1"/>
  <c r="F215" s="1"/>
  <c r="F337"/>
  <c r="F231"/>
  <c r="F230" s="1"/>
  <c r="F229" s="1"/>
  <c r="F454"/>
  <c r="F345"/>
  <c r="F162"/>
  <c r="F161" s="1"/>
  <c r="F481"/>
  <c r="F480" s="1"/>
  <c r="F351"/>
  <c r="F350" s="1"/>
  <c r="F349" s="1"/>
  <c r="F166"/>
  <c r="F165" s="1"/>
  <c r="F141"/>
  <c r="F264"/>
  <c r="F257" s="1"/>
  <c r="F170"/>
  <c r="F169" s="1"/>
  <c r="F527"/>
  <c r="F526" s="1"/>
  <c r="F390"/>
  <c r="F389" s="1"/>
  <c r="F300"/>
  <c r="F297" s="1"/>
  <c r="F296" s="1"/>
  <c r="F551"/>
  <c r="F550" s="1"/>
  <c r="F433"/>
  <c r="F321"/>
  <c r="F320" s="1"/>
  <c r="F310" s="1"/>
  <c r="F309" s="1"/>
  <c r="F288"/>
  <c r="F287" s="1"/>
  <c r="F286" s="1"/>
  <c r="F156"/>
  <c r="F155" s="1"/>
  <c r="F154" s="1"/>
  <c r="F206"/>
  <c r="F191"/>
  <c r="F190" s="1"/>
  <c r="F325"/>
  <c r="F243"/>
  <c r="F238" s="1"/>
  <c r="F525" l="1"/>
  <c r="F489" s="1"/>
  <c r="F336"/>
  <c r="F335" s="1"/>
  <c r="F334" s="1"/>
  <c r="F160"/>
  <c r="F140" s="1"/>
  <c r="F256"/>
  <c r="F285"/>
  <c r="G126"/>
  <c r="H126"/>
  <c r="F126"/>
  <c r="G127"/>
  <c r="H127"/>
  <c r="F127"/>
  <c r="H431" i="1"/>
  <c r="H430" s="1"/>
  <c r="I431"/>
  <c r="I430" s="1"/>
  <c r="G431"/>
  <c r="G430" s="1"/>
  <c r="H324" i="2"/>
  <c r="G324"/>
  <c r="H323"/>
  <c r="G323"/>
  <c r="H322"/>
  <c r="G322"/>
  <c r="H319"/>
  <c r="H318" s="1"/>
  <c r="H317" s="1"/>
  <c r="G319"/>
  <c r="G318" s="1"/>
  <c r="G317" s="1"/>
  <c r="H316"/>
  <c r="H315" s="1"/>
  <c r="H314" s="1"/>
  <c r="G316"/>
  <c r="G315" s="1"/>
  <c r="G314" s="1"/>
  <c r="G313"/>
  <c r="G312" s="1"/>
  <c r="G311" s="1"/>
  <c r="H313"/>
  <c r="H312" s="1"/>
  <c r="H311" s="1"/>
  <c r="I397" i="1"/>
  <c r="I396" s="1"/>
  <c r="H397"/>
  <c r="H396" s="1"/>
  <c r="G397"/>
  <c r="G396" s="1"/>
  <c r="I394"/>
  <c r="I393" s="1"/>
  <c r="H394"/>
  <c r="H393" s="1"/>
  <c r="G394"/>
  <c r="G393" s="1"/>
  <c r="I391"/>
  <c r="I390" s="1"/>
  <c r="H391"/>
  <c r="H390" s="1"/>
  <c r="G391"/>
  <c r="G390" s="1"/>
  <c r="I388"/>
  <c r="I387" s="1"/>
  <c r="H388"/>
  <c r="H387" s="1"/>
  <c r="G388"/>
  <c r="G387" s="1"/>
  <c r="G125" i="2" l="1"/>
  <c r="G124" s="1"/>
  <c r="H125"/>
  <c r="H124" s="1"/>
  <c r="I386" i="1"/>
  <c r="F125" i="2"/>
  <c r="F124" s="1"/>
  <c r="H386" i="1"/>
  <c r="G321" i="2"/>
  <c r="G320" s="1"/>
  <c r="G310" s="1"/>
  <c r="H321"/>
  <c r="H320" s="1"/>
  <c r="H310" s="1"/>
  <c r="G386" i="1"/>
  <c r="H333" i="2" l="1"/>
  <c r="H332" s="1"/>
  <c r="H331" s="1"/>
  <c r="H330" s="1"/>
  <c r="G333"/>
  <c r="G332" s="1"/>
  <c r="G331" s="1"/>
  <c r="G330" s="1"/>
  <c r="G329"/>
  <c r="G328" s="1"/>
  <c r="G327" s="1"/>
  <c r="G326" s="1"/>
  <c r="H329"/>
  <c r="H328" s="1"/>
  <c r="H327" s="1"/>
  <c r="H326" s="1"/>
  <c r="I309" i="1"/>
  <c r="I308" s="1"/>
  <c r="I307" s="1"/>
  <c r="H309"/>
  <c r="H308" s="1"/>
  <c r="H307" s="1"/>
  <c r="G309"/>
  <c r="G308" s="1"/>
  <c r="G307" s="1"/>
  <c r="I305"/>
  <c r="I304" s="1"/>
  <c r="I303" s="1"/>
  <c r="H305"/>
  <c r="H304" s="1"/>
  <c r="H303" s="1"/>
  <c r="G305"/>
  <c r="G304" s="1"/>
  <c r="G303" s="1"/>
  <c r="G299" i="2"/>
  <c r="G298" s="1"/>
  <c r="H299"/>
  <c r="H298" s="1"/>
  <c r="I220" i="1"/>
  <c r="I219" s="1"/>
  <c r="I218" s="1"/>
  <c r="I217" s="1"/>
  <c r="H220"/>
  <c r="H219" s="1"/>
  <c r="H218" s="1"/>
  <c r="H217" s="1"/>
  <c r="G220"/>
  <c r="G219" s="1"/>
  <c r="G218" s="1"/>
  <c r="G217" s="1"/>
  <c r="G223" i="2"/>
  <c r="G222" s="1"/>
  <c r="H223"/>
  <c r="H222" s="1"/>
  <c r="I203" i="1"/>
  <c r="I202" s="1"/>
  <c r="I201" s="1"/>
  <c r="I200" s="1"/>
  <c r="H203"/>
  <c r="H202" s="1"/>
  <c r="H201" s="1"/>
  <c r="H200" s="1"/>
  <c r="G203"/>
  <c r="G202" s="1"/>
  <c r="G201" s="1"/>
  <c r="G200" s="1"/>
  <c r="H325" i="2" l="1"/>
  <c r="I302" i="1"/>
  <c r="G325" i="2"/>
  <c r="G302" i="1"/>
  <c r="H302"/>
  <c r="G150" i="2" l="1"/>
  <c r="G149" s="1"/>
  <c r="G148" s="1"/>
  <c r="H150"/>
  <c r="H149" s="1"/>
  <c r="H148" s="1"/>
  <c r="H494" i="1"/>
  <c r="H493" s="1"/>
  <c r="H492" s="1"/>
  <c r="I494"/>
  <c r="I493" s="1"/>
  <c r="I492" s="1"/>
  <c r="G494"/>
  <c r="G493" s="1"/>
  <c r="G492" s="1"/>
  <c r="G498"/>
  <c r="G497" s="1"/>
  <c r="G496" s="1"/>
  <c r="H498"/>
  <c r="H497" s="1"/>
  <c r="H496" s="1"/>
  <c r="I498"/>
  <c r="I497" s="1"/>
  <c r="I496" s="1"/>
  <c r="G153" i="2"/>
  <c r="G152" s="1"/>
  <c r="G151" s="1"/>
  <c r="G141" s="1"/>
  <c r="H153"/>
  <c r="H152" s="1"/>
  <c r="H151" s="1"/>
  <c r="H194" i="1"/>
  <c r="H193" s="1"/>
  <c r="H192" s="1"/>
  <c r="I194"/>
  <c r="I193" s="1"/>
  <c r="I192" s="1"/>
  <c r="G194"/>
  <c r="G193" s="1"/>
  <c r="G192" s="1"/>
  <c r="G106" i="2"/>
  <c r="G105" s="1"/>
  <c r="G104" s="1"/>
  <c r="G103" s="1"/>
  <c r="H106"/>
  <c r="H105" s="1"/>
  <c r="H104" s="1"/>
  <c r="H103" s="1"/>
  <c r="F106"/>
  <c r="F105" s="1"/>
  <c r="F104" s="1"/>
  <c r="F103" s="1"/>
  <c r="H148" i="1"/>
  <c r="H147" s="1"/>
  <c r="H146" s="1"/>
  <c r="I148"/>
  <c r="I147" s="1"/>
  <c r="I146" s="1"/>
  <c r="G148"/>
  <c r="G147" s="1"/>
  <c r="G146" s="1"/>
  <c r="H141" i="2" l="1"/>
  <c r="G491" i="1"/>
  <c r="H491"/>
  <c r="I491"/>
  <c r="H553" i="2"/>
  <c r="G553"/>
  <c r="H552"/>
  <c r="G552"/>
  <c r="H548"/>
  <c r="G548"/>
  <c r="H547"/>
  <c r="G547"/>
  <c r="H546"/>
  <c r="G546"/>
  <c r="G529"/>
  <c r="H529"/>
  <c r="G530"/>
  <c r="H530"/>
  <c r="G531"/>
  <c r="H531"/>
  <c r="G528"/>
  <c r="H528"/>
  <c r="G482"/>
  <c r="H482"/>
  <c r="G701"/>
  <c r="H701"/>
  <c r="F701"/>
  <c r="G295"/>
  <c r="H295"/>
  <c r="G302"/>
  <c r="H302"/>
  <c r="G303"/>
  <c r="H303"/>
  <c r="G290"/>
  <c r="H290"/>
  <c r="I808" i="1"/>
  <c r="H808"/>
  <c r="G808"/>
  <c r="I806"/>
  <c r="H806"/>
  <c r="G806"/>
  <c r="I803"/>
  <c r="H803"/>
  <c r="G803"/>
  <c r="I800"/>
  <c r="H800"/>
  <c r="G800"/>
  <c r="I794"/>
  <c r="I793" s="1"/>
  <c r="I792" s="1"/>
  <c r="H794"/>
  <c r="H793" s="1"/>
  <c r="H792" s="1"/>
  <c r="G794"/>
  <c r="G793" s="1"/>
  <c r="G792" s="1"/>
  <c r="I790"/>
  <c r="H790"/>
  <c r="G790"/>
  <c r="I788"/>
  <c r="H788"/>
  <c r="G788"/>
  <c r="I776"/>
  <c r="I775" s="1"/>
  <c r="H776"/>
  <c r="H775" s="1"/>
  <c r="G776"/>
  <c r="G775" s="1"/>
  <c r="I773"/>
  <c r="H773"/>
  <c r="G773"/>
  <c r="I771"/>
  <c r="H771"/>
  <c r="G771"/>
  <c r="I769"/>
  <c r="H769"/>
  <c r="G769"/>
  <c r="I767"/>
  <c r="H767"/>
  <c r="G767"/>
  <c r="I765"/>
  <c r="H765"/>
  <c r="G765"/>
  <c r="I763"/>
  <c r="H763"/>
  <c r="G763"/>
  <c r="I761"/>
  <c r="H761"/>
  <c r="G761"/>
  <c r="I759"/>
  <c r="H759"/>
  <c r="G759"/>
  <c r="I754"/>
  <c r="I753" s="1"/>
  <c r="I752" s="1"/>
  <c r="I751" s="1"/>
  <c r="H754"/>
  <c r="H753" s="1"/>
  <c r="H752" s="1"/>
  <c r="H751" s="1"/>
  <c r="G754"/>
  <c r="G753" s="1"/>
  <c r="G752" s="1"/>
  <c r="G751" s="1"/>
  <c r="I748"/>
  <c r="I747" s="1"/>
  <c r="I746" s="1"/>
  <c r="I745" s="1"/>
  <c r="H748"/>
  <c r="H747" s="1"/>
  <c r="H746" s="1"/>
  <c r="H745" s="1"/>
  <c r="G748"/>
  <c r="G747" s="1"/>
  <c r="G746" s="1"/>
  <c r="G745" s="1"/>
  <c r="I742"/>
  <c r="I741" s="1"/>
  <c r="H742"/>
  <c r="H741" s="1"/>
  <c r="G742"/>
  <c r="G741" s="1"/>
  <c r="I735"/>
  <c r="H735"/>
  <c r="G735"/>
  <c r="I730"/>
  <c r="I729" s="1"/>
  <c r="H730"/>
  <c r="H729" s="1"/>
  <c r="G730"/>
  <c r="G729" s="1"/>
  <c r="I723"/>
  <c r="I722" s="1"/>
  <c r="I721" s="1"/>
  <c r="I720" s="1"/>
  <c r="I719" s="1"/>
  <c r="H723"/>
  <c r="H722" s="1"/>
  <c r="H721" s="1"/>
  <c r="H720" s="1"/>
  <c r="H719" s="1"/>
  <c r="G723"/>
  <c r="G722" s="1"/>
  <c r="G721" s="1"/>
  <c r="G720" s="1"/>
  <c r="G719" s="1"/>
  <c r="I716"/>
  <c r="I715" s="1"/>
  <c r="I714" s="1"/>
  <c r="I713" s="1"/>
  <c r="I712" s="1"/>
  <c r="H716"/>
  <c r="H715" s="1"/>
  <c r="H714" s="1"/>
  <c r="H713" s="1"/>
  <c r="H712" s="1"/>
  <c r="G716"/>
  <c r="G715" s="1"/>
  <c r="G714" s="1"/>
  <c r="G713" s="1"/>
  <c r="G712" s="1"/>
  <c r="I709"/>
  <c r="I708" s="1"/>
  <c r="I707" s="1"/>
  <c r="H709"/>
  <c r="H708" s="1"/>
  <c r="H707" s="1"/>
  <c r="G709"/>
  <c r="G708" s="1"/>
  <c r="G707" s="1"/>
  <c r="I705"/>
  <c r="I704" s="1"/>
  <c r="I703" s="1"/>
  <c r="H705"/>
  <c r="H704" s="1"/>
  <c r="H703" s="1"/>
  <c r="G705"/>
  <c r="G704" s="1"/>
  <c r="G703" s="1"/>
  <c r="I699"/>
  <c r="I698" s="1"/>
  <c r="I697" s="1"/>
  <c r="H699"/>
  <c r="H698" s="1"/>
  <c r="H697" s="1"/>
  <c r="G699"/>
  <c r="G698" s="1"/>
  <c r="G697" s="1"/>
  <c r="I695"/>
  <c r="I694" s="1"/>
  <c r="I693" s="1"/>
  <c r="H695"/>
  <c r="H694" s="1"/>
  <c r="H693" s="1"/>
  <c r="G695"/>
  <c r="G694" s="1"/>
  <c r="G693" s="1"/>
  <c r="I728" l="1"/>
  <c r="G728"/>
  <c r="G727" s="1"/>
  <c r="H728"/>
  <c r="H727" s="1"/>
  <c r="G545" i="2"/>
  <c r="G544" s="1"/>
  <c r="H545"/>
  <c r="H544" s="1"/>
  <c r="G293"/>
  <c r="G292" s="1"/>
  <c r="G291" s="1"/>
  <c r="H293"/>
  <c r="H292" s="1"/>
  <c r="H291" s="1"/>
  <c r="G718" i="1"/>
  <c r="G711"/>
  <c r="H718"/>
  <c r="G787"/>
  <c r="G786" s="1"/>
  <c r="G785" s="1"/>
  <c r="G784" s="1"/>
  <c r="D51" i="3" s="1"/>
  <c r="H711" i="1"/>
  <c r="I718"/>
  <c r="I711"/>
  <c r="H702"/>
  <c r="H701" s="1"/>
  <c r="G758"/>
  <c r="G757" s="1"/>
  <c r="G756" s="1"/>
  <c r="G750" s="1"/>
  <c r="D50" i="3" s="1"/>
  <c r="H758" i="1"/>
  <c r="H757" s="1"/>
  <c r="H756" s="1"/>
  <c r="H750" s="1"/>
  <c r="E50" i="3" s="1"/>
  <c r="I758" i="1"/>
  <c r="I757" s="1"/>
  <c r="I756" s="1"/>
  <c r="I750" s="1"/>
  <c r="F50" i="3" s="1"/>
  <c r="G799" i="1"/>
  <c r="G798" s="1"/>
  <c r="G797" s="1"/>
  <c r="G796" s="1"/>
  <c r="G692"/>
  <c r="G691" s="1"/>
  <c r="I799"/>
  <c r="I798" s="1"/>
  <c r="I797" s="1"/>
  <c r="I796" s="1"/>
  <c r="H787"/>
  <c r="H786" s="1"/>
  <c r="H785" s="1"/>
  <c r="H784" s="1"/>
  <c r="E51" i="3" s="1"/>
  <c r="H799" i="1"/>
  <c r="H798" s="1"/>
  <c r="H797" s="1"/>
  <c r="H796" s="1"/>
  <c r="G551" i="2"/>
  <c r="G550" s="1"/>
  <c r="H527"/>
  <c r="H526" s="1"/>
  <c r="G527"/>
  <c r="G526" s="1"/>
  <c r="H551"/>
  <c r="H550" s="1"/>
  <c r="I787" i="1"/>
  <c r="I786" s="1"/>
  <c r="I785" s="1"/>
  <c r="I784" s="1"/>
  <c r="F51" i="3" s="1"/>
  <c r="I702" i="1"/>
  <c r="I701" s="1"/>
  <c r="I727"/>
  <c r="G702"/>
  <c r="G701" s="1"/>
  <c r="H692"/>
  <c r="H691" s="1"/>
  <c r="I692"/>
  <c r="I691" s="1"/>
  <c r="G690" l="1"/>
  <c r="I726"/>
  <c r="I725" s="1"/>
  <c r="H726"/>
  <c r="H725" s="1"/>
  <c r="G726"/>
  <c r="G725" s="1"/>
  <c r="G689" s="1"/>
  <c r="G525" i="2"/>
  <c r="G489" s="1"/>
  <c r="H525"/>
  <c r="H489" s="1"/>
  <c r="H690" i="1"/>
  <c r="I690"/>
  <c r="E49" i="3" l="1"/>
  <c r="D49"/>
  <c r="F49"/>
  <c r="H689" i="1"/>
  <c r="I689"/>
  <c r="G60" i="2"/>
  <c r="G59" s="1"/>
  <c r="G58" s="1"/>
  <c r="G57" s="1"/>
  <c r="H60"/>
  <c r="H59" s="1"/>
  <c r="H58" s="1"/>
  <c r="H57" s="1"/>
  <c r="F60"/>
  <c r="F59" s="1"/>
  <c r="F58" s="1"/>
  <c r="F57" s="1"/>
  <c r="I463" i="1"/>
  <c r="I462" s="1"/>
  <c r="I461" s="1"/>
  <c r="H463"/>
  <c r="H462" s="1"/>
  <c r="H460" s="1"/>
  <c r="G463"/>
  <c r="G462" s="1"/>
  <c r="G460" s="1"/>
  <c r="I460" l="1"/>
  <c r="G461"/>
  <c r="H461"/>
  <c r="H136" l="1"/>
  <c r="I136"/>
  <c r="G136"/>
  <c r="H142"/>
  <c r="H141" s="1"/>
  <c r="I142"/>
  <c r="I141" s="1"/>
  <c r="G142"/>
  <c r="G141" s="1"/>
  <c r="H152"/>
  <c r="H151" s="1"/>
  <c r="I152"/>
  <c r="I151" s="1"/>
  <c r="G152"/>
  <c r="G151" s="1"/>
  <c r="H155"/>
  <c r="H154" s="1"/>
  <c r="I155"/>
  <c r="I154" s="1"/>
  <c r="G155"/>
  <c r="G154" s="1"/>
  <c r="G135" l="1"/>
  <c r="I150"/>
  <c r="I145" s="1"/>
  <c r="I135"/>
  <c r="H150"/>
  <c r="H145" s="1"/>
  <c r="G150"/>
  <c r="G145" s="1"/>
  <c r="H135"/>
  <c r="G121" i="2"/>
  <c r="G120" s="1"/>
  <c r="G119" s="1"/>
  <c r="H121"/>
  <c r="H120" s="1"/>
  <c r="H119" s="1"/>
  <c r="F121"/>
  <c r="F120" s="1"/>
  <c r="F119" s="1"/>
  <c r="G118"/>
  <c r="G117" s="1"/>
  <c r="G116" s="1"/>
  <c r="H118"/>
  <c r="H117" s="1"/>
  <c r="H116" s="1"/>
  <c r="F118"/>
  <c r="F117" s="1"/>
  <c r="F116" s="1"/>
  <c r="G115"/>
  <c r="G114" s="1"/>
  <c r="G113" s="1"/>
  <c r="H115"/>
  <c r="H114" s="1"/>
  <c r="H113" s="1"/>
  <c r="F115"/>
  <c r="F114" s="1"/>
  <c r="F113" s="1"/>
  <c r="F111"/>
  <c r="G111"/>
  <c r="H111"/>
  <c r="G110"/>
  <c r="H110"/>
  <c r="F110"/>
  <c r="G29"/>
  <c r="H29"/>
  <c r="F29"/>
  <c r="G28"/>
  <c r="H28"/>
  <c r="F28"/>
  <c r="F24"/>
  <c r="G24"/>
  <c r="H24"/>
  <c r="F25"/>
  <c r="G25"/>
  <c r="H25"/>
  <c r="G23"/>
  <c r="H23"/>
  <c r="F23"/>
  <c r="G21"/>
  <c r="H21"/>
  <c r="F21"/>
  <c r="F19"/>
  <c r="G19"/>
  <c r="H19"/>
  <c r="G18"/>
  <c r="H18"/>
  <c r="F18"/>
  <c r="G308"/>
  <c r="G307" s="1"/>
  <c r="G306" s="1"/>
  <c r="G305" s="1"/>
  <c r="H308"/>
  <c r="H307" s="1"/>
  <c r="H306" s="1"/>
  <c r="H305" s="1"/>
  <c r="H383" i="1"/>
  <c r="H382" s="1"/>
  <c r="H381" s="1"/>
  <c r="H380" s="1"/>
  <c r="I383"/>
  <c r="I382" s="1"/>
  <c r="I381" s="1"/>
  <c r="I380" s="1"/>
  <c r="G383"/>
  <c r="G382" s="1"/>
  <c r="G381" s="1"/>
  <c r="G380" s="1"/>
  <c r="H370"/>
  <c r="H369" s="1"/>
  <c r="H368" s="1"/>
  <c r="I370"/>
  <c r="I369" s="1"/>
  <c r="I368" s="1"/>
  <c r="G370"/>
  <c r="G369" s="1"/>
  <c r="G368" s="1"/>
  <c r="H378"/>
  <c r="H377" s="1"/>
  <c r="H376" s="1"/>
  <c r="I378"/>
  <c r="I377" s="1"/>
  <c r="I376" s="1"/>
  <c r="G378"/>
  <c r="G377" s="1"/>
  <c r="G376" s="1"/>
  <c r="H301" i="2"/>
  <c r="H300" s="1"/>
  <c r="H297" s="1"/>
  <c r="G301"/>
  <c r="G300" s="1"/>
  <c r="G297" s="1"/>
  <c r="G289"/>
  <c r="H289"/>
  <c r="H360" i="1"/>
  <c r="H359" s="1"/>
  <c r="I360"/>
  <c r="I359" s="1"/>
  <c r="G360"/>
  <c r="G359" s="1"/>
  <c r="H352"/>
  <c r="H351" s="1"/>
  <c r="H350" s="1"/>
  <c r="H349" s="1"/>
  <c r="I352"/>
  <c r="I351" s="1"/>
  <c r="I350" s="1"/>
  <c r="I349" s="1"/>
  <c r="G352"/>
  <c r="G351" s="1"/>
  <c r="G350" s="1"/>
  <c r="G349" s="1"/>
  <c r="G255" i="2"/>
  <c r="G254" s="1"/>
  <c r="G253" s="1"/>
  <c r="H255"/>
  <c r="H254" s="1"/>
  <c r="H253" s="1"/>
  <c r="G233"/>
  <c r="G232" s="1"/>
  <c r="H233"/>
  <c r="H232" s="1"/>
  <c r="H340" i="1"/>
  <c r="H339" s="1"/>
  <c r="H338" s="1"/>
  <c r="I340"/>
  <c r="I339" s="1"/>
  <c r="I338" s="1"/>
  <c r="G340"/>
  <c r="G339" s="1"/>
  <c r="G338" s="1"/>
  <c r="H344"/>
  <c r="H343" s="1"/>
  <c r="I344"/>
  <c r="I343" s="1"/>
  <c r="G344"/>
  <c r="G343" s="1"/>
  <c r="H347"/>
  <c r="H346" s="1"/>
  <c r="I347"/>
  <c r="I346" s="1"/>
  <c r="G347"/>
  <c r="G346" s="1"/>
  <c r="H219" i="2"/>
  <c r="H218" s="1"/>
  <c r="H217" s="1"/>
  <c r="H216" s="1"/>
  <c r="G219"/>
  <c r="G218" s="1"/>
  <c r="G217" s="1"/>
  <c r="G216" s="1"/>
  <c r="H225"/>
  <c r="H224" s="1"/>
  <c r="H221" s="1"/>
  <c r="G225"/>
  <c r="G224" s="1"/>
  <c r="G221" s="1"/>
  <c r="G228"/>
  <c r="G227" s="1"/>
  <c r="G226" s="1"/>
  <c r="H228"/>
  <c r="H227" s="1"/>
  <c r="H226" s="1"/>
  <c r="H210"/>
  <c r="H209" s="1"/>
  <c r="H208" s="1"/>
  <c r="H207" s="1"/>
  <c r="G210"/>
  <c r="G209" s="1"/>
  <c r="G208" s="1"/>
  <c r="G207" s="1"/>
  <c r="G214"/>
  <c r="G213" s="1"/>
  <c r="G212" s="1"/>
  <c r="G211" s="1"/>
  <c r="H214"/>
  <c r="H213" s="1"/>
  <c r="H212" s="1"/>
  <c r="H211" s="1"/>
  <c r="H331" i="1"/>
  <c r="H330" s="1"/>
  <c r="H329" s="1"/>
  <c r="I331"/>
  <c r="I330" s="1"/>
  <c r="I329" s="1"/>
  <c r="G331"/>
  <c r="G330" s="1"/>
  <c r="G329" s="1"/>
  <c r="H335"/>
  <c r="H334" s="1"/>
  <c r="H333" s="1"/>
  <c r="I335"/>
  <c r="I334" s="1"/>
  <c r="I333" s="1"/>
  <c r="G335"/>
  <c r="G334" s="1"/>
  <c r="G333" s="1"/>
  <c r="G249" i="2"/>
  <c r="G248" s="1"/>
  <c r="G247" s="1"/>
  <c r="H249"/>
  <c r="H248" s="1"/>
  <c r="H247" s="1"/>
  <c r="G252"/>
  <c r="G251" s="1"/>
  <c r="G250" s="1"/>
  <c r="H252"/>
  <c r="H251" s="1"/>
  <c r="H250" s="1"/>
  <c r="G245"/>
  <c r="G244" s="1"/>
  <c r="H245"/>
  <c r="H244" s="1"/>
  <c r="G242"/>
  <c r="G241" s="1"/>
  <c r="G240" s="1"/>
  <c r="G239" s="1"/>
  <c r="H242"/>
  <c r="H241" s="1"/>
  <c r="H240" s="1"/>
  <c r="H239" s="1"/>
  <c r="I293" i="1"/>
  <c r="I292" s="1"/>
  <c r="I291" s="1"/>
  <c r="H293"/>
  <c r="H292" s="1"/>
  <c r="H291" s="1"/>
  <c r="G293"/>
  <c r="G292" s="1"/>
  <c r="G291" s="1"/>
  <c r="H297"/>
  <c r="H296" s="1"/>
  <c r="I297"/>
  <c r="I296" s="1"/>
  <c r="G297"/>
  <c r="G296" s="1"/>
  <c r="H300"/>
  <c r="H299" s="1"/>
  <c r="I300"/>
  <c r="I299" s="1"/>
  <c r="G300"/>
  <c r="G299" s="1"/>
  <c r="G235" i="2"/>
  <c r="G234" s="1"/>
  <c r="H235"/>
  <c r="H234" s="1"/>
  <c r="H288" i="1"/>
  <c r="H287" s="1"/>
  <c r="H286" s="1"/>
  <c r="H285" s="1"/>
  <c r="I288"/>
  <c r="I287" s="1"/>
  <c r="I286" s="1"/>
  <c r="I285" s="1"/>
  <c r="G288"/>
  <c r="G287" s="1"/>
  <c r="G286" s="1"/>
  <c r="G285" s="1"/>
  <c r="G295" l="1"/>
  <c r="G367"/>
  <c r="I367"/>
  <c r="H367"/>
  <c r="F109" i="2"/>
  <c r="F108" s="1"/>
  <c r="F107" s="1"/>
  <c r="F102" s="1"/>
  <c r="H109"/>
  <c r="H108" s="1"/>
  <c r="H107" s="1"/>
  <c r="H102" s="1"/>
  <c r="H295" i="1"/>
  <c r="H290" s="1"/>
  <c r="G109" i="2"/>
  <c r="G108" s="1"/>
  <c r="G107" s="1"/>
  <c r="G102" s="1"/>
  <c r="I295" i="1"/>
  <c r="I290" s="1"/>
  <c r="I355"/>
  <c r="I354" s="1"/>
  <c r="H355"/>
  <c r="H354" s="1"/>
  <c r="G355"/>
  <c r="G354" s="1"/>
  <c r="G385"/>
  <c r="H385"/>
  <c r="I342"/>
  <c r="I337" s="1"/>
  <c r="I385"/>
  <c r="G296" i="2"/>
  <c r="H296"/>
  <c r="H288"/>
  <c r="H287" s="1"/>
  <c r="H286" s="1"/>
  <c r="G288"/>
  <c r="G287" s="1"/>
  <c r="G286" s="1"/>
  <c r="I328" i="1"/>
  <c r="H328"/>
  <c r="G342"/>
  <c r="G337" s="1"/>
  <c r="G328"/>
  <c r="H342"/>
  <c r="H337" s="1"/>
  <c r="G243" i="2"/>
  <c r="G238" s="1"/>
  <c r="H243"/>
  <c r="H238" s="1"/>
  <c r="H220"/>
  <c r="H215" s="1"/>
  <c r="G220"/>
  <c r="G215" s="1"/>
  <c r="H206"/>
  <c r="G206"/>
  <c r="G290" i="1"/>
  <c r="G285" i="2" l="1"/>
  <c r="H285"/>
  <c r="G279"/>
  <c r="G278" s="1"/>
  <c r="G277" s="1"/>
  <c r="H279"/>
  <c r="H278" s="1"/>
  <c r="H277" s="1"/>
  <c r="G284"/>
  <c r="G283" s="1"/>
  <c r="G282" s="1"/>
  <c r="H284"/>
  <c r="H283" s="1"/>
  <c r="H282" s="1"/>
  <c r="G263"/>
  <c r="G262" s="1"/>
  <c r="G261" s="1"/>
  <c r="H263"/>
  <c r="H262" s="1"/>
  <c r="H261" s="1"/>
  <c r="H276"/>
  <c r="H275" s="1"/>
  <c r="G276"/>
  <c r="G275" s="1"/>
  <c r="G274"/>
  <c r="G273" s="1"/>
  <c r="H274"/>
  <c r="H273" s="1"/>
  <c r="H268"/>
  <c r="H267" s="1"/>
  <c r="G268"/>
  <c r="G267" s="1"/>
  <c r="H266"/>
  <c r="H265" s="1"/>
  <c r="G266"/>
  <c r="G265" s="1"/>
  <c r="G260"/>
  <c r="G259" s="1"/>
  <c r="G258" s="1"/>
  <c r="H260"/>
  <c r="H259" s="1"/>
  <c r="H258" s="1"/>
  <c r="H175" i="1"/>
  <c r="H174" s="1"/>
  <c r="I175"/>
  <c r="I174" s="1"/>
  <c r="G175"/>
  <c r="G174" s="1"/>
  <c r="H178"/>
  <c r="I178"/>
  <c r="G178"/>
  <c r="H180"/>
  <c r="I180"/>
  <c r="G180"/>
  <c r="H186"/>
  <c r="I186"/>
  <c r="G186"/>
  <c r="H188"/>
  <c r="I188"/>
  <c r="G188"/>
  <c r="H208"/>
  <c r="H207" s="1"/>
  <c r="H206" s="1"/>
  <c r="I208"/>
  <c r="I207" s="1"/>
  <c r="I206" s="1"/>
  <c r="G208"/>
  <c r="G207" s="1"/>
  <c r="G206" s="1"/>
  <c r="H212"/>
  <c r="H211" s="1"/>
  <c r="I212"/>
  <c r="I211" s="1"/>
  <c r="G212"/>
  <c r="G211" s="1"/>
  <c r="H215"/>
  <c r="H214" s="1"/>
  <c r="I215"/>
  <c r="I214" s="1"/>
  <c r="G215"/>
  <c r="G214" s="1"/>
  <c r="G270" i="2" l="1"/>
  <c r="G269" s="1"/>
  <c r="G183" i="1"/>
  <c r="H183"/>
  <c r="H182" s="1"/>
  <c r="I183"/>
  <c r="I182" s="1"/>
  <c r="H270" i="2"/>
  <c r="H269" s="1"/>
  <c r="H177" i="1"/>
  <c r="H173" s="1"/>
  <c r="G177"/>
  <c r="G173" s="1"/>
  <c r="I177"/>
  <c r="I173" s="1"/>
  <c r="G210"/>
  <c r="G205" s="1"/>
  <c r="I210"/>
  <c r="I205" s="1"/>
  <c r="G182"/>
  <c r="H210"/>
  <c r="H205" s="1"/>
  <c r="H264" i="2"/>
  <c r="H257" s="1"/>
  <c r="G264"/>
  <c r="G257" s="1"/>
  <c r="I172" i="1" l="1"/>
  <c r="H172"/>
  <c r="G172"/>
  <c r="H256" i="2"/>
  <c r="G256"/>
  <c r="F807" l="1"/>
  <c r="G807"/>
  <c r="H807"/>
  <c r="G806"/>
  <c r="H806"/>
  <c r="F806"/>
  <c r="G809"/>
  <c r="H809"/>
  <c r="F809"/>
  <c r="H796"/>
  <c r="G796"/>
  <c r="F796"/>
  <c r="H795"/>
  <c r="G795"/>
  <c r="F795"/>
  <c r="H794"/>
  <c r="G794"/>
  <c r="F794"/>
  <c r="H791"/>
  <c r="H790" s="1"/>
  <c r="G791"/>
  <c r="G790" s="1"/>
  <c r="F791"/>
  <c r="F790" s="1"/>
  <c r="H789"/>
  <c r="G789"/>
  <c r="F789"/>
  <c r="H788"/>
  <c r="G788"/>
  <c r="F788"/>
  <c r="F786"/>
  <c r="G786"/>
  <c r="H786"/>
  <c r="G785"/>
  <c r="H785"/>
  <c r="F785"/>
  <c r="F817"/>
  <c r="G817"/>
  <c r="H817"/>
  <c r="F803"/>
  <c r="G803"/>
  <c r="H803"/>
  <c r="G802"/>
  <c r="H802"/>
  <c r="F802"/>
  <c r="F800"/>
  <c r="G800"/>
  <c r="H800"/>
  <c r="G799"/>
  <c r="H799"/>
  <c r="F799"/>
  <c r="G784" l="1"/>
  <c r="F787"/>
  <c r="F784"/>
  <c r="G793"/>
  <c r="G792" s="1"/>
  <c r="G787"/>
  <c r="H787"/>
  <c r="F793"/>
  <c r="F792" s="1"/>
  <c r="H784"/>
  <c r="H793"/>
  <c r="H792" s="1"/>
  <c r="G816"/>
  <c r="G815" s="1"/>
  <c r="H816"/>
  <c r="H815" s="1"/>
  <c r="F816"/>
  <c r="F815" s="1"/>
  <c r="G779"/>
  <c r="G777" s="1"/>
  <c r="H779"/>
  <c r="H777" s="1"/>
  <c r="F779"/>
  <c r="F777" s="1"/>
  <c r="G772"/>
  <c r="G771" s="1"/>
  <c r="H772"/>
  <c r="H771" s="1"/>
  <c r="F772"/>
  <c r="F771" s="1"/>
  <c r="G769"/>
  <c r="G768" s="1"/>
  <c r="G767" s="1"/>
  <c r="H769"/>
  <c r="H768" s="1"/>
  <c r="H767" s="1"/>
  <c r="F769"/>
  <c r="F768" s="1"/>
  <c r="F767" s="1"/>
  <c r="H813"/>
  <c r="G813"/>
  <c r="F813"/>
  <c r="H808"/>
  <c r="G808"/>
  <c r="F808"/>
  <c r="H801"/>
  <c r="H798" s="1"/>
  <c r="G801"/>
  <c r="G798" s="1"/>
  <c r="F801"/>
  <c r="H776"/>
  <c r="H775" s="1"/>
  <c r="G776"/>
  <c r="G775" s="1"/>
  <c r="F776"/>
  <c r="F775" s="1"/>
  <c r="G774"/>
  <c r="G773" s="1"/>
  <c r="H774"/>
  <c r="H773" s="1"/>
  <c r="F774"/>
  <c r="F773" s="1"/>
  <c r="F770" l="1"/>
  <c r="F766" s="1"/>
  <c r="H770"/>
  <c r="H766" s="1"/>
  <c r="G770"/>
  <c r="G783"/>
  <c r="F783"/>
  <c r="F805"/>
  <c r="F804" s="1"/>
  <c r="H805"/>
  <c r="H804" s="1"/>
  <c r="G805"/>
  <c r="G804" s="1"/>
  <c r="H783"/>
  <c r="F811"/>
  <c r="F810" s="1"/>
  <c r="G811"/>
  <c r="G810" s="1"/>
  <c r="H811"/>
  <c r="H810" s="1"/>
  <c r="G797"/>
  <c r="H797"/>
  <c r="F798"/>
  <c r="F797" s="1"/>
  <c r="H782" l="1"/>
  <c r="H760" s="1"/>
  <c r="G782"/>
  <c r="F782"/>
  <c r="F760" s="1"/>
  <c r="G766"/>
  <c r="G760" l="1"/>
  <c r="G436"/>
  <c r="H436"/>
  <c r="G441"/>
  <c r="H441"/>
  <c r="G392"/>
  <c r="H392"/>
  <c r="G397"/>
  <c r="H397"/>
  <c r="G700"/>
  <c r="H700"/>
  <c r="F700"/>
  <c r="G699"/>
  <c r="H699"/>
  <c r="F699"/>
  <c r="G396" l="1"/>
  <c r="H396"/>
  <c r="I1196" i="1" l="1"/>
  <c r="I1195" s="1"/>
  <c r="H1196"/>
  <c r="H1195" s="1"/>
  <c r="G1196"/>
  <c r="G1195" s="1"/>
  <c r="I1191"/>
  <c r="I1190" s="1"/>
  <c r="H1191"/>
  <c r="H1190" s="1"/>
  <c r="G1191"/>
  <c r="G1190" s="1"/>
  <c r="I1188"/>
  <c r="H1188"/>
  <c r="G1188"/>
  <c r="I1185"/>
  <c r="H1185"/>
  <c r="G1185"/>
  <c r="I1182"/>
  <c r="H1182"/>
  <c r="G1182"/>
  <c r="I1175"/>
  <c r="H1175"/>
  <c r="G1175"/>
  <c r="I1172"/>
  <c r="I1171" s="1"/>
  <c r="H1172"/>
  <c r="H1171" s="1"/>
  <c r="G1172"/>
  <c r="G1171" s="1"/>
  <c r="I1166"/>
  <c r="I1165" s="1"/>
  <c r="H1166"/>
  <c r="H1165" s="1"/>
  <c r="G1166"/>
  <c r="G1165" s="1"/>
  <c r="I1157"/>
  <c r="I1156" s="1"/>
  <c r="H1157"/>
  <c r="H1156" s="1"/>
  <c r="G1157"/>
  <c r="G1156" s="1"/>
  <c r="I1154"/>
  <c r="I1153" s="1"/>
  <c r="H1154"/>
  <c r="H1153" s="1"/>
  <c r="G1154"/>
  <c r="G1153" s="1"/>
  <c r="I1143"/>
  <c r="I1142" s="1"/>
  <c r="H1143"/>
  <c r="H1142" s="1"/>
  <c r="G1143"/>
  <c r="G1142" s="1"/>
  <c r="I1139"/>
  <c r="I1138" s="1"/>
  <c r="H1139"/>
  <c r="H1138" s="1"/>
  <c r="G1139"/>
  <c r="G1138" s="1"/>
  <c r="I1130"/>
  <c r="I1129" s="1"/>
  <c r="I1128" s="1"/>
  <c r="I1127" s="1"/>
  <c r="I1126" s="1"/>
  <c r="H1130"/>
  <c r="H1129" s="1"/>
  <c r="H1128" s="1"/>
  <c r="H1127" s="1"/>
  <c r="H1126" s="1"/>
  <c r="G1130"/>
  <c r="G1129" s="1"/>
  <c r="G1128" s="1"/>
  <c r="G1127" s="1"/>
  <c r="G1126" s="1"/>
  <c r="I1124"/>
  <c r="I1123" s="1"/>
  <c r="H1124"/>
  <c r="H1123" s="1"/>
  <c r="G1124"/>
  <c r="G1123" s="1"/>
  <c r="I1121"/>
  <c r="I1120" s="1"/>
  <c r="H1121"/>
  <c r="H1120" s="1"/>
  <c r="G1121"/>
  <c r="G1120" s="1"/>
  <c r="I1118"/>
  <c r="I1117" s="1"/>
  <c r="H1118"/>
  <c r="H1117" s="1"/>
  <c r="G1118"/>
  <c r="G1117" s="1"/>
  <c r="I1114"/>
  <c r="H1114"/>
  <c r="G1114"/>
  <c r="I1112"/>
  <c r="H1112"/>
  <c r="G1112"/>
  <c r="I1107"/>
  <c r="I1106" s="1"/>
  <c r="I1105" s="1"/>
  <c r="I1104" s="1"/>
  <c r="H1107"/>
  <c r="H1106" s="1"/>
  <c r="H1105" s="1"/>
  <c r="H1104" s="1"/>
  <c r="G1107"/>
  <c r="G1106" s="1"/>
  <c r="G1105" s="1"/>
  <c r="G1104" s="1"/>
  <c r="H1164" l="1"/>
  <c r="G1164"/>
  <c r="I1164"/>
  <c r="I1111"/>
  <c r="I1110" s="1"/>
  <c r="H1152"/>
  <c r="H1111"/>
  <c r="H1110" s="1"/>
  <c r="G1111"/>
  <c r="G1110" s="1"/>
  <c r="I1181"/>
  <c r="I1180" s="1"/>
  <c r="I1179" s="1"/>
  <c r="I1178" s="1"/>
  <c r="H1137"/>
  <c r="H1136" s="1"/>
  <c r="G1152"/>
  <c r="G1146" s="1"/>
  <c r="I1152"/>
  <c r="G1181"/>
  <c r="G1180" s="1"/>
  <c r="G1179" s="1"/>
  <c r="G1178" s="1"/>
  <c r="H1181"/>
  <c r="H1180" s="1"/>
  <c r="H1179" s="1"/>
  <c r="H1178" s="1"/>
  <c r="G1116"/>
  <c r="G1137"/>
  <c r="G1136" s="1"/>
  <c r="I1116"/>
  <c r="I1137"/>
  <c r="I1136" s="1"/>
  <c r="H1116"/>
  <c r="G1109" l="1"/>
  <c r="G1103" s="1"/>
  <c r="G1102" s="1"/>
  <c r="G1135"/>
  <c r="G1134" s="1"/>
  <c r="D42" i="3"/>
  <c r="E42"/>
  <c r="F42"/>
  <c r="H1146" i="1"/>
  <c r="H1135" s="1"/>
  <c r="H1134" s="1"/>
  <c r="I1146"/>
  <c r="I1135" s="1"/>
  <c r="I1134" s="1"/>
  <c r="I1109"/>
  <c r="I1103" s="1"/>
  <c r="I1102" s="1"/>
  <c r="H1109"/>
  <c r="H1103" s="1"/>
  <c r="H1102" s="1"/>
  <c r="H1101" l="1"/>
  <c r="G1101"/>
  <c r="I1101"/>
  <c r="G719" i="2"/>
  <c r="H719"/>
  <c r="F719"/>
  <c r="F669"/>
  <c r="G669"/>
  <c r="H669"/>
  <c r="F671"/>
  <c r="G671"/>
  <c r="H671"/>
  <c r="F673"/>
  <c r="G673"/>
  <c r="H673"/>
  <c r="F675"/>
  <c r="G675"/>
  <c r="H675"/>
  <c r="F676"/>
  <c r="G676"/>
  <c r="H676"/>
  <c r="F678"/>
  <c r="G678"/>
  <c r="H678"/>
  <c r="G667"/>
  <c r="G666" s="1"/>
  <c r="H667"/>
  <c r="H666" s="1"/>
  <c r="F667"/>
  <c r="F666" s="1"/>
  <c r="G687"/>
  <c r="G686" s="1"/>
  <c r="H687"/>
  <c r="H686" s="1"/>
  <c r="F687"/>
  <c r="F686" s="1"/>
  <c r="G739"/>
  <c r="G740"/>
  <c r="H740"/>
  <c r="F740"/>
  <c r="H720"/>
  <c r="G720"/>
  <c r="F720"/>
  <c r="H718"/>
  <c r="G718"/>
  <c r="F718"/>
  <c r="H722"/>
  <c r="G722"/>
  <c r="F722"/>
  <c r="H721"/>
  <c r="G721"/>
  <c r="F721"/>
  <c r="H727"/>
  <c r="G727"/>
  <c r="F727"/>
  <c r="H726"/>
  <c r="G726"/>
  <c r="F726"/>
  <c r="H730"/>
  <c r="G730"/>
  <c r="F730"/>
  <c r="H729"/>
  <c r="G729"/>
  <c r="F729"/>
  <c r="H732"/>
  <c r="H731" s="1"/>
  <c r="G732"/>
  <c r="G731" s="1"/>
  <c r="F732"/>
  <c r="F731" s="1"/>
  <c r="F734"/>
  <c r="G734"/>
  <c r="H734"/>
  <c r="G735"/>
  <c r="H735"/>
  <c r="F735"/>
  <c r="G713"/>
  <c r="H713"/>
  <c r="F713"/>
  <c r="G711"/>
  <c r="H711"/>
  <c r="F711"/>
  <c r="F703"/>
  <c r="G703"/>
  <c r="H703"/>
  <c r="F704"/>
  <c r="G704"/>
  <c r="H704"/>
  <c r="G705"/>
  <c r="H705"/>
  <c r="F705"/>
  <c r="G707"/>
  <c r="G706" s="1"/>
  <c r="H707"/>
  <c r="H706" s="1"/>
  <c r="F707"/>
  <c r="F706" s="1"/>
  <c r="G696"/>
  <c r="H696"/>
  <c r="G697"/>
  <c r="H697"/>
  <c r="F697"/>
  <c r="F696"/>
  <c r="G682"/>
  <c r="H682"/>
  <c r="F682"/>
  <c r="G648"/>
  <c r="H648"/>
  <c r="F648"/>
  <c r="G622"/>
  <c r="H622"/>
  <c r="F622"/>
  <c r="G615"/>
  <c r="H615"/>
  <c r="F615"/>
  <c r="G612"/>
  <c r="H612"/>
  <c r="F612"/>
  <c r="F587"/>
  <c r="G587"/>
  <c r="H587"/>
  <c r="G586"/>
  <c r="H586"/>
  <c r="F586"/>
  <c r="F712"/>
  <c r="G712"/>
  <c r="H712"/>
  <c r="G710"/>
  <c r="H710"/>
  <c r="F710"/>
  <c r="F571"/>
  <c r="G571"/>
  <c r="H571"/>
  <c r="G570"/>
  <c r="H570"/>
  <c r="F570"/>
  <c r="G759"/>
  <c r="G758" s="1"/>
  <c r="G757" s="1"/>
  <c r="G756" s="1"/>
  <c r="G755" s="1"/>
  <c r="H759"/>
  <c r="H758" s="1"/>
  <c r="H757" s="1"/>
  <c r="H756" s="1"/>
  <c r="H755" s="1"/>
  <c r="F759"/>
  <c r="F758" s="1"/>
  <c r="F757" s="1"/>
  <c r="F756" s="1"/>
  <c r="F755" s="1"/>
  <c r="H733" l="1"/>
  <c r="H728"/>
  <c r="G728"/>
  <c r="F725"/>
  <c r="G733"/>
  <c r="G725"/>
  <c r="G717"/>
  <c r="G716" s="1"/>
  <c r="F733"/>
  <c r="F717"/>
  <c r="F728"/>
  <c r="H725"/>
  <c r="H717"/>
  <c r="G702"/>
  <c r="F702"/>
  <c r="H702"/>
  <c r="F569"/>
  <c r="F568" s="1"/>
  <c r="F695"/>
  <c r="G695"/>
  <c r="H695"/>
  <c r="G698"/>
  <c r="G694" s="1"/>
  <c r="F585"/>
  <c r="H585"/>
  <c r="G585"/>
  <c r="F698"/>
  <c r="F694" s="1"/>
  <c r="H698"/>
  <c r="H569"/>
  <c r="H568" s="1"/>
  <c r="G569"/>
  <c r="G568" s="1"/>
  <c r="G52"/>
  <c r="G51" s="1"/>
  <c r="G50" s="1"/>
  <c r="H52"/>
  <c r="H51" s="1"/>
  <c r="H50" s="1"/>
  <c r="F52"/>
  <c r="F51" s="1"/>
  <c r="F50" s="1"/>
  <c r="G748"/>
  <c r="H748"/>
  <c r="F748"/>
  <c r="G684"/>
  <c r="H684"/>
  <c r="F684"/>
  <c r="F633"/>
  <c r="G633"/>
  <c r="H633"/>
  <c r="G632"/>
  <c r="H632"/>
  <c r="F632"/>
  <c r="G630"/>
  <c r="G629" s="1"/>
  <c r="H630"/>
  <c r="H629" s="1"/>
  <c r="F630"/>
  <c r="F629" s="1"/>
  <c r="G619"/>
  <c r="H619"/>
  <c r="F619"/>
  <c r="G597"/>
  <c r="G596" s="1"/>
  <c r="H597"/>
  <c r="H596" s="1"/>
  <c r="F597"/>
  <c r="F596" s="1"/>
  <c r="G595"/>
  <c r="H595"/>
  <c r="F595"/>
  <c r="F567"/>
  <c r="G567"/>
  <c r="H567"/>
  <c r="G566"/>
  <c r="H566"/>
  <c r="F566"/>
  <c r="G561"/>
  <c r="H561"/>
  <c r="F561"/>
  <c r="G560"/>
  <c r="H560"/>
  <c r="F560"/>
  <c r="H747"/>
  <c r="G747"/>
  <c r="F747"/>
  <c r="H745"/>
  <c r="G745"/>
  <c r="F745"/>
  <c r="H742"/>
  <c r="G742"/>
  <c r="G737" s="1"/>
  <c r="F742"/>
  <c r="H739"/>
  <c r="F739"/>
  <c r="H714"/>
  <c r="H709" s="1"/>
  <c r="G714"/>
  <c r="G709" s="1"/>
  <c r="F714"/>
  <c r="F709" s="1"/>
  <c r="H693"/>
  <c r="G693"/>
  <c r="F693"/>
  <c r="H692"/>
  <c r="G692"/>
  <c r="F692"/>
  <c r="H690"/>
  <c r="G690"/>
  <c r="F690"/>
  <c r="H689"/>
  <c r="G689"/>
  <c r="F689"/>
  <c r="F683"/>
  <c r="G683"/>
  <c r="H683"/>
  <c r="G681"/>
  <c r="G680" s="1"/>
  <c r="H681"/>
  <c r="F681"/>
  <c r="H659"/>
  <c r="H658" s="1"/>
  <c r="G659"/>
  <c r="G658" s="1"/>
  <c r="F659"/>
  <c r="F658" s="1"/>
  <c r="F654"/>
  <c r="G654"/>
  <c r="H654"/>
  <c r="G653"/>
  <c r="H653"/>
  <c r="F653"/>
  <c r="G647"/>
  <c r="H647"/>
  <c r="F647"/>
  <c r="G650"/>
  <c r="H650"/>
  <c r="F650"/>
  <c r="H639"/>
  <c r="H638" s="1"/>
  <c r="G639"/>
  <c r="G638" s="1"/>
  <c r="F639"/>
  <c r="F638" s="1"/>
  <c r="H637"/>
  <c r="G637"/>
  <c r="F637"/>
  <c r="H636"/>
  <c r="G636"/>
  <c r="F636"/>
  <c r="H628"/>
  <c r="G628"/>
  <c r="F628"/>
  <c r="H627"/>
  <c r="G627"/>
  <c r="F627"/>
  <c r="H625"/>
  <c r="G625"/>
  <c r="F625"/>
  <c r="G624"/>
  <c r="H624"/>
  <c r="H623" s="1"/>
  <c r="F624"/>
  <c r="G621"/>
  <c r="H621"/>
  <c r="F621"/>
  <c r="G618"/>
  <c r="H618"/>
  <c r="F618"/>
  <c r="G614"/>
  <c r="H614"/>
  <c r="F614"/>
  <c r="G611"/>
  <c r="H611"/>
  <c r="F611"/>
  <c r="H603"/>
  <c r="G603"/>
  <c r="F603"/>
  <c r="H602"/>
  <c r="G602"/>
  <c r="F602"/>
  <c r="H600"/>
  <c r="G600"/>
  <c r="F600"/>
  <c r="H599"/>
  <c r="G599"/>
  <c r="F599"/>
  <c r="H594"/>
  <c r="G594"/>
  <c r="F594"/>
  <c r="H593"/>
  <c r="G593"/>
  <c r="F593"/>
  <c r="H592"/>
  <c r="G592"/>
  <c r="F592"/>
  <c r="F590"/>
  <c r="G590"/>
  <c r="H590"/>
  <c r="G589"/>
  <c r="H589"/>
  <c r="F589"/>
  <c r="H582"/>
  <c r="G582"/>
  <c r="F582"/>
  <c r="H581"/>
  <c r="G581"/>
  <c r="F581"/>
  <c r="H579"/>
  <c r="G579"/>
  <c r="F579"/>
  <c r="H578"/>
  <c r="G578"/>
  <c r="F578"/>
  <c r="H576"/>
  <c r="G576"/>
  <c r="F576"/>
  <c r="G575"/>
  <c r="H575"/>
  <c r="F575"/>
  <c r="G558"/>
  <c r="G557" s="1"/>
  <c r="G556" s="1"/>
  <c r="H558"/>
  <c r="H557" s="1"/>
  <c r="H556" s="1"/>
  <c r="F558"/>
  <c r="F557" s="1"/>
  <c r="F556" s="1"/>
  <c r="G435"/>
  <c r="H435"/>
  <c r="G440"/>
  <c r="H440"/>
  <c r="G391"/>
  <c r="H391"/>
  <c r="G395"/>
  <c r="H395"/>
  <c r="H664"/>
  <c r="H663" s="1"/>
  <c r="G664"/>
  <c r="G663" s="1"/>
  <c r="F664"/>
  <c r="F663" s="1"/>
  <c r="H662"/>
  <c r="G662"/>
  <c r="F662"/>
  <c r="H661"/>
  <c r="G661"/>
  <c r="F661"/>
  <c r="H649"/>
  <c r="G649"/>
  <c r="F649"/>
  <c r="H646"/>
  <c r="G646"/>
  <c r="F646"/>
  <c r="H642"/>
  <c r="G642"/>
  <c r="F642"/>
  <c r="H641"/>
  <c r="G641"/>
  <c r="F641"/>
  <c r="H620"/>
  <c r="G620"/>
  <c r="F620"/>
  <c r="H617"/>
  <c r="G617"/>
  <c r="F617"/>
  <c r="H616"/>
  <c r="G616"/>
  <c r="F616"/>
  <c r="H613"/>
  <c r="G613"/>
  <c r="F613"/>
  <c r="H610"/>
  <c r="G610"/>
  <c r="F610"/>
  <c r="F606"/>
  <c r="G606"/>
  <c r="H606"/>
  <c r="F607"/>
  <c r="G607"/>
  <c r="H607"/>
  <c r="F608"/>
  <c r="G608"/>
  <c r="H608"/>
  <c r="G605"/>
  <c r="H605"/>
  <c r="F605"/>
  <c r="G439"/>
  <c r="H439"/>
  <c r="G434"/>
  <c r="H434"/>
  <c r="G394"/>
  <c r="H394"/>
  <c r="I1099" i="1"/>
  <c r="I1098" s="1"/>
  <c r="H1099"/>
  <c r="H1098" s="1"/>
  <c r="G1099"/>
  <c r="G1098" s="1"/>
  <c r="I1092"/>
  <c r="H677" i="2" s="1"/>
  <c r="H1092" i="1"/>
  <c r="G677" i="2" s="1"/>
  <c r="G1092" i="1"/>
  <c r="F677" i="2" s="1"/>
  <c r="I1089" i="1"/>
  <c r="H674" i="2" s="1"/>
  <c r="H1089" i="1"/>
  <c r="G674" i="2" s="1"/>
  <c r="G1089" i="1"/>
  <c r="F674" i="2" s="1"/>
  <c r="I1087" i="1"/>
  <c r="H672" i="2" s="1"/>
  <c r="H1087" i="1"/>
  <c r="G672" i="2" s="1"/>
  <c r="G1087" i="1"/>
  <c r="F672" i="2" s="1"/>
  <c r="I1085" i="1"/>
  <c r="H670" i="2" s="1"/>
  <c r="H1085" i="1"/>
  <c r="G670" i="2" s="1"/>
  <c r="G1085" i="1"/>
  <c r="F670" i="2" s="1"/>
  <c r="I1083" i="1"/>
  <c r="H668" i="2" s="1"/>
  <c r="H1083" i="1"/>
  <c r="G668" i="2" s="1"/>
  <c r="G1083" i="1"/>
  <c r="F668" i="2" s="1"/>
  <c r="I1081" i="1"/>
  <c r="H1081"/>
  <c r="G1081"/>
  <c r="I1075"/>
  <c r="I1074" s="1"/>
  <c r="I1073" s="1"/>
  <c r="I1072" s="1"/>
  <c r="I1071" s="1"/>
  <c r="H1075"/>
  <c r="H1074" s="1"/>
  <c r="H1073" s="1"/>
  <c r="H1072" s="1"/>
  <c r="H1071" s="1"/>
  <c r="G1075"/>
  <c r="G1074" s="1"/>
  <c r="G1073" s="1"/>
  <c r="G1072" s="1"/>
  <c r="G1071" s="1"/>
  <c r="I1068"/>
  <c r="I1067" s="1"/>
  <c r="H1068"/>
  <c r="H1067" s="1"/>
  <c r="G1068"/>
  <c r="G1067" s="1"/>
  <c r="I1064"/>
  <c r="H1064"/>
  <c r="G1064"/>
  <c r="I1062"/>
  <c r="H1062"/>
  <c r="G1062"/>
  <c r="I1059"/>
  <c r="H1059"/>
  <c r="G1059"/>
  <c r="I1056"/>
  <c r="H1056"/>
  <c r="G1056"/>
  <c r="I1049"/>
  <c r="H1049"/>
  <c r="G1049"/>
  <c r="I1045"/>
  <c r="I1044" s="1"/>
  <c r="H1045"/>
  <c r="H1044" s="1"/>
  <c r="G1045"/>
  <c r="G1044" s="1"/>
  <c r="I1042"/>
  <c r="H1042"/>
  <c r="G1042"/>
  <c r="I1038"/>
  <c r="H1038"/>
  <c r="G1038"/>
  <c r="I1035"/>
  <c r="H1035"/>
  <c r="G1035"/>
  <c r="I1030"/>
  <c r="H1030"/>
  <c r="G1030"/>
  <c r="I1028"/>
  <c r="I1027" s="1"/>
  <c r="H1028"/>
  <c r="H1027" s="1"/>
  <c r="G1028"/>
  <c r="G1027" s="1"/>
  <c r="I1023"/>
  <c r="H1023"/>
  <c r="G1023"/>
  <c r="I1020"/>
  <c r="H1020"/>
  <c r="G1020"/>
  <c r="I1008"/>
  <c r="I1007" s="1"/>
  <c r="H1008"/>
  <c r="H1007" s="1"/>
  <c r="G1008"/>
  <c r="G1007" s="1"/>
  <c r="I1003"/>
  <c r="I1002" s="1"/>
  <c r="H1003"/>
  <c r="H1002" s="1"/>
  <c r="G1003"/>
  <c r="G1002" s="1"/>
  <c r="G1001" s="1"/>
  <c r="I998"/>
  <c r="I997" s="1"/>
  <c r="I996" s="1"/>
  <c r="H998"/>
  <c r="H997" s="1"/>
  <c r="H996" s="1"/>
  <c r="G998"/>
  <c r="G997" s="1"/>
  <c r="G996" s="1"/>
  <c r="I1014"/>
  <c r="I1013" s="1"/>
  <c r="I1012" s="1"/>
  <c r="I1011" s="1"/>
  <c r="H1014"/>
  <c r="H1013" s="1"/>
  <c r="H1012" s="1"/>
  <c r="H1011" s="1"/>
  <c r="G1014"/>
  <c r="G1013" s="1"/>
  <c r="G1012" s="1"/>
  <c r="G1011" s="1"/>
  <c r="I993"/>
  <c r="I992" s="1"/>
  <c r="I991" s="1"/>
  <c r="I990" s="1"/>
  <c r="H993"/>
  <c r="H992" s="1"/>
  <c r="H991" s="1"/>
  <c r="H990" s="1"/>
  <c r="G993"/>
  <c r="G992" s="1"/>
  <c r="G991" s="1"/>
  <c r="G990" s="1"/>
  <c r="I987"/>
  <c r="H987"/>
  <c r="G987"/>
  <c r="I982"/>
  <c r="I981" s="1"/>
  <c r="H982"/>
  <c r="H981" s="1"/>
  <c r="G982"/>
  <c r="G981" s="1"/>
  <c r="I979"/>
  <c r="I978" s="1"/>
  <c r="H979"/>
  <c r="H978" s="1"/>
  <c r="G979"/>
  <c r="G978" s="1"/>
  <c r="I975"/>
  <c r="H975"/>
  <c r="G975"/>
  <c r="I973"/>
  <c r="H973"/>
  <c r="G973"/>
  <c r="I971"/>
  <c r="H971"/>
  <c r="G971"/>
  <c r="I969"/>
  <c r="H969"/>
  <c r="G969"/>
  <c r="I967"/>
  <c r="H967"/>
  <c r="G967"/>
  <c r="I962"/>
  <c r="H962"/>
  <c r="G962"/>
  <c r="I960"/>
  <c r="H960"/>
  <c r="G960"/>
  <c r="I956"/>
  <c r="I955" s="1"/>
  <c r="H956"/>
  <c r="H955" s="1"/>
  <c r="G956"/>
  <c r="G955" s="1"/>
  <c r="I949"/>
  <c r="H949"/>
  <c r="G949"/>
  <c r="I946"/>
  <c r="H946"/>
  <c r="G946"/>
  <c r="I943"/>
  <c r="I942" s="1"/>
  <c r="H943"/>
  <c r="H942" s="1"/>
  <c r="G943"/>
  <c r="G942" s="1"/>
  <c r="I939"/>
  <c r="H939"/>
  <c r="G939"/>
  <c r="I936"/>
  <c r="H936"/>
  <c r="G936"/>
  <c r="I933"/>
  <c r="H933"/>
  <c r="G933"/>
  <c r="I930"/>
  <c r="H930"/>
  <c r="G930"/>
  <c r="I927"/>
  <c r="H927"/>
  <c r="G927"/>
  <c r="I924"/>
  <c r="H924"/>
  <c r="G924"/>
  <c r="I919"/>
  <c r="H919"/>
  <c r="G919"/>
  <c r="I916"/>
  <c r="H916"/>
  <c r="G916"/>
  <c r="I913"/>
  <c r="H913"/>
  <c r="G913"/>
  <c r="I910"/>
  <c r="H910"/>
  <c r="G910"/>
  <c r="I905"/>
  <c r="H905"/>
  <c r="G905"/>
  <c r="I902"/>
  <c r="H902"/>
  <c r="G902"/>
  <c r="I899"/>
  <c r="H899"/>
  <c r="G899"/>
  <c r="I895"/>
  <c r="H895"/>
  <c r="G895"/>
  <c r="I892"/>
  <c r="H892"/>
  <c r="G892"/>
  <c r="I887"/>
  <c r="H887"/>
  <c r="G887"/>
  <c r="I884"/>
  <c r="H884"/>
  <c r="G884"/>
  <c r="I881"/>
  <c r="H881"/>
  <c r="G881"/>
  <c r="G880" s="1"/>
  <c r="I877"/>
  <c r="I876" s="1"/>
  <c r="I875" s="1"/>
  <c r="H877"/>
  <c r="H876" s="1"/>
  <c r="H875" s="1"/>
  <c r="G877"/>
  <c r="G876" s="1"/>
  <c r="I871"/>
  <c r="I870" s="1"/>
  <c r="H871"/>
  <c r="H870" s="1"/>
  <c r="G871"/>
  <c r="G870" s="1"/>
  <c r="I867"/>
  <c r="I866" s="1"/>
  <c r="H867"/>
  <c r="H866" s="1"/>
  <c r="G867"/>
  <c r="G866" s="1"/>
  <c r="I860"/>
  <c r="H860"/>
  <c r="G860"/>
  <c r="I857"/>
  <c r="H857"/>
  <c r="G857"/>
  <c r="I854"/>
  <c r="H854"/>
  <c r="G854"/>
  <c r="I851"/>
  <c r="H851"/>
  <c r="G851"/>
  <c r="I844"/>
  <c r="H844"/>
  <c r="G844"/>
  <c r="I841"/>
  <c r="H841"/>
  <c r="G841"/>
  <c r="I837"/>
  <c r="H837"/>
  <c r="G837"/>
  <c r="I831"/>
  <c r="H831"/>
  <c r="G831"/>
  <c r="I826"/>
  <c r="H826"/>
  <c r="G826"/>
  <c r="I820"/>
  <c r="I819" s="1"/>
  <c r="H820"/>
  <c r="H819" s="1"/>
  <c r="G820"/>
  <c r="G819" s="1"/>
  <c r="I817"/>
  <c r="I816" s="1"/>
  <c r="H817"/>
  <c r="H816" s="1"/>
  <c r="G817"/>
  <c r="G816" s="1"/>
  <c r="H716" i="2" l="1"/>
  <c r="H694"/>
  <c r="F716"/>
  <c r="F680"/>
  <c r="H680"/>
  <c r="H1001" i="1"/>
  <c r="I1001"/>
  <c r="I995" s="1"/>
  <c r="I989" s="1"/>
  <c r="F38" i="3" s="1"/>
  <c r="F645" i="2"/>
  <c r="G645"/>
  <c r="H891" i="1"/>
  <c r="H645" i="2"/>
  <c r="G640"/>
  <c r="F640"/>
  <c r="H640"/>
  <c r="I891" i="1"/>
  <c r="G891"/>
  <c r="H737" i="2"/>
  <c r="F743"/>
  <c r="G840" i="1"/>
  <c r="H840"/>
  <c r="I840"/>
  <c r="G743" i="2"/>
  <c r="G736" s="1"/>
  <c r="H743"/>
  <c r="F737"/>
  <c r="F631"/>
  <c r="G631"/>
  <c r="H631"/>
  <c r="G1034" i="1"/>
  <c r="I1080"/>
  <c r="I1079" s="1"/>
  <c r="I1078" s="1"/>
  <c r="I1077" s="1"/>
  <c r="I1070" s="1"/>
  <c r="G995"/>
  <c r="G989" s="1"/>
  <c r="D38" i="3" s="1"/>
  <c r="I1019" i="1"/>
  <c r="G825"/>
  <c r="I932"/>
  <c r="H959"/>
  <c r="H954" s="1"/>
  <c r="G923"/>
  <c r="H932"/>
  <c r="F665" i="2"/>
  <c r="H865" i="1"/>
  <c r="H864" s="1"/>
  <c r="G850"/>
  <c r="H923"/>
  <c r="I815"/>
  <c r="I814" s="1"/>
  <c r="I825"/>
  <c r="H850"/>
  <c r="G1019"/>
  <c r="H825"/>
  <c r="I880"/>
  <c r="I879" s="1"/>
  <c r="H1034"/>
  <c r="H665" i="2"/>
  <c r="G665"/>
  <c r="H1096" i="1"/>
  <c r="H1095" s="1"/>
  <c r="H1097"/>
  <c r="I1097"/>
  <c r="I1096"/>
  <c r="I1095" s="1"/>
  <c r="I966"/>
  <c r="I850"/>
  <c r="G865"/>
  <c r="G864" s="1"/>
  <c r="G945"/>
  <c r="H945"/>
  <c r="I959"/>
  <c r="I954" s="1"/>
  <c r="G966"/>
  <c r="H966"/>
  <c r="H995"/>
  <c r="H989" s="1"/>
  <c r="E38" i="3" s="1"/>
  <c r="H1080" i="1"/>
  <c r="H1079" s="1"/>
  <c r="H1078" s="1"/>
  <c r="H1077" s="1"/>
  <c r="H1070" s="1"/>
  <c r="G1080"/>
  <c r="G1079" s="1"/>
  <c r="G1078" s="1"/>
  <c r="G1077" s="1"/>
  <c r="G1070" s="1"/>
  <c r="G815"/>
  <c r="G814" s="1"/>
  <c r="I945"/>
  <c r="G959"/>
  <c r="G954" s="1"/>
  <c r="G879"/>
  <c r="H880"/>
  <c r="H879" s="1"/>
  <c r="I923"/>
  <c r="G932"/>
  <c r="H1019"/>
  <c r="I1034"/>
  <c r="F609" i="2"/>
  <c r="G609"/>
  <c r="H609"/>
  <c r="F708"/>
  <c r="G708"/>
  <c r="H708"/>
  <c r="H574"/>
  <c r="G591"/>
  <c r="H565"/>
  <c r="H591"/>
  <c r="F591"/>
  <c r="G565"/>
  <c r="F565"/>
  <c r="H563"/>
  <c r="F563"/>
  <c r="G563"/>
  <c r="G562" s="1"/>
  <c r="F559"/>
  <c r="F652"/>
  <c r="G688"/>
  <c r="H559"/>
  <c r="G559"/>
  <c r="H652"/>
  <c r="F688"/>
  <c r="H691"/>
  <c r="G691"/>
  <c r="G652"/>
  <c r="H688"/>
  <c r="F691"/>
  <c r="F623"/>
  <c r="H626"/>
  <c r="F635"/>
  <c r="G635"/>
  <c r="G626"/>
  <c r="G623"/>
  <c r="F626"/>
  <c r="H635"/>
  <c r="F601"/>
  <c r="F588"/>
  <c r="H598"/>
  <c r="G601"/>
  <c r="G588"/>
  <c r="G580"/>
  <c r="F598"/>
  <c r="H601"/>
  <c r="F574"/>
  <c r="H577"/>
  <c r="H588"/>
  <c r="G598"/>
  <c r="G574"/>
  <c r="F577"/>
  <c r="H580"/>
  <c r="F580"/>
  <c r="G577"/>
  <c r="F660"/>
  <c r="H604"/>
  <c r="G660"/>
  <c r="G604"/>
  <c r="F604"/>
  <c r="H660"/>
  <c r="H815" i="1"/>
  <c r="H814" s="1"/>
  <c r="I865"/>
  <c r="I864" s="1"/>
  <c r="G1097"/>
  <c r="G1096"/>
  <c r="G1095" s="1"/>
  <c r="G488" i="2"/>
  <c r="G487" s="1"/>
  <c r="G486" s="1"/>
  <c r="G485" s="1"/>
  <c r="G484" s="1"/>
  <c r="H488"/>
  <c r="H487" s="1"/>
  <c r="H486" s="1"/>
  <c r="H485" s="1"/>
  <c r="H484" s="1"/>
  <c r="H736" l="1"/>
  <c r="F736"/>
  <c r="G555"/>
  <c r="H644"/>
  <c r="G644"/>
  <c r="F644"/>
  <c r="F562"/>
  <c r="F555" s="1"/>
  <c r="H562"/>
  <c r="H555" s="1"/>
  <c r="G1018" i="1"/>
  <c r="G1017" s="1"/>
  <c r="G1016" s="1"/>
  <c r="G824"/>
  <c r="G823" s="1"/>
  <c r="G813" s="1"/>
  <c r="D34" i="3" s="1"/>
  <c r="I1094" i="1"/>
  <c r="G1094"/>
  <c r="H1094"/>
  <c r="I890"/>
  <c r="I874" s="1"/>
  <c r="I863" s="1"/>
  <c r="F35" i="3" s="1"/>
  <c r="H890" i="1"/>
  <c r="H874" s="1"/>
  <c r="H863" s="1"/>
  <c r="E35" i="3" s="1"/>
  <c r="I824" i="1"/>
  <c r="I823" s="1"/>
  <c r="I813" s="1"/>
  <c r="F34" i="3" s="1"/>
  <c r="H1018" i="1"/>
  <c r="H1017" s="1"/>
  <c r="H1016" s="1"/>
  <c r="H965"/>
  <c r="H953" s="1"/>
  <c r="H952" s="1"/>
  <c r="E36" i="3" s="1"/>
  <c r="H824" i="1"/>
  <c r="H823" s="1"/>
  <c r="H813" s="1"/>
  <c r="E34" i="3" s="1"/>
  <c r="G890" i="1"/>
  <c r="G874" s="1"/>
  <c r="G863" s="1"/>
  <c r="D35" i="3" s="1"/>
  <c r="I1018" i="1"/>
  <c r="I1017" s="1"/>
  <c r="I1016" s="1"/>
  <c r="H584" i="2"/>
  <c r="F584"/>
  <c r="G584"/>
  <c r="G965" i="1"/>
  <c r="G953" s="1"/>
  <c r="G952" s="1"/>
  <c r="D36" i="3" s="1"/>
  <c r="I965" i="1"/>
  <c r="I953" s="1"/>
  <c r="I952" s="1"/>
  <c r="F36" i="3" s="1"/>
  <c r="F679" i="2"/>
  <c r="H679"/>
  <c r="G679"/>
  <c r="H573"/>
  <c r="H572" s="1"/>
  <c r="F573"/>
  <c r="F572" s="1"/>
  <c r="G573"/>
  <c r="G572" s="1"/>
  <c r="G483"/>
  <c r="H483"/>
  <c r="G479"/>
  <c r="H479"/>
  <c r="G455"/>
  <c r="H455"/>
  <c r="G461"/>
  <c r="G460" s="1"/>
  <c r="H461"/>
  <c r="H460" s="1"/>
  <c r="G413"/>
  <c r="H413"/>
  <c r="G414"/>
  <c r="H414"/>
  <c r="G416"/>
  <c r="H416"/>
  <c r="G417"/>
  <c r="H417"/>
  <c r="G419"/>
  <c r="H419"/>
  <c r="G420"/>
  <c r="H420"/>
  <c r="G422"/>
  <c r="H422"/>
  <c r="G423"/>
  <c r="H423"/>
  <c r="G425"/>
  <c r="H425"/>
  <c r="G426"/>
  <c r="H426"/>
  <c r="G428"/>
  <c r="H428"/>
  <c r="G429"/>
  <c r="H429"/>
  <c r="G431"/>
  <c r="H431"/>
  <c r="G432"/>
  <c r="H432"/>
  <c r="G437"/>
  <c r="H437"/>
  <c r="G438"/>
  <c r="H438"/>
  <c r="G443"/>
  <c r="H443"/>
  <c r="G444"/>
  <c r="H444"/>
  <c r="G446"/>
  <c r="H446"/>
  <c r="G447"/>
  <c r="H447"/>
  <c r="G449"/>
  <c r="H449"/>
  <c r="G450"/>
  <c r="H450"/>
  <c r="G452"/>
  <c r="H452"/>
  <c r="G453"/>
  <c r="H453"/>
  <c r="G456"/>
  <c r="H456"/>
  <c r="G457"/>
  <c r="H457"/>
  <c r="G459"/>
  <c r="H459"/>
  <c r="G463"/>
  <c r="H463"/>
  <c r="G465"/>
  <c r="H465"/>
  <c r="G467"/>
  <c r="H467"/>
  <c r="G469"/>
  <c r="H469"/>
  <c r="G471"/>
  <c r="H471"/>
  <c r="G473"/>
  <c r="H473"/>
  <c r="G475"/>
  <c r="H475"/>
  <c r="G476"/>
  <c r="H476"/>
  <c r="G353"/>
  <c r="H353"/>
  <c r="G352"/>
  <c r="H352"/>
  <c r="G409"/>
  <c r="H409"/>
  <c r="G410"/>
  <c r="H410"/>
  <c r="G402"/>
  <c r="H402"/>
  <c r="G403"/>
  <c r="H403"/>
  <c r="G405"/>
  <c r="H405"/>
  <c r="G406"/>
  <c r="H406"/>
  <c r="G393"/>
  <c r="G390" s="1"/>
  <c r="G389" s="1"/>
  <c r="H393"/>
  <c r="H390" s="1"/>
  <c r="H389" s="1"/>
  <c r="G358"/>
  <c r="H358"/>
  <c r="G360"/>
  <c r="H360"/>
  <c r="G362"/>
  <c r="H362"/>
  <c r="G364"/>
  <c r="H364"/>
  <c r="G365"/>
  <c r="H365"/>
  <c r="G367"/>
  <c r="H367"/>
  <c r="G368"/>
  <c r="H368"/>
  <c r="G370"/>
  <c r="H370"/>
  <c r="G372"/>
  <c r="H372"/>
  <c r="G373"/>
  <c r="H373"/>
  <c r="G375"/>
  <c r="G374" s="1"/>
  <c r="H375"/>
  <c r="H374" s="1"/>
  <c r="G377"/>
  <c r="G376" s="1"/>
  <c r="H377"/>
  <c r="H376" s="1"/>
  <c r="G380"/>
  <c r="G378" s="1"/>
  <c r="H380"/>
  <c r="H378" s="1"/>
  <c r="G382"/>
  <c r="H382"/>
  <c r="G383"/>
  <c r="H383"/>
  <c r="G385"/>
  <c r="H385"/>
  <c r="G386"/>
  <c r="H386"/>
  <c r="G388"/>
  <c r="H388"/>
  <c r="G357"/>
  <c r="H357"/>
  <c r="H623" i="1"/>
  <c r="H622" s="1"/>
  <c r="I623"/>
  <c r="I622" s="1"/>
  <c r="G623"/>
  <c r="F478" i="2" s="1"/>
  <c r="F477" s="1"/>
  <c r="H619" i="1"/>
  <c r="G474" i="2" s="1"/>
  <c r="I619" i="1"/>
  <c r="H474" i="2" s="1"/>
  <c r="G619" i="1"/>
  <c r="F474" i="2" s="1"/>
  <c r="H617" i="1"/>
  <c r="G472" i="2" s="1"/>
  <c r="I617" i="1"/>
  <c r="H472" i="2" s="1"/>
  <c r="G617" i="1"/>
  <c r="F472" i="2" s="1"/>
  <c r="H615" i="1"/>
  <c r="G470" i="2" s="1"/>
  <c r="I615" i="1"/>
  <c r="H470" i="2" s="1"/>
  <c r="G615" i="1"/>
  <c r="F470" i="2" s="1"/>
  <c r="H613" i="1"/>
  <c r="G468" i="2" s="1"/>
  <c r="I613" i="1"/>
  <c r="H468" i="2" s="1"/>
  <c r="G613" i="1"/>
  <c r="F468" i="2" s="1"/>
  <c r="H611" i="1"/>
  <c r="G466" i="2" s="1"/>
  <c r="I611" i="1"/>
  <c r="H466" i="2" s="1"/>
  <c r="G611" i="1"/>
  <c r="F466" i="2" s="1"/>
  <c r="H609" i="1"/>
  <c r="G464" i="2" s="1"/>
  <c r="I609" i="1"/>
  <c r="H464" i="2" s="1"/>
  <c r="G609" i="1"/>
  <c r="F464" i="2" s="1"/>
  <c r="H607" i="1"/>
  <c r="G462" i="2" s="1"/>
  <c r="I607" i="1"/>
  <c r="H462" i="2" s="1"/>
  <c r="G607" i="1"/>
  <c r="F462" i="2" s="1"/>
  <c r="H605" i="1"/>
  <c r="G458" i="2" s="1"/>
  <c r="I605" i="1"/>
  <c r="H458" i="2" s="1"/>
  <c r="G605" i="1"/>
  <c r="F458" i="2" s="1"/>
  <c r="H602" i="1"/>
  <c r="I602"/>
  <c r="G602"/>
  <c r="H599"/>
  <c r="G451" i="2" s="1"/>
  <c r="I599" i="1"/>
  <c r="H451" i="2" s="1"/>
  <c r="G599" i="1"/>
  <c r="F451" i="2" s="1"/>
  <c r="H596" i="1"/>
  <c r="G448" i="2" s="1"/>
  <c r="I596" i="1"/>
  <c r="H448" i="2" s="1"/>
  <c r="G596" i="1"/>
  <c r="F448" i="2" s="1"/>
  <c r="H593" i="1"/>
  <c r="G445" i="2" s="1"/>
  <c r="I593" i="1"/>
  <c r="H445" i="2" s="1"/>
  <c r="G593" i="1"/>
  <c r="F445" i="2" s="1"/>
  <c r="H590" i="1"/>
  <c r="G442" i="2" s="1"/>
  <c r="I590" i="1"/>
  <c r="H442" i="2" s="1"/>
  <c r="G590" i="1"/>
  <c r="F442" i="2" s="1"/>
  <c r="H587" i="1"/>
  <c r="I587"/>
  <c r="G587"/>
  <c r="H584"/>
  <c r="G430" i="2" s="1"/>
  <c r="I584" i="1"/>
  <c r="H430" i="2" s="1"/>
  <c r="G584" i="1"/>
  <c r="F430" i="2" s="1"/>
  <c r="H581" i="1"/>
  <c r="G427" i="2" s="1"/>
  <c r="I581" i="1"/>
  <c r="H427" i="2" s="1"/>
  <c r="G581" i="1"/>
  <c r="F427" i="2" s="1"/>
  <c r="H578" i="1"/>
  <c r="G424" i="2" s="1"/>
  <c r="I578" i="1"/>
  <c r="H424" i="2" s="1"/>
  <c r="G578" i="1"/>
  <c r="F424" i="2" s="1"/>
  <c r="H575" i="1"/>
  <c r="G421" i="2" s="1"/>
  <c r="I575" i="1"/>
  <c r="H421" i="2" s="1"/>
  <c r="G575" i="1"/>
  <c r="F421" i="2" s="1"/>
  <c r="H572" i="1"/>
  <c r="G418" i="2" s="1"/>
  <c r="I572" i="1"/>
  <c r="H418" i="2" s="1"/>
  <c r="G572" i="1"/>
  <c r="F418" i="2" s="1"/>
  <c r="H569" i="1"/>
  <c r="G415" i="2" s="1"/>
  <c r="I569" i="1"/>
  <c r="H415" i="2" s="1"/>
  <c r="G569" i="1"/>
  <c r="F415" i="2" s="1"/>
  <c r="H566" i="1"/>
  <c r="G412" i="2" s="1"/>
  <c r="I566" i="1"/>
  <c r="H412" i="2" s="1"/>
  <c r="G566" i="1"/>
  <c r="F412" i="2" s="1"/>
  <c r="H687" i="1"/>
  <c r="G387" i="2" s="1"/>
  <c r="I687" i="1"/>
  <c r="H387" i="2" s="1"/>
  <c r="G687" i="1"/>
  <c r="F387" i="2" s="1"/>
  <c r="I684" i="1"/>
  <c r="H384" i="2" s="1"/>
  <c r="H684" i="1"/>
  <c r="G384" i="2" s="1"/>
  <c r="G684" i="1"/>
  <c r="F384" i="2" s="1"/>
  <c r="H681" i="1"/>
  <c r="G381" i="2" s="1"/>
  <c r="I681" i="1"/>
  <c r="H381" i="2" s="1"/>
  <c r="G681" i="1"/>
  <c r="F381" i="2" s="1"/>
  <c r="H676" i="1"/>
  <c r="I676"/>
  <c r="G676"/>
  <c r="H674"/>
  <c r="I674"/>
  <c r="G674"/>
  <c r="H671"/>
  <c r="G371" i="2" s="1"/>
  <c r="I671" i="1"/>
  <c r="H371" i="2" s="1"/>
  <c r="G671" i="1"/>
  <c r="F371" i="2" s="1"/>
  <c r="H669" i="1"/>
  <c r="G369" i="2" s="1"/>
  <c r="I669" i="1"/>
  <c r="H369" i="2" s="1"/>
  <c r="G669" i="1"/>
  <c r="F369" i="2" s="1"/>
  <c r="H666" i="1"/>
  <c r="G366" i="2" s="1"/>
  <c r="I666" i="1"/>
  <c r="H366" i="2" s="1"/>
  <c r="G666" i="1"/>
  <c r="F366" i="2" s="1"/>
  <c r="H663" i="1"/>
  <c r="G363" i="2" s="1"/>
  <c r="I663" i="1"/>
  <c r="H363" i="2" s="1"/>
  <c r="G663" i="1"/>
  <c r="F363" i="2" s="1"/>
  <c r="H661" i="1"/>
  <c r="G361" i="2" s="1"/>
  <c r="I661" i="1"/>
  <c r="H361" i="2" s="1"/>
  <c r="G661" i="1"/>
  <c r="F361" i="2" s="1"/>
  <c r="H659" i="1"/>
  <c r="G359" i="2" s="1"/>
  <c r="I659" i="1"/>
  <c r="H359" i="2" s="1"/>
  <c r="G659" i="1"/>
  <c r="F359" i="2" s="1"/>
  <c r="H656" i="1"/>
  <c r="I656"/>
  <c r="G656"/>
  <c r="H649"/>
  <c r="H648" s="1"/>
  <c r="G407" i="2" s="1"/>
  <c r="I649" i="1"/>
  <c r="I648" s="1"/>
  <c r="H407" i="2" s="1"/>
  <c r="G649" i="1"/>
  <c r="H645"/>
  <c r="G404" i="2" s="1"/>
  <c r="I645" i="1"/>
  <c r="H404" i="2" s="1"/>
  <c r="G645" i="1"/>
  <c r="F404" i="2" s="1"/>
  <c r="H642" i="1"/>
  <c r="I642"/>
  <c r="G642"/>
  <c r="H637"/>
  <c r="H636" s="1"/>
  <c r="H635" s="1"/>
  <c r="I637"/>
  <c r="I636" s="1"/>
  <c r="I635" s="1"/>
  <c r="G637"/>
  <c r="G636" s="1"/>
  <c r="G635" s="1"/>
  <c r="H631"/>
  <c r="H630" s="1"/>
  <c r="H629" s="1"/>
  <c r="H628" s="1"/>
  <c r="I631"/>
  <c r="I630" s="1"/>
  <c r="I629" s="1"/>
  <c r="I628" s="1"/>
  <c r="G631"/>
  <c r="G630" s="1"/>
  <c r="G629" s="1"/>
  <c r="G628" s="1"/>
  <c r="H626"/>
  <c r="H625" s="1"/>
  <c r="I626"/>
  <c r="I625" s="1"/>
  <c r="G626"/>
  <c r="G625" s="1"/>
  <c r="H563"/>
  <c r="H562" s="1"/>
  <c r="I563"/>
  <c r="I562" s="1"/>
  <c r="G563"/>
  <c r="G562" s="1"/>
  <c r="H557"/>
  <c r="H556" s="1"/>
  <c r="H555" s="1"/>
  <c r="H554" s="1"/>
  <c r="H553" s="1"/>
  <c r="E44" i="3" s="1"/>
  <c r="I557" i="1"/>
  <c r="I556" s="1"/>
  <c r="I555" s="1"/>
  <c r="I554" s="1"/>
  <c r="I553" s="1"/>
  <c r="F44" i="3" s="1"/>
  <c r="G557" i="1"/>
  <c r="G556" s="1"/>
  <c r="G555" s="1"/>
  <c r="G554" s="1"/>
  <c r="G553" s="1"/>
  <c r="D44" i="3" s="1"/>
  <c r="H550" i="1"/>
  <c r="H549" s="1"/>
  <c r="H548" s="1"/>
  <c r="H547" s="1"/>
  <c r="H546" s="1"/>
  <c r="H545" s="1"/>
  <c r="I550"/>
  <c r="I549" s="1"/>
  <c r="I548" s="1"/>
  <c r="I547" s="1"/>
  <c r="I546" s="1"/>
  <c r="I545" s="1"/>
  <c r="G550"/>
  <c r="G549" s="1"/>
  <c r="G548" s="1"/>
  <c r="G547" s="1"/>
  <c r="G546" s="1"/>
  <c r="G545" s="1"/>
  <c r="G641" l="1"/>
  <c r="F400" i="2" s="1"/>
  <c r="F355"/>
  <c r="I641" i="1"/>
  <c r="H400" i="2" s="1"/>
  <c r="H641" i="1"/>
  <c r="G400" i="2" s="1"/>
  <c r="G648" i="1"/>
  <c r="F407" i="2" s="1"/>
  <c r="F408"/>
  <c r="F411"/>
  <c r="F401"/>
  <c r="H812" i="1"/>
  <c r="H811" s="1"/>
  <c r="G812"/>
  <c r="G811" s="1"/>
  <c r="G433" i="2"/>
  <c r="H433"/>
  <c r="H583"/>
  <c r="F583"/>
  <c r="I812" i="1"/>
  <c r="I811" s="1"/>
  <c r="G583" i="2"/>
  <c r="G622" i="1"/>
  <c r="H401" i="2"/>
  <c r="H408"/>
  <c r="H478"/>
  <c r="H477" s="1"/>
  <c r="G401"/>
  <c r="G408"/>
  <c r="G478"/>
  <c r="G477" s="1"/>
  <c r="G454"/>
  <c r="H454"/>
  <c r="G481"/>
  <c r="G480" s="1"/>
  <c r="G356"/>
  <c r="G355" s="1"/>
  <c r="H481"/>
  <c r="H480" s="1"/>
  <c r="H351"/>
  <c r="H350" s="1"/>
  <c r="H349" s="1"/>
  <c r="G351"/>
  <c r="G350" s="1"/>
  <c r="G349" s="1"/>
  <c r="H356"/>
  <c r="H355" s="1"/>
  <c r="I565" i="1"/>
  <c r="I561" s="1"/>
  <c r="I560" s="1"/>
  <c r="I559" s="1"/>
  <c r="F45" i="3" s="1"/>
  <c r="H565" i="1"/>
  <c r="H561" s="1"/>
  <c r="H560" s="1"/>
  <c r="H559" s="1"/>
  <c r="E45" i="3" s="1"/>
  <c r="G565" i="1"/>
  <c r="I655"/>
  <c r="I654" s="1"/>
  <c r="I653" s="1"/>
  <c r="I652" s="1"/>
  <c r="H655"/>
  <c r="H654" s="1"/>
  <c r="H653" s="1"/>
  <c r="H652" s="1"/>
  <c r="G655"/>
  <c r="G654" s="1"/>
  <c r="G653" s="1"/>
  <c r="G652" s="1"/>
  <c r="I640" l="1"/>
  <c r="I634" s="1"/>
  <c r="I633" s="1"/>
  <c r="I552" s="1"/>
  <c r="I544" s="1"/>
  <c r="G640"/>
  <c r="G634" s="1"/>
  <c r="G633" s="1"/>
  <c r="F354" i="2"/>
  <c r="F348" s="1"/>
  <c r="H640" i="1"/>
  <c r="H634" s="1"/>
  <c r="H633" s="1"/>
  <c r="H552" s="1"/>
  <c r="H544" s="1"/>
  <c r="G554" i="2"/>
  <c r="G561" i="1"/>
  <c r="G560" s="1"/>
  <c r="G559" s="1"/>
  <c r="D45" i="3" s="1"/>
  <c r="H554" i="2"/>
  <c r="F554"/>
  <c r="G411"/>
  <c r="G354" s="1"/>
  <c r="H411"/>
  <c r="G348" l="1"/>
  <c r="H354"/>
  <c r="H348" s="1"/>
  <c r="G552" i="1"/>
  <c r="G544" s="1"/>
  <c r="G852" i="2"/>
  <c r="G851" s="1"/>
  <c r="H852"/>
  <c r="H851" s="1"/>
  <c r="F852"/>
  <c r="F851" s="1"/>
  <c r="G127" i="1"/>
  <c r="G126" s="1"/>
  <c r="H127"/>
  <c r="I127"/>
  <c r="G89" i="2"/>
  <c r="G88" s="1"/>
  <c r="G87" s="1"/>
  <c r="H89"/>
  <c r="H88" s="1"/>
  <c r="H87" s="1"/>
  <c r="F89"/>
  <c r="F88" s="1"/>
  <c r="F87" s="1"/>
  <c r="H268" i="1" l="1"/>
  <c r="H267" s="1"/>
  <c r="I268"/>
  <c r="I267" s="1"/>
  <c r="G268"/>
  <c r="G267" s="1"/>
  <c r="H456" l="1"/>
  <c r="H455" s="1"/>
  <c r="H454" s="1"/>
  <c r="H453" s="1"/>
  <c r="I456"/>
  <c r="I455" s="1"/>
  <c r="I454" s="1"/>
  <c r="I453" s="1"/>
  <c r="G456"/>
  <c r="G455" s="1"/>
  <c r="G454" s="1"/>
  <c r="G453" s="1"/>
  <c r="H468"/>
  <c r="I468"/>
  <c r="G468"/>
  <c r="H490"/>
  <c r="E52" i="3" s="1"/>
  <c r="I490" i="1"/>
  <c r="F52" i="3" s="1"/>
  <c r="G490" i="1"/>
  <c r="D52" i="3" s="1"/>
  <c r="G176" i="2"/>
  <c r="G175" s="1"/>
  <c r="G174" s="1"/>
  <c r="H176"/>
  <c r="H175" s="1"/>
  <c r="H174" s="1"/>
  <c r="H326" i="1"/>
  <c r="H325" s="1"/>
  <c r="H324" s="1"/>
  <c r="H319" s="1"/>
  <c r="I326"/>
  <c r="I325" s="1"/>
  <c r="I324" s="1"/>
  <c r="I319" s="1"/>
  <c r="G326"/>
  <c r="G325" s="1"/>
  <c r="G324" s="1"/>
  <c r="G319" s="1"/>
  <c r="G173" i="2"/>
  <c r="H173"/>
  <c r="G172"/>
  <c r="H172"/>
  <c r="H198" i="1"/>
  <c r="H197" s="1"/>
  <c r="H196" s="1"/>
  <c r="H191" s="1"/>
  <c r="H190" s="1"/>
  <c r="I198"/>
  <c r="I197" s="1"/>
  <c r="I196" s="1"/>
  <c r="I191" s="1"/>
  <c r="I190" s="1"/>
  <c r="G198"/>
  <c r="G197" s="1"/>
  <c r="G196" s="1"/>
  <c r="G191" s="1"/>
  <c r="G190" s="1"/>
  <c r="D23" i="3" s="1"/>
  <c r="H170" i="1"/>
  <c r="H169" s="1"/>
  <c r="H168" s="1"/>
  <c r="H167" s="1"/>
  <c r="I170"/>
  <c r="I169" s="1"/>
  <c r="I168" s="1"/>
  <c r="I167" s="1"/>
  <c r="G170"/>
  <c r="G169" s="1"/>
  <c r="G168" s="1"/>
  <c r="G167" s="1"/>
  <c r="G166" s="1"/>
  <c r="D22" i="3" s="1"/>
  <c r="G171" i="2"/>
  <c r="H171"/>
  <c r="H409" i="1"/>
  <c r="H408" s="1"/>
  <c r="I409"/>
  <c r="I408" s="1"/>
  <c r="G409"/>
  <c r="G408" s="1"/>
  <c r="H412"/>
  <c r="H411" s="1"/>
  <c r="I412"/>
  <c r="I411" s="1"/>
  <c r="G412"/>
  <c r="G411" s="1"/>
  <c r="G168" i="2"/>
  <c r="H168"/>
  <c r="G167"/>
  <c r="H167"/>
  <c r="H283" i="1"/>
  <c r="H282" s="1"/>
  <c r="H281" s="1"/>
  <c r="H280" s="1"/>
  <c r="I283"/>
  <c r="I282" s="1"/>
  <c r="I281" s="1"/>
  <c r="I280" s="1"/>
  <c r="G283"/>
  <c r="G282" s="1"/>
  <c r="G281" s="1"/>
  <c r="G280" s="1"/>
  <c r="G164" i="2"/>
  <c r="H164"/>
  <c r="G163"/>
  <c r="H163"/>
  <c r="G158"/>
  <c r="H158"/>
  <c r="G159"/>
  <c r="H159"/>
  <c r="G157"/>
  <c r="H157"/>
  <c r="I166" i="1" l="1"/>
  <c r="F22" i="3" s="1"/>
  <c r="H166" i="1"/>
  <c r="E22" i="3" s="1"/>
  <c r="F23"/>
  <c r="E23"/>
  <c r="H467" i="1"/>
  <c r="H466" s="1"/>
  <c r="H465" s="1"/>
  <c r="H459"/>
  <c r="E41" i="3" s="1"/>
  <c r="G467" i="1"/>
  <c r="G466" s="1"/>
  <c r="G465" s="1"/>
  <c r="G459"/>
  <c r="D41" i="3" s="1"/>
  <c r="I467" i="1"/>
  <c r="I466" s="1"/>
  <c r="I465" s="1"/>
  <c r="I459"/>
  <c r="F41" i="3" s="1"/>
  <c r="I407" i="1"/>
  <c r="G162" i="2"/>
  <c r="G161" s="1"/>
  <c r="G407" i="1"/>
  <c r="H407"/>
  <c r="G156" i="2"/>
  <c r="G155" s="1"/>
  <c r="G154" s="1"/>
  <c r="H162"/>
  <c r="H161" s="1"/>
  <c r="H170"/>
  <c r="H169" s="1"/>
  <c r="G170"/>
  <c r="G169" s="1"/>
  <c r="G166"/>
  <c r="G165" s="1"/>
  <c r="H166"/>
  <c r="H165" s="1"/>
  <c r="H156"/>
  <c r="H155" s="1"/>
  <c r="H154" s="1"/>
  <c r="G77"/>
  <c r="G76" s="1"/>
  <c r="G75" s="1"/>
  <c r="H77"/>
  <c r="H76" s="1"/>
  <c r="H75" s="1"/>
  <c r="F77"/>
  <c r="F76" s="1"/>
  <c r="F75" s="1"/>
  <c r="H229" i="1"/>
  <c r="H228" s="1"/>
  <c r="I229"/>
  <c r="I228" s="1"/>
  <c r="G229"/>
  <c r="G228" s="1"/>
  <c r="G80" i="2"/>
  <c r="H80"/>
  <c r="F80"/>
  <c r="G84"/>
  <c r="H84"/>
  <c r="F84"/>
  <c r="G82"/>
  <c r="H82"/>
  <c r="F82"/>
  <c r="H232" i="1"/>
  <c r="I232"/>
  <c r="G232"/>
  <c r="I402" l="1"/>
  <c r="H402"/>
  <c r="G402"/>
  <c r="H160" i="2"/>
  <c r="H140" s="1"/>
  <c r="G160"/>
  <c r="G140" s="1"/>
  <c r="G79"/>
  <c r="H79"/>
  <c r="F79"/>
  <c r="G74"/>
  <c r="G73" s="1"/>
  <c r="G72" s="1"/>
  <c r="H74"/>
  <c r="H73" s="1"/>
  <c r="H72" s="1"/>
  <c r="F74"/>
  <c r="F73" s="1"/>
  <c r="F72" s="1"/>
  <c r="G92" l="1"/>
  <c r="G91" s="1"/>
  <c r="G90" s="1"/>
  <c r="G86" s="1"/>
  <c r="H92"/>
  <c r="H91" s="1"/>
  <c r="H90" s="1"/>
  <c r="H86" s="1"/>
  <c r="F92"/>
  <c r="F91" s="1"/>
  <c r="F90" s="1"/>
  <c r="F86" s="1"/>
  <c r="H475" i="1" l="1"/>
  <c r="H474" s="1"/>
  <c r="H473" s="1"/>
  <c r="I475"/>
  <c r="I474" s="1"/>
  <c r="I473" s="1"/>
  <c r="G475"/>
  <c r="G474" s="1"/>
  <c r="G473" s="1"/>
  <c r="G237" i="2" l="1"/>
  <c r="G236" s="1"/>
  <c r="G231" s="1"/>
  <c r="H237"/>
  <c r="H236" s="1"/>
  <c r="H231" s="1"/>
  <c r="G230" l="1"/>
  <c r="H230"/>
  <c r="G347" l="1"/>
  <c r="H347"/>
  <c r="G346"/>
  <c r="H346"/>
  <c r="G344"/>
  <c r="G343" s="1"/>
  <c r="H344"/>
  <c r="H343" s="1"/>
  <c r="G342"/>
  <c r="H342"/>
  <c r="G341"/>
  <c r="H341"/>
  <c r="G339"/>
  <c r="H339"/>
  <c r="G338"/>
  <c r="H338"/>
  <c r="G96"/>
  <c r="G95" s="1"/>
  <c r="G94" s="1"/>
  <c r="H96"/>
  <c r="H95" s="1"/>
  <c r="H94" s="1"/>
  <c r="F96"/>
  <c r="F95" s="1"/>
  <c r="F94" s="1"/>
  <c r="G99"/>
  <c r="G98" s="1"/>
  <c r="H99"/>
  <c r="H98" s="1"/>
  <c r="F99"/>
  <c r="F98" s="1"/>
  <c r="G101"/>
  <c r="G100" s="1"/>
  <c r="H101"/>
  <c r="H100" s="1"/>
  <c r="F101"/>
  <c r="F100" s="1"/>
  <c r="G345" l="1"/>
  <c r="G337"/>
  <c r="H97"/>
  <c r="H337"/>
  <c r="H340"/>
  <c r="G97"/>
  <c r="H345"/>
  <c r="G340"/>
  <c r="F97"/>
  <c r="F93" s="1"/>
  <c r="H309"/>
  <c r="G309"/>
  <c r="H304"/>
  <c r="G304"/>
  <c r="H229"/>
  <c r="G229"/>
  <c r="G205"/>
  <c r="G204" s="1"/>
  <c r="G203" s="1"/>
  <c r="H205"/>
  <c r="H204" s="1"/>
  <c r="H203" s="1"/>
  <c r="G202"/>
  <c r="G201" s="1"/>
  <c r="G200" s="1"/>
  <c r="H202"/>
  <c r="H201" s="1"/>
  <c r="H200" s="1"/>
  <c r="G197"/>
  <c r="G196" s="1"/>
  <c r="G195" s="1"/>
  <c r="H197"/>
  <c r="H196" s="1"/>
  <c r="H195" s="1"/>
  <c r="G194"/>
  <c r="G193" s="1"/>
  <c r="G192" s="1"/>
  <c r="H194"/>
  <c r="H193" s="1"/>
  <c r="H192" s="1"/>
  <c r="G189"/>
  <c r="G188" s="1"/>
  <c r="G187" s="1"/>
  <c r="G186" s="1"/>
  <c r="G185" s="1"/>
  <c r="H189"/>
  <c r="H188" s="1"/>
  <c r="H187" s="1"/>
  <c r="H186" s="1"/>
  <c r="H185" s="1"/>
  <c r="G184"/>
  <c r="G183" s="1"/>
  <c r="G182" s="1"/>
  <c r="G181" s="1"/>
  <c r="H184"/>
  <c r="H183" s="1"/>
  <c r="H182" s="1"/>
  <c r="H181" s="1"/>
  <c r="G130"/>
  <c r="G129" s="1"/>
  <c r="G128" s="1"/>
  <c r="G123" s="1"/>
  <c r="H130"/>
  <c r="H129" s="1"/>
  <c r="H128" s="1"/>
  <c r="H123" s="1"/>
  <c r="F130"/>
  <c r="F129" s="1"/>
  <c r="F128" s="1"/>
  <c r="F123" s="1"/>
  <c r="G134"/>
  <c r="G133" s="1"/>
  <c r="G132" s="1"/>
  <c r="H134"/>
  <c r="H133" s="1"/>
  <c r="H132" s="1"/>
  <c r="F134"/>
  <c r="F133" s="1"/>
  <c r="F132" s="1"/>
  <c r="F138"/>
  <c r="G138"/>
  <c r="H138"/>
  <c r="F139"/>
  <c r="G139"/>
  <c r="H139"/>
  <c r="G137"/>
  <c r="H137"/>
  <c r="F137"/>
  <c r="F67"/>
  <c r="G67"/>
  <c r="H67"/>
  <c r="G64"/>
  <c r="H64"/>
  <c r="F64"/>
  <c r="G69"/>
  <c r="G68" s="1"/>
  <c r="H69"/>
  <c r="H68" s="1"/>
  <c r="F69"/>
  <c r="F68" s="1"/>
  <c r="G49"/>
  <c r="G48" s="1"/>
  <c r="G47" s="1"/>
  <c r="H49"/>
  <c r="H48" s="1"/>
  <c r="H47" s="1"/>
  <c r="F49"/>
  <c r="F48" s="1"/>
  <c r="F47" s="1"/>
  <c r="G55"/>
  <c r="G54" s="1"/>
  <c r="G53" s="1"/>
  <c r="H55"/>
  <c r="H54" s="1"/>
  <c r="H53" s="1"/>
  <c r="F55"/>
  <c r="F54" s="1"/>
  <c r="F53" s="1"/>
  <c r="G44"/>
  <c r="H44"/>
  <c r="F44"/>
  <c r="H63" l="1"/>
  <c r="H62" s="1"/>
  <c r="H61" s="1"/>
  <c r="H56" s="1"/>
  <c r="F63"/>
  <c r="F62" s="1"/>
  <c r="F61" s="1"/>
  <c r="F56" s="1"/>
  <c r="G63"/>
  <c r="G62" s="1"/>
  <c r="G61" s="1"/>
  <c r="G56" s="1"/>
  <c r="H199"/>
  <c r="H198" s="1"/>
  <c r="G199"/>
  <c r="G198" s="1"/>
  <c r="H336"/>
  <c r="H335" s="1"/>
  <c r="H334" s="1"/>
  <c r="G336"/>
  <c r="G335" s="1"/>
  <c r="G334" s="1"/>
  <c r="G46"/>
  <c r="G45" s="1"/>
  <c r="H46"/>
  <c r="H45" s="1"/>
  <c r="F46"/>
  <c r="F45" s="1"/>
  <c r="F85"/>
  <c r="G93"/>
  <c r="G85" s="1"/>
  <c r="H93"/>
  <c r="H85" s="1"/>
  <c r="H136"/>
  <c r="H135" s="1"/>
  <c r="H131" s="1"/>
  <c r="G136"/>
  <c r="G135" s="1"/>
  <c r="G131" s="1"/>
  <c r="F136"/>
  <c r="F135" s="1"/>
  <c r="F131" s="1"/>
  <c r="H191"/>
  <c r="H190" s="1"/>
  <c r="H180"/>
  <c r="G191"/>
  <c r="G190" s="1"/>
  <c r="G180"/>
  <c r="F43"/>
  <c r="F42" s="1"/>
  <c r="H43"/>
  <c r="H42" s="1"/>
  <c r="G43"/>
  <c r="G42" s="1"/>
  <c r="F41"/>
  <c r="G41"/>
  <c r="H41"/>
  <c r="G40"/>
  <c r="H40"/>
  <c r="F40"/>
  <c r="F35"/>
  <c r="G35"/>
  <c r="H35"/>
  <c r="G34"/>
  <c r="H34"/>
  <c r="F34"/>
  <c r="I89" i="1"/>
  <c r="I88" s="1"/>
  <c r="H89"/>
  <c r="H88" s="1"/>
  <c r="G89"/>
  <c r="G88" s="1"/>
  <c r="G27" i="2"/>
  <c r="G26" s="1"/>
  <c r="H27"/>
  <c r="H26" s="1"/>
  <c r="F27"/>
  <c r="F26" s="1"/>
  <c r="H22"/>
  <c r="G22"/>
  <c r="F22"/>
  <c r="G20"/>
  <c r="H20"/>
  <c r="F20"/>
  <c r="G17"/>
  <c r="H17"/>
  <c r="F17"/>
  <c r="F15"/>
  <c r="G15"/>
  <c r="H15"/>
  <c r="F16"/>
  <c r="G16"/>
  <c r="H16"/>
  <c r="G14"/>
  <c r="H14"/>
  <c r="F14"/>
  <c r="G12"/>
  <c r="G11" s="1"/>
  <c r="H12"/>
  <c r="H11" s="1"/>
  <c r="F12"/>
  <c r="F11" s="1"/>
  <c r="H438" i="1"/>
  <c r="H437" s="1"/>
  <c r="I438"/>
  <c r="I437" s="1"/>
  <c r="G438"/>
  <c r="G437" s="1"/>
  <c r="F39" i="2" l="1"/>
  <c r="F38" s="1"/>
  <c r="F37" s="1"/>
  <c r="F36" s="1"/>
  <c r="G122"/>
  <c r="F122"/>
  <c r="H122"/>
  <c r="H39"/>
  <c r="H38" s="1"/>
  <c r="H37" s="1"/>
  <c r="G39"/>
  <c r="G38" s="1"/>
  <c r="H33"/>
  <c r="H32" s="1"/>
  <c r="H31" s="1"/>
  <c r="H30" s="1"/>
  <c r="F33"/>
  <c r="F32" s="1"/>
  <c r="F31" s="1"/>
  <c r="F30" s="1"/>
  <c r="G33"/>
  <c r="G32" s="1"/>
  <c r="G31" s="1"/>
  <c r="G30" s="1"/>
  <c r="H13"/>
  <c r="G13"/>
  <c r="G10" s="1"/>
  <c r="F13"/>
  <c r="G826"/>
  <c r="G825" s="1"/>
  <c r="H826"/>
  <c r="H825" s="1"/>
  <c r="F826"/>
  <c r="F825" s="1"/>
  <c r="G824"/>
  <c r="G823" s="1"/>
  <c r="H824"/>
  <c r="H823" s="1"/>
  <c r="F824"/>
  <c r="F823" s="1"/>
  <c r="G822"/>
  <c r="G821" s="1"/>
  <c r="H822"/>
  <c r="H821" s="1"/>
  <c r="F822"/>
  <c r="F821" s="1"/>
  <c r="G820"/>
  <c r="G819" s="1"/>
  <c r="H820"/>
  <c r="H819" s="1"/>
  <c r="F820"/>
  <c r="F819" s="1"/>
  <c r="G9" l="1"/>
  <c r="G8" s="1"/>
  <c r="F10"/>
  <c r="F9" s="1"/>
  <c r="F8" s="1"/>
  <c r="H10"/>
  <c r="H9" s="1"/>
  <c r="H8" s="1"/>
  <c r="H36"/>
  <c r="G37"/>
  <c r="G36" s="1"/>
  <c r="F855"/>
  <c r="G855"/>
  <c r="H855"/>
  <c r="G854"/>
  <c r="H854"/>
  <c r="F854"/>
  <c r="G841"/>
  <c r="H841"/>
  <c r="F841"/>
  <c r="G844"/>
  <c r="H844"/>
  <c r="F844"/>
  <c r="G847"/>
  <c r="G846" s="1"/>
  <c r="H847"/>
  <c r="H846" s="1"/>
  <c r="F847"/>
  <c r="F846" s="1"/>
  <c r="F850"/>
  <c r="G850"/>
  <c r="H850"/>
  <c r="G849"/>
  <c r="H849"/>
  <c r="F849"/>
  <c r="G828"/>
  <c r="G827" s="1"/>
  <c r="H828"/>
  <c r="H827" s="1"/>
  <c r="F828"/>
  <c r="F827" s="1"/>
  <c r="G842"/>
  <c r="H842"/>
  <c r="F842"/>
  <c r="F843"/>
  <c r="G843"/>
  <c r="H843"/>
  <c r="G839"/>
  <c r="G838" s="1"/>
  <c r="H839"/>
  <c r="H838" s="1"/>
  <c r="F839"/>
  <c r="F838" s="1"/>
  <c r="F837"/>
  <c r="G837"/>
  <c r="H837"/>
  <c r="G836"/>
  <c r="H836"/>
  <c r="F836"/>
  <c r="G834"/>
  <c r="G833" s="1"/>
  <c r="H834"/>
  <c r="H833" s="1"/>
  <c r="F834"/>
  <c r="F833" s="1"/>
  <c r="F853" l="1"/>
  <c r="H853"/>
  <c r="G853"/>
  <c r="F848"/>
  <c r="G840"/>
  <c r="H840"/>
  <c r="H848"/>
  <c r="G848"/>
  <c r="H835"/>
  <c r="G835"/>
  <c r="F835"/>
  <c r="F840"/>
  <c r="F831" l="1"/>
  <c r="G831"/>
  <c r="H831"/>
  <c r="F832"/>
  <c r="G832"/>
  <c r="H832"/>
  <c r="G830"/>
  <c r="H830"/>
  <c r="F830"/>
  <c r="G829" l="1"/>
  <c r="G818" s="1"/>
  <c r="H829"/>
  <c r="H818" s="1"/>
  <c r="F829"/>
  <c r="H110" i="1"/>
  <c r="I110"/>
  <c r="G110"/>
  <c r="G115"/>
  <c r="G114" s="1"/>
  <c r="H115"/>
  <c r="I115"/>
  <c r="F818" i="2" l="1"/>
  <c r="H114" i="1"/>
  <c r="I114"/>
  <c r="I118"/>
  <c r="I117" s="1"/>
  <c r="H118"/>
  <c r="H117" s="1"/>
  <c r="G118"/>
  <c r="G117" s="1"/>
  <c r="G113" s="1"/>
  <c r="G112" s="1"/>
  <c r="H113" l="1"/>
  <c r="H112" s="1"/>
  <c r="I113"/>
  <c r="I112" s="1"/>
  <c r="I102"/>
  <c r="I101" s="1"/>
  <c r="H102"/>
  <c r="H101" s="1"/>
  <c r="G102"/>
  <c r="G101" s="1"/>
  <c r="I443" l="1"/>
  <c r="I442" s="1"/>
  <c r="I441" s="1"/>
  <c r="I440" s="1"/>
  <c r="H443"/>
  <c r="H442" s="1"/>
  <c r="H441" s="1"/>
  <c r="H440" s="1"/>
  <c r="G443"/>
  <c r="G442" s="1"/>
  <c r="G441" s="1"/>
  <c r="G440" s="1"/>
  <c r="H436"/>
  <c r="I436"/>
  <c r="G436"/>
  <c r="H450" l="1"/>
  <c r="H449" s="1"/>
  <c r="H448" s="1"/>
  <c r="H447" s="1"/>
  <c r="H446" s="1"/>
  <c r="I450"/>
  <c r="I449" s="1"/>
  <c r="I448" s="1"/>
  <c r="I447" s="1"/>
  <c r="I446" s="1"/>
  <c r="H315"/>
  <c r="I315"/>
  <c r="G315"/>
  <c r="H317"/>
  <c r="I317"/>
  <c r="G317"/>
  <c r="H314" l="1"/>
  <c r="H313" s="1"/>
  <c r="I314"/>
  <c r="I313" s="1"/>
  <c r="G314"/>
  <c r="G313" s="1"/>
  <c r="I99" l="1"/>
  <c r="I98" s="1"/>
  <c r="I97" s="1"/>
  <c r="I96" s="1"/>
  <c r="H99"/>
  <c r="H98" s="1"/>
  <c r="H97" s="1"/>
  <c r="H96" s="1"/>
  <c r="G99"/>
  <c r="G98" s="1"/>
  <c r="G97" s="1"/>
  <c r="G96" s="1"/>
  <c r="G236" l="1"/>
  <c r="I487" l="1"/>
  <c r="I486" s="1"/>
  <c r="I485" s="1"/>
  <c r="I484" s="1"/>
  <c r="I483" s="1"/>
  <c r="H487"/>
  <c r="H486" s="1"/>
  <c r="H485" s="1"/>
  <c r="H484" s="1"/>
  <c r="H483" s="1"/>
  <c r="G487"/>
  <c r="G486" s="1"/>
  <c r="G485" s="1"/>
  <c r="G484" s="1"/>
  <c r="G483" s="1"/>
  <c r="H434" l="1"/>
  <c r="I434"/>
  <c r="I433" s="1"/>
  <c r="I429" s="1"/>
  <c r="H433" l="1"/>
  <c r="G434"/>
  <c r="I428"/>
  <c r="I427" s="1"/>
  <c r="H429" l="1"/>
  <c r="H428" s="1"/>
  <c r="H427" s="1"/>
  <c r="G433"/>
  <c r="H261"/>
  <c r="I261"/>
  <c r="G261"/>
  <c r="G429" l="1"/>
  <c r="G428" s="1"/>
  <c r="G427" s="1"/>
  <c r="H530"/>
  <c r="H529" s="1"/>
  <c r="H528" s="1"/>
  <c r="E32" i="3" s="1"/>
  <c r="I530" i="1"/>
  <c r="I529" s="1"/>
  <c r="I528" s="1"/>
  <c r="F32" i="3" s="1"/>
  <c r="G530" i="1"/>
  <c r="G529" s="1"/>
  <c r="G528" s="1"/>
  <c r="G527" l="1"/>
  <c r="D32" i="3"/>
  <c r="I527" i="1"/>
  <c r="H527"/>
  <c r="H272" l="1"/>
  <c r="H271" s="1"/>
  <c r="H270" s="1"/>
  <c r="I272"/>
  <c r="I271" s="1"/>
  <c r="I270" s="1"/>
  <c r="G272"/>
  <c r="G271" s="1"/>
  <c r="G270" s="1"/>
  <c r="H481" l="1"/>
  <c r="I542" l="1"/>
  <c r="I541" s="1"/>
  <c r="I540" s="1"/>
  <c r="H542"/>
  <c r="H541" s="1"/>
  <c r="H540" s="1"/>
  <c r="G542"/>
  <c r="G541" s="1"/>
  <c r="G540" s="1"/>
  <c r="D47" i="3" s="1"/>
  <c r="I537" i="1"/>
  <c r="H537"/>
  <c r="G537"/>
  <c r="I525"/>
  <c r="I524" s="1"/>
  <c r="H525"/>
  <c r="H524" s="1"/>
  <c r="G525"/>
  <c r="G524" s="1"/>
  <c r="I522"/>
  <c r="H522"/>
  <c r="G522"/>
  <c r="I520"/>
  <c r="H520"/>
  <c r="G520"/>
  <c r="I517"/>
  <c r="H517"/>
  <c r="G517"/>
  <c r="I511"/>
  <c r="I510" s="1"/>
  <c r="I509" s="1"/>
  <c r="F15" i="3" s="1"/>
  <c r="H511" i="1"/>
  <c r="H510" s="1"/>
  <c r="H509" s="1"/>
  <c r="E15" i="3" s="1"/>
  <c r="G511" i="1"/>
  <c r="G510" s="1"/>
  <c r="G509" s="1"/>
  <c r="D15" i="3" s="1"/>
  <c r="I506" i="1"/>
  <c r="H506"/>
  <c r="G506"/>
  <c r="I481"/>
  <c r="G481"/>
  <c r="I479"/>
  <c r="H479"/>
  <c r="G479"/>
  <c r="I458"/>
  <c r="H458"/>
  <c r="G458"/>
  <c r="I452"/>
  <c r="F39" i="3" s="1"/>
  <c r="H452" i="1"/>
  <c r="E39" i="3" s="1"/>
  <c r="G452" i="1"/>
  <c r="D39" i="3" s="1"/>
  <c r="G450" i="1"/>
  <c r="G449" s="1"/>
  <c r="G448" s="1"/>
  <c r="G447" s="1"/>
  <c r="G446" s="1"/>
  <c r="G423"/>
  <c r="G422" s="1"/>
  <c r="G421" s="1"/>
  <c r="G420" s="1"/>
  <c r="G419" s="1"/>
  <c r="D31" i="3" s="1"/>
  <c r="I423" i="1"/>
  <c r="I422" s="1"/>
  <c r="I421" s="1"/>
  <c r="I420" s="1"/>
  <c r="I419" s="1"/>
  <c r="F31" i="3" s="1"/>
  <c r="H423" i="1"/>
  <c r="H422" s="1"/>
  <c r="H421" s="1"/>
  <c r="H420" s="1"/>
  <c r="H419" s="1"/>
  <c r="E31" i="3" s="1"/>
  <c r="I415" i="1"/>
  <c r="I414" s="1"/>
  <c r="I401" s="1"/>
  <c r="F29" i="3" s="1"/>
  <c r="H415" i="1"/>
  <c r="H414" s="1"/>
  <c r="H401" s="1"/>
  <c r="E29" i="3" s="1"/>
  <c r="G415" i="1"/>
  <c r="G414" s="1"/>
  <c r="G401" s="1"/>
  <c r="D29" i="3" s="1"/>
  <c r="I278" i="1"/>
  <c r="I277" s="1"/>
  <c r="H278"/>
  <c r="H277" s="1"/>
  <c r="G278"/>
  <c r="G277" s="1"/>
  <c r="G539" l="1"/>
  <c r="H539"/>
  <c r="E47" i="3"/>
  <c r="I539" i="1"/>
  <c r="F47" i="3"/>
  <c r="I534" i="1"/>
  <c r="I533" s="1"/>
  <c r="I536"/>
  <c r="I535" s="1"/>
  <c r="H534"/>
  <c r="H533" s="1"/>
  <c r="H536"/>
  <c r="H535" s="1"/>
  <c r="G534"/>
  <c r="G533" s="1"/>
  <c r="G532" s="1"/>
  <c r="G536"/>
  <c r="G535" s="1"/>
  <c r="I516"/>
  <c r="I515" s="1"/>
  <c r="I514" s="1"/>
  <c r="I513" s="1"/>
  <c r="G505"/>
  <c r="G504" s="1"/>
  <c r="G503" s="1"/>
  <c r="G502" s="1"/>
  <c r="D13" i="3" s="1"/>
  <c r="H505" i="1"/>
  <c r="H504" s="1"/>
  <c r="H503" s="1"/>
  <c r="H502" s="1"/>
  <c r="E13" i="3" s="1"/>
  <c r="I505" i="1"/>
  <c r="I504" s="1"/>
  <c r="I503" s="1"/>
  <c r="I502" s="1"/>
  <c r="F13" i="3" s="1"/>
  <c r="G516" i="1"/>
  <c r="G515" s="1"/>
  <c r="G514" s="1"/>
  <c r="G513" s="1"/>
  <c r="H516"/>
  <c r="H515" s="1"/>
  <c r="H514" s="1"/>
  <c r="H513" s="1"/>
  <c r="H478"/>
  <c r="I478"/>
  <c r="H445"/>
  <c r="G478"/>
  <c r="H312"/>
  <c r="H311" s="1"/>
  <c r="E28" i="3" s="1"/>
  <c r="G312" i="1"/>
  <c r="G311" s="1"/>
  <c r="D28" i="3" s="1"/>
  <c r="I312" i="1"/>
  <c r="I311" s="1"/>
  <c r="F28" i="3" s="1"/>
  <c r="G445" i="1"/>
  <c r="I445"/>
  <c r="H532" l="1"/>
  <c r="E37" i="3"/>
  <c r="I532" i="1"/>
  <c r="F37" i="3"/>
  <c r="D37"/>
  <c r="H477" i="1"/>
  <c r="H472" s="1"/>
  <c r="H471" s="1"/>
  <c r="H470" s="1"/>
  <c r="I477"/>
  <c r="I472" s="1"/>
  <c r="I471" s="1"/>
  <c r="I470" s="1"/>
  <c r="G477"/>
  <c r="G472" s="1"/>
  <c r="G471" s="1"/>
  <c r="G470" s="1"/>
  <c r="G501"/>
  <c r="G500" s="1"/>
  <c r="H501"/>
  <c r="I501"/>
  <c r="I500" s="1"/>
  <c r="I276"/>
  <c r="I275" s="1"/>
  <c r="I274" s="1"/>
  <c r="F27" i="3" s="1"/>
  <c r="H276" i="1"/>
  <c r="H275" s="1"/>
  <c r="H274" s="1"/>
  <c r="E27" i="3" s="1"/>
  <c r="G276" i="1"/>
  <c r="G275" s="1"/>
  <c r="G274" s="1"/>
  <c r="D27" i="3" s="1"/>
  <c r="H489" i="1"/>
  <c r="I489"/>
  <c r="G489"/>
  <c r="I418"/>
  <c r="H500" l="1"/>
  <c r="D46" i="3"/>
  <c r="F46"/>
  <c r="E46"/>
  <c r="G418" i="1"/>
  <c r="H418"/>
  <c r="I160" l="1"/>
  <c r="I159" s="1"/>
  <c r="I158" s="1"/>
  <c r="I157" s="1"/>
  <c r="H160"/>
  <c r="H159" s="1"/>
  <c r="H158" s="1"/>
  <c r="H157" s="1"/>
  <c r="G160"/>
  <c r="G159" l="1"/>
  <c r="G158" s="1"/>
  <c r="G157" s="1"/>
  <c r="G121" l="1"/>
  <c r="I33" l="1"/>
  <c r="I32" s="1"/>
  <c r="I31" s="1"/>
  <c r="I30" s="1"/>
  <c r="I14"/>
  <c r="H33"/>
  <c r="H32" s="1"/>
  <c r="H31" s="1"/>
  <c r="H30" s="1"/>
  <c r="H14"/>
  <c r="I13" l="1"/>
  <c r="I12" s="1"/>
  <c r="F10" i="3" s="1"/>
  <c r="H13" i="1"/>
  <c r="H12" s="1"/>
  <c r="E10" i="3" s="1"/>
  <c r="I11" i="1" l="1"/>
  <c r="H11"/>
  <c r="G94" l="1"/>
  <c r="G93" s="1"/>
  <c r="G92" s="1"/>
  <c r="G91" s="1"/>
  <c r="H94"/>
  <c r="H93" s="1"/>
  <c r="H92" s="1"/>
  <c r="H91" s="1"/>
  <c r="I94"/>
  <c r="I93" s="1"/>
  <c r="I92" s="1"/>
  <c r="I91" s="1"/>
  <c r="H121" l="1"/>
  <c r="H120" s="1"/>
  <c r="I121"/>
  <c r="I120" s="1"/>
  <c r="G120"/>
  <c r="G33" l="1"/>
  <c r="G32" s="1"/>
  <c r="G31" s="1"/>
  <c r="G30" l="1"/>
  <c r="G79" l="1"/>
  <c r="G82" l="1"/>
  <c r="I248" l="1"/>
  <c r="I234"/>
  <c r="I241"/>
  <c r="I260"/>
  <c r="I258"/>
  <c r="I257" s="1"/>
  <c r="I253"/>
  <c r="I252" s="1"/>
  <c r="I251" s="1"/>
  <c r="I250" s="1"/>
  <c r="I163"/>
  <c r="I162" s="1"/>
  <c r="I144" s="1"/>
  <c r="I107"/>
  <c r="I106" s="1"/>
  <c r="I84"/>
  <c r="I82"/>
  <c r="I79"/>
  <c r="I73"/>
  <c r="I72" s="1"/>
  <c r="I71" s="1"/>
  <c r="F14" i="3" s="1"/>
  <c r="I69" i="1"/>
  <c r="I68" s="1"/>
  <c r="I67" s="1"/>
  <c r="F12" i="3" s="1"/>
  <c r="I64" i="1"/>
  <c r="I63" s="1"/>
  <c r="I60"/>
  <c r="I59" s="1"/>
  <c r="I58" s="1"/>
  <c r="I47"/>
  <c r="I46" s="1"/>
  <c r="I45" s="1"/>
  <c r="I44" s="1"/>
  <c r="I54"/>
  <c r="I53" s="1"/>
  <c r="I52" s="1"/>
  <c r="I51" s="1"/>
  <c r="I41"/>
  <c r="I78" l="1"/>
  <c r="I77" s="1"/>
  <c r="I240"/>
  <c r="I239" s="1"/>
  <c r="H83" i="2"/>
  <c r="I57" i="1"/>
  <c r="I43" s="1"/>
  <c r="F11" i="3" s="1"/>
  <c r="I256" i="1"/>
  <c r="I255" s="1"/>
  <c r="I245"/>
  <c r="I247"/>
  <c r="I246" s="1"/>
  <c r="I104"/>
  <c r="I105"/>
  <c r="I40"/>
  <c r="I39" s="1"/>
  <c r="I38" s="1"/>
  <c r="I37" s="1"/>
  <c r="I266"/>
  <c r="I265" s="1"/>
  <c r="I134"/>
  <c r="I133" s="1"/>
  <c r="F9" i="3" l="1"/>
  <c r="F19"/>
  <c r="I126" i="1"/>
  <c r="I223"/>
  <c r="I238"/>
  <c r="H81" i="2"/>
  <c r="H78" s="1"/>
  <c r="H71" s="1"/>
  <c r="H70" s="1"/>
  <c r="H857" s="1"/>
  <c r="I76" i="1"/>
  <c r="I264"/>
  <c r="F26" i="3" s="1"/>
  <c r="F20"/>
  <c r="I125" i="1" l="1"/>
  <c r="I75"/>
  <c r="I222"/>
  <c r="I165" s="1"/>
  <c r="I263"/>
  <c r="I10"/>
  <c r="H248"/>
  <c r="H234"/>
  <c r="H241"/>
  <c r="H260"/>
  <c r="H258"/>
  <c r="H257" s="1"/>
  <c r="H253"/>
  <c r="H252" s="1"/>
  <c r="H251" s="1"/>
  <c r="H250" s="1"/>
  <c r="H163"/>
  <c r="H162" s="1"/>
  <c r="H144" s="1"/>
  <c r="H107"/>
  <c r="H106" s="1"/>
  <c r="H84"/>
  <c r="H82"/>
  <c r="H79"/>
  <c r="H73"/>
  <c r="H72" s="1"/>
  <c r="H71" s="1"/>
  <c r="E14" i="3" s="1"/>
  <c r="H69" i="1"/>
  <c r="H68" s="1"/>
  <c r="H67" s="1"/>
  <c r="E12" i="3" s="1"/>
  <c r="H64" i="1"/>
  <c r="H63" s="1"/>
  <c r="H60"/>
  <c r="H59" s="1"/>
  <c r="H58" s="1"/>
  <c r="H47"/>
  <c r="H46" s="1"/>
  <c r="H45" s="1"/>
  <c r="H44" s="1"/>
  <c r="H54"/>
  <c r="H53" s="1"/>
  <c r="H52" s="1"/>
  <c r="H51" s="1"/>
  <c r="H41"/>
  <c r="H78" l="1"/>
  <c r="H77" s="1"/>
  <c r="F16" i="3"/>
  <c r="F8" s="1"/>
  <c r="I36" i="1"/>
  <c r="F18" i="3"/>
  <c r="F17" s="1"/>
  <c r="I124" i="1"/>
  <c r="F24" i="3"/>
  <c r="F21" s="1"/>
  <c r="H240" i="1"/>
  <c r="H239" s="1"/>
  <c r="G83" i="2"/>
  <c r="H57" i="1"/>
  <c r="H43" s="1"/>
  <c r="H256"/>
  <c r="H255" s="1"/>
  <c r="H245"/>
  <c r="H247"/>
  <c r="H246" s="1"/>
  <c r="H104"/>
  <c r="H105"/>
  <c r="H40"/>
  <c r="H39" s="1"/>
  <c r="H38" s="1"/>
  <c r="H37" s="1"/>
  <c r="E9" i="3" s="1"/>
  <c r="F33"/>
  <c r="H266" i="1"/>
  <c r="H265" s="1"/>
  <c r="F30" i="3"/>
  <c r="F40"/>
  <c r="F43"/>
  <c r="F25"/>
  <c r="H134" i="1"/>
  <c r="H133" s="1"/>
  <c r="E11" i="3" l="1"/>
  <c r="I35" i="1"/>
  <c r="I1201" s="1"/>
  <c r="I1205" s="1"/>
  <c r="E19" i="3"/>
  <c r="H126" i="1"/>
  <c r="H223"/>
  <c r="H238"/>
  <c r="G81" i="2"/>
  <c r="G78" s="1"/>
  <c r="G71" s="1"/>
  <c r="G70" s="1"/>
  <c r="G857" s="1"/>
  <c r="H76" i="1"/>
  <c r="H264"/>
  <c r="E26" i="3" s="1"/>
  <c r="E20"/>
  <c r="F48"/>
  <c r="F54" s="1"/>
  <c r="E30"/>
  <c r="H10" i="1"/>
  <c r="H125" l="1"/>
  <c r="F56" i="3"/>
  <c r="H859" i="2"/>
  <c r="H861" s="1"/>
  <c r="H75" i="1"/>
  <c r="H36" s="1"/>
  <c r="H222"/>
  <c r="H165" s="1"/>
  <c r="E25" i="3"/>
  <c r="H263" i="1"/>
  <c r="E18" i="3" l="1"/>
  <c r="E17" s="1"/>
  <c r="H124" i="1"/>
  <c r="E16" i="3"/>
  <c r="E8" s="1"/>
  <c r="E24"/>
  <c r="E21" s="1"/>
  <c r="F57"/>
  <c r="E40"/>
  <c r="E43"/>
  <c r="H35" i="1" l="1"/>
  <c r="H1201" s="1"/>
  <c r="E48" i="3"/>
  <c r="E33"/>
  <c r="E54" l="1"/>
  <c r="H1205" i="1"/>
  <c r="E56" i="3"/>
  <c r="G859" i="2"/>
  <c r="G861" s="1"/>
  <c r="E57" i="3" l="1"/>
  <c r="G248" i="1"/>
  <c r="G245" l="1"/>
  <c r="G247"/>
  <c r="G246" s="1"/>
  <c r="G266" l="1"/>
  <c r="G265" s="1"/>
  <c r="G73" l="1"/>
  <c r="G72" l="1"/>
  <c r="G71" s="1"/>
  <c r="D14" i="3" s="1"/>
  <c r="G14" i="1"/>
  <c r="G60" l="1"/>
  <c r="G59" s="1"/>
  <c r="G58" s="1"/>
  <c r="G107"/>
  <c r="G106" s="1"/>
  <c r="G234"/>
  <c r="G22"/>
  <c r="G253"/>
  <c r="G252" s="1"/>
  <c r="G251" s="1"/>
  <c r="G250" s="1"/>
  <c r="G27"/>
  <c r="G18"/>
  <c r="G13" s="1"/>
  <c r="G12" s="1"/>
  <c r="D10" i="3" s="1"/>
  <c r="G260" i="1"/>
  <c r="G54"/>
  <c r="G53" s="1"/>
  <c r="G52" s="1"/>
  <c r="G51" s="1"/>
  <c r="G163"/>
  <c r="G162" s="1"/>
  <c r="G144" s="1"/>
  <c r="G241"/>
  <c r="G264"/>
  <c r="G258"/>
  <c r="G257" s="1"/>
  <c r="G69"/>
  <c r="G64"/>
  <c r="G63" s="1"/>
  <c r="G25"/>
  <c r="G84"/>
  <c r="G78" s="1"/>
  <c r="G77" s="1"/>
  <c r="G76" s="1"/>
  <c r="G47"/>
  <c r="G46" s="1"/>
  <c r="G45" s="1"/>
  <c r="G44" s="1"/>
  <c r="G41"/>
  <c r="G40" s="1"/>
  <c r="G39" s="1"/>
  <c r="G38" s="1"/>
  <c r="G68" l="1"/>
  <c r="G67" s="1"/>
  <c r="G263"/>
  <c r="D26" i="3"/>
  <c r="G240" i="1"/>
  <c r="G239" s="1"/>
  <c r="F83" i="2"/>
  <c r="G256" i="1"/>
  <c r="G255" s="1"/>
  <c r="G57"/>
  <c r="G104"/>
  <c r="G75" s="1"/>
  <c r="G105"/>
  <c r="G21"/>
  <c r="G20" s="1"/>
  <c r="G37"/>
  <c r="D9" i="3" s="1"/>
  <c r="G134" i="1"/>
  <c r="G133" s="1"/>
  <c r="G43" l="1"/>
  <c r="D11" i="3" s="1"/>
  <c r="D12"/>
  <c r="G36" i="1"/>
  <c r="D16" i="3"/>
  <c r="D19"/>
  <c r="G125" i="1"/>
  <c r="G223"/>
  <c r="G238"/>
  <c r="F81" i="2"/>
  <c r="F78" s="1"/>
  <c r="F71" s="1"/>
  <c r="F70" s="1"/>
  <c r="F857" s="1"/>
  <c r="D20" i="3"/>
  <c r="G11" i="1"/>
  <c r="G10" s="1"/>
  <c r="D18" i="3" l="1"/>
  <c r="D17" s="1"/>
  <c r="G124" i="1"/>
  <c r="G222"/>
  <c r="D8" i="3"/>
  <c r="D30"/>
  <c r="D25"/>
  <c r="G165" i="1" l="1"/>
  <c r="G35" s="1"/>
  <c r="G1201" s="1"/>
  <c r="G1205" s="1"/>
  <c r="D24" i="3"/>
  <c r="D21" s="1"/>
  <c r="D40"/>
  <c r="D43"/>
  <c r="D48"/>
  <c r="D56" l="1"/>
  <c r="F859" i="2"/>
  <c r="F861" s="1"/>
  <c r="D33" i="3"/>
  <c r="D54" s="1"/>
  <c r="D57" l="1"/>
</calcChain>
</file>

<file path=xl/sharedStrings.xml><?xml version="1.0" encoding="utf-8"?>
<sst xmlns="http://schemas.openxmlformats.org/spreadsheetml/2006/main" count="7859" uniqueCount="892">
  <si>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</si>
  <si>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</si>
  <si>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</si>
  <si>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</si>
  <si>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</si>
  <si>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</si>
  <si>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</si>
  <si>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</si>
  <si>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</si>
  <si>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Национальная экономика</t>
  </si>
  <si>
    <t>04</t>
  </si>
  <si>
    <t>Транспорт</t>
  </si>
  <si>
    <t>08</t>
  </si>
  <si>
    <t>Иные бюджетные ассигнования</t>
  </si>
  <si>
    <t>Другие вопросы в области национальной экономики</t>
  </si>
  <si>
    <t>12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</si>
  <si>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</si>
  <si>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</si>
  <si>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</si>
  <si>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</si>
  <si>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</si>
  <si>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</si>
  <si>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Социальное обеспечение и иные выплаты населению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</si>
  <si>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</si>
  <si>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</si>
  <si>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</si>
  <si>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</si>
  <si>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</si>
  <si>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Другие вопросы в области социальной политики</t>
  </si>
  <si>
    <t>06</t>
  </si>
  <si>
    <t>Центральный аппарат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</si>
  <si>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</si>
  <si>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</si>
  <si>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</si>
  <si>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</si>
  <si>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</si>
  <si>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</si>
  <si>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</si>
  <si>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</si>
  <si>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</si>
  <si>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</si>
  <si>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</si>
  <si>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</si>
  <si>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</si>
  <si>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</si>
  <si>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</si>
  <si>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99 0 00 20401</t>
  </si>
  <si>
    <t>99 0 00 21100</t>
  </si>
  <si>
    <t>99 0 00 22010</t>
  </si>
  <si>
    <t>99 0 00 22020</t>
  </si>
  <si>
    <t>99 0 00 23000</t>
  </si>
  <si>
    <t>Образование</t>
  </si>
  <si>
    <t>07</t>
  </si>
  <si>
    <t>Дополнительное образование детей</t>
  </si>
  <si>
    <t>600</t>
  </si>
  <si>
    <t>Резервные фонды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</si>
  <si>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</si>
  <si>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</si>
  <si>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</si>
  <si>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</si>
  <si>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</si>
  <si>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</si>
  <si>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</si>
  <si>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</si>
  <si>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</si>
  <si>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</si>
  <si>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</si>
  <si>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</si>
  <si>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</si>
  <si>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</si>
  <si>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</si>
  <si>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</si>
  <si>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</si>
  <si>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</si>
  <si>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</si>
  <si>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</si>
  <si>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</si>
  <si>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</si>
  <si>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</si>
  <si>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</si>
  <si>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</si>
  <si>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</si>
  <si>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</si>
  <si>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</si>
  <si>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</si>
  <si>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</si>
  <si>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</si>
  <si>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</si>
  <si>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</si>
  <si>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99 0 00 04000</t>
  </si>
  <si>
    <t>99 0 00 03560</t>
  </si>
  <si>
    <t>99 0 00 03550</t>
  </si>
  <si>
    <t>284</t>
  </si>
  <si>
    <t>Администрация Миасского городского округа</t>
  </si>
  <si>
    <t>Глава муниципального образования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</si>
  <si>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</si>
  <si>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</si>
  <si>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</si>
  <si>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</si>
  <si>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Жилищно-коммунальное хозяйство</t>
  </si>
  <si>
    <t xml:space="preserve">05 </t>
  </si>
  <si>
    <t>Охрана объектов растительного и животного мира и среды их обитания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</si>
  <si>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</si>
  <si>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</si>
  <si>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</si>
  <si>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Физическая культура и спорт</t>
  </si>
  <si>
    <t>Дорожное хозяйство (дорожные фонды)</t>
  </si>
  <si>
    <t>Капитальные вложения в объекты государственной (муниципальной) собственности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</si>
  <si>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</si>
  <si>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</si>
  <si>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Охрана окружающей среды</t>
  </si>
  <si>
    <t>Культура и кинематография</t>
  </si>
  <si>
    <t>(тыс.рублей)</t>
  </si>
  <si>
    <t>Непрограммное направление расходов</t>
  </si>
  <si>
    <t xml:space="preserve">Реализация переданных государственных полномочий в области охраны труда </t>
  </si>
  <si>
    <t>99 0 00 51200</t>
  </si>
  <si>
    <t>Обеспечение проведения выборов и референдумов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</si>
  <si>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</si>
  <si>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</si>
  <si>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</si>
  <si>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</si>
  <si>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"Формирование благоприятного инвестиционного климата"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</si>
  <si>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</si>
  <si>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</si>
  <si>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</si>
  <si>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99 0 00 59300</t>
  </si>
  <si>
    <t>Условно утверждаемые расходы</t>
  </si>
  <si>
    <t>Профессиональная подготовка, переподготовка и повышение квалификации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</si>
  <si>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</si>
  <si>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</si>
  <si>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Проведение комплексных кадастровых работ на территории Челябинской области</t>
  </si>
  <si>
    <t>Муниципальная программа "Обеспечение деятельности Администрации Миасского городского округа 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</si>
  <si>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</si>
  <si>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</si>
  <si>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</si>
  <si>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</si>
  <si>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</si>
  <si>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</si>
  <si>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</si>
  <si>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Муниципальная программа "Обеспечение деятельности Администрации Миасского городского округа"</t>
  </si>
  <si>
    <t>Приложение 3</t>
  </si>
  <si>
    <t xml:space="preserve"> 2025 год      </t>
  </si>
  <si>
    <t>Охрана окружающей  среды</t>
  </si>
  <si>
    <t>Культура, кинематография</t>
  </si>
  <si>
    <t>Другие вопросы в области культуры, кинематографии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</si>
  <si>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</si>
  <si>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</si>
  <si>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</si>
  <si>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99 0 00 03570</t>
  </si>
  <si>
    <t>Реализация мероприятий за счет "экологических платежей"</t>
  </si>
  <si>
    <t xml:space="preserve"> 2026 год      </t>
  </si>
  <si>
    <t>99 0 00 99060</t>
  </si>
  <si>
    <t>99 0 00 99400</t>
  </si>
  <si>
    <t xml:space="preserve"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 </t>
  </si>
  <si>
    <t>Проведение комплексных кадастровых работ на территории Челябинской области за счет средств областного бюджета</t>
  </si>
  <si>
    <t>Приложение 4</t>
  </si>
  <si>
    <t>Приложение 5</t>
  </si>
  <si>
    <t>Ведомственная структура расходов бюджета Миасского городского округа на 2025 год и на плановый период 2026 и 2027 годов</t>
  </si>
  <si>
    <t>01 0 00 00000</t>
  </si>
  <si>
    <t>02 0 00 00000</t>
  </si>
  <si>
    <t>04 0 00 00000</t>
  </si>
  <si>
    <t>Муниципальная  программа "Профилактика терроризма, экстремизма и иных правонарушений в Миасском городском округе"</t>
  </si>
  <si>
    <t>05 0 00 00000</t>
  </si>
  <si>
    <t>06 0 00 00000</t>
  </si>
  <si>
    <t>15 0 00 00000</t>
  </si>
  <si>
    <t>09 0 00 00000</t>
  </si>
  <si>
    <t>10 0 00 00000</t>
  </si>
  <si>
    <t>13 0 00 00000</t>
  </si>
  <si>
    <t>14 0 00 00000</t>
  </si>
  <si>
    <t>11 0 00 00000</t>
  </si>
  <si>
    <t>Муниципальная программа "Реализация отдельных полномочий Администрации Миасского городского округа в области архитектуры, градостроительства и земельных отношений"</t>
  </si>
  <si>
    <t>07 0 00 00000</t>
  </si>
  <si>
    <t>12 0 00 00000</t>
  </si>
  <si>
    <t>08 0 00 00000</t>
  </si>
  <si>
    <t>Комплекс процессных мероприятий "Переселение граждан из аварийного жилищного фонда в Миасском городском округе"</t>
  </si>
  <si>
    <t>Комплексы процессных мероприятий</t>
  </si>
  <si>
    <t>08 4 00 00000</t>
  </si>
  <si>
    <t>08 4 01 00000</t>
  </si>
  <si>
    <t>Региональные проекты, реализуемые в составе национальных проектов</t>
  </si>
  <si>
    <t xml:space="preserve">Комплексы процессных мероприятий </t>
  </si>
  <si>
    <t>01 4 01 00000</t>
  </si>
  <si>
    <t>01 4 01 20300</t>
  </si>
  <si>
    <t>01 4 00 00000</t>
  </si>
  <si>
    <t>01 4 01 20401</t>
  </si>
  <si>
    <t>02 4 00 00000</t>
  </si>
  <si>
    <t>02 4 01 00000</t>
  </si>
  <si>
    <t>02 4 01 67020</t>
  </si>
  <si>
    <t>04 4 00 00000</t>
  </si>
  <si>
    <t>04 4 01 00000</t>
  </si>
  <si>
    <t>04 4 01 03200</t>
  </si>
  <si>
    <t>01 4 01 22010</t>
  </si>
  <si>
    <t>01 4 01 22020</t>
  </si>
  <si>
    <t>01 4 01 23000</t>
  </si>
  <si>
    <t>05 4 00 00000</t>
  </si>
  <si>
    <t>05 4 01 00000</t>
  </si>
  <si>
    <t>15 4 00 00000</t>
  </si>
  <si>
    <t>06 4 00 00000</t>
  </si>
  <si>
    <t>15 4 01 00000</t>
  </si>
  <si>
    <t>15 4 02 00000</t>
  </si>
  <si>
    <t>07 4 00 00000</t>
  </si>
  <si>
    <t>07 4 02 00000</t>
  </si>
  <si>
    <t>Муниципальная программа "Капитальное строительство и реконструкция объектов муниципальной собственности Миасского городского округа "</t>
  </si>
  <si>
    <t>11 4 00 00000</t>
  </si>
  <si>
    <t>12 4 01 00000</t>
  </si>
  <si>
    <t>11 4 01 00000</t>
  </si>
  <si>
    <t>12 4 01 S1030</t>
  </si>
  <si>
    <t>12 4 00 00000</t>
  </si>
  <si>
    <t>13 4 00 00000</t>
  </si>
  <si>
    <t>13 4 01 00000</t>
  </si>
  <si>
    <t>14 4 00 00000</t>
  </si>
  <si>
    <t>14 4 01 00000</t>
  </si>
  <si>
    <t>14 4 01 73121</t>
  </si>
  <si>
    <t>14 4 02 00000</t>
  </si>
  <si>
    <t>14 4 02 73121</t>
  </si>
  <si>
    <t>06 4 01 00000</t>
  </si>
  <si>
    <t>06 4 01 22030</t>
  </si>
  <si>
    <t>10 4 00 00000</t>
  </si>
  <si>
    <t>10 4 01 00000</t>
  </si>
  <si>
    <t>Региональные проекты, реализуемые вне национальных проектов</t>
  </si>
  <si>
    <t>10 2 00 00000</t>
  </si>
  <si>
    <t>18 0 00 00000</t>
  </si>
  <si>
    <t>18 4 01 00000</t>
  </si>
  <si>
    <t>18 4 00 00000</t>
  </si>
  <si>
    <t>08 4 02 00000</t>
  </si>
  <si>
    <t>08 4 02 28190</t>
  </si>
  <si>
    <t>08 4 02 R0820</t>
  </si>
  <si>
    <t>26 0 00 00000</t>
  </si>
  <si>
    <t>Муниципальная программа "Социальная защита населения Миасского городского округа"</t>
  </si>
  <si>
    <t>26 4 00 00000</t>
  </si>
  <si>
    <t>25 0 00 00000</t>
  </si>
  <si>
    <t>25 4 00 00000</t>
  </si>
  <si>
    <t>25 4 01 00000</t>
  </si>
  <si>
    <t>25 4 01 20401</t>
  </si>
  <si>
    <t>25 4 01 22010</t>
  </si>
  <si>
    <t>25 4 01 22020</t>
  </si>
  <si>
    <t>25 4 01 23000</t>
  </si>
  <si>
    <t xml:space="preserve">Комплекс процессных мероприятий "Улучшение условий и охраны труда в целях снижения профессиональных рисков работников организаций, расположенных на территории Миасского городского округа" </t>
  </si>
  <si>
    <t>04 4 02 00000</t>
  </si>
  <si>
    <t>Комплекс процессных мероприятий "Мероприятия по предупреждению безнадзорности, беспризорности, правонарушений и антиобщественных действий несовершеннолетних"</t>
  </si>
  <si>
    <t>Комплекс процессных мероприятий "Обеспечение деятельности комиссии по делам несовершеннолетних и защите их прав"</t>
  </si>
  <si>
    <t>04 4 02 23000</t>
  </si>
  <si>
    <t xml:space="preserve">Комплекс процессных мероприятий "Обеспечение функционирования Администрации Миасского городского Округа" </t>
  </si>
  <si>
    <t>Комплекс процессных мероприятий "Обеспечение условий для формирования благоприятного инвестиционного климата в монопрофильном муниципальном образовании МГО"</t>
  </si>
  <si>
    <t>Комплекс процессных мероприятий  "Содействие росту экономического потенциала туризма"</t>
  </si>
  <si>
    <t>Комплекс процессных мероприятий "Развитие системы профилактики терроризма и экстремизма в Миасском городском округе"</t>
  </si>
  <si>
    <t>Комплекс процессных мероприятий "Осуществление мероприятий в сфере профилактики правонарушений на территории Миасского городского округа"</t>
  </si>
  <si>
    <t>05 4 03 00000</t>
  </si>
  <si>
    <t xml:space="preserve">Расходы на реализацию отраслевых мероприятий </t>
  </si>
  <si>
    <t>01 4 02 23000</t>
  </si>
  <si>
    <t>01 4 02 00000</t>
  </si>
  <si>
    <t>Комплекс процессных мероприятий "Развитие муниципальной службы в Администрации Миасского городского Округа"</t>
  </si>
  <si>
    <t>Комплекс процессных мероприятий "Управление муниципальными финансами в Миасском городском округе"</t>
  </si>
  <si>
    <t>Комплекс процессных мероприятий "Поддержка социально-ориентированных некоммерческих организаций в Миасском городском округе"</t>
  </si>
  <si>
    <t>26 4 07 00000</t>
  </si>
  <si>
    <t>Комплекс процессных мероприятий "Обеспечение содержания и функционирования МБУ "Архив"</t>
  </si>
  <si>
    <t>Комплекс процессных мероприятий "Осуществление переданных государственных полномочий"</t>
  </si>
  <si>
    <t>15 4 02 12010</t>
  </si>
  <si>
    <t>Комплекс процессных мероприятий "Организация и проведение работ по управлению, пользованию и распоряжению имуществом Миасского городского округа"</t>
  </si>
  <si>
    <t xml:space="preserve">Содержание имущества, находящегося в муниципальной собственности </t>
  </si>
  <si>
    <t xml:space="preserve">Приобретение имущества для муниципальных  нужд </t>
  </si>
  <si>
    <t>06 4 01 22040</t>
  </si>
  <si>
    <t>Комплекс процессных мероприятий "Обеспечение повышения уровня благоустройства кладбищ и качества ритуальных услуг"</t>
  </si>
  <si>
    <t>Организация погребения умерших на безвозмездной основе (в рамках гарантированного перечня услуг по погребению)</t>
  </si>
  <si>
    <t>Обеспечение деятельности муниципальных учреждений</t>
  </si>
  <si>
    <t>15 4 01 11000</t>
  </si>
  <si>
    <t>07 4 02 16000</t>
  </si>
  <si>
    <t>05 4 01 16000</t>
  </si>
  <si>
    <t>05 4 03 16000</t>
  </si>
  <si>
    <t>Распределение бюджетных ассигнований по разделам и подразделам классификации расходов бюджета на 2025 год и на плановый период 2026 и 2027 годов</t>
  </si>
  <si>
    <t>10 4 02 00000</t>
  </si>
  <si>
    <t>Комплекс процессных мероприятий "Организация мероприятий по охране окружающей среды в границах Миасского городского округа"</t>
  </si>
  <si>
    <t>10 4 01 16000</t>
  </si>
  <si>
    <t>08 4 01 16000</t>
  </si>
  <si>
    <t>Муниципальная программа "Обеспечение безопасности жизнедеятельности населения Миасского городского округа"</t>
  </si>
  <si>
    <t>Муниципальная программа "Капитальное строительство и реконструкция объектов муниципальной собственности Миасского городского округа"</t>
  </si>
  <si>
    <t>16 0 00 00000</t>
  </si>
  <si>
    <t>Муниципальная программа "Чистый город "</t>
  </si>
  <si>
    <t>17 0 00 00000</t>
  </si>
  <si>
    <t>Муниципальная программа "Благоустройство и озеленение на территории Миасского городского округа "</t>
  </si>
  <si>
    <t>19 0 00 00000</t>
  </si>
  <si>
    <t>Муниципальная программа "Организация функционирования объектов инженерной инфраструктуры Миасского городского округа "</t>
  </si>
  <si>
    <t>20 0 00 00000</t>
  </si>
  <si>
    <t>Муниципальная программа "Организация транспортного и дорожного обслуживания на территории Миасского городского округа "</t>
  </si>
  <si>
    <t>21 0 00 00000</t>
  </si>
  <si>
    <t>Муниципальная программа "Формирование современной городской среды н территории Миасского городского округа на 2025-2027 годы "</t>
  </si>
  <si>
    <t>22 0 00 00000</t>
  </si>
  <si>
    <t>Муниципальная программа "Поддержка инициативных проектов в Миасском городском округе "</t>
  </si>
  <si>
    <t>23 0 00 00000</t>
  </si>
  <si>
    <t>Муниципальная программа "Организация ритуальных услуг и содержание мест захоронений на территории Миасского городского округа "</t>
  </si>
  <si>
    <t>Муниципальная программа "Содержание общегородских территорий и объектов благоустройства"</t>
  </si>
  <si>
    <t>24 0 00 00000</t>
  </si>
  <si>
    <t>26 4 07 16000</t>
  </si>
  <si>
    <t>Управление социальной защиты населения Администрации Миасского городского округа</t>
  </si>
  <si>
    <t>285</t>
  </si>
  <si>
    <t>27 0 00 00000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</si>
  <si>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</si>
  <si>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28 0 00 00000</t>
  </si>
  <si>
    <t>29 0 00 00000</t>
  </si>
  <si>
    <t>Муниципальная программа "Развитие системы образования в Миасском городском округе"</t>
  </si>
  <si>
    <t>30 0 00 00000</t>
  </si>
  <si>
    <t>Муниципальная программа "Противодействие злоупотреблению наркотическими средствами и их незаконному обороту в Миасском городском округе"</t>
  </si>
  <si>
    <t>31 0 00 00000</t>
  </si>
  <si>
    <t>Муниципальная программа "Развитие культуры в Миасском городском округе"</t>
  </si>
  <si>
    <t>Комплекс процессных мероприятий "Создание условий для развития деятельности субъектов малого и среднего предпринимательства и "самозанятых"</t>
  </si>
  <si>
    <t>13 4 01 16000</t>
  </si>
  <si>
    <t>10 4 02 11000</t>
  </si>
  <si>
    <t>Комплекс процессных мероприятий "Обеспечение детей-сирот и детей, оставшихся без попечения родителей, жилыми помещениями по договорам найма специализированных жилых помещений на территории Миасского городского округа"</t>
  </si>
  <si>
    <t>18 4 01 08300</t>
  </si>
  <si>
    <t>Комплекс процессных мероприятий "Финансовая поддержка садоводческих и огороднических некоммерческих товариществ, расположенных на территории Миасского городского округа"</t>
  </si>
  <si>
    <t>08 2 00 00000</t>
  </si>
  <si>
    <t>08 2 03 00000</t>
  </si>
  <si>
    <t>08 2 03 L4970</t>
  </si>
  <si>
    <t>Региональные проекты, вне национальных проектов</t>
  </si>
  <si>
    <t>Региональный проект "Оказание молодым семьям государственной поддержки для улучшения жилищных условий"</t>
  </si>
  <si>
    <t>Комплекс процессных мероприятий "Организация и осуществление деятельности МКУ "Комитет по строительству"</t>
  </si>
  <si>
    <t>11 4 01 11000</t>
  </si>
  <si>
    <t>Комплекс процессных мероприятий "Выполнение кадастровых работ с целью внесения сведений о земельных участках в Единый государственный реестр недвижимости"</t>
  </si>
  <si>
    <t>07 4 03 00000</t>
  </si>
  <si>
    <t>07 4 03 16000</t>
  </si>
  <si>
    <t>Комплекс процессных мероприятий "Подготовка документов в области градостроительной деятельности"</t>
  </si>
  <si>
    <t>07 4 01 00000</t>
  </si>
  <si>
    <t>07 4 01 16000</t>
  </si>
  <si>
    <t>07 4 03 L5110</t>
  </si>
  <si>
    <t>07 4 03 S9340</t>
  </si>
  <si>
    <t>09 4 00 00000</t>
  </si>
  <si>
    <t>09 4 01 00000</t>
  </si>
  <si>
    <t>09 4 01 11000</t>
  </si>
  <si>
    <t>09 4 02 00000</t>
  </si>
  <si>
    <t>09 4 02 16000</t>
  </si>
  <si>
    <t>Комплекс процессных мероприятий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</si>
  <si>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09 4 03 00000</t>
  </si>
  <si>
    <t>09 4 03 16000</t>
  </si>
  <si>
    <t>Комплекс процессных мероприятий "Обеспечение работоспособности комплексной системы экстренного оповещения населения Миасского городского округа"</t>
  </si>
  <si>
    <t>09 4 04 00000</t>
  </si>
  <si>
    <t>09 4 04 16000</t>
  </si>
  <si>
    <t>Муниципальные проекты</t>
  </si>
  <si>
    <t>11 5 00 00000</t>
  </si>
  <si>
    <t>Проект "Бюджетные инвестиции в объекты социальной сферы"</t>
  </si>
  <si>
    <t>11 5 01 00000</t>
  </si>
  <si>
    <t>Бюджетные инвестиции в объекты капитального строительства государственной (муниципальной) собственности</t>
  </si>
  <si>
    <t>11 5 01 13000</t>
  </si>
  <si>
    <t>11 5 02 00000</t>
  </si>
  <si>
    <t>11 5 02 13000</t>
  </si>
  <si>
    <t>11 5 03 00000</t>
  </si>
  <si>
    <t>11 5 03 13000</t>
  </si>
  <si>
    <t>Проект "Чистая вода" на территории Миасского городского округа</t>
  </si>
  <si>
    <t>11 5 04 00000</t>
  </si>
  <si>
    <t>11 5 04 13000</t>
  </si>
  <si>
    <t>Проект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</si>
  <si>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11 5 05 00000</t>
  </si>
  <si>
    <t>11 5 05 16000</t>
  </si>
  <si>
    <t>Обеспечение жильем молодых семей</t>
  </si>
  <si>
    <t>Обеспечение предоставления жилых помещений детям-сиротам  и  детям,  оставшимся 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№ 212-ЗО "О мерах социальной поддержки детей-сирот и детей, оставшихся  без  попечения  родителей, вознаграждении,  причитающемся  приемному родителю, и социальных гарантиях приемной семье"</t>
  </si>
  <si>
    <t>08 2 02 00000</t>
  </si>
  <si>
    <t xml:space="preserve"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 </t>
  </si>
  <si>
    <t>10 2 05 S3020</t>
  </si>
  <si>
    <t>10 2 05 00000</t>
  </si>
  <si>
    <t>Региональный проект "Чистый регион-74"</t>
  </si>
  <si>
    <t xml:space="preserve">Осуществление переданных государственных полномочий по организации работы комиссий по делам несовершеннолетних и защите их прав </t>
  </si>
  <si>
    <t>Осуществление переданных государственных полномочий по комплектованию, учету, использованию и хранению архивных документов, отнесенных к государственной собственности Челябинской области</t>
  </si>
  <si>
    <t>Осуществление переданных государственных полномочий по организации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</si>
  <si>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Осуществление переданных государственных полномочий в области охраны труда</t>
  </si>
  <si>
    <t>99 0 00 99150</t>
  </si>
  <si>
    <t>Осуществление переданных государственных полномочий на государственную регистрацию актов гражданского состояния за счет средств областного бюджета</t>
  </si>
  <si>
    <t>Осуществление переданных государственных полномочий по созданию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переданного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от 27 мая 2010 года № 583-ЗО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</si>
  <si>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 xml:space="preserve">Осуществление переданных государственных полномочий по установлению необходимости проведения капитального ремонта общего имущества в многоквартирном доме </t>
  </si>
  <si>
    <t>Оказание поддержки садоводческим некоммерческим товариществам, расположенным на территории Миасского городского округа</t>
  </si>
  <si>
    <t>26 4 05 00000</t>
  </si>
  <si>
    <t>Реализация полномочий Российской Федерации на оплату жилищно-коммунальных услуг отдельным категориям граждан</t>
  </si>
  <si>
    <t>26 4 05 52500</t>
  </si>
  <si>
    <t>Доплаты к пенсиям государственных служащих субъектов Российской Федерации и муниципальных служащих</t>
  </si>
  <si>
    <t>26 4 05 84910</t>
  </si>
  <si>
    <t>Комплекс процессных мероприятий "Формирование доступной среды для инвалидов и маломобильных групп населения"</t>
  </si>
  <si>
    <t>26 4 02 00000</t>
  </si>
  <si>
    <t>26 4 02 16000</t>
  </si>
  <si>
    <t>26 4 05 28340</t>
  </si>
  <si>
    <t>26 4 05 28350</t>
  </si>
  <si>
    <t>26 4 05 28360</t>
  </si>
  <si>
    <t>26 4 05 28380</t>
  </si>
  <si>
    <t>26 4 05 28390</t>
  </si>
  <si>
    <t>26 4 05 28400</t>
  </si>
  <si>
    <t xml:space="preserve">Предоставление гражданам субсидий на оплату жилого помещения и коммунальных услуг </t>
  </si>
  <si>
    <t>26 4 05 28420</t>
  </si>
  <si>
    <t xml:space="preserve"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 </t>
  </si>
  <si>
    <t>26 4 05 28430</t>
  </si>
  <si>
    <t>26 4 05 28440</t>
  </si>
  <si>
    <t>Адресная субсидия гражданам в связи с ростом платы за коммунальные услуги</t>
  </si>
  <si>
    <t>26 4 05 28450</t>
  </si>
  <si>
    <t>26 4 05 28460</t>
  </si>
  <si>
    <t>26 4 05 52200</t>
  </si>
  <si>
    <t>Компенсация отдельным категориям граждан оплаты взноса на капитальный ремонт общего имущества в многоквартирном доме</t>
  </si>
  <si>
    <t>26 4 05 R4620</t>
  </si>
  <si>
    <t>Единовременное социальное пособие</t>
  </si>
  <si>
    <t>26 4 05 85051</t>
  </si>
  <si>
    <t>Социальная поддержка граждан, имеющих звание "Почетный гражданин города Миасса"</t>
  </si>
  <si>
    <t>26 4 05 85052</t>
  </si>
  <si>
    <t>Компенсация расходов на медицинское обслуживание муниципальным служащим, вышедшим на пенсию, включая членов их семей</t>
  </si>
  <si>
    <t>26 4 05 85054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</si>
  <si>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</si>
  <si>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26 4 05 85056</t>
  </si>
  <si>
    <t>Единовременная денежная выплата гражданам, заключившим контракт с Министерством обороны Российской Федерации о прохождении военной службы в Вооруженных силах Российской Федерации</t>
  </si>
  <si>
    <t>26 4 05 85057</t>
  </si>
  <si>
    <t>Оказание дополнительной медико-социальной помощи родителям, находящимся в трудной жизненной ситуации</t>
  </si>
  <si>
    <t>26 4 05 85058</t>
  </si>
  <si>
    <t>Общегородские мероприятия в области социальной политики</t>
  </si>
  <si>
    <t>26 4 05 85059</t>
  </si>
  <si>
    <t>Комплекс процессных мероприятий "Предоставление дополнительных мер социальной поддержки в сфере здравоохранения Миасского городского округа"</t>
  </si>
  <si>
    <t>26 4 06 00000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</si>
  <si>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</si>
  <si>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>26 4 06 85053</t>
  </si>
  <si>
    <t>27 4 00 00000</t>
  </si>
  <si>
    <t>Комплекс процессных мероприятий "Организация предоставления дополнительных мер социальной поддержки отдельным категориям граждан в части проезда в городском и пригородном транспорте общего пользования"</t>
  </si>
  <si>
    <t>27 4 01 00000</t>
  </si>
  <si>
    <t>Сопровождение автоматизированной системы оплаты проезда и изготовление социальных карт</t>
  </si>
  <si>
    <t>27 4 01 85060</t>
  </si>
  <si>
    <t>26 1 00 00000</t>
  </si>
  <si>
    <t>26 1 P1 00000</t>
  </si>
  <si>
    <t>26 1 P1 28010</t>
  </si>
  <si>
    <t>26 4 03 00000</t>
  </si>
  <si>
    <t>26 4 03 28040</t>
  </si>
  <si>
    <t>26 4 03 28050</t>
  </si>
  <si>
    <t>Комплекс процессных мероприятий "Предоставление мер социальной поддержки детям-сиротам и детям, оставшимся без попечения родителей"</t>
  </si>
  <si>
    <t>26 4 04 00000</t>
  </si>
  <si>
    <t>26 4 04 28200</t>
  </si>
  <si>
    <t>26 4 01 00000</t>
  </si>
  <si>
    <t>26 4 01 20401</t>
  </si>
  <si>
    <t>26 4 01 22010</t>
  </si>
  <si>
    <t>26 4 01 22020</t>
  </si>
  <si>
    <t>26 4 01 23000</t>
  </si>
  <si>
    <t xml:space="preserve">Осуществление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 </t>
  </si>
  <si>
    <t>26 4 01 28120</t>
  </si>
  <si>
    <t>Осуществление переданных государственных полномочий по организации и осуществлению деятельности по опеке и попечительству</t>
  </si>
  <si>
    <t>26 4 01 28170</t>
  </si>
  <si>
    <t xml:space="preserve">Организация работы органов управления социальной защиты населения муниципальных образований </t>
  </si>
  <si>
    <t>26 4 01 28370</t>
  </si>
  <si>
    <t>Предоставление гражданам субсидий на оплату жилого помещения и коммунальных услуг</t>
  </si>
  <si>
    <t>26 4 01 28420</t>
  </si>
  <si>
    <t xml:space="preserve">Осуществление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</si>
  <si>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26 4 01 28560</t>
  </si>
  <si>
    <t xml:space="preserve">Осуществление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</si>
  <si>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26 4 01 28580</t>
  </si>
  <si>
    <t>Осуществление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</si>
  <si>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>26 4 01 28600</t>
  </si>
  <si>
    <t>24 4 01 28600</t>
  </si>
  <si>
    <t>Осуществление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 для ребенка, обучающегося в общеобразовательной организации по очной форме обучения</t>
  </si>
  <si>
    <t>26 4 01 28770</t>
  </si>
  <si>
    <t>Организация работы органов управления социальной защиты населения муниципальных образований  (софинансирование)</t>
  </si>
  <si>
    <t>26 4 01 S8370</t>
  </si>
  <si>
    <t>Комплекс процессных мероприятий "Предоставление мер социальной поддержки отдельным категориям граждан"</t>
  </si>
  <si>
    <t xml:space="preserve">Ежемесячная денежная выплата в соответствии с Законом Челябинской области от 30 ноября 2004 года № 327-ЗО"О мерах социальной поддержки ветеранов в Челябинской области" </t>
  </si>
  <si>
    <t>Пособие на ребенка в соответствии с Законом Челябинской области от 28 октября 2004 года № 299-ЗО"О пособии на ребенка"</t>
  </si>
  <si>
    <t xml:space="preserve">Ежемесячная денежная выплата на оплату жилья и коммунальных услуг многодетной семье в соответствии с Законом Челябинской области от 31 марта 2010 года № 548-ЗО"О статусе и дополнительных мерах социальной поддержки многодетной семьи в Челябинской области" </t>
  </si>
  <si>
    <t>Ежемесячная денежная выплата в соответствии с Законом Челябинской области от 28 октября 2004 года № 282-ЗО "О мерах социальной поддержки жертв политических репрессий в Челябинской области"</t>
  </si>
  <si>
    <t xml:space="preserve">Компенсация расходов на оплату жилых помещений и коммунальных услуг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</si>
  <si>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Компенсационные выплаты за пользование услугами связи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</si>
  <si>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</si>
  <si>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Возмещение стоимости услуг по погребению и выплата социального пособия на погребение в соответствии с Законом Челябинской области от 27 октября 2005 года № 410-ЗО "О возмещении стоимости услуг по погребению и выплате социального пособия на погребение" </t>
  </si>
  <si>
    <t>Меры социальной поддержки в соответствии с Законом Челябинской области от 24 августа 2016 года № 396-ЗО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</si>
  <si>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 xml:space="preserve">Реализация полномочий Российской Федерации по осуществлению ежегодной денежной выплаты лицам, награжденным нагрудным знаком "Почетный донор России" </t>
  </si>
  <si>
    <t>Выплата областного единовременного пособия при рождении ребенка в соответствии с Законом Челябинской области от 27 октября 2005 года № 417-ЗО "Об областном единовременном пособии при рождении ребенка"</t>
  </si>
  <si>
    <t xml:space="preserve"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 </t>
  </si>
  <si>
    <t>Комплекс процессных мероприятий "Обеспечение деятельности органов управления социальной защиты населения"</t>
  </si>
  <si>
    <t>Управление по физической культуре и спорту Администрации Миасского городского округа</t>
  </si>
  <si>
    <t>287</t>
  </si>
  <si>
    <t>288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</si>
  <si>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</si>
  <si>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Муниципальная  программа "Развитие системы образования в Миасском городском округе"</t>
  </si>
  <si>
    <t>29 4 00 00000</t>
  </si>
  <si>
    <t>29 4 01 00000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</si>
  <si>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</si>
  <si>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29 4 01 04070</t>
  </si>
  <si>
    <t>29 4 01 11000</t>
  </si>
  <si>
    <t>Создание в расположенных на территории Челябинской области муниципальных образовательных организациях, реализующих образовательные программы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</si>
  <si>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29 4 01 S4030</t>
  </si>
  <si>
    <t>Комплекс процессных мероприятий "Поддержка и развитие образовательных организаций"</t>
  </si>
  <si>
    <t>29 4 02 00000</t>
  </si>
  <si>
    <t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</t>
  </si>
  <si>
    <t>29 4 02 04050</t>
  </si>
  <si>
    <t>29 4 02 16000</t>
  </si>
  <si>
    <t>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</si>
  <si>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29 4 02 S4040</t>
  </si>
  <si>
    <t>Обновление материально-технической базы в образовательных организациях для занятий детей плаванию</t>
  </si>
  <si>
    <t>29 4 02 S****</t>
  </si>
  <si>
    <t>Комплекс процессных мероприятий "Сопровождение функционирования и обеспечение безопасности организаций"</t>
  </si>
  <si>
    <t>29 4 08 00000</t>
  </si>
  <si>
    <t>29 4 08 16000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</si>
  <si>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</si>
  <si>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29 4 08 S3500</t>
  </si>
  <si>
    <t xml:space="preserve">Проведение капитального ремонта зданий и сооружений муниципальных организаций дошкольного образования </t>
  </si>
  <si>
    <t>29 4 08 S4060</t>
  </si>
  <si>
    <t>Разработка проектно-сметной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</si>
  <si>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29 4 08 S4110</t>
  </si>
  <si>
    <t>29 1 00 00000</t>
  </si>
  <si>
    <t>Региональный проект "Современная школа"</t>
  </si>
  <si>
    <t>29 1 Е1 00000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</si>
  <si>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</si>
  <si>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29 1 Е1 S3030</t>
  </si>
  <si>
    <t>Региональный проект "Успех каждого ребенка"</t>
  </si>
  <si>
    <t>Оснащение (обновление материально-технической базы) оборудованием, средствами обучения и воспитания муниципальных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</si>
  <si>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29 1 E2 51711</t>
  </si>
  <si>
    <t>Региональный проект "Цифровая образовательная среда"</t>
  </si>
  <si>
    <t>29 1 Е4 00000</t>
  </si>
  <si>
    <t>29 2 00 00000</t>
  </si>
  <si>
    <t>29 2 01 00000</t>
  </si>
  <si>
    <t>Реализация мероприятий по модернизации школьных систем образования</t>
  </si>
  <si>
    <t>29 2 01 L7500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</si>
  <si>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</si>
  <si>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29 2 01 S3171</t>
  </si>
  <si>
    <t>Проведение ремонтных работ по замене оконных блоков в муниципальных общеобразовательных организациях</t>
  </si>
  <si>
    <t>29 2 01 S3173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</si>
  <si>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</si>
  <si>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29 4 01 03230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</si>
  <si>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</si>
  <si>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29 4 01 03260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</si>
  <si>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</si>
  <si>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29 4 01 03310</t>
  </si>
  <si>
    <t>29 4 01 03520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</si>
  <si>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</si>
  <si>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29 4 01 L3040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</si>
  <si>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</si>
  <si>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29 4 01 S3190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</si>
  <si>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</si>
  <si>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29 4 01 S3290</t>
  </si>
  <si>
    <t>Обеспечение образовательных организаций 1-й и 2-й категорий квалифицированной охраной</t>
  </si>
  <si>
    <t>29 4 01 S3510</t>
  </si>
  <si>
    <t>Благоустройство территорий, оборудование и капитальный ремонт открытых плоскостных сооружений муниципальных образовательных организаций</t>
  </si>
  <si>
    <t>29 4 02 S3550</t>
  </si>
  <si>
    <t>Создание научных детских площадок</t>
  </si>
  <si>
    <t>29 4 02 S9100</t>
  </si>
  <si>
    <t>Комплекс процессных мероприятий "Поддержка и развитие профессионального мастерства педагогических работников"</t>
  </si>
  <si>
    <t>29 4 04 00000</t>
  </si>
  <si>
    <t>29 4 04 16000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</si>
  <si>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</si>
  <si>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29 4 04 53035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</si>
  <si>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
объединениями муниципальных общеобразовательных организаций</t>
  </si>
  <si>
    <t>29 4 04 50501</t>
  </si>
  <si>
    <t>Комплекс процессных мероприятий "Проведение мероприятий, направленных на повышение эффективности реализации молодежной политики в МГО"</t>
  </si>
  <si>
    <t>29 4 06 00000</t>
  </si>
  <si>
    <t>29 4 06 16000</t>
  </si>
  <si>
    <t>29 1 E2 00000</t>
  </si>
  <si>
    <t>Создание современной и безопасной цифровой образовательной среды, обеспечивающей высокое качество и доступность образования всех видов и уровней</t>
  </si>
  <si>
    <t>29 1 Е4 S3140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</si>
  <si>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</si>
  <si>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29 4 01 03261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</si>
  <si>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</si>
  <si>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29 4 01 32610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</si>
  <si>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</si>
  <si>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29 4 01 56000</t>
  </si>
  <si>
    <t>Молодежная политика</t>
  </si>
  <si>
    <t>Комплекс процессных мероприятий "Реализация Стратегии государственной национальной политики Российской Федерации на территории Миасского городского округа"</t>
  </si>
  <si>
    <t>05 4 02 00000</t>
  </si>
  <si>
    <t>05 4 02 16000</t>
  </si>
  <si>
    <t>30 4 00 00000</t>
  </si>
  <si>
    <t>Комплекс процессных мероприятий "Система мер, направленных на профилактику наркомании среди молодежи"</t>
  </si>
  <si>
    <t>30 4 01 00000</t>
  </si>
  <si>
    <t>30 4 01 16000</t>
  </si>
  <si>
    <t>Региональный проект "Социальная активность"</t>
  </si>
  <si>
    <t>29 1 E8 00000</t>
  </si>
  <si>
    <t>Реализация мероприятий с детьми и молодежью</t>
  </si>
  <si>
    <t>29 1 E8 S1010</t>
  </si>
  <si>
    <t>Комплекс процессных мероприятий "Финансовое обеспечение мероприятий по организации отдыха и занятости детей в каникулярное время"</t>
  </si>
  <si>
    <t>29 4 05 00000</t>
  </si>
  <si>
    <t>Организация временной трудовой занятости несовершеннолетних граждан МГО</t>
  </si>
  <si>
    <t>29 4 05 43105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</si>
  <si>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</si>
  <si>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29 4 01 03210</t>
  </si>
  <si>
    <t>Организация отдыха и оздоровления детей в лагерях с дневным пребыванием</t>
  </si>
  <si>
    <t>29 4 05 40044</t>
  </si>
  <si>
    <t>Организация отдыха детей в каникулярное время</t>
  </si>
  <si>
    <t>29 4 05 S3350</t>
  </si>
  <si>
    <t>Организация профильных смен для детей, состоящих на профилактическом учете</t>
  </si>
  <si>
    <t>29 4 05 S9010</t>
  </si>
  <si>
    <t>Комплекс процессных мероприятий "Организация и осуществление деятельности Управления образования Администрации МГО и МКУ МГО  "Централизованная бухгалтерия"</t>
  </si>
  <si>
    <t>29 4 07 00000</t>
  </si>
  <si>
    <t>29 4 07 11000</t>
  </si>
  <si>
    <t>29 4 07 20401</t>
  </si>
  <si>
    <t>29 4 07 22010</t>
  </si>
  <si>
    <t>29 4 07 22020</t>
  </si>
  <si>
    <t>Реализация муниципальных функций связанных с общегосударственным управлением</t>
  </si>
  <si>
    <t>29 4 07 23000</t>
  </si>
  <si>
    <t>Единовременная социальная выплата педагогическим работникам муниципальных общеобразовательных учреждений, расположенных на территории Миасского городского округа</t>
  </si>
  <si>
    <t>29 4 04 40045</t>
  </si>
  <si>
    <t>29 4 03 00000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</si>
  <si>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</si>
  <si>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29 4 03 03180</t>
  </si>
  <si>
    <t>29 4 03 03230</t>
  </si>
  <si>
    <t>Компенсация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</si>
  <si>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29 4 03 03300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</si>
  <si>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</si>
  <si>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29 4 03 04090</t>
  </si>
  <si>
    <t>29 4 03 11000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</si>
  <si>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</si>
  <si>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>29 4 03 S4100</t>
  </si>
  <si>
    <t>Управление образования Администрации  Миасского городского округа</t>
  </si>
  <si>
    <t xml:space="preserve"> Управление культуры Администрации Миасского городского округа</t>
  </si>
  <si>
    <t>289</t>
  </si>
  <si>
    <t>Предоставление субсидий бюджетным и автономным учреждениям и иным некоммерческим организациям</t>
  </si>
  <si>
    <t>31 2 00 00000</t>
  </si>
  <si>
    <t>Региональный проект "Сохранение и развитие учреждений в сфере культуры"</t>
  </si>
  <si>
    <t>31 2 03 00000</t>
  </si>
  <si>
    <t>Укрепление материально-технической базы и оснащение оборудованием детских школ искусств</t>
  </si>
  <si>
    <t>31 2 03 S8120</t>
  </si>
  <si>
    <t>Проведение ремонтных работ, противопожарных и энергосберегающих мероприятий в зданиях муниципальных учреждений дополнительного образования в сфере культуры и искусства и приобретение основных средств для указанных учреждений</t>
  </si>
  <si>
    <t>31 2 03 S8140</t>
  </si>
  <si>
    <t>31 4 00 00000</t>
  </si>
  <si>
    <t>Комплекс процессных мероприятий "Организация и осуществление деятельности учреждений культуры и дополнительного образования в сфере культуры"</t>
  </si>
  <si>
    <t>31 4 03 00000</t>
  </si>
  <si>
    <t>31 4 03 11000</t>
  </si>
  <si>
    <t>Комплекс процессных мероприятий "Создание условий для формирования культурного пространства"</t>
  </si>
  <si>
    <t>31 4 04 00000</t>
  </si>
  <si>
    <t>31 4 04 16000</t>
  </si>
  <si>
    <t>Комплекс процессных мероприятий "Развитие материально-технической базы отрасли культуры Миасского городского округа"</t>
  </si>
  <si>
    <t>31 4 05 00000</t>
  </si>
  <si>
    <t>31 4 05 11000</t>
  </si>
  <si>
    <t>Комплекс процессных мероприятий "Повышение эффективности реализации молодежной политики в Миасском городском округе"</t>
  </si>
  <si>
    <t xml:space="preserve">Региональные проекты, реализуемые вне национальных проектов </t>
  </si>
  <si>
    <t>Региональный проект "Культурно-досуговая сфера"</t>
  </si>
  <si>
    <t>31 2 01 00000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</si>
  <si>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</si>
  <si>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31 2 01 L5191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</si>
  <si>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</si>
  <si>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31 2 03 L4670</t>
  </si>
  <si>
    <t>Приобретение зданий для размещения муниципальных учреждений культуры, в том числе путем инвестирования в строительство, и приобретение основных средств для указанных учреждений</t>
  </si>
  <si>
    <t>31 4 06 00000</t>
  </si>
  <si>
    <t>31 4 06 11000</t>
  </si>
  <si>
    <t xml:space="preserve">Другие вопросы в области культуры, кинематографии </t>
  </si>
  <si>
    <t>Комплекс процессных мероприятий "Организация и осуществление деятельности отраслевого органа"</t>
  </si>
  <si>
    <t>31 4 01 00000</t>
  </si>
  <si>
    <t>31 4 01 20401</t>
  </si>
  <si>
    <t>31 4 01 22010</t>
  </si>
  <si>
    <t>31 4 01 23000</t>
  </si>
  <si>
    <t>31 4 02 00000</t>
  </si>
  <si>
    <t>31 4 02 11000</t>
  </si>
  <si>
    <t>Итого</t>
  </si>
  <si>
    <t>Комплекс процессных мероприятий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округа, закреплённых за учреждениями культуры на праве оперативного управления"</t>
  </si>
  <si>
    <t>20 2 00 00000</t>
  </si>
  <si>
    <t>Региональный проект "Развитие инфраструктуры пассажирского транспорта общего пользования в Челябинской области"</t>
  </si>
  <si>
    <t>20 2 05 00000</t>
  </si>
  <si>
    <t>Создание, модернизация (реконструкция), ремонт, капитальный ремонт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</t>
  </si>
  <si>
    <t xml:space="preserve">20 2 05 S6140 </t>
  </si>
  <si>
    <t>Региональный проект "Организация транcпортного обслуживания населения автомобильным и городским наземным электрическим транспортом общего пользования по маршрутам регулярных перевозок в Челябинской области"</t>
  </si>
  <si>
    <t>20 2 07 00000</t>
  </si>
  <si>
    <t>Организация регулярных перевозок пассажиров и багажа автомобильным транспортом общего пользования по муниципальным маршрутам регулярных перевозок по регулируемым тарифам</t>
  </si>
  <si>
    <t>20 2 07 S6120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</si>
  <si>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</si>
  <si>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20 2 07 S6130</t>
  </si>
  <si>
    <t>20 4 00 00000</t>
  </si>
  <si>
    <t>Комплекс процессных мероприятий "Транспортное обслуживание населения на территории Миасского городского округа"</t>
  </si>
  <si>
    <t>20 4 01 00000</t>
  </si>
  <si>
    <t>Мероприятия в области автомобильного транспорта</t>
  </si>
  <si>
    <t>20 4 01 73130</t>
  </si>
  <si>
    <t>Мероприятия в области электрического транспорта</t>
  </si>
  <si>
    <t>20 4 01 73170</t>
  </si>
  <si>
    <t>Региональный проект "Развитие и совершенствование сети автомобильных дорог общего пользования"</t>
  </si>
  <si>
    <t>20 2 06 00000</t>
  </si>
  <si>
    <t>Капитальный ремонт, ремонт и содержание автомобильных дорог общего пользования местного значения</t>
  </si>
  <si>
    <t>20 2 06 SД010</t>
  </si>
  <si>
    <t>Комплекс процессных мероприятий "Дорожное обслуживание населения на территории Миасского городского округа"</t>
  </si>
  <si>
    <t>20 4 02 00000</t>
  </si>
  <si>
    <t>Расходы на реализацию мероприятий по капитальному ремонту, ремонту и содержанию автомобильных дорог общего пользования местного значения</t>
  </si>
  <si>
    <t>20 4 02 9Д012</t>
  </si>
  <si>
    <t>Комплекс процессных мероприятий "Безопасность дорожного движения  на территории Миасского городского округа"</t>
  </si>
  <si>
    <t>20 4 03 00000</t>
  </si>
  <si>
    <t>Организация безопасности дорожного движения</t>
  </si>
  <si>
    <t>20 4 03 9Д401</t>
  </si>
  <si>
    <t>18 4 01 08200</t>
  </si>
  <si>
    <t>Доставка тел (останков) умерших (погибших) граждан до морга</t>
  </si>
  <si>
    <t>19 2 00 00000</t>
  </si>
  <si>
    <t>Региональный проект "Модернизация объектов коммунальной инфраструктуры"</t>
  </si>
  <si>
    <t>19 2 01 00000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</si>
  <si>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</si>
  <si>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19 2 01 S4020</t>
  </si>
  <si>
    <t>19 4 00 00000</t>
  </si>
  <si>
    <t>19 4 01 00000</t>
  </si>
  <si>
    <t>19 4 01 16000</t>
  </si>
  <si>
    <t>Комплекс процессных мероприятий "Организация функционирования объектов коммунальной инфраструктуры МГО"</t>
  </si>
  <si>
    <t>19 4 02 00000</t>
  </si>
  <si>
    <t>19 4 02 16000</t>
  </si>
  <si>
    <t>Комплекс процессных мероприятий "Организация функционирования объектов газоснабжения МГО"</t>
  </si>
  <si>
    <t>19 4 03 00000</t>
  </si>
  <si>
    <t>19 4 03 16000</t>
  </si>
  <si>
    <t>16 1 00 00000</t>
  </si>
  <si>
    <t>Региональный проект "Экономика замкнутого цикла (Челябинская область)"</t>
  </si>
  <si>
    <t>Обеспечение контейнерным сбором образующихся в жилом фонде твердых коммунальных отходов</t>
  </si>
  <si>
    <t>16 4 00 00000</t>
  </si>
  <si>
    <t>Комплекс процессных мероприятий "Организация работ по содержанию территорий Миасского городского округа"</t>
  </si>
  <si>
    <t>16 4 01 00000</t>
  </si>
  <si>
    <t>16 4 01 16000</t>
  </si>
  <si>
    <t>Муниципальная программа "Благоустройство и озеленение на территории Миасского городского округа"</t>
  </si>
  <si>
    <t>17 2 00 00000</t>
  </si>
  <si>
    <t>Региональный проект "Создание условий для уменьшения количества животных без владельцев"</t>
  </si>
  <si>
    <t>17 2 05 00000</t>
  </si>
  <si>
    <t>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</si>
  <si>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17 2 05 61040</t>
  </si>
  <si>
    <t>17 4 00 00000</t>
  </si>
  <si>
    <t>Комплекс процессных мероприятий "Обеспечение повышения уровня благоустройства на территории Миасского городского округа"</t>
  </si>
  <si>
    <t>17 4 01 00000</t>
  </si>
  <si>
    <t>17 4 01 16000</t>
  </si>
  <si>
    <t>Комплекс процессных мероприятий "Обеспечение организации мероприятий по озеленению на территории Миасского городского округа"</t>
  </si>
  <si>
    <t>17 4 02 00000</t>
  </si>
  <si>
    <t>17 4 02 16000</t>
  </si>
  <si>
    <t>Содержание и благоустройство кладбищ</t>
  </si>
  <si>
    <t>18 4 01 08100</t>
  </si>
  <si>
    <t>Комплекс процессных мероприятий "Организация функционирования прочих объектов инженерной инфраструктуры"</t>
  </si>
  <si>
    <t>19 4 04 00000</t>
  </si>
  <si>
    <t>19 4 04 16000</t>
  </si>
  <si>
    <t>21 1 00 00000</t>
  </si>
  <si>
    <t>Региональный проект "Формирование комфортной городской среды"</t>
  </si>
  <si>
    <t>21 1 F2 00000</t>
  </si>
  <si>
    <t>Реализация программ формирования современной городской среды</t>
  </si>
  <si>
    <t>21 1 F2 55550</t>
  </si>
  <si>
    <t>21 5 00 00000</t>
  </si>
  <si>
    <t>Проект комплексного благоустройства дворовых и общественных территорий</t>
  </si>
  <si>
    <t>21 5 01 00000</t>
  </si>
  <si>
    <t>Мероприятия по формированию современной городской среды</t>
  </si>
  <si>
    <t>21 5 01 17000</t>
  </si>
  <si>
    <t>22 2 00 00000</t>
  </si>
  <si>
    <t>22 2 01 00000</t>
  </si>
  <si>
    <t>Реализация инициативных проектов</t>
  </si>
  <si>
    <t>22 2 01 S4010</t>
  </si>
  <si>
    <t>23 4 00 00000</t>
  </si>
  <si>
    <t>Комплекс процессных мероприятий  "Санитарное содержание общегородских территорий"</t>
  </si>
  <si>
    <t>23 4 01 00000</t>
  </si>
  <si>
    <t>Комплекс процессных мероприятий  "Озеленение и уход за зелеными насаждениями и газонами"</t>
  </si>
  <si>
    <t>23 4 02 00000</t>
  </si>
  <si>
    <t>Комплекс процессных мероприятий  "Содержание и ремонт малых архитектурных форм"</t>
  </si>
  <si>
    <t>23 4 03 00000</t>
  </si>
  <si>
    <t>23 4 04 00000</t>
  </si>
  <si>
    <t>Региональный проект "Мероприятия по переселению граждан из жилищного фонда, признанного непригодным для проживания"</t>
  </si>
  <si>
    <t>08 2 02 S4041</t>
  </si>
  <si>
    <t xml:space="preserve">Приобретение зданий для размещения муниципальных учреждений культуры, в том числе путем инвестирования в строительство, и приобретение основных средств для указанных учреждений </t>
  </si>
  <si>
    <t>06 2 00 00000</t>
  </si>
  <si>
    <t>06 2 03 00000</t>
  </si>
  <si>
    <t>06 2 03 S8170</t>
  </si>
  <si>
    <t>Муниципальная программа "Формирование современной городской среды на территории Миасского городского округа на 2025-2027 годы"</t>
  </si>
  <si>
    <t>21 2 00 00000</t>
  </si>
  <si>
    <t>Региональный проект "Благоустройство территорий рекреационного назначения"</t>
  </si>
  <si>
    <t>21 2 01 00000</t>
  </si>
  <si>
    <t>Благоустройство мест отдыха, расположенных в городах с численностью населения до 500 тысяч человек</t>
  </si>
  <si>
    <t>21 2 01 S5010</t>
  </si>
  <si>
    <t xml:space="preserve"> Мероприятия по формированию современной городской среды</t>
  </si>
  <si>
    <t xml:space="preserve">Физическая культура </t>
  </si>
  <si>
    <t>28 4 00 00000</t>
  </si>
  <si>
    <t>Комплекс процессных мероприятий "Проведение мероприятий в сфере физической культуры и спорта"</t>
  </si>
  <si>
    <t>28 4 01 00000</t>
  </si>
  <si>
    <t>28 4 01 16000</t>
  </si>
  <si>
    <t>28 4 03 00000</t>
  </si>
  <si>
    <t>28 4 03 11000</t>
  </si>
  <si>
    <t>Предоставление субсидий бюджетным,
автономным учреждениям и иным некоммерческим организациям</t>
  </si>
  <si>
    <t>Комплекс процессных мероприятий "Сопровождение функционирования и обеспечение безопасности спортивных учреждений дополнительного образования"</t>
  </si>
  <si>
    <t>28 4 04 00000</t>
  </si>
  <si>
    <t>Комплекс процессных мероприятий "Обеспечение качественного общедоступного и бесплатного образования"</t>
  </si>
  <si>
    <t>Повышение уровня доступности муниципальных учреждений физической культуры и спорта для инвалидов и других маломобильных групп населения</t>
  </si>
  <si>
    <t>26 4 02 S8690</t>
  </si>
  <si>
    <t>28 2 00 00000</t>
  </si>
  <si>
    <t>28 2 01 00000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</si>
  <si>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</si>
  <si>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>28 2 01 S0012</t>
  </si>
  <si>
    <t>Приобретение спортивного инвентаря и оборудования для спортивных школ и физкультурно-спортивных организаций</t>
  </si>
  <si>
    <t>28 2 01 S0013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</si>
  <si>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</t>
  </si>
  <si>
    <t>28 2 01 S0014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</si>
  <si>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</si>
  <si>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28 2 01 S0016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</si>
  <si>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</si>
  <si>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28 2 01 S0018</t>
  </si>
  <si>
    <t>28 2 01 S0030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</si>
  <si>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</si>
  <si>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28 2 01 S0040</t>
  </si>
  <si>
    <t>28 2 01 S0120</t>
  </si>
  <si>
    <t>28 2 04 00000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</si>
  <si>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</si>
  <si>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28 2 04 S0060</t>
  </si>
  <si>
    <t>28 1 00 00000</t>
  </si>
  <si>
    <t>28 1 Р5 00000</t>
  </si>
  <si>
    <t>Государственная поддержка организаций, входящих в систему спортивной подготовки</t>
  </si>
  <si>
    <t>28 1 Р5 50810</t>
  </si>
  <si>
    <t>28 1 Р5 52290</t>
  </si>
  <si>
    <t>Финансовая поддержка муниципальных учреждений, реализующих дополнительные образовательные программы спортивной подготовки на учебно-тренировочных этапах (этапах спортивной специализации), в том числе для приобретения спортивного инвентаря и оборудования</t>
  </si>
  <si>
    <t>28 2 01 S0017</t>
  </si>
  <si>
    <t>Комплекс процессных мероприятий "Организация и осуществление деятельности Управления по физической культуре и спорту"</t>
  </si>
  <si>
    <t>28 4 02 00000</t>
  </si>
  <si>
    <t>28 4 02 20401</t>
  </si>
  <si>
    <t>28 4 02 22010</t>
  </si>
  <si>
    <t>28 4 02 22020</t>
  </si>
  <si>
    <t>28 4 02 23000</t>
  </si>
  <si>
    <t>Комплекс процессных мероприятий "Организация основных мероприятий в области гражданской обороны, предупреждения и ликвидации чрезвычайных ситуаций"</t>
  </si>
  <si>
    <t>Комплекс процессных мероприятий "Обеспечение деятельности МКУ "Управление ГОЧС" Миасского городского округа"</t>
  </si>
  <si>
    <t xml:space="preserve">03 </t>
  </si>
  <si>
    <t>09 2 00 00000</t>
  </si>
  <si>
    <t>09 2 01 00000</t>
  </si>
  <si>
    <t>Мероприятия по организации пляжей в традиционных местах неорганизованного отдыха людей вблизи водоемов</t>
  </si>
  <si>
    <t>09 2 01 S6100</t>
  </si>
  <si>
    <t>Региональный проект "Организация пляжей в традиционных местах неорганизованного отдыха людей вблизи водоемов в Челябинской области"</t>
  </si>
  <si>
    <t>11 2 00 00000</t>
  </si>
  <si>
    <t>11 2 06 00000</t>
  </si>
  <si>
    <t>Строительство и реконструкция автомобильных дорог общего пользования местного значения</t>
  </si>
  <si>
    <t>11 2 06 SД009</t>
  </si>
  <si>
    <t>11 2 04 00000</t>
  </si>
  <si>
    <t>Капитальные вложения в муниципальные объекты физической культуры и спорта</t>
  </si>
  <si>
    <t>11 2 04 S0240</t>
  </si>
  <si>
    <t>Региональный проект "Развитие спортивной инфраструктуры"</t>
  </si>
  <si>
    <t>Капитальный ремонт и ремонт дворовых территорий многоквартирных  домов, проездов к дворовым территориям многоквартирных домов</t>
  </si>
  <si>
    <t>17 4 01 9Д201</t>
  </si>
  <si>
    <t>21 5 01 9Д201</t>
  </si>
  <si>
    <t>24 2 00 00000</t>
  </si>
  <si>
    <t>24 2 03 00000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</si>
  <si>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</si>
  <si>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24 2 03 S3130</t>
  </si>
  <si>
    <t>24 4 00 00000</t>
  </si>
  <si>
    <t>24 4 01 00000</t>
  </si>
  <si>
    <t>24 4 01 16000</t>
  </si>
  <si>
    <t>Региональный проект "Защита от наводнений и иных негативных воздействий вод и обеспечение безопасности гидротехнических сооружений"</t>
  </si>
  <si>
    <t>Комплекс процессных мероприятий "Обеспечение безопасности гидротехнических сооружений МГО, выполнение Плана мероприятий по предотвращению негативного воздействия паводковых вод и его последствий в паводкоопасный период на территории Миасского городского округа"</t>
  </si>
  <si>
    <t>23 4 01 16000</t>
  </si>
  <si>
    <t>23 4 02 16000</t>
  </si>
  <si>
    <t>23 4 03 16000</t>
  </si>
  <si>
    <t>23 4 04 11000</t>
  </si>
  <si>
    <t>Комплекс процессных мероприятий "Обеспечение деятельности МКУ "Управление по экологии и природопользованию МГО"</t>
  </si>
  <si>
    <t>Комплекс процессных мероприятий "Обеспечение деятельности МКУ "Центр коммунального обслуживания и благоустройства"</t>
  </si>
  <si>
    <t>Комплекс процессных мероприятий "Организация функционирования объектов наружного освещения МГО"</t>
  </si>
  <si>
    <t>Региональный проект "Реализация инициативных проектов на территории Челябинской области"</t>
  </si>
  <si>
    <t>Региональный проект "Модернизация школьных систем образования в Челябинской области"</t>
  </si>
  <si>
    <t>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</si>
  <si>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>Региональный проект "Развитие физической культуры, массового спорта и подготовка спортивного резерва"</t>
  </si>
  <si>
    <t>Оплата услуг специалистов по организации обучения детей плаванию по межведомственной программе "Плавание для всех"</t>
  </si>
  <si>
    <t>Оплата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"Готов к труду и обороне" в центрах тестирования, созданных муниципальными образованиями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</si>
  <si>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</si>
  <si>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</si>
  <si>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10 2 02 00000</t>
  </si>
  <si>
    <t>10 2 02 46130</t>
  </si>
  <si>
    <t>Региональный проект "Обеспечение первичных мер пожарной безопасности на территории Челябинской области"</t>
  </si>
  <si>
    <t>11 2 03 00000</t>
  </si>
  <si>
    <t>11 2 03 S7010</t>
  </si>
  <si>
    <t>Мероприятия по проведению строительно-монтажных и проектно-изыскательских работ на объектах коммунального хозяйства и систем инженерной инфраструктуры, находящихся в муниципальной собственности, в целях энергосбережения и повышения энергетической эффективности</t>
  </si>
  <si>
    <t>11 2 01 00000</t>
  </si>
  <si>
    <t>Строительство газопроводов и газовых сетей, в том числе проектно-изыскательские работы</t>
  </si>
  <si>
    <t>Региональный проект "Обеспечение энергосбережения и повышения энергетической эффективности"</t>
  </si>
  <si>
    <t>Комплекс процессных мероприятий "Организация  и осуществление деятельности муниципального казённого учреждения "Финансово- хозяйственный комплекс" Миасского городского округа"</t>
  </si>
  <si>
    <t>Комплекс процессных мероприятий "Организация  и осуществление деятельности муниципального казённого учреждения "Финансово - хозяйственный комплекс" Миасского городского округа"</t>
  </si>
  <si>
    <t>Проект "Бюджетные инвестиции в объекты коммунального хозяйства Миасского городского округа"</t>
  </si>
  <si>
    <t>28 4 04 16000</t>
  </si>
  <si>
    <t xml:space="preserve">Создание физкультурно-оздоровительных комплексов открытого типа </t>
  </si>
  <si>
    <t>Создание модульных и каркасно-тентовых объектов и закупку спортивно-технологического оборудования</t>
  </si>
  <si>
    <t>28 2 04 S0240</t>
  </si>
  <si>
    <t>28 2 04 S0260</t>
  </si>
  <si>
    <t>28 2 04 S0270</t>
  </si>
  <si>
    <t>20 4 01 16000</t>
  </si>
  <si>
    <t>20 4 02 16000</t>
  </si>
  <si>
    <t>Региональный проект "Финансовая поддержка семей при рождении детей"</t>
  </si>
  <si>
    <t>Комплекс процессных мероприятий "Содействие росту реальных доходов семей с детьми"</t>
  </si>
  <si>
    <t xml:space="preserve"> 2027 год      </t>
  </si>
  <si>
    <t xml:space="preserve">    2025 год            </t>
  </si>
  <si>
    <t xml:space="preserve">         2026 год            </t>
  </si>
  <si>
    <t xml:space="preserve">     2027 год            </t>
  </si>
  <si>
    <t>31 1 00 00000</t>
  </si>
  <si>
    <t>31 1 А1 00000</t>
  </si>
  <si>
    <t>31 1 А1 55131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</si>
  <si>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реконструкция и капитальный ремонт зданий)</t>
  </si>
  <si>
    <t>Проведение ремонтных работ, противопожарных и энергосберегающих мероприятий в зданиях учреждений культуры, находящихся в муниципальной собственности, и приобретение основных средств для указанных учреждений</t>
  </si>
  <si>
    <t>31 2 03 S8130</t>
  </si>
  <si>
    <t>Строительство и реконструкция зданий для размещения учреждений культуры и учреждений дополнительного образования в сфере культуры и искусства, находящихся в муниципальной собственности</t>
  </si>
  <si>
    <t>31 2 03 S8150</t>
  </si>
  <si>
    <t>Муниципальная программа "Поддержка садоводческих и огороднических некоммерческих объединений граждан, расположенных на территории Миасского городского округа"</t>
  </si>
  <si>
    <t>29 4 02 S4050</t>
  </si>
  <si>
    <t>Комплекс процессных мероприятий "Сопровождение функционирования и обеспечение безопасности организаций, подведомственных Управлению образования"</t>
  </si>
  <si>
    <t>29 1 Е4 S3380</t>
  </si>
  <si>
    <t>29 4 07 16000</t>
  </si>
  <si>
    <t>Ежемесячная денежная выплата в соответствии с Законом Челябинской области от 29 ноября 2007 года № 220-ЗО "О звании "Ветеран труда Челябинской области"</t>
  </si>
  <si>
    <t>Комплекс процессных мероприятий "Организация и осуществление деятельности муниципальных спортивных учреждений дополнительного образования"</t>
  </si>
  <si>
    <t xml:space="preserve"> Региональные проекты, реализуемые вне национальных проектов</t>
  </si>
  <si>
    <t>Комплекс процессных мероприятий "Социальная поддержка воспитанников и обучающихся"</t>
  </si>
  <si>
    <t xml:space="preserve">Создание центров цифрового образования "IT-куб" </t>
  </si>
  <si>
    <t>Региональный проект "Обеспечение качественно нового уровня развития инфраструктуры культуры" ("Культурная среда")</t>
  </si>
  <si>
    <t>16 1 Ч2 00000</t>
  </si>
  <si>
    <t>21 1 И4 55550</t>
  </si>
  <si>
    <t>21 1 И4 00000</t>
  </si>
  <si>
    <t>Проект "Проектирование и строительство объектов улично-дорожной сети и транспортной инфраструктуры муниципального значения в Миасском городском округе"</t>
  </si>
  <si>
    <t>Распределение бюджетных ассигнований по целевым статьям (муниципальным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2025 год и на плановый период 2026 и 2027 годов</t>
  </si>
  <si>
    <t>11 2 01 S401А</t>
  </si>
  <si>
    <t>Муниципальная программа "Формирование и использование  жилищного фонда Миасского городского округа"</t>
  </si>
  <si>
    <t>Муниципальная программа "Формирование и использование жилищного фонда Миасского городского округа"</t>
  </si>
  <si>
    <t>Муниципальная программа "Поддержка и развитие малого и среднего предпринимательства в  Миасском городском округе"</t>
  </si>
  <si>
    <t>Муниципальная программа "Поддержка и развитие малого и среднего предпринимательства в Миасском городском округе"</t>
  </si>
  <si>
    <t>Комплекс процессных мероприятий "Проектирование архитектурно-художественного освещения с целью повышения качества городской среды"</t>
  </si>
  <si>
    <t>Проект "Комплексное благоустройство дворовых и общественных территорий"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</si>
  <si>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</si>
  <si>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"Обеспечение деятельности муниципального бюджетного учреждения "Миасский окружной архив"</t>
  </si>
  <si>
    <t>Муниципальная программа "Чистый город"</t>
  </si>
  <si>
    <t>Муниципальная программа "Организация функционирования объектов инженерной инфраструктуры Миасского городского округа"</t>
  </si>
  <si>
    <t>Муниципальная программа "Организация транспортного и дорожного обслуживания на территории Миасского городского округа"</t>
  </si>
  <si>
    <t>Муниципальная программа "Поддержка инициативных проектов в Миасском городском округе"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</si>
</sst>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?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i/>
      <sz val="12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69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1" xfId="0" applyNumberFormat="1" applyFont="1" applyFill="1" applyBorder="1"/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/>
    </xf>
    <xf numFmtId="0" fontId="3" fillId="0" borderId="1" xfId="0" applyFont="1" applyFill="1" applyBorder="1"/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wrapText="1"/>
    </xf>
    <xf numFmtId="165" fontId="4" fillId="3" borderId="1" xfId="0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6" fontId="11" fillId="0" borderId="4" xfId="0" applyNumberFormat="1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justify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horizontal="justify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justify" vertical="center" wrapText="1"/>
    </xf>
    <xf numFmtId="43" fontId="3" fillId="2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wrapText="1"/>
    </xf>
    <xf numFmtId="0" fontId="12" fillId="0" borderId="0" xfId="0" applyFont="1" applyFill="1" applyAlignment="1">
      <alignment horizontal="justify" wrapText="1"/>
    </xf>
    <xf numFmtId="165" fontId="4" fillId="0" borderId="1" xfId="0" applyNumberFormat="1" applyFont="1" applyFill="1" applyBorder="1" applyAlignment="1">
      <alignment horizontal="center" vertical="center"/>
    </xf>
    <xf numFmtId="0" fontId="15" fillId="0" borderId="0" xfId="9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2" borderId="1" xfId="0" applyNumberFormat="1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/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3" fontId="3" fillId="0" borderId="1" xfId="6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justify" vertical="center" wrapText="1"/>
    </xf>
    <xf numFmtId="166" fontId="3" fillId="2" borderId="4" xfId="0" applyNumberFormat="1" applyFont="1" applyFill="1" applyBorder="1" applyAlignment="1">
      <alignment horizontal="justify" vertical="center" wrapText="1"/>
    </xf>
    <xf numFmtId="166" fontId="3" fillId="0" borderId="4" xfId="0" applyNumberFormat="1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</xf>
    <xf numFmtId="0" fontId="14" fillId="0" borderId="1" xfId="0" applyFont="1" applyFill="1" applyBorder="1" applyAlignment="1">
      <alignment horizontal="justify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justify" vertical="center" wrapText="1"/>
    </xf>
    <xf numFmtId="0" fontId="3" fillId="0" borderId="5" xfId="1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11" fillId="0" borderId="4" xfId="0" applyNumberFormat="1" applyFont="1" applyFill="1" applyBorder="1" applyAlignment="1">
      <alignment horizontal="justify" vertical="center" wrapText="1"/>
    </xf>
    <xf numFmtId="166" fontId="11" fillId="0" borderId="4" xfId="0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justify" vertical="center" wrapText="1"/>
    </xf>
    <xf numFmtId="0" fontId="4" fillId="3" borderId="1" xfId="3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5" fontId="4" fillId="3" borderId="1" xfId="6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/>
    <xf numFmtId="43" fontId="14" fillId="0" borderId="1" xfId="6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49" fontId="3" fillId="0" borderId="2" xfId="0" applyNumberFormat="1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/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861"/>
  <sheetViews>
    <sheetView tabSelected="1" topLeftCell="A831" zoomScale="90" zoomScaleNormal="90" workbookViewId="0">
      <selection activeCell="A146" sqref="A146"/>
    </sheetView>
  </sheetViews>
  <sheetFormatPr defaultRowHeight="15.75"/>
  <cols>
    <col min="1" max="1" width="71" style="13" customWidth="1"/>
    <col min="2" max="2" width="17.28515625" style="15" customWidth="1"/>
    <col min="3" max="3" width="9.42578125" style="12" customWidth="1"/>
    <col min="4" max="4" width="9.28515625" style="7" customWidth="1"/>
    <col min="5" max="5" width="8.7109375" style="7" customWidth="1"/>
    <col min="6" max="8" width="15.85546875" style="26" customWidth="1"/>
    <col min="9" max="16384" width="9.140625" style="7"/>
  </cols>
  <sheetData>
    <row r="1" spans="1:8">
      <c r="D1" s="11"/>
      <c r="E1" s="11"/>
      <c r="G1" s="15" t="s">
        <v>140</v>
      </c>
    </row>
    <row r="2" spans="1:8">
      <c r="D2" s="11"/>
      <c r="E2" s="11"/>
      <c r="G2" s="15" t="s">
        <v>0</v>
      </c>
    </row>
    <row r="3" spans="1:8">
      <c r="D3" s="11"/>
      <c r="E3" s="11"/>
      <c r="G3" s="15" t="s">
        <v>1</v>
      </c>
    </row>
    <row r="4" spans="1:8">
      <c r="D4" s="11"/>
      <c r="E4" s="11"/>
      <c r="G4" s="15" t="s">
        <v>2</v>
      </c>
    </row>
    <row r="5" spans="1:8" ht="40.5" customHeight="1">
      <c r="A5" s="158" t="s">
        <v>878</v>
      </c>
      <c r="B5" s="158"/>
      <c r="C5" s="158"/>
      <c r="D5" s="158"/>
      <c r="E5" s="158"/>
      <c r="F5" s="158"/>
      <c r="G5" s="159"/>
      <c r="H5" s="159"/>
    </row>
    <row r="6" spans="1:8">
      <c r="A6" s="25"/>
      <c r="C6" s="15"/>
      <c r="D6" s="18"/>
      <c r="E6" s="18"/>
      <c r="H6" s="26" t="s">
        <v>112</v>
      </c>
    </row>
    <row r="7" spans="1:8" ht="63">
      <c r="A7" s="19" t="s">
        <v>56</v>
      </c>
      <c r="B7" s="19" t="s">
        <v>57</v>
      </c>
      <c r="C7" s="19" t="s">
        <v>58</v>
      </c>
      <c r="D7" s="19" t="s">
        <v>60</v>
      </c>
      <c r="E7" s="19" t="s">
        <v>61</v>
      </c>
      <c r="F7" s="6" t="s">
        <v>141</v>
      </c>
      <c r="G7" s="6" t="s">
        <v>150</v>
      </c>
      <c r="H7" s="6" t="s">
        <v>851</v>
      </c>
    </row>
    <row r="8" spans="1:8" ht="31.5">
      <c r="A8" s="54" t="s">
        <v>139</v>
      </c>
      <c r="B8" s="55" t="s">
        <v>158</v>
      </c>
      <c r="C8" s="55"/>
      <c r="D8" s="56"/>
      <c r="E8" s="56"/>
      <c r="F8" s="57">
        <f>F9</f>
        <v>280759.40000000002</v>
      </c>
      <c r="G8" s="57">
        <f t="shared" ref="G8:H8" si="0">G9</f>
        <v>290751.8</v>
      </c>
      <c r="H8" s="57">
        <f t="shared" si="0"/>
        <v>290751.8</v>
      </c>
    </row>
    <row r="9" spans="1:8">
      <c r="A9" s="108" t="s">
        <v>179</v>
      </c>
      <c r="B9" s="109" t="s">
        <v>182</v>
      </c>
      <c r="C9" s="21"/>
      <c r="D9" s="4"/>
      <c r="E9" s="4"/>
      <c r="F9" s="8">
        <f>F10+F26</f>
        <v>280759.40000000002</v>
      </c>
      <c r="G9" s="8">
        <f t="shared" ref="G9:H9" si="1">G10+G26</f>
        <v>290751.8</v>
      </c>
      <c r="H9" s="8">
        <f t="shared" si="1"/>
        <v>290751.8</v>
      </c>
    </row>
    <row r="10" spans="1:8" ht="31.5">
      <c r="A10" s="108" t="s">
        <v>241</v>
      </c>
      <c r="B10" s="109" t="s">
        <v>180</v>
      </c>
      <c r="C10" s="21"/>
      <c r="D10" s="4"/>
      <c r="E10" s="4"/>
      <c r="F10" s="8">
        <f>F11+F13+F17+F20+F22</f>
        <v>280684.40000000002</v>
      </c>
      <c r="G10" s="8">
        <f t="shared" ref="G10:H10" si="2">G11+G13+G17+G20+G22</f>
        <v>290676.8</v>
      </c>
      <c r="H10" s="8">
        <f t="shared" si="2"/>
        <v>290676.8</v>
      </c>
    </row>
    <row r="11" spans="1:8">
      <c r="A11" s="108" t="s">
        <v>94</v>
      </c>
      <c r="B11" s="109" t="s">
        <v>181</v>
      </c>
      <c r="C11" s="109"/>
      <c r="D11" s="4"/>
      <c r="E11" s="4"/>
      <c r="F11" s="8">
        <f>F12</f>
        <v>5063.7</v>
      </c>
      <c r="G11" s="8">
        <f t="shared" ref="G11:H11" si="3">G12</f>
        <v>5063.7</v>
      </c>
      <c r="H11" s="8">
        <f t="shared" si="3"/>
        <v>5063.7</v>
      </c>
    </row>
    <row r="12" spans="1:8" ht="63">
      <c r="A12" s="2" t="s">
        <v>24</v>
      </c>
      <c r="B12" s="109" t="s">
        <v>181</v>
      </c>
      <c r="C12" s="109" t="s">
        <v>35</v>
      </c>
      <c r="D12" s="4" t="s">
        <v>20</v>
      </c>
      <c r="E12" s="4" t="s">
        <v>23</v>
      </c>
      <c r="F12" s="8">
        <f>SUM(Ведомственная!G42)</f>
        <v>5063.7</v>
      </c>
      <c r="G12" s="8">
        <f>SUM(Ведомственная!H42)</f>
        <v>5063.7</v>
      </c>
      <c r="H12" s="8">
        <f>SUM(Ведомственная!I42)</f>
        <v>5063.7</v>
      </c>
    </row>
    <row r="13" spans="1:8">
      <c r="A13" s="108" t="s">
        <v>30</v>
      </c>
      <c r="B13" s="109" t="s">
        <v>183</v>
      </c>
      <c r="C13" s="109"/>
      <c r="D13" s="4"/>
      <c r="E13" s="4"/>
      <c r="F13" s="8">
        <f>SUM(F14:F16)</f>
        <v>227956.3</v>
      </c>
      <c r="G13" s="8">
        <f t="shared" ref="G13:H13" si="4">SUM(G14:G16)</f>
        <v>227956.3</v>
      </c>
      <c r="H13" s="8">
        <f t="shared" si="4"/>
        <v>227956.3</v>
      </c>
    </row>
    <row r="14" spans="1:8" ht="63">
      <c r="A14" s="2" t="s">
        <v>24</v>
      </c>
      <c r="B14" s="109" t="s">
        <v>183</v>
      </c>
      <c r="C14" s="109" t="s">
        <v>35</v>
      </c>
      <c r="D14" s="4" t="s">
        <v>20</v>
      </c>
      <c r="E14" s="4" t="s">
        <v>10</v>
      </c>
      <c r="F14" s="8">
        <f>Ведомственная!G48</f>
        <v>227852.79999999999</v>
      </c>
      <c r="G14" s="8">
        <f>Ведомственная!H48</f>
        <v>227852.79999999999</v>
      </c>
      <c r="H14" s="8">
        <f>Ведомственная!I48</f>
        <v>227852.79999999999</v>
      </c>
    </row>
    <row r="15" spans="1:8" ht="31.5">
      <c r="A15" s="108" t="s">
        <v>25</v>
      </c>
      <c r="B15" s="109" t="s">
        <v>183</v>
      </c>
      <c r="C15" s="109" t="s">
        <v>36</v>
      </c>
      <c r="D15" s="4" t="s">
        <v>20</v>
      </c>
      <c r="E15" s="4" t="s">
        <v>10</v>
      </c>
      <c r="F15" s="8">
        <f>Ведомственная!G49</f>
        <v>103.5</v>
      </c>
      <c r="G15" s="8">
        <f>Ведомственная!H49</f>
        <v>103.5</v>
      </c>
      <c r="H15" s="8">
        <f>Ведомственная!I49</f>
        <v>103.5</v>
      </c>
    </row>
    <row r="16" spans="1:8">
      <c r="A16" s="108" t="s">
        <v>22</v>
      </c>
      <c r="B16" s="109" t="s">
        <v>183</v>
      </c>
      <c r="C16" s="109" t="s">
        <v>44</v>
      </c>
      <c r="D16" s="4" t="s">
        <v>20</v>
      </c>
      <c r="E16" s="4" t="s">
        <v>10</v>
      </c>
      <c r="F16" s="8">
        <f>Ведомственная!G50</f>
        <v>0</v>
      </c>
      <c r="G16" s="8">
        <f>Ведомственная!H50</f>
        <v>0</v>
      </c>
      <c r="H16" s="8">
        <f>Ведомственная!I50</f>
        <v>0</v>
      </c>
    </row>
    <row r="17" spans="1:8">
      <c r="A17" s="108" t="s">
        <v>40</v>
      </c>
      <c r="B17" s="21" t="s">
        <v>190</v>
      </c>
      <c r="C17" s="21"/>
      <c r="D17" s="4"/>
      <c r="E17" s="4"/>
      <c r="F17" s="8">
        <f>F18+F19</f>
        <v>2852.9000000000005</v>
      </c>
      <c r="G17" s="8">
        <f t="shared" ref="G17:H17" si="5">G18+G19</f>
        <v>2852.9</v>
      </c>
      <c r="H17" s="8">
        <f t="shared" si="5"/>
        <v>2852.9</v>
      </c>
    </row>
    <row r="18" spans="1:8" ht="31.5">
      <c r="A18" s="108" t="s">
        <v>25</v>
      </c>
      <c r="B18" s="21" t="s">
        <v>190</v>
      </c>
      <c r="C18" s="21">
        <v>200</v>
      </c>
      <c r="D18" s="4" t="s">
        <v>20</v>
      </c>
      <c r="E18" s="4" t="s">
        <v>39</v>
      </c>
      <c r="F18" s="8">
        <f>Ведомственная!G80</f>
        <v>2794.6000000000004</v>
      </c>
      <c r="G18" s="8">
        <f>Ведомственная!H80</f>
        <v>2794.6</v>
      </c>
      <c r="H18" s="8">
        <f>Ведомственная!I80</f>
        <v>2794.6</v>
      </c>
    </row>
    <row r="19" spans="1:8">
      <c r="A19" s="108" t="s">
        <v>13</v>
      </c>
      <c r="B19" s="21" t="s">
        <v>190</v>
      </c>
      <c r="C19" s="21">
        <v>800</v>
      </c>
      <c r="D19" s="4" t="s">
        <v>20</v>
      </c>
      <c r="E19" s="4" t="s">
        <v>39</v>
      </c>
      <c r="F19" s="8">
        <f>Ведомственная!G81</f>
        <v>58.3</v>
      </c>
      <c r="G19" s="8">
        <f>Ведомственная!H81</f>
        <v>58.3</v>
      </c>
      <c r="H19" s="8">
        <f>Ведомственная!I81</f>
        <v>58.3</v>
      </c>
    </row>
    <row r="20" spans="1:8" ht="31.5">
      <c r="A20" s="108" t="s">
        <v>42</v>
      </c>
      <c r="B20" s="21" t="s">
        <v>191</v>
      </c>
      <c r="C20" s="21"/>
      <c r="D20" s="4"/>
      <c r="E20" s="4"/>
      <c r="F20" s="8">
        <f>F21</f>
        <v>25152.7</v>
      </c>
      <c r="G20" s="8">
        <f t="shared" ref="G20:H20" si="6">G21</f>
        <v>25152.7</v>
      </c>
      <c r="H20" s="8">
        <f t="shared" si="6"/>
        <v>25152.7</v>
      </c>
    </row>
    <row r="21" spans="1:8" ht="31.5">
      <c r="A21" s="108" t="s">
        <v>25</v>
      </c>
      <c r="B21" s="21" t="s">
        <v>191</v>
      </c>
      <c r="C21" s="21">
        <v>200</v>
      </c>
      <c r="D21" s="4" t="s">
        <v>20</v>
      </c>
      <c r="E21" s="4" t="s">
        <v>39</v>
      </c>
      <c r="F21" s="8">
        <f>Ведомственная!G83</f>
        <v>25152.7</v>
      </c>
      <c r="G21" s="8">
        <f>Ведомственная!H83</f>
        <v>25152.7</v>
      </c>
      <c r="H21" s="8">
        <f>Ведомственная!I83</f>
        <v>25152.7</v>
      </c>
    </row>
    <row r="22" spans="1:8" ht="31.5">
      <c r="A22" s="108" t="s">
        <v>43</v>
      </c>
      <c r="B22" s="21" t="s">
        <v>192</v>
      </c>
      <c r="C22" s="21"/>
      <c r="D22" s="4"/>
      <c r="E22" s="4"/>
      <c r="F22" s="8">
        <f>SUM(F23:F25)</f>
        <v>19658.8</v>
      </c>
      <c r="G22" s="8">
        <f>SUM(G23:G25)</f>
        <v>29651.200000000004</v>
      </c>
      <c r="H22" s="8">
        <f>SUM(H23:H25)</f>
        <v>29651.200000000004</v>
      </c>
    </row>
    <row r="23" spans="1:8" ht="31.5">
      <c r="A23" s="108" t="s">
        <v>25</v>
      </c>
      <c r="B23" s="21" t="s">
        <v>192</v>
      </c>
      <c r="C23" s="21">
        <v>200</v>
      </c>
      <c r="D23" s="4" t="s">
        <v>20</v>
      </c>
      <c r="E23" s="4" t="s">
        <v>39</v>
      </c>
      <c r="F23" s="8">
        <f>Ведомственная!G85</f>
        <v>14912.9</v>
      </c>
      <c r="G23" s="8">
        <f>Ведомственная!H85</f>
        <v>24905.300000000003</v>
      </c>
      <c r="H23" s="8">
        <f>Ведомственная!I85</f>
        <v>24905.300000000003</v>
      </c>
    </row>
    <row r="24" spans="1:8">
      <c r="A24" s="108" t="s">
        <v>22</v>
      </c>
      <c r="B24" s="21" t="s">
        <v>192</v>
      </c>
      <c r="C24" s="21">
        <v>300</v>
      </c>
      <c r="D24" s="4" t="s">
        <v>20</v>
      </c>
      <c r="E24" s="4" t="s">
        <v>39</v>
      </c>
      <c r="F24" s="8">
        <f>Ведомственная!G86</f>
        <v>600</v>
      </c>
      <c r="G24" s="8">
        <f>Ведомственная!H86</f>
        <v>600</v>
      </c>
      <c r="H24" s="8">
        <f>Ведомственная!I86</f>
        <v>600</v>
      </c>
    </row>
    <row r="25" spans="1:8">
      <c r="A25" s="108" t="s">
        <v>13</v>
      </c>
      <c r="B25" s="21" t="s">
        <v>192</v>
      </c>
      <c r="C25" s="21">
        <v>800</v>
      </c>
      <c r="D25" s="4" t="s">
        <v>20</v>
      </c>
      <c r="E25" s="4" t="s">
        <v>39</v>
      </c>
      <c r="F25" s="8">
        <f>Ведомственная!G87</f>
        <v>4145.8999999999996</v>
      </c>
      <c r="G25" s="8">
        <f>Ведомственная!H87</f>
        <v>4145.8999999999996</v>
      </c>
      <c r="H25" s="8">
        <f>Ведомственная!I87</f>
        <v>4145.8999999999996</v>
      </c>
    </row>
    <row r="26" spans="1:8" ht="31.5">
      <c r="A26" s="108" t="s">
        <v>250</v>
      </c>
      <c r="B26" s="109" t="s">
        <v>249</v>
      </c>
      <c r="C26" s="21"/>
      <c r="D26" s="4"/>
      <c r="E26" s="4"/>
      <c r="F26" s="8">
        <f>F27</f>
        <v>75</v>
      </c>
      <c r="G26" s="8">
        <f t="shared" ref="G26:H26" si="7">G27</f>
        <v>75</v>
      </c>
      <c r="H26" s="8">
        <f t="shared" si="7"/>
        <v>75</v>
      </c>
    </row>
    <row r="27" spans="1:8" ht="31.5">
      <c r="A27" s="108" t="s">
        <v>43</v>
      </c>
      <c r="B27" s="21" t="s">
        <v>248</v>
      </c>
      <c r="C27" s="21"/>
      <c r="D27" s="4"/>
      <c r="E27" s="4"/>
      <c r="F27" s="8">
        <f>SUM(F28:F29)</f>
        <v>75</v>
      </c>
      <c r="G27" s="8">
        <f t="shared" ref="G27:H27" si="8">SUM(G28:G29)</f>
        <v>75</v>
      </c>
      <c r="H27" s="8">
        <f t="shared" si="8"/>
        <v>75</v>
      </c>
    </row>
    <row r="28" spans="1:8" ht="31.5">
      <c r="A28" s="108" t="s">
        <v>25</v>
      </c>
      <c r="B28" s="21" t="s">
        <v>248</v>
      </c>
      <c r="C28" s="21">
        <v>200</v>
      </c>
      <c r="D28" s="4" t="s">
        <v>20</v>
      </c>
      <c r="E28" s="4" t="s">
        <v>39</v>
      </c>
      <c r="F28" s="8">
        <f>Ведомственная!G90</f>
        <v>75</v>
      </c>
      <c r="G28" s="8">
        <f>Ведомственная!H90</f>
        <v>75</v>
      </c>
      <c r="H28" s="8">
        <f>Ведомственная!I90</f>
        <v>75</v>
      </c>
    </row>
    <row r="29" spans="1:8" ht="31.5">
      <c r="A29" s="108" t="s">
        <v>25</v>
      </c>
      <c r="B29" s="21" t="s">
        <v>248</v>
      </c>
      <c r="C29" s="21">
        <v>200</v>
      </c>
      <c r="D29" s="4" t="s">
        <v>52</v>
      </c>
      <c r="E29" s="4" t="s">
        <v>66</v>
      </c>
      <c r="F29" s="8">
        <f>Ведомственная!G451</f>
        <v>0</v>
      </c>
      <c r="G29" s="8">
        <f>Ведомственная!H451</f>
        <v>0</v>
      </c>
      <c r="H29" s="8">
        <f>Ведомственная!I451</f>
        <v>0</v>
      </c>
    </row>
    <row r="30" spans="1:8" ht="31.5">
      <c r="A30" s="54" t="s">
        <v>117</v>
      </c>
      <c r="B30" s="58" t="s">
        <v>159</v>
      </c>
      <c r="C30" s="55"/>
      <c r="D30" s="59"/>
      <c r="E30" s="59"/>
      <c r="F30" s="57">
        <f>F31</f>
        <v>1037.3</v>
      </c>
      <c r="G30" s="57">
        <f t="shared" ref="G30:H30" si="9">G31</f>
        <v>1037.3</v>
      </c>
      <c r="H30" s="57">
        <f t="shared" si="9"/>
        <v>1037.3</v>
      </c>
    </row>
    <row r="31" spans="1:8">
      <c r="A31" s="108" t="s">
        <v>179</v>
      </c>
      <c r="B31" s="21" t="s">
        <v>184</v>
      </c>
      <c r="C31" s="21"/>
      <c r="D31" s="4"/>
      <c r="E31" s="4"/>
      <c r="F31" s="8">
        <f>F32</f>
        <v>1037.3</v>
      </c>
      <c r="G31" s="8">
        <f t="shared" ref="G31:H31" si="10">G32</f>
        <v>1037.3</v>
      </c>
      <c r="H31" s="8">
        <f t="shared" si="10"/>
        <v>1037.3</v>
      </c>
    </row>
    <row r="32" spans="1:8" ht="63">
      <c r="A32" s="108" t="s">
        <v>236</v>
      </c>
      <c r="B32" s="21" t="s">
        <v>185</v>
      </c>
      <c r="C32" s="21"/>
      <c r="D32" s="4"/>
      <c r="E32" s="4"/>
      <c r="F32" s="8">
        <f>F33</f>
        <v>1037.3</v>
      </c>
      <c r="G32" s="8">
        <f t="shared" ref="G32:H32" si="11">G33</f>
        <v>1037.3</v>
      </c>
      <c r="H32" s="8">
        <f t="shared" si="11"/>
        <v>1037.3</v>
      </c>
    </row>
    <row r="33" spans="1:8" ht="31.5">
      <c r="A33" s="108" t="s">
        <v>114</v>
      </c>
      <c r="B33" s="21" t="s">
        <v>186</v>
      </c>
      <c r="C33" s="21"/>
      <c r="D33" s="4"/>
      <c r="E33" s="4"/>
      <c r="F33" s="8">
        <f>SUM(F34:F35)</f>
        <v>1037.3</v>
      </c>
      <c r="G33" s="8">
        <f t="shared" ref="G33:H33" si="12">SUM(G34:G35)</f>
        <v>1037.3</v>
      </c>
      <c r="H33" s="8">
        <f t="shared" si="12"/>
        <v>1037.3</v>
      </c>
    </row>
    <row r="34" spans="1:8" ht="63">
      <c r="A34" s="2" t="s">
        <v>24</v>
      </c>
      <c r="B34" s="21" t="s">
        <v>186</v>
      </c>
      <c r="C34" s="21">
        <v>100</v>
      </c>
      <c r="D34" s="4" t="s">
        <v>20</v>
      </c>
      <c r="E34" s="4" t="s">
        <v>10</v>
      </c>
      <c r="F34" s="8">
        <f>Ведомственная!G55</f>
        <v>743.5</v>
      </c>
      <c r="G34" s="8">
        <f>Ведомственная!H55</f>
        <v>743.5</v>
      </c>
      <c r="H34" s="8">
        <f>Ведомственная!I55</f>
        <v>743.5</v>
      </c>
    </row>
    <row r="35" spans="1:8" ht="31.5">
      <c r="A35" s="108" t="s">
        <v>25</v>
      </c>
      <c r="B35" s="21" t="s">
        <v>186</v>
      </c>
      <c r="C35" s="109" t="s">
        <v>36</v>
      </c>
      <c r="D35" s="4" t="s">
        <v>20</v>
      </c>
      <c r="E35" s="4" t="s">
        <v>10</v>
      </c>
      <c r="F35" s="8">
        <f>Ведомственная!G56</f>
        <v>293.8</v>
      </c>
      <c r="G35" s="8">
        <f>Ведомственная!H56</f>
        <v>293.8</v>
      </c>
      <c r="H35" s="8">
        <f>Ведомственная!I56</f>
        <v>293.8</v>
      </c>
    </row>
    <row r="36" spans="1:8" ht="31.5">
      <c r="A36" s="54" t="s">
        <v>134</v>
      </c>
      <c r="B36" s="58" t="s">
        <v>160</v>
      </c>
      <c r="C36" s="58"/>
      <c r="D36" s="59"/>
      <c r="E36" s="59"/>
      <c r="F36" s="57">
        <f>F37</f>
        <v>6402.9000000000005</v>
      </c>
      <c r="G36" s="57">
        <f t="shared" ref="G36:H36" si="13">G37</f>
        <v>6402.9000000000005</v>
      </c>
      <c r="H36" s="57">
        <f t="shared" si="13"/>
        <v>6402.9000000000005</v>
      </c>
    </row>
    <row r="37" spans="1:8">
      <c r="A37" s="108" t="s">
        <v>179</v>
      </c>
      <c r="B37" s="109" t="s">
        <v>187</v>
      </c>
      <c r="C37" s="109"/>
      <c r="D37" s="4"/>
      <c r="E37" s="4"/>
      <c r="F37" s="8">
        <f>F38+F42</f>
        <v>6402.9000000000005</v>
      </c>
      <c r="G37" s="8">
        <f t="shared" ref="G37:H37" si="14">G38+G42</f>
        <v>6402.9000000000005</v>
      </c>
      <c r="H37" s="8">
        <f t="shared" si="14"/>
        <v>6402.9000000000005</v>
      </c>
    </row>
    <row r="38" spans="1:8" ht="31.5">
      <c r="A38" s="108" t="s">
        <v>239</v>
      </c>
      <c r="B38" s="109" t="s">
        <v>188</v>
      </c>
      <c r="C38" s="109"/>
      <c r="D38" s="4"/>
      <c r="E38" s="4"/>
      <c r="F38" s="8">
        <f>F39</f>
        <v>6222.9000000000005</v>
      </c>
      <c r="G38" s="8">
        <f t="shared" ref="G38:H38" si="15">G39</f>
        <v>6222.9000000000005</v>
      </c>
      <c r="H38" s="8">
        <f t="shared" si="15"/>
        <v>6222.9000000000005</v>
      </c>
    </row>
    <row r="39" spans="1:8" ht="47.25">
      <c r="A39" s="108" t="s">
        <v>358</v>
      </c>
      <c r="B39" s="109" t="s">
        <v>189</v>
      </c>
      <c r="C39" s="109"/>
      <c r="D39" s="4"/>
      <c r="E39" s="4"/>
      <c r="F39" s="8">
        <f>SUM(F40:F41)</f>
        <v>6222.9000000000005</v>
      </c>
      <c r="G39" s="8">
        <f t="shared" ref="G39:H39" si="16">SUM(G40:G41)</f>
        <v>6222.9000000000005</v>
      </c>
      <c r="H39" s="8">
        <f t="shared" si="16"/>
        <v>6222.9000000000005</v>
      </c>
    </row>
    <row r="40" spans="1:8" ht="63">
      <c r="A40" s="2" t="s">
        <v>24</v>
      </c>
      <c r="B40" s="109" t="s">
        <v>189</v>
      </c>
      <c r="C40" s="21">
        <v>100</v>
      </c>
      <c r="D40" s="4" t="s">
        <v>20</v>
      </c>
      <c r="E40" s="4" t="s">
        <v>10</v>
      </c>
      <c r="F40" s="8">
        <f>Ведомственная!G61</f>
        <v>4830.6000000000004</v>
      </c>
      <c r="G40" s="8">
        <f>Ведомственная!H61</f>
        <v>4830.6000000000004</v>
      </c>
      <c r="H40" s="8">
        <f>Ведомственная!I61</f>
        <v>4830.6000000000004</v>
      </c>
    </row>
    <row r="41" spans="1:8" ht="31.5">
      <c r="A41" s="108" t="s">
        <v>25</v>
      </c>
      <c r="B41" s="109" t="s">
        <v>189</v>
      </c>
      <c r="C41" s="109" t="s">
        <v>36</v>
      </c>
      <c r="D41" s="4" t="s">
        <v>20</v>
      </c>
      <c r="E41" s="4" t="s">
        <v>10</v>
      </c>
      <c r="F41" s="8">
        <f>Ведомственная!G62</f>
        <v>1392.3</v>
      </c>
      <c r="G41" s="8">
        <f>Ведомственная!H62</f>
        <v>1392.3</v>
      </c>
      <c r="H41" s="8">
        <f>Ведомственная!I62</f>
        <v>1392.3</v>
      </c>
    </row>
    <row r="42" spans="1:8" ht="47.25">
      <c r="A42" s="108" t="s">
        <v>238</v>
      </c>
      <c r="B42" s="21" t="s">
        <v>237</v>
      </c>
      <c r="C42" s="21"/>
      <c r="D42" s="4"/>
      <c r="E42" s="4"/>
      <c r="F42" s="8">
        <f>F43</f>
        <v>180</v>
      </c>
      <c r="G42" s="8">
        <f t="shared" ref="G42:H42" si="17">G43</f>
        <v>180</v>
      </c>
      <c r="H42" s="8">
        <f t="shared" si="17"/>
        <v>180</v>
      </c>
    </row>
    <row r="43" spans="1:8" ht="31.5">
      <c r="A43" s="2" t="s">
        <v>43</v>
      </c>
      <c r="B43" s="21" t="s">
        <v>240</v>
      </c>
      <c r="C43" s="21"/>
      <c r="D43" s="4"/>
      <c r="E43" s="4"/>
      <c r="F43" s="8">
        <f>SUM(F44:F44)</f>
        <v>180</v>
      </c>
      <c r="G43" s="8">
        <f>SUM(G44:G44)</f>
        <v>180</v>
      </c>
      <c r="H43" s="8">
        <f>SUM(H44:H44)</f>
        <v>180</v>
      </c>
    </row>
    <row r="44" spans="1:8" ht="31.5">
      <c r="A44" s="2" t="s">
        <v>25</v>
      </c>
      <c r="B44" s="21" t="s">
        <v>240</v>
      </c>
      <c r="C44" s="21">
        <v>200</v>
      </c>
      <c r="D44" s="4" t="s">
        <v>20</v>
      </c>
      <c r="E44" s="4" t="s">
        <v>39</v>
      </c>
      <c r="F44" s="8">
        <f>Ведомственная!G95</f>
        <v>180</v>
      </c>
      <c r="G44" s="8">
        <f>Ведомственная!H95</f>
        <v>180</v>
      </c>
      <c r="H44" s="8">
        <f>Ведомственная!I95</f>
        <v>180</v>
      </c>
    </row>
    <row r="45" spans="1:8" ht="31.5">
      <c r="A45" s="54" t="s">
        <v>161</v>
      </c>
      <c r="B45" s="58" t="s">
        <v>162</v>
      </c>
      <c r="C45" s="58"/>
      <c r="D45" s="59"/>
      <c r="E45" s="59"/>
      <c r="F45" s="57">
        <f>F46</f>
        <v>711</v>
      </c>
      <c r="G45" s="57">
        <f t="shared" ref="G45:H45" si="18">G46</f>
        <v>711</v>
      </c>
      <c r="H45" s="57">
        <f t="shared" si="18"/>
        <v>711</v>
      </c>
    </row>
    <row r="46" spans="1:8">
      <c r="A46" s="108" t="s">
        <v>179</v>
      </c>
      <c r="B46" s="109" t="s">
        <v>193</v>
      </c>
      <c r="C46" s="109"/>
      <c r="D46" s="4"/>
      <c r="E46" s="4"/>
      <c r="F46" s="8">
        <f>F47+F53+F50</f>
        <v>711</v>
      </c>
      <c r="G46" s="8">
        <f>G47+G53+G50</f>
        <v>711</v>
      </c>
      <c r="H46" s="8">
        <f>H47+H53+H50</f>
        <v>711</v>
      </c>
    </row>
    <row r="47" spans="1:8" ht="47.25">
      <c r="A47" s="108" t="s">
        <v>244</v>
      </c>
      <c r="B47" s="109" t="s">
        <v>194</v>
      </c>
      <c r="C47" s="109"/>
      <c r="D47" s="4"/>
      <c r="E47" s="4"/>
      <c r="F47" s="8">
        <f>F48</f>
        <v>450</v>
      </c>
      <c r="G47" s="8">
        <f t="shared" ref="G47:H47" si="19">G48</f>
        <v>450</v>
      </c>
      <c r="H47" s="8">
        <f t="shared" si="19"/>
        <v>450</v>
      </c>
    </row>
    <row r="48" spans="1:8">
      <c r="A48" s="108" t="s">
        <v>247</v>
      </c>
      <c r="B48" s="109" t="s">
        <v>266</v>
      </c>
      <c r="C48" s="109"/>
      <c r="D48" s="4"/>
      <c r="E48" s="4"/>
      <c r="F48" s="8">
        <f>F49</f>
        <v>450</v>
      </c>
      <c r="G48" s="8">
        <f t="shared" ref="G48:H48" si="20">G49</f>
        <v>450</v>
      </c>
      <c r="H48" s="8">
        <f t="shared" si="20"/>
        <v>450</v>
      </c>
    </row>
    <row r="49" spans="1:8" ht="31.5">
      <c r="A49" s="108" t="s">
        <v>25</v>
      </c>
      <c r="B49" s="109" t="s">
        <v>266</v>
      </c>
      <c r="C49" s="109" t="s">
        <v>36</v>
      </c>
      <c r="D49" s="4" t="s">
        <v>20</v>
      </c>
      <c r="E49" s="4" t="s">
        <v>39</v>
      </c>
      <c r="F49" s="8">
        <f>Ведомственная!G100</f>
        <v>450</v>
      </c>
      <c r="G49" s="8">
        <f>Ведомственная!H100</f>
        <v>450</v>
      </c>
      <c r="H49" s="8">
        <f>Ведомственная!I100</f>
        <v>450</v>
      </c>
    </row>
    <row r="50" spans="1:8" ht="47.25">
      <c r="A50" s="108" t="s">
        <v>549</v>
      </c>
      <c r="B50" s="109" t="s">
        <v>550</v>
      </c>
      <c r="C50" s="109"/>
      <c r="D50" s="4"/>
      <c r="E50" s="4"/>
      <c r="F50" s="8">
        <f>F51</f>
        <v>111</v>
      </c>
      <c r="G50" s="8">
        <f t="shared" ref="G50:H50" si="21">G51</f>
        <v>111</v>
      </c>
      <c r="H50" s="8">
        <f t="shared" si="21"/>
        <v>111</v>
      </c>
    </row>
    <row r="51" spans="1:8">
      <c r="A51" s="108" t="s">
        <v>247</v>
      </c>
      <c r="B51" s="109" t="s">
        <v>551</v>
      </c>
      <c r="C51" s="109"/>
      <c r="D51" s="4"/>
      <c r="E51" s="4"/>
      <c r="F51" s="8">
        <f>F52</f>
        <v>111</v>
      </c>
      <c r="G51" s="8">
        <f t="shared" ref="G51:H51" si="22">G52</f>
        <v>111</v>
      </c>
      <c r="H51" s="8">
        <f t="shared" si="22"/>
        <v>111</v>
      </c>
    </row>
    <row r="52" spans="1:8" ht="31.5">
      <c r="A52" s="108" t="s">
        <v>25</v>
      </c>
      <c r="B52" s="109" t="s">
        <v>551</v>
      </c>
      <c r="C52" s="109" t="s">
        <v>36</v>
      </c>
      <c r="D52" s="4" t="s">
        <v>52</v>
      </c>
      <c r="E52" s="4" t="s">
        <v>52</v>
      </c>
      <c r="F52" s="8">
        <f>Ведомственная!G994</f>
        <v>111</v>
      </c>
      <c r="G52" s="8">
        <f>Ведомственная!H994</f>
        <v>111</v>
      </c>
      <c r="H52" s="8">
        <f>Ведомственная!I994</f>
        <v>111</v>
      </c>
    </row>
    <row r="53" spans="1:8" ht="47.25">
      <c r="A53" s="108" t="s">
        <v>245</v>
      </c>
      <c r="B53" s="109" t="s">
        <v>246</v>
      </c>
      <c r="C53" s="109"/>
      <c r="D53" s="4"/>
      <c r="E53" s="4"/>
      <c r="F53" s="8">
        <f>F54</f>
        <v>150</v>
      </c>
      <c r="G53" s="8">
        <f t="shared" ref="G53:H53" si="23">G54</f>
        <v>150</v>
      </c>
      <c r="H53" s="8">
        <f t="shared" si="23"/>
        <v>150</v>
      </c>
    </row>
    <row r="54" spans="1:8">
      <c r="A54" s="108" t="s">
        <v>247</v>
      </c>
      <c r="B54" s="109" t="s">
        <v>267</v>
      </c>
      <c r="C54" s="109"/>
      <c r="D54" s="4"/>
      <c r="E54" s="4"/>
      <c r="F54" s="8">
        <f>F55</f>
        <v>150</v>
      </c>
      <c r="G54" s="8">
        <f t="shared" ref="G54:H54" si="24">G55</f>
        <v>150</v>
      </c>
      <c r="H54" s="8">
        <f t="shared" si="24"/>
        <v>150</v>
      </c>
    </row>
    <row r="55" spans="1:8">
      <c r="A55" s="2" t="s">
        <v>22</v>
      </c>
      <c r="B55" s="109" t="s">
        <v>267</v>
      </c>
      <c r="C55" s="109" t="s">
        <v>44</v>
      </c>
      <c r="D55" s="4" t="s">
        <v>20</v>
      </c>
      <c r="E55" s="4" t="s">
        <v>39</v>
      </c>
      <c r="F55" s="8">
        <f>Ведомственная!G103</f>
        <v>150</v>
      </c>
      <c r="G55" s="8">
        <f>Ведомственная!H103</f>
        <v>150</v>
      </c>
      <c r="H55" s="8">
        <f>Ведомственная!I103</f>
        <v>150</v>
      </c>
    </row>
    <row r="56" spans="1:8" ht="47.25">
      <c r="A56" s="54" t="s">
        <v>119</v>
      </c>
      <c r="B56" s="55" t="s">
        <v>163</v>
      </c>
      <c r="C56" s="55"/>
      <c r="D56" s="59"/>
      <c r="E56" s="59"/>
      <c r="F56" s="57">
        <f>F61+F57</f>
        <v>9719.5</v>
      </c>
      <c r="G56" s="57">
        <f t="shared" ref="G56:H56" si="25">G61+G57</f>
        <v>147559.5</v>
      </c>
      <c r="H56" s="57">
        <f t="shared" si="25"/>
        <v>14719.5</v>
      </c>
    </row>
    <row r="57" spans="1:8">
      <c r="A57" s="108" t="s">
        <v>218</v>
      </c>
      <c r="B57" s="109" t="s">
        <v>731</v>
      </c>
      <c r="C57" s="109"/>
      <c r="D57" s="4"/>
      <c r="E57" s="4"/>
      <c r="F57" s="8">
        <f>F58</f>
        <v>0</v>
      </c>
      <c r="G57" s="8">
        <f t="shared" ref="G57:H57" si="26">G58</f>
        <v>132840</v>
      </c>
      <c r="H57" s="8">
        <f t="shared" si="26"/>
        <v>0</v>
      </c>
    </row>
    <row r="58" spans="1:8" ht="31.5">
      <c r="A58" s="108" t="s">
        <v>598</v>
      </c>
      <c r="B58" s="21" t="s">
        <v>732</v>
      </c>
      <c r="C58" s="21"/>
      <c r="D58" s="4"/>
      <c r="E58" s="4"/>
      <c r="F58" s="8">
        <f>F59</f>
        <v>0</v>
      </c>
      <c r="G58" s="8">
        <f t="shared" ref="G58:H58" si="27">G59</f>
        <v>132840</v>
      </c>
      <c r="H58" s="8">
        <f t="shared" si="27"/>
        <v>0</v>
      </c>
    </row>
    <row r="59" spans="1:8" ht="47.25">
      <c r="A59" s="108" t="s">
        <v>730</v>
      </c>
      <c r="B59" s="21" t="s">
        <v>733</v>
      </c>
      <c r="C59" s="21"/>
      <c r="D59" s="4"/>
      <c r="E59" s="4"/>
      <c r="F59" s="8">
        <f>F60</f>
        <v>0</v>
      </c>
      <c r="G59" s="8">
        <f>G60</f>
        <v>132840</v>
      </c>
      <c r="H59" s="8">
        <f>H60</f>
        <v>0</v>
      </c>
    </row>
    <row r="60" spans="1:8" ht="31.5">
      <c r="A60" s="108" t="s">
        <v>25</v>
      </c>
      <c r="B60" s="21" t="s">
        <v>733</v>
      </c>
      <c r="C60" s="21">
        <v>200</v>
      </c>
      <c r="D60" s="4" t="s">
        <v>12</v>
      </c>
      <c r="E60" s="4" t="s">
        <v>20</v>
      </c>
      <c r="F60" s="8">
        <f>Ведомственная!G464</f>
        <v>0</v>
      </c>
      <c r="G60" s="8">
        <f>Ведомственная!H464</f>
        <v>132840</v>
      </c>
      <c r="H60" s="8">
        <f>Ведомственная!I464</f>
        <v>0</v>
      </c>
    </row>
    <row r="61" spans="1:8">
      <c r="A61" s="108" t="s">
        <v>179</v>
      </c>
      <c r="B61" s="109" t="s">
        <v>196</v>
      </c>
      <c r="C61" s="109"/>
      <c r="D61" s="4"/>
      <c r="E61" s="4"/>
      <c r="F61" s="8">
        <f>F62</f>
        <v>9719.5</v>
      </c>
      <c r="G61" s="8">
        <f t="shared" ref="G61:H61" si="28">G62</f>
        <v>14719.5</v>
      </c>
      <c r="H61" s="8">
        <f t="shared" si="28"/>
        <v>14719.5</v>
      </c>
    </row>
    <row r="62" spans="1:8" ht="47.25">
      <c r="A62" s="108" t="s">
        <v>257</v>
      </c>
      <c r="B62" s="21" t="s">
        <v>214</v>
      </c>
      <c r="C62" s="21"/>
      <c r="D62" s="4"/>
      <c r="E62" s="4"/>
      <c r="F62" s="8">
        <f>F63+F68</f>
        <v>9719.5</v>
      </c>
      <c r="G62" s="8">
        <f t="shared" ref="G62:H62" si="29">G63+G68</f>
        <v>14719.5</v>
      </c>
      <c r="H62" s="8">
        <f t="shared" si="29"/>
        <v>14719.5</v>
      </c>
    </row>
    <row r="63" spans="1:8" ht="31.5">
      <c r="A63" s="108" t="s">
        <v>258</v>
      </c>
      <c r="B63" s="21" t="s">
        <v>215</v>
      </c>
      <c r="C63" s="21"/>
      <c r="D63" s="4"/>
      <c r="E63" s="4"/>
      <c r="F63" s="8">
        <f>SUM(F64:F67)</f>
        <v>9719.5</v>
      </c>
      <c r="G63" s="8">
        <f t="shared" ref="G63:H63" si="30">SUM(G64:G67)</f>
        <v>14719.5</v>
      </c>
      <c r="H63" s="8">
        <f t="shared" si="30"/>
        <v>14719.5</v>
      </c>
    </row>
    <row r="64" spans="1:8" ht="31.5">
      <c r="A64" s="108" t="s">
        <v>25</v>
      </c>
      <c r="B64" s="21" t="s">
        <v>215</v>
      </c>
      <c r="C64" s="21">
        <v>200</v>
      </c>
      <c r="D64" s="4" t="s">
        <v>20</v>
      </c>
      <c r="E64" s="4" t="s">
        <v>39</v>
      </c>
      <c r="F64" s="8">
        <f>Ведомственная!G108</f>
        <v>5048.7</v>
      </c>
      <c r="G64" s="8">
        <f>Ведомственная!H108</f>
        <v>10048.700000000001</v>
      </c>
      <c r="H64" s="8">
        <f>Ведомственная!I108</f>
        <v>10048.700000000001</v>
      </c>
    </row>
    <row r="65" spans="1:8" ht="31.5">
      <c r="A65" s="108" t="s">
        <v>25</v>
      </c>
      <c r="B65" s="21" t="s">
        <v>215</v>
      </c>
      <c r="C65" s="21">
        <v>200</v>
      </c>
      <c r="D65" s="4" t="s">
        <v>66</v>
      </c>
      <c r="E65" s="4" t="s">
        <v>23</v>
      </c>
      <c r="F65" s="8">
        <f>Ведомственная!G279</f>
        <v>1300</v>
      </c>
      <c r="G65" s="8">
        <f>Ведомственная!H279</f>
        <v>1300</v>
      </c>
      <c r="H65" s="8">
        <f>Ведомственная!I279</f>
        <v>1300</v>
      </c>
    </row>
    <row r="66" spans="1:8" ht="31.5">
      <c r="A66" s="108" t="s">
        <v>25</v>
      </c>
      <c r="B66" s="21" t="s">
        <v>215</v>
      </c>
      <c r="C66" s="21">
        <v>200</v>
      </c>
      <c r="D66" s="4" t="s">
        <v>66</v>
      </c>
      <c r="E66" s="4" t="s">
        <v>27</v>
      </c>
      <c r="F66" s="8">
        <f>Ведомственная!G316</f>
        <v>3365.8</v>
      </c>
      <c r="G66" s="8">
        <f>Ведомственная!H316</f>
        <v>3365.8</v>
      </c>
      <c r="H66" s="8">
        <f>Ведомственная!I316</f>
        <v>3365.8</v>
      </c>
    </row>
    <row r="67" spans="1:8">
      <c r="A67" s="108" t="s">
        <v>13</v>
      </c>
      <c r="B67" s="21" t="s">
        <v>215</v>
      </c>
      <c r="C67" s="21">
        <v>800</v>
      </c>
      <c r="D67" s="4" t="s">
        <v>20</v>
      </c>
      <c r="E67" s="4" t="s">
        <v>39</v>
      </c>
      <c r="F67" s="8">
        <f>Ведомственная!G109</f>
        <v>5</v>
      </c>
      <c r="G67" s="8">
        <f>Ведомственная!H109</f>
        <v>5</v>
      </c>
      <c r="H67" s="8">
        <f>Ведомственная!I109</f>
        <v>5</v>
      </c>
    </row>
    <row r="68" spans="1:8">
      <c r="A68" s="108" t="s">
        <v>259</v>
      </c>
      <c r="B68" s="21" t="s">
        <v>260</v>
      </c>
      <c r="C68" s="21"/>
      <c r="D68" s="4"/>
      <c r="E68" s="4"/>
      <c r="F68" s="8">
        <f>F69</f>
        <v>0</v>
      </c>
      <c r="G68" s="8">
        <f t="shared" ref="G68:H68" si="31">G69</f>
        <v>0</v>
      </c>
      <c r="H68" s="8">
        <f t="shared" si="31"/>
        <v>0</v>
      </c>
    </row>
    <row r="69" spans="1:8" ht="31.5">
      <c r="A69" s="108" t="s">
        <v>25</v>
      </c>
      <c r="B69" s="21" t="s">
        <v>260</v>
      </c>
      <c r="C69" s="21">
        <v>200</v>
      </c>
      <c r="D69" s="4" t="s">
        <v>20</v>
      </c>
      <c r="E69" s="4" t="s">
        <v>39</v>
      </c>
      <c r="F69" s="8">
        <f>Ведомственная!G111</f>
        <v>0</v>
      </c>
      <c r="G69" s="8">
        <f>Ведомственная!H111</f>
        <v>0</v>
      </c>
      <c r="H69" s="8">
        <f>Ведомственная!I111</f>
        <v>0</v>
      </c>
    </row>
    <row r="70" spans="1:8" ht="47.25">
      <c r="A70" s="60" t="s">
        <v>170</v>
      </c>
      <c r="B70" s="55" t="s">
        <v>171</v>
      </c>
      <c r="C70" s="55"/>
      <c r="D70" s="59"/>
      <c r="E70" s="59"/>
      <c r="F70" s="57">
        <f>F71</f>
        <v>12572.3</v>
      </c>
      <c r="G70" s="57">
        <f t="shared" ref="G70:H70" si="32">G71</f>
        <v>12572.3</v>
      </c>
      <c r="H70" s="57">
        <f t="shared" si="32"/>
        <v>12572.3</v>
      </c>
    </row>
    <row r="71" spans="1:8">
      <c r="A71" s="108" t="s">
        <v>179</v>
      </c>
      <c r="B71" s="21" t="s">
        <v>199</v>
      </c>
      <c r="C71" s="109"/>
      <c r="D71" s="4"/>
      <c r="E71" s="4"/>
      <c r="F71" s="8">
        <f>F72+F75+F78</f>
        <v>12572.3</v>
      </c>
      <c r="G71" s="8">
        <f t="shared" ref="G71:H71" si="33">G72+G75+G78</f>
        <v>12572.3</v>
      </c>
      <c r="H71" s="8">
        <f t="shared" si="33"/>
        <v>12572.3</v>
      </c>
    </row>
    <row r="72" spans="1:8" ht="47.25">
      <c r="A72" s="108" t="s">
        <v>884</v>
      </c>
      <c r="B72" s="21" t="s">
        <v>320</v>
      </c>
      <c r="C72" s="109"/>
      <c r="D72" s="4"/>
      <c r="E72" s="4"/>
      <c r="F72" s="8">
        <f>F73</f>
        <v>1000</v>
      </c>
      <c r="G72" s="8">
        <f t="shared" ref="G72:H72" si="34">G73</f>
        <v>1000</v>
      </c>
      <c r="H72" s="8">
        <f t="shared" si="34"/>
        <v>1000</v>
      </c>
    </row>
    <row r="73" spans="1:8">
      <c r="A73" s="2" t="s">
        <v>21</v>
      </c>
      <c r="B73" s="21" t="s">
        <v>321</v>
      </c>
      <c r="C73" s="109"/>
      <c r="D73" s="4"/>
      <c r="E73" s="4"/>
      <c r="F73" s="8">
        <f>F74</f>
        <v>1000</v>
      </c>
      <c r="G73" s="8">
        <f t="shared" ref="G73:H73" si="35">G74</f>
        <v>1000</v>
      </c>
      <c r="H73" s="8">
        <f t="shared" si="35"/>
        <v>1000</v>
      </c>
    </row>
    <row r="74" spans="1:8" ht="31.5">
      <c r="A74" s="2" t="s">
        <v>25</v>
      </c>
      <c r="B74" s="21" t="s">
        <v>321</v>
      </c>
      <c r="C74" s="109" t="s">
        <v>36</v>
      </c>
      <c r="D74" s="4" t="s">
        <v>10</v>
      </c>
      <c r="E74" s="4" t="s">
        <v>15</v>
      </c>
      <c r="F74" s="8">
        <f>Ведомственная!G227</f>
        <v>1000</v>
      </c>
      <c r="G74" s="8">
        <f>Ведомственная!H227</f>
        <v>1000</v>
      </c>
      <c r="H74" s="8">
        <f>Ведомственная!I227</f>
        <v>1000</v>
      </c>
    </row>
    <row r="75" spans="1:8" ht="31.5">
      <c r="A75" s="108" t="s">
        <v>319</v>
      </c>
      <c r="B75" s="21" t="s">
        <v>200</v>
      </c>
      <c r="C75" s="109"/>
      <c r="D75" s="4"/>
      <c r="E75" s="4"/>
      <c r="F75" s="8">
        <f>F76</f>
        <v>6761</v>
      </c>
      <c r="G75" s="8">
        <f t="shared" ref="G75:H75" si="36">G76</f>
        <v>6761</v>
      </c>
      <c r="H75" s="8">
        <f t="shared" si="36"/>
        <v>6761</v>
      </c>
    </row>
    <row r="76" spans="1:8">
      <c r="A76" s="2" t="s">
        <v>21</v>
      </c>
      <c r="B76" s="21" t="s">
        <v>265</v>
      </c>
      <c r="C76" s="109"/>
      <c r="D76" s="4"/>
      <c r="E76" s="4"/>
      <c r="F76" s="8">
        <f>F77</f>
        <v>6761</v>
      </c>
      <c r="G76" s="8">
        <f t="shared" ref="G76:H76" si="37">G77</f>
        <v>6761</v>
      </c>
      <c r="H76" s="8">
        <f t="shared" si="37"/>
        <v>6761</v>
      </c>
    </row>
    <row r="77" spans="1:8" ht="31.5">
      <c r="A77" s="2" t="s">
        <v>25</v>
      </c>
      <c r="B77" s="21" t="s">
        <v>265</v>
      </c>
      <c r="C77" s="109" t="s">
        <v>36</v>
      </c>
      <c r="D77" s="4" t="s">
        <v>10</v>
      </c>
      <c r="E77" s="4" t="s">
        <v>15</v>
      </c>
      <c r="F77" s="8">
        <f>SUM(Ведомственная!G230)</f>
        <v>6761</v>
      </c>
      <c r="G77" s="8">
        <f>SUM(Ведомственная!H230)</f>
        <v>6761</v>
      </c>
      <c r="H77" s="8">
        <f>SUM(Ведомственная!I230)</f>
        <v>6761</v>
      </c>
    </row>
    <row r="78" spans="1:8" ht="47.25">
      <c r="A78" s="108" t="s">
        <v>316</v>
      </c>
      <c r="B78" s="21" t="s">
        <v>317</v>
      </c>
      <c r="C78" s="21"/>
      <c r="D78" s="4"/>
      <c r="E78" s="4"/>
      <c r="F78" s="8">
        <f>F79+F81</f>
        <v>4811.2999999999993</v>
      </c>
      <c r="G78" s="8">
        <f t="shared" ref="G78:H78" si="38">G79+G81</f>
        <v>4811.2999999999993</v>
      </c>
      <c r="H78" s="8">
        <f t="shared" si="38"/>
        <v>4811.3</v>
      </c>
    </row>
    <row r="79" spans="1:8">
      <c r="A79" s="2" t="s">
        <v>21</v>
      </c>
      <c r="B79" s="21" t="s">
        <v>318</v>
      </c>
      <c r="C79" s="21"/>
      <c r="D79" s="4"/>
      <c r="E79" s="4"/>
      <c r="F79" s="8">
        <f>F80</f>
        <v>4802.6999999999989</v>
      </c>
      <c r="G79" s="8">
        <f t="shared" ref="G79:H79" si="39">G80</f>
        <v>4802.6999999999989</v>
      </c>
      <c r="H79" s="8">
        <f t="shared" si="39"/>
        <v>4802.7</v>
      </c>
    </row>
    <row r="80" spans="1:8" ht="31.5">
      <c r="A80" s="2" t="s">
        <v>25</v>
      </c>
      <c r="B80" s="21" t="s">
        <v>318</v>
      </c>
      <c r="C80" s="109" t="s">
        <v>36</v>
      </c>
      <c r="D80" s="4" t="s">
        <v>10</v>
      </c>
      <c r="E80" s="4" t="s">
        <v>15</v>
      </c>
      <c r="F80" s="8">
        <f>Ведомственная!G233</f>
        <v>4802.6999999999989</v>
      </c>
      <c r="G80" s="8">
        <f>Ведомственная!H233</f>
        <v>4802.6999999999989</v>
      </c>
      <c r="H80" s="8">
        <f>Ведомственная!I233</f>
        <v>4802.7</v>
      </c>
    </row>
    <row r="81" spans="1:8" ht="31.5">
      <c r="A81" s="108" t="s">
        <v>130</v>
      </c>
      <c r="B81" s="21" t="s">
        <v>322</v>
      </c>
      <c r="C81" s="21"/>
      <c r="D81" s="4"/>
      <c r="E81" s="4"/>
      <c r="F81" s="8">
        <f>F82</f>
        <v>8.6</v>
      </c>
      <c r="G81" s="8">
        <f t="shared" ref="G81:H81" si="40">G82</f>
        <v>8.6</v>
      </c>
      <c r="H81" s="8">
        <f t="shared" si="40"/>
        <v>8.6</v>
      </c>
    </row>
    <row r="82" spans="1:8" ht="31.5">
      <c r="A82" s="108" t="s">
        <v>25</v>
      </c>
      <c r="B82" s="21" t="s">
        <v>322</v>
      </c>
      <c r="C82" s="21">
        <v>200</v>
      </c>
      <c r="D82" s="4" t="s">
        <v>10</v>
      </c>
      <c r="E82" s="4" t="s">
        <v>15</v>
      </c>
      <c r="F82" s="8">
        <f>Ведомственная!G235</f>
        <v>8.6</v>
      </c>
      <c r="G82" s="8">
        <f>Ведомственная!H235</f>
        <v>8.6</v>
      </c>
      <c r="H82" s="8">
        <f>Ведомственная!I235</f>
        <v>8.6</v>
      </c>
    </row>
    <row r="83" spans="1:8" ht="31.5" hidden="1">
      <c r="A83" s="108" t="s">
        <v>154</v>
      </c>
      <c r="B83" s="21" t="s">
        <v>323</v>
      </c>
      <c r="C83" s="21"/>
      <c r="D83" s="4"/>
      <c r="E83" s="4"/>
      <c r="F83" s="8">
        <f>F84</f>
        <v>0</v>
      </c>
      <c r="G83" s="8">
        <f t="shared" ref="G83:H83" si="41">G84</f>
        <v>0</v>
      </c>
      <c r="H83" s="8">
        <f t="shared" si="41"/>
        <v>0</v>
      </c>
    </row>
    <row r="84" spans="1:8" ht="31.5" hidden="1">
      <c r="A84" s="108" t="s">
        <v>25</v>
      </c>
      <c r="B84" s="21" t="s">
        <v>323</v>
      </c>
      <c r="C84" s="21">
        <v>200</v>
      </c>
      <c r="D84" s="4" t="s">
        <v>10</v>
      </c>
      <c r="E84" s="4" t="s">
        <v>15</v>
      </c>
      <c r="F84" s="8">
        <f>Ведомственная!G237</f>
        <v>0</v>
      </c>
      <c r="G84" s="8">
        <f>Ведомственная!H237</f>
        <v>0</v>
      </c>
      <c r="H84" s="8">
        <f>Ведомственная!I237</f>
        <v>0</v>
      </c>
    </row>
    <row r="85" spans="1:8" ht="31.5">
      <c r="A85" s="54" t="s">
        <v>880</v>
      </c>
      <c r="B85" s="55" t="s">
        <v>173</v>
      </c>
      <c r="C85" s="55"/>
      <c r="D85" s="59"/>
      <c r="E85" s="59"/>
      <c r="F85" s="57">
        <f>F86+F93</f>
        <v>89348.9</v>
      </c>
      <c r="G85" s="57">
        <f t="shared" ref="G85:H85" si="42">G86+G93</f>
        <v>89348.9</v>
      </c>
      <c r="H85" s="57">
        <f t="shared" si="42"/>
        <v>174285.9</v>
      </c>
    </row>
    <row r="86" spans="1:8">
      <c r="A86" s="108" t="s">
        <v>218</v>
      </c>
      <c r="B86" s="21" t="s">
        <v>309</v>
      </c>
      <c r="C86" s="109"/>
      <c r="D86" s="4"/>
      <c r="E86" s="4"/>
      <c r="F86" s="8">
        <f>F90+F87</f>
        <v>4739</v>
      </c>
      <c r="G86" s="8">
        <f t="shared" ref="G86:H86" si="43">G90+G87</f>
        <v>4739</v>
      </c>
      <c r="H86" s="8">
        <f t="shared" si="43"/>
        <v>89676</v>
      </c>
    </row>
    <row r="87" spans="1:8" ht="31.5">
      <c r="A87" s="108" t="s">
        <v>728</v>
      </c>
      <c r="B87" s="21" t="s">
        <v>353</v>
      </c>
      <c r="C87" s="109"/>
      <c r="D87" s="4"/>
      <c r="E87" s="4"/>
      <c r="F87" s="8">
        <f>F88</f>
        <v>0</v>
      </c>
      <c r="G87" s="8">
        <f t="shared" ref="G87:H87" si="44">G88</f>
        <v>0</v>
      </c>
      <c r="H87" s="8">
        <f t="shared" si="44"/>
        <v>84937</v>
      </c>
    </row>
    <row r="88" spans="1:8" ht="47.25">
      <c r="A88" s="108" t="s">
        <v>354</v>
      </c>
      <c r="B88" s="21" t="s">
        <v>729</v>
      </c>
      <c r="C88" s="109"/>
      <c r="D88" s="4"/>
      <c r="E88" s="4"/>
      <c r="F88" s="8">
        <f>F89</f>
        <v>0</v>
      </c>
      <c r="G88" s="8">
        <f t="shared" ref="G88:H88" si="45">G89</f>
        <v>0</v>
      </c>
      <c r="H88" s="8">
        <f t="shared" si="45"/>
        <v>84937</v>
      </c>
    </row>
    <row r="89" spans="1:8" ht="31.5">
      <c r="A89" s="2" t="s">
        <v>107</v>
      </c>
      <c r="B89" s="21" t="s">
        <v>729</v>
      </c>
      <c r="C89" s="109" t="s">
        <v>102</v>
      </c>
      <c r="D89" s="4" t="s">
        <v>66</v>
      </c>
      <c r="E89" s="4" t="s">
        <v>20</v>
      </c>
      <c r="F89" s="8">
        <f>Ведомственная!G269</f>
        <v>0</v>
      </c>
      <c r="G89" s="8">
        <f>Ведомственная!H269</f>
        <v>0</v>
      </c>
      <c r="H89" s="8">
        <f>Ведомственная!I269</f>
        <v>84937</v>
      </c>
    </row>
    <row r="90" spans="1:8" ht="31.5">
      <c r="A90" s="108" t="s">
        <v>313</v>
      </c>
      <c r="B90" s="21" t="s">
        <v>310</v>
      </c>
      <c r="C90" s="109"/>
      <c r="D90" s="4"/>
      <c r="E90" s="4"/>
      <c r="F90" s="8">
        <f>F91</f>
        <v>4739</v>
      </c>
      <c r="G90" s="8">
        <f t="shared" ref="G90:H90" si="46">G91</f>
        <v>4739</v>
      </c>
      <c r="H90" s="8">
        <f t="shared" si="46"/>
        <v>4739</v>
      </c>
    </row>
    <row r="91" spans="1:8">
      <c r="A91" s="108" t="s">
        <v>351</v>
      </c>
      <c r="B91" s="21" t="s">
        <v>311</v>
      </c>
      <c r="C91" s="109"/>
      <c r="D91" s="4"/>
      <c r="E91" s="4"/>
      <c r="F91" s="8">
        <f>F92</f>
        <v>4739</v>
      </c>
      <c r="G91" s="8">
        <f t="shared" ref="G91:H91" si="47">G92</f>
        <v>4739</v>
      </c>
      <c r="H91" s="8">
        <f t="shared" si="47"/>
        <v>4739</v>
      </c>
    </row>
    <row r="92" spans="1:8">
      <c r="A92" s="108" t="s">
        <v>22</v>
      </c>
      <c r="B92" s="21" t="s">
        <v>311</v>
      </c>
      <c r="C92" s="109" t="s">
        <v>44</v>
      </c>
      <c r="D92" s="4" t="s">
        <v>17</v>
      </c>
      <c r="E92" s="4" t="s">
        <v>10</v>
      </c>
      <c r="F92" s="8">
        <f>Ведомственная!G476</f>
        <v>4739</v>
      </c>
      <c r="G92" s="8">
        <f>Ведомственная!H476</f>
        <v>4739</v>
      </c>
      <c r="H92" s="8">
        <f>Ведомственная!I476</f>
        <v>4739</v>
      </c>
    </row>
    <row r="93" spans="1:8">
      <c r="A93" s="108" t="s">
        <v>179</v>
      </c>
      <c r="B93" s="21" t="s">
        <v>176</v>
      </c>
      <c r="C93" s="109"/>
      <c r="D93" s="4"/>
      <c r="E93" s="4"/>
      <c r="F93" s="8">
        <f>F94+F97</f>
        <v>84609.9</v>
      </c>
      <c r="G93" s="8">
        <f t="shared" ref="G93:H93" si="48">G94+G97</f>
        <v>84609.9</v>
      </c>
      <c r="H93" s="8">
        <f t="shared" si="48"/>
        <v>84609.9</v>
      </c>
    </row>
    <row r="94" spans="1:8" ht="31.5">
      <c r="A94" s="108" t="s">
        <v>174</v>
      </c>
      <c r="B94" s="21" t="s">
        <v>177</v>
      </c>
      <c r="C94" s="109"/>
      <c r="D94" s="4"/>
      <c r="E94" s="4"/>
      <c r="F94" s="8">
        <f>F95</f>
        <v>0</v>
      </c>
      <c r="G94" s="8">
        <f t="shared" ref="G94:H94" si="49">G95</f>
        <v>0</v>
      </c>
      <c r="H94" s="8">
        <f t="shared" si="49"/>
        <v>0</v>
      </c>
    </row>
    <row r="95" spans="1:8">
      <c r="A95" s="2" t="s">
        <v>21</v>
      </c>
      <c r="B95" s="21" t="s">
        <v>272</v>
      </c>
      <c r="C95" s="109"/>
      <c r="D95" s="4"/>
      <c r="E95" s="4"/>
      <c r="F95" s="8">
        <f>F96</f>
        <v>0</v>
      </c>
      <c r="G95" s="8">
        <f t="shared" ref="G95:H95" si="50">G96</f>
        <v>0</v>
      </c>
      <c r="H95" s="8">
        <f t="shared" si="50"/>
        <v>0</v>
      </c>
    </row>
    <row r="96" spans="1:8">
      <c r="A96" s="2" t="s">
        <v>13</v>
      </c>
      <c r="B96" s="21" t="s">
        <v>272</v>
      </c>
      <c r="C96" s="109" t="s">
        <v>41</v>
      </c>
      <c r="D96" s="4" t="s">
        <v>66</v>
      </c>
      <c r="E96" s="4" t="s">
        <v>20</v>
      </c>
      <c r="F96" s="8">
        <f>Ведомственная!G273</f>
        <v>0</v>
      </c>
      <c r="G96" s="8">
        <f>Ведомственная!H273</f>
        <v>0</v>
      </c>
      <c r="H96" s="8">
        <f>Ведомственная!I273</f>
        <v>0</v>
      </c>
    </row>
    <row r="97" spans="1:8" ht="63">
      <c r="A97" s="108" t="s">
        <v>306</v>
      </c>
      <c r="B97" s="21" t="s">
        <v>223</v>
      </c>
      <c r="C97" s="21"/>
      <c r="D97" s="4"/>
      <c r="E97" s="4"/>
      <c r="F97" s="8">
        <f>F98+F100</f>
        <v>84609.9</v>
      </c>
      <c r="G97" s="8">
        <f t="shared" ref="G97:H97" si="51">G98+G100</f>
        <v>84609.9</v>
      </c>
      <c r="H97" s="8">
        <f t="shared" si="51"/>
        <v>84609.9</v>
      </c>
    </row>
    <row r="98" spans="1:8" ht="126">
      <c r="A98" s="130" t="s">
        <v>352</v>
      </c>
      <c r="B98" s="21" t="s">
        <v>224</v>
      </c>
      <c r="C98" s="21"/>
      <c r="D98" s="4"/>
      <c r="E98" s="4"/>
      <c r="F98" s="8">
        <f>F99</f>
        <v>84609.9</v>
      </c>
      <c r="G98" s="8">
        <f t="shared" ref="G98:H98" si="52">G99</f>
        <v>84609.9</v>
      </c>
      <c r="H98" s="8">
        <f t="shared" si="52"/>
        <v>84609.9</v>
      </c>
    </row>
    <row r="99" spans="1:8" ht="31.5">
      <c r="A99" s="2" t="s">
        <v>107</v>
      </c>
      <c r="B99" s="21" t="s">
        <v>224</v>
      </c>
      <c r="C99" s="21">
        <v>400</v>
      </c>
      <c r="D99" s="4" t="s">
        <v>17</v>
      </c>
      <c r="E99" s="4" t="s">
        <v>10</v>
      </c>
      <c r="F99" s="8">
        <f>Ведомственная!G480</f>
        <v>84609.9</v>
      </c>
      <c r="G99" s="8">
        <f>Ведомственная!H480</f>
        <v>84609.9</v>
      </c>
      <c r="H99" s="8">
        <f>Ведомственная!I480</f>
        <v>84609.9</v>
      </c>
    </row>
    <row r="100" spans="1:8" ht="47.25">
      <c r="A100" s="108" t="s">
        <v>103</v>
      </c>
      <c r="B100" s="109" t="s">
        <v>225</v>
      </c>
      <c r="C100" s="21"/>
      <c r="D100" s="4"/>
      <c r="E100" s="4"/>
      <c r="F100" s="8">
        <f>F101</f>
        <v>0</v>
      </c>
      <c r="G100" s="8">
        <f t="shared" ref="G100:H100" si="53">G101</f>
        <v>0</v>
      </c>
      <c r="H100" s="8">
        <f t="shared" si="53"/>
        <v>0</v>
      </c>
    </row>
    <row r="101" spans="1:8" ht="31.5">
      <c r="A101" s="2" t="s">
        <v>107</v>
      </c>
      <c r="B101" s="109" t="s">
        <v>225</v>
      </c>
      <c r="C101" s="109" t="s">
        <v>102</v>
      </c>
      <c r="D101" s="4" t="s">
        <v>17</v>
      </c>
      <c r="E101" s="4" t="s">
        <v>10</v>
      </c>
      <c r="F101" s="8">
        <f>Ведомственная!G482</f>
        <v>0</v>
      </c>
      <c r="G101" s="8">
        <f>Ведомственная!H482</f>
        <v>0</v>
      </c>
      <c r="H101" s="8">
        <f>Ведомственная!I482</f>
        <v>0</v>
      </c>
    </row>
    <row r="102" spans="1:8" ht="31.5">
      <c r="A102" s="54" t="s">
        <v>273</v>
      </c>
      <c r="B102" s="55" t="s">
        <v>165</v>
      </c>
      <c r="C102" s="55"/>
      <c r="D102" s="59"/>
      <c r="E102" s="59"/>
      <c r="F102" s="57">
        <f>F107+F103</f>
        <v>41008.700000000004</v>
      </c>
      <c r="G102" s="57">
        <f t="shared" ref="G102:H102" si="54">G107+G103</f>
        <v>35408.700000000004</v>
      </c>
      <c r="H102" s="57">
        <f t="shared" si="54"/>
        <v>35408.700000000004</v>
      </c>
    </row>
    <row r="103" spans="1:8">
      <c r="A103" s="2" t="s">
        <v>218</v>
      </c>
      <c r="B103" s="4" t="s">
        <v>789</v>
      </c>
      <c r="C103" s="4"/>
      <c r="D103" s="4"/>
      <c r="E103" s="4"/>
      <c r="F103" s="8">
        <f>F104</f>
        <v>5605.6</v>
      </c>
      <c r="G103" s="8">
        <f t="shared" ref="G103:H105" si="55">G104</f>
        <v>0</v>
      </c>
      <c r="H103" s="8">
        <f t="shared" si="55"/>
        <v>0</v>
      </c>
    </row>
    <row r="104" spans="1:8" ht="47.25">
      <c r="A104" s="2" t="s">
        <v>793</v>
      </c>
      <c r="B104" s="4" t="s">
        <v>790</v>
      </c>
      <c r="C104" s="4"/>
      <c r="D104" s="4"/>
      <c r="E104" s="4"/>
      <c r="F104" s="8">
        <f>F105</f>
        <v>5605.6</v>
      </c>
      <c r="G104" s="8">
        <f t="shared" si="55"/>
        <v>0</v>
      </c>
      <c r="H104" s="8">
        <f t="shared" si="55"/>
        <v>0</v>
      </c>
    </row>
    <row r="105" spans="1:8" ht="31.5">
      <c r="A105" s="2" t="s">
        <v>791</v>
      </c>
      <c r="B105" s="4" t="s">
        <v>792</v>
      </c>
      <c r="C105" s="4"/>
      <c r="D105" s="4"/>
      <c r="E105" s="4"/>
      <c r="F105" s="8">
        <f>F106</f>
        <v>5605.6</v>
      </c>
      <c r="G105" s="8">
        <f t="shared" si="55"/>
        <v>0</v>
      </c>
      <c r="H105" s="8">
        <f t="shared" si="55"/>
        <v>0</v>
      </c>
    </row>
    <row r="106" spans="1:8" ht="31.5">
      <c r="A106" s="2" t="s">
        <v>25</v>
      </c>
      <c r="B106" s="4" t="s">
        <v>792</v>
      </c>
      <c r="C106" s="4" t="s">
        <v>36</v>
      </c>
      <c r="D106" s="4" t="s">
        <v>27</v>
      </c>
      <c r="E106" s="4" t="s">
        <v>17</v>
      </c>
      <c r="F106" s="8">
        <f>Ведомственная!G149</f>
        <v>5605.6</v>
      </c>
      <c r="G106" s="8">
        <f>Ведомственная!H149</f>
        <v>0</v>
      </c>
      <c r="H106" s="8">
        <f>Ведомственная!I149</f>
        <v>0</v>
      </c>
    </row>
    <row r="107" spans="1:8">
      <c r="A107" s="52" t="s">
        <v>179</v>
      </c>
      <c r="B107" s="21" t="s">
        <v>324</v>
      </c>
      <c r="C107" s="21"/>
      <c r="D107" s="4"/>
      <c r="E107" s="4"/>
      <c r="F107" s="8">
        <f>F108+F113+F116+F119</f>
        <v>35403.100000000006</v>
      </c>
      <c r="G107" s="8">
        <f t="shared" ref="G107:H107" si="56">G108+G113+G116+G119</f>
        <v>35408.700000000004</v>
      </c>
      <c r="H107" s="8">
        <f t="shared" si="56"/>
        <v>35408.700000000004</v>
      </c>
    </row>
    <row r="108" spans="1:8" ht="31.5">
      <c r="A108" s="52" t="s">
        <v>787</v>
      </c>
      <c r="B108" s="21" t="s">
        <v>325</v>
      </c>
      <c r="C108" s="21"/>
      <c r="D108" s="4"/>
      <c r="E108" s="4"/>
      <c r="F108" s="8">
        <f>F109</f>
        <v>30916.600000000002</v>
      </c>
      <c r="G108" s="8">
        <f t="shared" ref="G108:H108" si="57">G109</f>
        <v>30916.600000000002</v>
      </c>
      <c r="H108" s="8">
        <f t="shared" si="57"/>
        <v>30916.600000000002</v>
      </c>
    </row>
    <row r="109" spans="1:8">
      <c r="A109" s="52" t="s">
        <v>263</v>
      </c>
      <c r="B109" s="21" t="s">
        <v>326</v>
      </c>
      <c r="C109" s="21"/>
      <c r="D109" s="4"/>
      <c r="E109" s="4"/>
      <c r="F109" s="8">
        <f>SUM(F110:F112)</f>
        <v>30916.600000000002</v>
      </c>
      <c r="G109" s="8">
        <f t="shared" ref="G109:H109" si="58">SUM(G110:G112)</f>
        <v>30916.600000000002</v>
      </c>
      <c r="H109" s="8">
        <f t="shared" si="58"/>
        <v>30916.600000000002</v>
      </c>
    </row>
    <row r="110" spans="1:8" ht="63">
      <c r="A110" s="52" t="s">
        <v>24</v>
      </c>
      <c r="B110" s="21" t="s">
        <v>326</v>
      </c>
      <c r="C110" s="21">
        <v>100</v>
      </c>
      <c r="D110" s="4" t="s">
        <v>27</v>
      </c>
      <c r="E110" s="4" t="s">
        <v>69</v>
      </c>
      <c r="F110" s="8">
        <f>Ведомственная!G138</f>
        <v>27870.9</v>
      </c>
      <c r="G110" s="8">
        <f>Ведомственная!H138</f>
        <v>27870.9</v>
      </c>
      <c r="H110" s="8">
        <f>Ведомственная!I138</f>
        <v>27870.9</v>
      </c>
    </row>
    <row r="111" spans="1:8" ht="31.5">
      <c r="A111" s="52" t="s">
        <v>25</v>
      </c>
      <c r="B111" s="21" t="s">
        <v>326</v>
      </c>
      <c r="C111" s="21">
        <v>200</v>
      </c>
      <c r="D111" s="4" t="s">
        <v>27</v>
      </c>
      <c r="E111" s="4" t="s">
        <v>69</v>
      </c>
      <c r="F111" s="8">
        <f>Ведомственная!G139</f>
        <v>2923.2</v>
      </c>
      <c r="G111" s="8">
        <f>Ведомственная!H139</f>
        <v>2923.2</v>
      </c>
      <c r="H111" s="8">
        <f>Ведомственная!I139</f>
        <v>2923.2</v>
      </c>
    </row>
    <row r="112" spans="1:8">
      <c r="A112" s="2" t="s">
        <v>13</v>
      </c>
      <c r="B112" s="21" t="s">
        <v>326</v>
      </c>
      <c r="C112" s="21">
        <v>800</v>
      </c>
      <c r="D112" s="4" t="s">
        <v>27</v>
      </c>
      <c r="E112" s="4" t="s">
        <v>69</v>
      </c>
      <c r="F112" s="8">
        <f>Ведомственная!G140</f>
        <v>122.5</v>
      </c>
      <c r="G112" s="8">
        <f>Ведомственная!H140</f>
        <v>122.5</v>
      </c>
      <c r="H112" s="8">
        <f>Ведомственная!I140</f>
        <v>122.5</v>
      </c>
    </row>
    <row r="113" spans="1:8" ht="47.25">
      <c r="A113" s="2" t="s">
        <v>786</v>
      </c>
      <c r="B113" s="4" t="s">
        <v>327</v>
      </c>
      <c r="C113" s="21"/>
      <c r="D113" s="4"/>
      <c r="E113" s="4"/>
      <c r="F113" s="8">
        <f>F114</f>
        <v>110</v>
      </c>
      <c r="G113" s="8">
        <f t="shared" ref="G113:H114" si="59">G114</f>
        <v>110</v>
      </c>
      <c r="H113" s="8">
        <f t="shared" si="59"/>
        <v>110</v>
      </c>
    </row>
    <row r="114" spans="1:8">
      <c r="A114" s="2" t="s">
        <v>247</v>
      </c>
      <c r="B114" s="4" t="s">
        <v>328</v>
      </c>
      <c r="C114" s="21"/>
      <c r="D114" s="4"/>
      <c r="E114" s="4"/>
      <c r="F114" s="8">
        <f>F115</f>
        <v>110</v>
      </c>
      <c r="G114" s="8">
        <f t="shared" si="59"/>
        <v>110</v>
      </c>
      <c r="H114" s="8">
        <f t="shared" si="59"/>
        <v>110</v>
      </c>
    </row>
    <row r="115" spans="1:8" ht="31.5">
      <c r="A115" s="2" t="s">
        <v>25</v>
      </c>
      <c r="B115" s="4" t="s">
        <v>328</v>
      </c>
      <c r="C115" s="21">
        <v>200</v>
      </c>
      <c r="D115" s="4" t="s">
        <v>27</v>
      </c>
      <c r="E115" s="4" t="s">
        <v>69</v>
      </c>
      <c r="F115" s="8">
        <f>Ведомственная!G143</f>
        <v>110</v>
      </c>
      <c r="G115" s="8">
        <f>Ведомственная!H143</f>
        <v>110</v>
      </c>
      <c r="H115" s="8">
        <f>Ведомственная!I143</f>
        <v>110</v>
      </c>
    </row>
    <row r="116" spans="1:8" ht="49.5" customHeight="1">
      <c r="A116" s="2" t="s">
        <v>329</v>
      </c>
      <c r="B116" s="21" t="s">
        <v>330</v>
      </c>
      <c r="C116" s="21"/>
      <c r="D116" s="4"/>
      <c r="E116" s="4"/>
      <c r="F116" s="8">
        <f>F117</f>
        <v>4162.1000000000004</v>
      </c>
      <c r="G116" s="8">
        <f t="shared" ref="G116:H117" si="60">G117</f>
        <v>4167.7</v>
      </c>
      <c r="H116" s="8">
        <f t="shared" si="60"/>
        <v>4167.7</v>
      </c>
    </row>
    <row r="117" spans="1:8">
      <c r="A117" s="2" t="s">
        <v>247</v>
      </c>
      <c r="B117" s="21" t="s">
        <v>331</v>
      </c>
      <c r="C117" s="21"/>
      <c r="D117" s="4"/>
      <c r="E117" s="4"/>
      <c r="F117" s="8">
        <f>F118</f>
        <v>4162.1000000000004</v>
      </c>
      <c r="G117" s="8">
        <f t="shared" si="60"/>
        <v>4167.7</v>
      </c>
      <c r="H117" s="8">
        <f t="shared" si="60"/>
        <v>4167.7</v>
      </c>
    </row>
    <row r="118" spans="1:8" ht="31.5">
      <c r="A118" s="2" t="s">
        <v>25</v>
      </c>
      <c r="B118" s="21" t="s">
        <v>331</v>
      </c>
      <c r="C118" s="21">
        <v>200</v>
      </c>
      <c r="D118" s="4" t="s">
        <v>27</v>
      </c>
      <c r="E118" s="4" t="s">
        <v>17</v>
      </c>
      <c r="F118" s="8">
        <f>Ведомственная!G153</f>
        <v>4162.1000000000004</v>
      </c>
      <c r="G118" s="8">
        <f>Ведомственная!H153</f>
        <v>4167.7</v>
      </c>
      <c r="H118" s="8">
        <f>Ведомственная!I153</f>
        <v>4167.7</v>
      </c>
    </row>
    <row r="119" spans="1:8" ht="47.25">
      <c r="A119" s="2" t="s">
        <v>332</v>
      </c>
      <c r="B119" s="21" t="s">
        <v>333</v>
      </c>
      <c r="C119" s="21"/>
      <c r="D119" s="4"/>
      <c r="E119" s="4"/>
      <c r="F119" s="8">
        <f>F120</f>
        <v>214.4</v>
      </c>
      <c r="G119" s="8">
        <f t="shared" ref="G119:H120" si="61">G120</f>
        <v>214.4</v>
      </c>
      <c r="H119" s="8">
        <f t="shared" si="61"/>
        <v>214.4</v>
      </c>
    </row>
    <row r="120" spans="1:8">
      <c r="A120" s="2" t="s">
        <v>247</v>
      </c>
      <c r="B120" s="21" t="s">
        <v>334</v>
      </c>
      <c r="C120" s="21"/>
      <c r="D120" s="4"/>
      <c r="E120" s="4"/>
      <c r="F120" s="8">
        <f>F121</f>
        <v>214.4</v>
      </c>
      <c r="G120" s="8">
        <f t="shared" si="61"/>
        <v>214.4</v>
      </c>
      <c r="H120" s="8">
        <f t="shared" si="61"/>
        <v>214.4</v>
      </c>
    </row>
    <row r="121" spans="1:8" ht="31.5">
      <c r="A121" s="2" t="s">
        <v>25</v>
      </c>
      <c r="B121" s="21" t="s">
        <v>334</v>
      </c>
      <c r="C121" s="21">
        <v>200</v>
      </c>
      <c r="D121" s="4" t="s">
        <v>27</v>
      </c>
      <c r="E121" s="4" t="s">
        <v>17</v>
      </c>
      <c r="F121" s="8">
        <f>Ведомственная!G156</f>
        <v>214.4</v>
      </c>
      <c r="G121" s="8">
        <f>Ведомственная!H156</f>
        <v>214.4</v>
      </c>
      <c r="H121" s="8">
        <f>Ведомственная!I156</f>
        <v>214.4</v>
      </c>
    </row>
    <row r="122" spans="1:8" ht="31.5">
      <c r="A122" s="54" t="s">
        <v>132</v>
      </c>
      <c r="B122" s="55" t="s">
        <v>166</v>
      </c>
      <c r="C122" s="55"/>
      <c r="D122" s="59"/>
      <c r="E122" s="59"/>
      <c r="F122" s="57">
        <f>F123+F131</f>
        <v>26269.3</v>
      </c>
      <c r="G122" s="57">
        <f>G123+G131</f>
        <v>19319.2</v>
      </c>
      <c r="H122" s="57">
        <f>H123+H131</f>
        <v>19319.2</v>
      </c>
    </row>
    <row r="123" spans="1:8">
      <c r="A123" s="108" t="s">
        <v>218</v>
      </c>
      <c r="B123" s="5" t="s">
        <v>219</v>
      </c>
      <c r="C123" s="109"/>
      <c r="D123" s="4"/>
      <c r="E123" s="4"/>
      <c r="F123" s="8">
        <f>F128+F124</f>
        <v>7031.3</v>
      </c>
      <c r="G123" s="8">
        <f t="shared" ref="G123:H123" si="62">G128+G124</f>
        <v>81.2</v>
      </c>
      <c r="H123" s="8">
        <f t="shared" si="62"/>
        <v>81.2</v>
      </c>
    </row>
    <row r="124" spans="1:8" ht="31.5">
      <c r="A124" s="108" t="s">
        <v>831</v>
      </c>
      <c r="B124" s="5" t="s">
        <v>829</v>
      </c>
      <c r="C124" s="109"/>
      <c r="D124" s="4"/>
      <c r="E124" s="4"/>
      <c r="F124" s="8">
        <f>F125</f>
        <v>81.2</v>
      </c>
      <c r="G124" s="8">
        <f t="shared" ref="G124:H124" si="63">G125</f>
        <v>81.2</v>
      </c>
      <c r="H124" s="8">
        <f t="shared" si="63"/>
        <v>81.2</v>
      </c>
    </row>
    <row r="125" spans="1:8" ht="189">
      <c r="A125" s="108" t="s">
        <v>360</v>
      </c>
      <c r="B125" s="5" t="s">
        <v>830</v>
      </c>
      <c r="C125" s="109"/>
      <c r="D125" s="4"/>
      <c r="E125" s="4"/>
      <c r="F125" s="8">
        <f>F127+F126</f>
        <v>81.2</v>
      </c>
      <c r="G125" s="8">
        <f t="shared" ref="G125:H125" si="64">G127+G126</f>
        <v>81.2</v>
      </c>
      <c r="H125" s="8">
        <f t="shared" si="64"/>
        <v>81.2</v>
      </c>
    </row>
    <row r="126" spans="1:8" ht="63">
      <c r="A126" s="52" t="s">
        <v>24</v>
      </c>
      <c r="B126" s="5" t="s">
        <v>830</v>
      </c>
      <c r="C126" s="109" t="s">
        <v>35</v>
      </c>
      <c r="D126" s="4" t="s">
        <v>27</v>
      </c>
      <c r="E126" s="4" t="s">
        <v>17</v>
      </c>
      <c r="F126" s="8">
        <f>Ведомственная!G161</f>
        <v>12</v>
      </c>
      <c r="G126" s="8">
        <f>Ведомственная!H161</f>
        <v>12</v>
      </c>
      <c r="H126" s="8">
        <f>Ведомственная!I161</f>
        <v>12</v>
      </c>
    </row>
    <row r="127" spans="1:8" ht="31.5">
      <c r="A127" s="108" t="s">
        <v>25</v>
      </c>
      <c r="B127" s="5" t="s">
        <v>830</v>
      </c>
      <c r="C127" s="109" t="s">
        <v>36</v>
      </c>
      <c r="D127" s="4" t="s">
        <v>29</v>
      </c>
      <c r="E127" s="4" t="s">
        <v>66</v>
      </c>
      <c r="F127" s="8">
        <f>Ведомственная!G432</f>
        <v>69.2</v>
      </c>
      <c r="G127" s="8">
        <f>Ведомственная!H432</f>
        <v>69.2</v>
      </c>
      <c r="H127" s="8">
        <f>Ведомственная!I432</f>
        <v>69.2</v>
      </c>
    </row>
    <row r="128" spans="1:8">
      <c r="A128" s="108" t="s">
        <v>357</v>
      </c>
      <c r="B128" s="5" t="s">
        <v>356</v>
      </c>
      <c r="C128" s="109"/>
      <c r="D128" s="4"/>
      <c r="E128" s="4"/>
      <c r="F128" s="8">
        <f>F129</f>
        <v>6950.1</v>
      </c>
      <c r="G128" s="8">
        <f t="shared" ref="G128:H128" si="65">G129</f>
        <v>0</v>
      </c>
      <c r="H128" s="8">
        <f t="shared" si="65"/>
        <v>0</v>
      </c>
    </row>
    <row r="129" spans="1:8" ht="47.25">
      <c r="A129" s="108" t="s">
        <v>153</v>
      </c>
      <c r="B129" s="5" t="s">
        <v>355</v>
      </c>
      <c r="C129" s="109"/>
      <c r="D129" s="4"/>
      <c r="E129" s="4"/>
      <c r="F129" s="8">
        <f>F130</f>
        <v>6950.1</v>
      </c>
      <c r="G129" s="8">
        <f t="shared" ref="G129:H129" si="66">G130</f>
        <v>0</v>
      </c>
      <c r="H129" s="8">
        <f t="shared" si="66"/>
        <v>0</v>
      </c>
    </row>
    <row r="130" spans="1:8" ht="31.5">
      <c r="A130" s="108" t="s">
        <v>25</v>
      </c>
      <c r="B130" s="5" t="s">
        <v>355</v>
      </c>
      <c r="C130" s="109" t="s">
        <v>36</v>
      </c>
      <c r="D130" s="4" t="s">
        <v>29</v>
      </c>
      <c r="E130" s="4" t="s">
        <v>66</v>
      </c>
      <c r="F130" s="8">
        <f>Ведомственная!G435</f>
        <v>6950.1</v>
      </c>
      <c r="G130" s="8">
        <f>Ведомственная!H435</f>
        <v>0</v>
      </c>
      <c r="H130" s="8">
        <f>Ведомственная!I435</f>
        <v>0</v>
      </c>
    </row>
    <row r="131" spans="1:8">
      <c r="A131" s="108" t="s">
        <v>179</v>
      </c>
      <c r="B131" s="21" t="s">
        <v>216</v>
      </c>
      <c r="C131" s="21"/>
      <c r="D131" s="4"/>
      <c r="E131" s="4"/>
      <c r="F131" s="8">
        <f>F132+F135</f>
        <v>19238</v>
      </c>
      <c r="G131" s="8">
        <f>G132+G135</f>
        <v>19238</v>
      </c>
      <c r="H131" s="8">
        <f>H132+H135</f>
        <v>19238</v>
      </c>
    </row>
    <row r="132" spans="1:8" ht="31.5">
      <c r="A132" s="108" t="s">
        <v>270</v>
      </c>
      <c r="B132" s="21" t="s">
        <v>217</v>
      </c>
      <c r="C132" s="21"/>
      <c r="D132" s="4"/>
      <c r="E132" s="4"/>
      <c r="F132" s="8">
        <f>F133</f>
        <v>8216.5</v>
      </c>
      <c r="G132" s="8">
        <f t="shared" ref="G132:H132" si="67">G133</f>
        <v>8216.5</v>
      </c>
      <c r="H132" s="8">
        <f t="shared" si="67"/>
        <v>8216.5</v>
      </c>
    </row>
    <row r="133" spans="1:8">
      <c r="A133" s="108" t="s">
        <v>21</v>
      </c>
      <c r="B133" s="21" t="s">
        <v>271</v>
      </c>
      <c r="C133" s="21"/>
      <c r="D133" s="4"/>
      <c r="E133" s="4"/>
      <c r="F133" s="8">
        <f>F134</f>
        <v>8216.5</v>
      </c>
      <c r="G133" s="8">
        <f t="shared" ref="G133:H133" si="68">G134</f>
        <v>8216.5</v>
      </c>
      <c r="H133" s="8">
        <f t="shared" si="68"/>
        <v>8216.5</v>
      </c>
    </row>
    <row r="134" spans="1:8" ht="31.5">
      <c r="A134" s="108" t="s">
        <v>25</v>
      </c>
      <c r="B134" s="21" t="s">
        <v>271</v>
      </c>
      <c r="C134" s="109" t="s">
        <v>36</v>
      </c>
      <c r="D134" s="4" t="s">
        <v>29</v>
      </c>
      <c r="E134" s="4" t="s">
        <v>66</v>
      </c>
      <c r="F134" s="8">
        <f>Ведомственная!G439</f>
        <v>8216.5</v>
      </c>
      <c r="G134" s="8">
        <f>Ведомственная!H439</f>
        <v>8216.5</v>
      </c>
      <c r="H134" s="8">
        <f>Ведомственная!I439</f>
        <v>8216.5</v>
      </c>
    </row>
    <row r="135" spans="1:8" ht="31.5">
      <c r="A135" s="108" t="s">
        <v>818</v>
      </c>
      <c r="B135" s="21" t="s">
        <v>269</v>
      </c>
      <c r="C135" s="21"/>
      <c r="D135" s="4"/>
      <c r="E135" s="4"/>
      <c r="F135" s="8">
        <f>F136</f>
        <v>11021.5</v>
      </c>
      <c r="G135" s="8">
        <f t="shared" ref="G135:H135" si="69">G136</f>
        <v>11021.5</v>
      </c>
      <c r="H135" s="8">
        <f t="shared" si="69"/>
        <v>11021.5</v>
      </c>
    </row>
    <row r="136" spans="1:8">
      <c r="A136" s="108" t="s">
        <v>263</v>
      </c>
      <c r="B136" s="21" t="s">
        <v>305</v>
      </c>
      <c r="C136" s="21"/>
      <c r="D136" s="4"/>
      <c r="E136" s="4"/>
      <c r="F136" s="8">
        <f>SUM(F137:F139)</f>
        <v>11021.5</v>
      </c>
      <c r="G136" s="8">
        <f t="shared" ref="G136:H136" si="70">SUM(G137:G139)</f>
        <v>11021.5</v>
      </c>
      <c r="H136" s="8">
        <f t="shared" si="70"/>
        <v>11021.5</v>
      </c>
    </row>
    <row r="137" spans="1:8" ht="63">
      <c r="A137" s="2" t="s">
        <v>24</v>
      </c>
      <c r="B137" s="21" t="s">
        <v>305</v>
      </c>
      <c r="C137" s="109" t="s">
        <v>35</v>
      </c>
      <c r="D137" s="4" t="s">
        <v>29</v>
      </c>
      <c r="E137" s="4" t="s">
        <v>27</v>
      </c>
      <c r="F137" s="8">
        <f>Ведомственная!G424</f>
        <v>9440</v>
      </c>
      <c r="G137" s="8">
        <f>Ведомственная!H424</f>
        <v>9440</v>
      </c>
      <c r="H137" s="8">
        <f>Ведомственная!I424</f>
        <v>9440</v>
      </c>
    </row>
    <row r="138" spans="1:8" ht="31.5">
      <c r="A138" s="108" t="s">
        <v>25</v>
      </c>
      <c r="B138" s="21" t="s">
        <v>305</v>
      </c>
      <c r="C138" s="109" t="s">
        <v>36</v>
      </c>
      <c r="D138" s="4" t="s">
        <v>29</v>
      </c>
      <c r="E138" s="4" t="s">
        <v>27</v>
      </c>
      <c r="F138" s="8">
        <f>Ведомственная!G425</f>
        <v>1215.0999999999999</v>
      </c>
      <c r="G138" s="8">
        <f>Ведомственная!H425</f>
        <v>1215.0999999999999</v>
      </c>
      <c r="H138" s="8">
        <f>Ведомственная!I425</f>
        <v>1215.0999999999999</v>
      </c>
    </row>
    <row r="139" spans="1:8">
      <c r="A139" s="108" t="s">
        <v>13</v>
      </c>
      <c r="B139" s="21" t="s">
        <v>305</v>
      </c>
      <c r="C139" s="109" t="s">
        <v>41</v>
      </c>
      <c r="D139" s="4" t="s">
        <v>29</v>
      </c>
      <c r="E139" s="4" t="s">
        <v>27</v>
      </c>
      <c r="F139" s="8">
        <f>Ведомственная!G426</f>
        <v>366.4</v>
      </c>
      <c r="G139" s="8">
        <f>Ведомственная!H426</f>
        <v>366.4</v>
      </c>
      <c r="H139" s="8">
        <f>Ведомственная!I426</f>
        <v>366.4</v>
      </c>
    </row>
    <row r="140" spans="1:8" ht="47.25">
      <c r="A140" s="54" t="s">
        <v>274</v>
      </c>
      <c r="B140" s="55" t="s">
        <v>169</v>
      </c>
      <c r="C140" s="55"/>
      <c r="D140" s="59"/>
      <c r="E140" s="59"/>
      <c r="F140" s="57">
        <f>F141+F154+F160+F145</f>
        <v>323910.8</v>
      </c>
      <c r="G140" s="57">
        <f t="shared" ref="G140:H140" si="71">G141+G154+G160+G145</f>
        <v>97441</v>
      </c>
      <c r="H140" s="57">
        <f t="shared" si="71"/>
        <v>97441</v>
      </c>
    </row>
    <row r="141" spans="1:8">
      <c r="A141" s="80" t="s">
        <v>218</v>
      </c>
      <c r="B141" s="81" t="s">
        <v>794</v>
      </c>
      <c r="C141" s="81"/>
      <c r="D141" s="4"/>
      <c r="E141" s="4"/>
      <c r="F141" s="8">
        <f>F151+F148+F142</f>
        <v>156046.9</v>
      </c>
      <c r="G141" s="8">
        <f t="shared" ref="G141:H141" si="72">G151+G148+G142</f>
        <v>24334</v>
      </c>
      <c r="H141" s="8">
        <f t="shared" si="72"/>
        <v>24334</v>
      </c>
    </row>
    <row r="142" spans="1:8" ht="31.5">
      <c r="A142" s="80" t="s">
        <v>668</v>
      </c>
      <c r="B142" s="46" t="s">
        <v>835</v>
      </c>
      <c r="C142" s="47"/>
      <c r="D142" s="4"/>
      <c r="E142" s="4"/>
      <c r="F142" s="8">
        <f>F143</f>
        <v>20000</v>
      </c>
      <c r="G142" s="8">
        <f t="shared" ref="G142:H142" si="73">G143</f>
        <v>24334</v>
      </c>
      <c r="H142" s="8">
        <f t="shared" si="73"/>
        <v>24334</v>
      </c>
    </row>
    <row r="143" spans="1:8" ht="31.5">
      <c r="A143" s="80" t="s">
        <v>836</v>
      </c>
      <c r="B143" s="21" t="s">
        <v>879</v>
      </c>
      <c r="C143" s="47"/>
      <c r="D143" s="4"/>
      <c r="E143" s="4"/>
      <c r="F143" s="8">
        <f>F144</f>
        <v>20000</v>
      </c>
      <c r="G143" s="8">
        <f t="shared" ref="G143:H143" si="74">G144</f>
        <v>24334</v>
      </c>
      <c r="H143" s="8">
        <f t="shared" si="74"/>
        <v>24334</v>
      </c>
    </row>
    <row r="144" spans="1:8" ht="31.5">
      <c r="A144" s="80" t="s">
        <v>107</v>
      </c>
      <c r="B144" s="21" t="s">
        <v>879</v>
      </c>
      <c r="C144" s="47" t="s">
        <v>102</v>
      </c>
      <c r="D144" s="4" t="s">
        <v>66</v>
      </c>
      <c r="E144" s="4" t="s">
        <v>66</v>
      </c>
      <c r="F144" s="8">
        <f>Ведомственная!G406</f>
        <v>20000</v>
      </c>
      <c r="G144" s="8">
        <f>Ведомственная!H406</f>
        <v>24334</v>
      </c>
      <c r="H144" s="8">
        <f>Ведомственная!I406</f>
        <v>24334</v>
      </c>
    </row>
    <row r="145" spans="1:8" ht="31.5">
      <c r="A145" s="2" t="s">
        <v>837</v>
      </c>
      <c r="B145" s="4" t="s">
        <v>832</v>
      </c>
      <c r="C145" s="4"/>
      <c r="D145" s="4"/>
      <c r="E145" s="4"/>
      <c r="F145" s="8">
        <f>F146</f>
        <v>0</v>
      </c>
      <c r="G145" s="8">
        <f>G146</f>
        <v>553.1</v>
      </c>
      <c r="H145" s="8">
        <f>H146</f>
        <v>553.1</v>
      </c>
    </row>
    <row r="146" spans="1:8" ht="78.75">
      <c r="A146" s="130" t="s">
        <v>834</v>
      </c>
      <c r="B146" s="4" t="s">
        <v>833</v>
      </c>
      <c r="C146" s="4"/>
      <c r="D146" s="4"/>
      <c r="E146" s="4"/>
      <c r="F146" s="8">
        <f>F147</f>
        <v>0</v>
      </c>
      <c r="G146" s="8">
        <f t="shared" ref="G146:H146" si="75">G147</f>
        <v>553.1</v>
      </c>
      <c r="H146" s="8">
        <f t="shared" si="75"/>
        <v>553.1</v>
      </c>
    </row>
    <row r="147" spans="1:8" ht="31.5">
      <c r="A147" s="2" t="s">
        <v>107</v>
      </c>
      <c r="B147" s="4" t="s">
        <v>833</v>
      </c>
      <c r="C147" s="4" t="s">
        <v>102</v>
      </c>
      <c r="D147" s="4" t="s">
        <v>66</v>
      </c>
      <c r="E147" s="4" t="s">
        <v>27</v>
      </c>
      <c r="F147" s="8">
        <f>Ведомственная!G323</f>
        <v>0</v>
      </c>
      <c r="G147" s="8">
        <f>Ведомственная!H323</f>
        <v>553.1</v>
      </c>
      <c r="H147" s="8">
        <f>Ведомственная!I323</f>
        <v>553.1</v>
      </c>
    </row>
    <row r="148" spans="1:8">
      <c r="A148" s="80" t="s">
        <v>801</v>
      </c>
      <c r="B148" s="46" t="s">
        <v>798</v>
      </c>
      <c r="C148" s="46"/>
      <c r="D148" s="4"/>
      <c r="E148" s="4"/>
      <c r="F148" s="8">
        <f>F149</f>
        <v>50100</v>
      </c>
      <c r="G148" s="8">
        <f t="shared" ref="G148:H148" si="76">G149</f>
        <v>0</v>
      </c>
      <c r="H148" s="8">
        <f t="shared" si="76"/>
        <v>0</v>
      </c>
    </row>
    <row r="149" spans="1:8" ht="31.5">
      <c r="A149" s="80" t="s">
        <v>799</v>
      </c>
      <c r="B149" s="46" t="s">
        <v>800</v>
      </c>
      <c r="C149" s="46"/>
      <c r="D149" s="4"/>
      <c r="E149" s="4"/>
      <c r="F149" s="8">
        <f>F150</f>
        <v>50100</v>
      </c>
      <c r="G149" s="8">
        <f t="shared" ref="G149:H149" si="77">G150</f>
        <v>0</v>
      </c>
      <c r="H149" s="8">
        <f t="shared" si="77"/>
        <v>0</v>
      </c>
    </row>
    <row r="150" spans="1:8" ht="31.5">
      <c r="A150" s="80" t="s">
        <v>107</v>
      </c>
      <c r="B150" s="46" t="s">
        <v>800</v>
      </c>
      <c r="C150" s="46">
        <v>400</v>
      </c>
      <c r="D150" s="4" t="s">
        <v>67</v>
      </c>
      <c r="E150" s="4" t="s">
        <v>66</v>
      </c>
      <c r="F150" s="8">
        <f>Ведомственная!G495</f>
        <v>50100</v>
      </c>
      <c r="G150" s="8">
        <f>Ведомственная!H495</f>
        <v>0</v>
      </c>
      <c r="H150" s="8">
        <f>Ведомственная!I495</f>
        <v>0</v>
      </c>
    </row>
    <row r="151" spans="1:8" ht="31.5">
      <c r="A151" s="80" t="s">
        <v>653</v>
      </c>
      <c r="B151" s="81" t="s">
        <v>795</v>
      </c>
      <c r="C151" s="81"/>
      <c r="D151" s="4"/>
      <c r="E151" s="4"/>
      <c r="F151" s="8">
        <f>F152</f>
        <v>85946.9</v>
      </c>
      <c r="G151" s="8">
        <f t="shared" ref="G151:H151" si="78">G152</f>
        <v>0</v>
      </c>
      <c r="H151" s="8">
        <f t="shared" si="78"/>
        <v>0</v>
      </c>
    </row>
    <row r="152" spans="1:8" ht="31.5">
      <c r="A152" s="80" t="s">
        <v>796</v>
      </c>
      <c r="B152" s="81" t="s">
        <v>797</v>
      </c>
      <c r="C152" s="81"/>
      <c r="D152" s="4"/>
      <c r="E152" s="4"/>
      <c r="F152" s="8">
        <f>F153</f>
        <v>85946.9</v>
      </c>
      <c r="G152" s="8">
        <f t="shared" ref="G152:H152" si="79">G153</f>
        <v>0</v>
      </c>
      <c r="H152" s="8">
        <f t="shared" si="79"/>
        <v>0</v>
      </c>
    </row>
    <row r="153" spans="1:8" ht="31.5">
      <c r="A153" s="80" t="s">
        <v>107</v>
      </c>
      <c r="B153" s="81" t="s">
        <v>797</v>
      </c>
      <c r="C153" s="81" t="s">
        <v>102</v>
      </c>
      <c r="D153" s="4" t="s">
        <v>10</v>
      </c>
      <c r="E153" s="4" t="s">
        <v>69</v>
      </c>
      <c r="F153" s="8">
        <f>Ведомственная!G195</f>
        <v>85946.9</v>
      </c>
      <c r="G153" s="8">
        <f>Ведомственная!H195</f>
        <v>0</v>
      </c>
      <c r="H153" s="8">
        <f>Ведомственная!I195</f>
        <v>0</v>
      </c>
    </row>
    <row r="154" spans="1:8">
      <c r="A154" s="108" t="s">
        <v>179</v>
      </c>
      <c r="B154" s="21" t="s">
        <v>202</v>
      </c>
      <c r="C154" s="21"/>
      <c r="D154" s="4"/>
      <c r="E154" s="4"/>
      <c r="F154" s="8">
        <f>F155</f>
        <v>15003.9</v>
      </c>
      <c r="G154" s="8">
        <f t="shared" ref="G154:H155" si="80">G155</f>
        <v>15003.9</v>
      </c>
      <c r="H154" s="8">
        <f t="shared" si="80"/>
        <v>15003.9</v>
      </c>
    </row>
    <row r="155" spans="1:8" ht="31.5">
      <c r="A155" s="52" t="s">
        <v>314</v>
      </c>
      <c r="B155" s="21" t="s">
        <v>204</v>
      </c>
      <c r="C155" s="21"/>
      <c r="D155" s="4"/>
      <c r="E155" s="4"/>
      <c r="F155" s="8">
        <f>F156</f>
        <v>15003.9</v>
      </c>
      <c r="G155" s="8">
        <f t="shared" si="80"/>
        <v>15003.9</v>
      </c>
      <c r="H155" s="8">
        <f t="shared" si="80"/>
        <v>15003.9</v>
      </c>
    </row>
    <row r="156" spans="1:8">
      <c r="A156" s="52" t="s">
        <v>263</v>
      </c>
      <c r="B156" s="21" t="s">
        <v>315</v>
      </c>
      <c r="C156" s="21"/>
      <c r="D156" s="4"/>
      <c r="E156" s="4"/>
      <c r="F156" s="8">
        <f>F157+F158+F159</f>
        <v>15003.9</v>
      </c>
      <c r="G156" s="8">
        <f t="shared" ref="G156:H156" si="81">G157+G158+G159</f>
        <v>15003.9</v>
      </c>
      <c r="H156" s="8">
        <f t="shared" si="81"/>
        <v>15003.9</v>
      </c>
    </row>
    <row r="157" spans="1:8" ht="63">
      <c r="A157" s="52" t="s">
        <v>24</v>
      </c>
      <c r="B157" s="21" t="s">
        <v>315</v>
      </c>
      <c r="C157" s="21">
        <v>100</v>
      </c>
      <c r="D157" s="4" t="s">
        <v>10</v>
      </c>
      <c r="E157" s="4" t="s">
        <v>15</v>
      </c>
      <c r="F157" s="8">
        <f>Ведомственная!G242</f>
        <v>13961.5</v>
      </c>
      <c r="G157" s="8">
        <f>Ведомственная!H242</f>
        <v>13961.5</v>
      </c>
      <c r="H157" s="8">
        <f>Ведомственная!I242</f>
        <v>13961.5</v>
      </c>
    </row>
    <row r="158" spans="1:8" ht="31.5">
      <c r="A158" s="52" t="s">
        <v>25</v>
      </c>
      <c r="B158" s="21" t="s">
        <v>315</v>
      </c>
      <c r="C158" s="21">
        <v>200</v>
      </c>
      <c r="D158" s="4" t="s">
        <v>10</v>
      </c>
      <c r="E158" s="4" t="s">
        <v>15</v>
      </c>
      <c r="F158" s="8">
        <f>Ведомственная!G243</f>
        <v>1026.9000000000001</v>
      </c>
      <c r="G158" s="8">
        <f>Ведомственная!H243</f>
        <v>1026.9000000000001</v>
      </c>
      <c r="H158" s="8">
        <f>Ведомственная!I243</f>
        <v>1026.9000000000001</v>
      </c>
    </row>
    <row r="159" spans="1:8">
      <c r="A159" s="52" t="s">
        <v>13</v>
      </c>
      <c r="B159" s="21" t="s">
        <v>315</v>
      </c>
      <c r="C159" s="21">
        <v>800</v>
      </c>
      <c r="D159" s="4" t="s">
        <v>10</v>
      </c>
      <c r="E159" s="4" t="s">
        <v>15</v>
      </c>
      <c r="F159" s="8">
        <f>Ведомственная!G244</f>
        <v>15.5</v>
      </c>
      <c r="G159" s="8">
        <f>Ведомственная!H244</f>
        <v>15.5</v>
      </c>
      <c r="H159" s="8">
        <f>Ведомственная!I244</f>
        <v>15.5</v>
      </c>
    </row>
    <row r="160" spans="1:8">
      <c r="A160" s="52" t="s">
        <v>335</v>
      </c>
      <c r="B160" s="21" t="s">
        <v>336</v>
      </c>
      <c r="C160" s="21"/>
      <c r="D160" s="4"/>
      <c r="E160" s="4"/>
      <c r="F160" s="8">
        <f>F161+F165+F169+F174+F177</f>
        <v>152860</v>
      </c>
      <c r="G160" s="8">
        <f t="shared" ref="G160:H160" si="82">G161+G165+G169+G174+G177</f>
        <v>57550</v>
      </c>
      <c r="H160" s="8">
        <f t="shared" si="82"/>
        <v>57550</v>
      </c>
    </row>
    <row r="161" spans="1:8">
      <c r="A161" s="52" t="s">
        <v>337</v>
      </c>
      <c r="B161" s="21" t="s">
        <v>338</v>
      </c>
      <c r="C161" s="21"/>
      <c r="D161" s="4"/>
      <c r="E161" s="4"/>
      <c r="F161" s="8">
        <f>F162</f>
        <v>17650</v>
      </c>
      <c r="G161" s="8">
        <f t="shared" ref="G161:H161" si="83">G162</f>
        <v>0</v>
      </c>
      <c r="H161" s="8">
        <f t="shared" si="83"/>
        <v>0</v>
      </c>
    </row>
    <row r="162" spans="1:8" ht="31.5">
      <c r="A162" s="52" t="s">
        <v>339</v>
      </c>
      <c r="B162" s="21" t="s">
        <v>340</v>
      </c>
      <c r="C162" s="21"/>
      <c r="D162" s="4"/>
      <c r="E162" s="4"/>
      <c r="F162" s="8">
        <f>F163+F164</f>
        <v>17650</v>
      </c>
      <c r="G162" s="8">
        <f t="shared" ref="G162:H162" si="84">G163+G164</f>
        <v>0</v>
      </c>
      <c r="H162" s="8">
        <f t="shared" si="84"/>
        <v>0</v>
      </c>
    </row>
    <row r="163" spans="1:8" ht="31.5">
      <c r="A163" s="52" t="s">
        <v>107</v>
      </c>
      <c r="B163" s="21" t="s">
        <v>340</v>
      </c>
      <c r="C163" s="21">
        <v>400</v>
      </c>
      <c r="D163" s="4" t="s">
        <v>52</v>
      </c>
      <c r="E163" s="4" t="s">
        <v>69</v>
      </c>
      <c r="F163" s="8">
        <f>Ведомственная!G457</f>
        <v>10000</v>
      </c>
      <c r="G163" s="8">
        <f>Ведомственная!H457</f>
        <v>0</v>
      </c>
      <c r="H163" s="8">
        <f>Ведомственная!I457</f>
        <v>0</v>
      </c>
    </row>
    <row r="164" spans="1:8" ht="31.5">
      <c r="A164" s="52" t="s">
        <v>107</v>
      </c>
      <c r="B164" s="21" t="s">
        <v>340</v>
      </c>
      <c r="C164" s="21">
        <v>400</v>
      </c>
      <c r="D164" s="4" t="s">
        <v>67</v>
      </c>
      <c r="E164" s="4" t="s">
        <v>66</v>
      </c>
      <c r="F164" s="8">
        <f>Ведомственная!G499</f>
        <v>7650</v>
      </c>
      <c r="G164" s="8">
        <f>Ведомственная!H499</f>
        <v>0</v>
      </c>
      <c r="H164" s="8">
        <f>Ведомственная!I499</f>
        <v>0</v>
      </c>
    </row>
    <row r="165" spans="1:8" ht="31.5">
      <c r="A165" s="52" t="s">
        <v>840</v>
      </c>
      <c r="B165" s="21" t="s">
        <v>341</v>
      </c>
      <c r="C165" s="21"/>
      <c r="D165" s="4"/>
      <c r="E165" s="4"/>
      <c r="F165" s="8">
        <f>F166</f>
        <v>753</v>
      </c>
      <c r="G165" s="8">
        <f t="shared" ref="G165:H165" si="85">G166</f>
        <v>0</v>
      </c>
      <c r="H165" s="8">
        <f t="shared" si="85"/>
        <v>0</v>
      </c>
    </row>
    <row r="166" spans="1:8" ht="31.5">
      <c r="A166" s="52" t="s">
        <v>339</v>
      </c>
      <c r="B166" s="21" t="s">
        <v>342</v>
      </c>
      <c r="C166" s="21"/>
      <c r="D166" s="4"/>
      <c r="E166" s="4"/>
      <c r="F166" s="8">
        <f>F167+F168</f>
        <v>753</v>
      </c>
      <c r="G166" s="8">
        <f t="shared" ref="G166:H166" si="86">G167+G168</f>
        <v>0</v>
      </c>
      <c r="H166" s="8">
        <f t="shared" si="86"/>
        <v>0</v>
      </c>
    </row>
    <row r="167" spans="1:8" ht="31.5">
      <c r="A167" s="52" t="s">
        <v>107</v>
      </c>
      <c r="B167" s="21" t="s">
        <v>342</v>
      </c>
      <c r="C167" s="21">
        <v>400</v>
      </c>
      <c r="D167" s="4" t="s">
        <v>66</v>
      </c>
      <c r="E167" s="4" t="s">
        <v>23</v>
      </c>
      <c r="F167" s="8">
        <f>Ведомственная!G284</f>
        <v>180</v>
      </c>
      <c r="G167" s="8">
        <f>Ведомственная!H284</f>
        <v>0</v>
      </c>
      <c r="H167" s="8">
        <f>Ведомственная!I284</f>
        <v>0</v>
      </c>
    </row>
    <row r="168" spans="1:8" ht="31.5">
      <c r="A168" s="52" t="s">
        <v>107</v>
      </c>
      <c r="B168" s="21" t="s">
        <v>342</v>
      </c>
      <c r="C168" s="21">
        <v>400</v>
      </c>
      <c r="D168" s="4" t="s">
        <v>66</v>
      </c>
      <c r="E168" s="4" t="s">
        <v>66</v>
      </c>
      <c r="F168" s="8">
        <f>Ведомственная!G410</f>
        <v>573</v>
      </c>
      <c r="G168" s="8">
        <f>Ведомственная!H410</f>
        <v>0</v>
      </c>
      <c r="H168" s="8">
        <f>Ведомственная!I410</f>
        <v>0</v>
      </c>
    </row>
    <row r="169" spans="1:8" ht="47.25">
      <c r="A169" s="52" t="s">
        <v>877</v>
      </c>
      <c r="B169" s="21" t="s">
        <v>343</v>
      </c>
      <c r="C169" s="21"/>
      <c r="D169" s="4"/>
      <c r="E169" s="4"/>
      <c r="F169" s="8">
        <f>F170</f>
        <v>106314.20000000001</v>
      </c>
      <c r="G169" s="8">
        <f t="shared" ref="G169:H169" si="87">G170</f>
        <v>0</v>
      </c>
      <c r="H169" s="8">
        <f t="shared" si="87"/>
        <v>0</v>
      </c>
    </row>
    <row r="170" spans="1:8" ht="31.5">
      <c r="A170" s="52" t="s">
        <v>339</v>
      </c>
      <c r="B170" s="21" t="s">
        <v>344</v>
      </c>
      <c r="C170" s="21"/>
      <c r="D170" s="4"/>
      <c r="E170" s="4"/>
      <c r="F170" s="8">
        <f>SUM(F171:F173)</f>
        <v>106314.20000000001</v>
      </c>
      <c r="G170" s="8">
        <f t="shared" ref="G170:H170" si="88">SUM(G171:G173)</f>
        <v>0</v>
      </c>
      <c r="H170" s="8">
        <f t="shared" si="88"/>
        <v>0</v>
      </c>
    </row>
    <row r="171" spans="1:8" ht="31.5">
      <c r="A171" s="52" t="s">
        <v>107</v>
      </c>
      <c r="B171" s="21" t="s">
        <v>344</v>
      </c>
      <c r="C171" s="21">
        <v>400</v>
      </c>
      <c r="D171" s="4" t="s">
        <v>10</v>
      </c>
      <c r="E171" s="4" t="s">
        <v>12</v>
      </c>
      <c r="F171" s="8">
        <f>Ведомственная!G171</f>
        <v>18719.099999999999</v>
      </c>
      <c r="G171" s="8">
        <f>Ведомственная!H171</f>
        <v>0</v>
      </c>
      <c r="H171" s="8">
        <f>Ведомственная!I171</f>
        <v>0</v>
      </c>
    </row>
    <row r="172" spans="1:8" ht="31.5">
      <c r="A172" s="52" t="s">
        <v>107</v>
      </c>
      <c r="B172" s="21" t="s">
        <v>344</v>
      </c>
      <c r="C172" s="21">
        <v>400</v>
      </c>
      <c r="D172" s="4" t="s">
        <v>10</v>
      </c>
      <c r="E172" s="4" t="s">
        <v>69</v>
      </c>
      <c r="F172" s="8">
        <f>Ведомственная!G199</f>
        <v>87565.1</v>
      </c>
      <c r="G172" s="8">
        <f>Ведомственная!H199</f>
        <v>0</v>
      </c>
      <c r="H172" s="8">
        <f>Ведомственная!I199</f>
        <v>0</v>
      </c>
    </row>
    <row r="173" spans="1:8" ht="31.5">
      <c r="A173" s="52" t="s">
        <v>107</v>
      </c>
      <c r="B173" s="21" t="s">
        <v>344</v>
      </c>
      <c r="C173" s="21">
        <v>400</v>
      </c>
      <c r="D173" s="4" t="s">
        <v>66</v>
      </c>
      <c r="E173" s="4" t="s">
        <v>27</v>
      </c>
      <c r="F173" s="8">
        <f>Ведомственная!G327</f>
        <v>30</v>
      </c>
      <c r="G173" s="8">
        <f>Ведомственная!H327</f>
        <v>0</v>
      </c>
      <c r="H173" s="8">
        <f>Ведомственная!I327</f>
        <v>0</v>
      </c>
    </row>
    <row r="174" spans="1:8">
      <c r="A174" s="52" t="s">
        <v>345</v>
      </c>
      <c r="B174" s="21" t="s">
        <v>346</v>
      </c>
      <c r="C174" s="21"/>
      <c r="D174" s="4"/>
      <c r="E174" s="4"/>
      <c r="F174" s="8">
        <f>F175</f>
        <v>5422.2</v>
      </c>
      <c r="G174" s="8">
        <f t="shared" ref="G174:H175" si="89">G175</f>
        <v>0</v>
      </c>
      <c r="H174" s="8">
        <f t="shared" si="89"/>
        <v>0</v>
      </c>
    </row>
    <row r="175" spans="1:8" ht="31.5">
      <c r="A175" s="52" t="s">
        <v>339</v>
      </c>
      <c r="B175" s="21" t="s">
        <v>347</v>
      </c>
      <c r="C175" s="21"/>
      <c r="D175" s="4"/>
      <c r="E175" s="4"/>
      <c r="F175" s="8">
        <f>F176</f>
        <v>5422.2</v>
      </c>
      <c r="G175" s="8">
        <f t="shared" si="89"/>
        <v>0</v>
      </c>
      <c r="H175" s="8">
        <f t="shared" si="89"/>
        <v>0</v>
      </c>
    </row>
    <row r="176" spans="1:8" ht="31.5">
      <c r="A176" s="52" t="s">
        <v>107</v>
      </c>
      <c r="B176" s="21" t="s">
        <v>347</v>
      </c>
      <c r="C176" s="21">
        <v>400</v>
      </c>
      <c r="D176" s="4" t="s">
        <v>66</v>
      </c>
      <c r="E176" s="4" t="s">
        <v>66</v>
      </c>
      <c r="F176" s="8">
        <f>Ведомственная!G413</f>
        <v>5422.2</v>
      </c>
      <c r="G176" s="8">
        <f>Ведомственная!H413</f>
        <v>0</v>
      </c>
      <c r="H176" s="8">
        <f>Ведомственная!I413</f>
        <v>0</v>
      </c>
    </row>
    <row r="177" spans="1:8" ht="63">
      <c r="A177" s="52" t="s">
        <v>348</v>
      </c>
      <c r="B177" s="21" t="s">
        <v>349</v>
      </c>
      <c r="C177" s="21"/>
      <c r="D177" s="4"/>
      <c r="E177" s="4"/>
      <c r="F177" s="8">
        <f>F178</f>
        <v>22720.6</v>
      </c>
      <c r="G177" s="8">
        <f t="shared" ref="G177:H178" si="90">G178</f>
        <v>57550</v>
      </c>
      <c r="H177" s="8">
        <f t="shared" si="90"/>
        <v>57550</v>
      </c>
    </row>
    <row r="178" spans="1:8">
      <c r="A178" s="2" t="s">
        <v>247</v>
      </c>
      <c r="B178" s="21" t="s">
        <v>350</v>
      </c>
      <c r="C178" s="21"/>
      <c r="D178" s="4"/>
      <c r="E178" s="4"/>
      <c r="F178" s="8">
        <f>F179</f>
        <v>22720.6</v>
      </c>
      <c r="G178" s="8">
        <f t="shared" si="90"/>
        <v>57550</v>
      </c>
      <c r="H178" s="8">
        <f t="shared" si="90"/>
        <v>57550</v>
      </c>
    </row>
    <row r="179" spans="1:8" ht="31.5">
      <c r="A179" s="23" t="s">
        <v>25</v>
      </c>
      <c r="B179" s="21" t="s">
        <v>350</v>
      </c>
      <c r="C179" s="21">
        <v>200</v>
      </c>
      <c r="D179" s="4" t="s">
        <v>12</v>
      </c>
      <c r="E179" s="4" t="s">
        <v>20</v>
      </c>
      <c r="F179" s="8">
        <f>Ведомственная!G469</f>
        <v>22720.6</v>
      </c>
      <c r="G179" s="8">
        <f>Ведомственная!H469</f>
        <v>57550</v>
      </c>
      <c r="H179" s="8">
        <f>Ведомственная!I469</f>
        <v>57550</v>
      </c>
    </row>
    <row r="180" spans="1:8" ht="47.25">
      <c r="A180" s="54" t="s">
        <v>863</v>
      </c>
      <c r="B180" s="55" t="s">
        <v>172</v>
      </c>
      <c r="C180" s="55"/>
      <c r="D180" s="59"/>
      <c r="E180" s="59"/>
      <c r="F180" s="57">
        <f>F181</f>
        <v>1808.8</v>
      </c>
      <c r="G180" s="57">
        <f t="shared" ref="G180:H180" si="91">G181</f>
        <v>1000</v>
      </c>
      <c r="H180" s="57">
        <f t="shared" si="91"/>
        <v>1000</v>
      </c>
    </row>
    <row r="181" spans="1:8">
      <c r="A181" s="108" t="s">
        <v>179</v>
      </c>
      <c r="B181" s="21" t="s">
        <v>206</v>
      </c>
      <c r="C181" s="109"/>
      <c r="D181" s="4"/>
      <c r="E181" s="4"/>
      <c r="F181" s="8">
        <f>F182</f>
        <v>1808.8</v>
      </c>
      <c r="G181" s="8">
        <f t="shared" ref="G181:H181" si="92">G182</f>
        <v>1000</v>
      </c>
      <c r="H181" s="8">
        <f t="shared" si="92"/>
        <v>1000</v>
      </c>
    </row>
    <row r="182" spans="1:8" ht="47.25">
      <c r="A182" s="108" t="s">
        <v>308</v>
      </c>
      <c r="B182" s="21" t="s">
        <v>203</v>
      </c>
      <c r="C182" s="109"/>
      <c r="D182" s="4"/>
      <c r="E182" s="4"/>
      <c r="F182" s="8">
        <f>F183</f>
        <v>1808.8</v>
      </c>
      <c r="G182" s="8">
        <f t="shared" ref="G182:H182" si="93">G183</f>
        <v>1000</v>
      </c>
      <c r="H182" s="8">
        <f t="shared" si="93"/>
        <v>1000</v>
      </c>
    </row>
    <row r="183" spans="1:8" ht="37.5" customHeight="1">
      <c r="A183" s="108" t="s">
        <v>366</v>
      </c>
      <c r="B183" s="21" t="s">
        <v>205</v>
      </c>
      <c r="C183" s="109"/>
      <c r="D183" s="4"/>
      <c r="E183" s="4"/>
      <c r="F183" s="8">
        <f>F184</f>
        <v>1808.8</v>
      </c>
      <c r="G183" s="8">
        <f t="shared" ref="G183:H183" si="94">G184</f>
        <v>1000</v>
      </c>
      <c r="H183" s="8">
        <f t="shared" si="94"/>
        <v>1000</v>
      </c>
    </row>
    <row r="184" spans="1:8" ht="31.5">
      <c r="A184" s="23" t="s">
        <v>96</v>
      </c>
      <c r="B184" s="21" t="s">
        <v>205</v>
      </c>
      <c r="C184" s="109" t="s">
        <v>54</v>
      </c>
      <c r="D184" s="4" t="s">
        <v>10</v>
      </c>
      <c r="E184" s="4" t="s">
        <v>15</v>
      </c>
      <c r="F184" s="8">
        <f>Ведомственная!G249</f>
        <v>1808.8</v>
      </c>
      <c r="G184" s="8">
        <f>Ведомственная!H249</f>
        <v>1000</v>
      </c>
      <c r="H184" s="8">
        <f>Ведомственная!I249</f>
        <v>1000</v>
      </c>
    </row>
    <row r="185" spans="1:8" ht="31.5">
      <c r="A185" s="54" t="s">
        <v>883</v>
      </c>
      <c r="B185" s="55" t="s">
        <v>167</v>
      </c>
      <c r="C185" s="55"/>
      <c r="D185" s="59"/>
      <c r="E185" s="59"/>
      <c r="F185" s="57">
        <f>F186</f>
        <v>200</v>
      </c>
      <c r="G185" s="57">
        <f t="shared" ref="G185:G186" si="95">G186</f>
        <v>200</v>
      </c>
      <c r="H185" s="57">
        <f t="shared" ref="H185:H186" si="96">H186</f>
        <v>200</v>
      </c>
    </row>
    <row r="186" spans="1:8">
      <c r="A186" s="108" t="s">
        <v>179</v>
      </c>
      <c r="B186" s="21" t="s">
        <v>207</v>
      </c>
      <c r="C186" s="21"/>
      <c r="D186" s="4"/>
      <c r="E186" s="4"/>
      <c r="F186" s="8">
        <f>F187</f>
        <v>200</v>
      </c>
      <c r="G186" s="8">
        <f t="shared" si="95"/>
        <v>200</v>
      </c>
      <c r="H186" s="8">
        <f t="shared" si="96"/>
        <v>200</v>
      </c>
    </row>
    <row r="187" spans="1:8" ht="47.25">
      <c r="A187" s="2" t="s">
        <v>303</v>
      </c>
      <c r="B187" s="21" t="s">
        <v>208</v>
      </c>
      <c r="C187" s="21"/>
      <c r="D187" s="4"/>
      <c r="E187" s="4"/>
      <c r="F187" s="8">
        <f>F188</f>
        <v>200</v>
      </c>
      <c r="G187" s="8">
        <f t="shared" ref="G187:H187" si="97">G188</f>
        <v>200</v>
      </c>
      <c r="H187" s="8">
        <f t="shared" si="97"/>
        <v>200</v>
      </c>
    </row>
    <row r="188" spans="1:8">
      <c r="A188" s="108" t="s">
        <v>21</v>
      </c>
      <c r="B188" s="21" t="s">
        <v>304</v>
      </c>
      <c r="C188" s="21"/>
      <c r="D188" s="4"/>
      <c r="E188" s="4"/>
      <c r="F188" s="8">
        <f>F189</f>
        <v>200</v>
      </c>
      <c r="G188" s="8">
        <f t="shared" ref="G188:H188" si="98">G189</f>
        <v>200</v>
      </c>
      <c r="H188" s="8">
        <f t="shared" si="98"/>
        <v>200</v>
      </c>
    </row>
    <row r="189" spans="1:8" ht="31.5">
      <c r="A189" s="23" t="s">
        <v>25</v>
      </c>
      <c r="B189" s="21" t="s">
        <v>304</v>
      </c>
      <c r="C189" s="21">
        <v>200</v>
      </c>
      <c r="D189" s="4" t="s">
        <v>10</v>
      </c>
      <c r="E189" s="4" t="s">
        <v>15</v>
      </c>
      <c r="F189" s="8">
        <f>Ведомственная!G254</f>
        <v>200</v>
      </c>
      <c r="G189" s="8">
        <f>Ведомственная!H254</f>
        <v>200</v>
      </c>
      <c r="H189" s="8">
        <f>Ведомственная!I254</f>
        <v>200</v>
      </c>
    </row>
    <row r="190" spans="1:8" ht="31.5">
      <c r="A190" s="54" t="s">
        <v>121</v>
      </c>
      <c r="B190" s="58" t="s">
        <v>168</v>
      </c>
      <c r="C190" s="55"/>
      <c r="D190" s="59"/>
      <c r="E190" s="59"/>
      <c r="F190" s="57">
        <f>F191</f>
        <v>5750</v>
      </c>
      <c r="G190" s="57">
        <f t="shared" ref="G190:H190" si="99">G191</f>
        <v>5750</v>
      </c>
      <c r="H190" s="57">
        <f t="shared" si="99"/>
        <v>5750</v>
      </c>
    </row>
    <row r="191" spans="1:8">
      <c r="A191" s="108" t="s">
        <v>179</v>
      </c>
      <c r="B191" s="109" t="s">
        <v>209</v>
      </c>
      <c r="C191" s="21"/>
      <c r="D191" s="4"/>
      <c r="E191" s="4"/>
      <c r="F191" s="8">
        <f>F192+F195</f>
        <v>5750</v>
      </c>
      <c r="G191" s="8">
        <f t="shared" ref="G191:H191" si="100">G192+G195</f>
        <v>5750</v>
      </c>
      <c r="H191" s="8">
        <f t="shared" si="100"/>
        <v>5750</v>
      </c>
    </row>
    <row r="192" spans="1:8" ht="47.25">
      <c r="A192" s="108" t="s">
        <v>242</v>
      </c>
      <c r="B192" s="109" t="s">
        <v>210</v>
      </c>
      <c r="C192" s="21"/>
      <c r="D192" s="4"/>
      <c r="E192" s="4"/>
      <c r="F192" s="8">
        <f>F193</f>
        <v>5000</v>
      </c>
      <c r="G192" s="8">
        <f t="shared" ref="G192:H192" si="101">G193</f>
        <v>5000</v>
      </c>
      <c r="H192" s="8">
        <f t="shared" si="101"/>
        <v>5000</v>
      </c>
    </row>
    <row r="193" spans="1:8" ht="47.25">
      <c r="A193" s="108" t="s">
        <v>138</v>
      </c>
      <c r="B193" s="109" t="s">
        <v>211</v>
      </c>
      <c r="C193" s="109"/>
      <c r="D193" s="4"/>
      <c r="E193" s="4"/>
      <c r="F193" s="8">
        <f>F194</f>
        <v>5000</v>
      </c>
      <c r="G193" s="8">
        <f t="shared" ref="G193:H193" si="102">G194</f>
        <v>5000</v>
      </c>
      <c r="H193" s="8">
        <f t="shared" si="102"/>
        <v>5000</v>
      </c>
    </row>
    <row r="194" spans="1:8" ht="31.5">
      <c r="A194" s="108" t="s">
        <v>96</v>
      </c>
      <c r="B194" s="109" t="s">
        <v>211</v>
      </c>
      <c r="C194" s="109" t="s">
        <v>54</v>
      </c>
      <c r="D194" s="4" t="s">
        <v>10</v>
      </c>
      <c r="E194" s="4" t="s">
        <v>15</v>
      </c>
      <c r="F194" s="8">
        <f>SUM(Ведомственная!G259)</f>
        <v>5000</v>
      </c>
      <c r="G194" s="8">
        <f>SUM(Ведомственная!H259)</f>
        <v>5000</v>
      </c>
      <c r="H194" s="8">
        <f>SUM(Ведомственная!I259)</f>
        <v>5000</v>
      </c>
    </row>
    <row r="195" spans="1:8" ht="31.5">
      <c r="A195" s="108" t="s">
        <v>243</v>
      </c>
      <c r="B195" s="109" t="s">
        <v>212</v>
      </c>
      <c r="C195" s="109"/>
      <c r="D195" s="4"/>
      <c r="E195" s="4"/>
      <c r="F195" s="8">
        <f>F196</f>
        <v>750</v>
      </c>
      <c r="G195" s="8">
        <f t="shared" ref="G195:H195" si="103">G196</f>
        <v>750</v>
      </c>
      <c r="H195" s="8">
        <f t="shared" si="103"/>
        <v>750</v>
      </c>
    </row>
    <row r="196" spans="1:8" ht="47.25">
      <c r="A196" s="108" t="s">
        <v>138</v>
      </c>
      <c r="B196" s="109" t="s">
        <v>213</v>
      </c>
      <c r="C196" s="109"/>
      <c r="D196" s="4"/>
      <c r="E196" s="4"/>
      <c r="F196" s="8">
        <f>F197</f>
        <v>750</v>
      </c>
      <c r="G196" s="8">
        <f t="shared" ref="G196:H196" si="104">G197</f>
        <v>750</v>
      </c>
      <c r="H196" s="8">
        <f t="shared" si="104"/>
        <v>750</v>
      </c>
    </row>
    <row r="197" spans="1:8" ht="31.5">
      <c r="A197" s="108" t="s">
        <v>96</v>
      </c>
      <c r="B197" s="109" t="s">
        <v>213</v>
      </c>
      <c r="C197" s="109" t="s">
        <v>54</v>
      </c>
      <c r="D197" s="4" t="s">
        <v>10</v>
      </c>
      <c r="E197" s="4" t="s">
        <v>15</v>
      </c>
      <c r="F197" s="8">
        <f>Ведомственная!G262</f>
        <v>750</v>
      </c>
      <c r="G197" s="8">
        <f>Ведомственная!H262</f>
        <v>750</v>
      </c>
      <c r="H197" s="8">
        <f>Ведомственная!I262</f>
        <v>750</v>
      </c>
    </row>
    <row r="198" spans="1:8" ht="47.25">
      <c r="A198" s="54" t="s">
        <v>120</v>
      </c>
      <c r="B198" s="55" t="s">
        <v>164</v>
      </c>
      <c r="C198" s="55"/>
      <c r="D198" s="59"/>
      <c r="E198" s="59"/>
      <c r="F198" s="57">
        <f>F199</f>
        <v>8828.4</v>
      </c>
      <c r="G198" s="57">
        <f t="shared" ref="G198:H198" si="105">G199</f>
        <v>8828.4</v>
      </c>
      <c r="H198" s="57">
        <f t="shared" si="105"/>
        <v>8828.4</v>
      </c>
    </row>
    <row r="199" spans="1:8">
      <c r="A199" s="108" t="s">
        <v>179</v>
      </c>
      <c r="B199" s="21" t="s">
        <v>195</v>
      </c>
      <c r="C199" s="21"/>
      <c r="D199" s="4"/>
      <c r="E199" s="4"/>
      <c r="F199" s="8">
        <f>F200+F203</f>
        <v>8828.4</v>
      </c>
      <c r="G199" s="8">
        <f t="shared" ref="G199:H199" si="106">G200+G203</f>
        <v>8828.4</v>
      </c>
      <c r="H199" s="8">
        <f t="shared" si="106"/>
        <v>8828.4</v>
      </c>
    </row>
    <row r="200" spans="1:8" ht="31.5">
      <c r="A200" s="108" t="s">
        <v>254</v>
      </c>
      <c r="B200" s="21" t="s">
        <v>197</v>
      </c>
      <c r="C200" s="21"/>
      <c r="D200" s="4"/>
      <c r="E200" s="4"/>
      <c r="F200" s="8">
        <f>F201</f>
        <v>8592</v>
      </c>
      <c r="G200" s="8">
        <f t="shared" ref="G200:H200" si="107">G201</f>
        <v>8592</v>
      </c>
      <c r="H200" s="8">
        <f t="shared" si="107"/>
        <v>8592</v>
      </c>
    </row>
    <row r="201" spans="1:8">
      <c r="A201" s="108" t="s">
        <v>263</v>
      </c>
      <c r="B201" s="21" t="s">
        <v>264</v>
      </c>
      <c r="C201" s="21"/>
      <c r="D201" s="4"/>
      <c r="E201" s="4"/>
      <c r="F201" s="8">
        <f>F202</f>
        <v>8592</v>
      </c>
      <c r="G201" s="8">
        <f t="shared" ref="G201:H201" si="108">G202</f>
        <v>8592</v>
      </c>
      <c r="H201" s="8">
        <f t="shared" si="108"/>
        <v>8592</v>
      </c>
    </row>
    <row r="202" spans="1:8" ht="31.5">
      <c r="A202" s="108" t="s">
        <v>96</v>
      </c>
      <c r="B202" s="21" t="s">
        <v>264</v>
      </c>
      <c r="C202" s="21">
        <v>600</v>
      </c>
      <c r="D202" s="4" t="s">
        <v>20</v>
      </c>
      <c r="E202" s="4" t="s">
        <v>39</v>
      </c>
      <c r="F202" s="8">
        <f>SUM(Ведомственная!G116)</f>
        <v>8592</v>
      </c>
      <c r="G202" s="8">
        <f>SUM(Ведомственная!H116)</f>
        <v>8592</v>
      </c>
      <c r="H202" s="8">
        <f>SUM(Ведомственная!I116)</f>
        <v>8592</v>
      </c>
    </row>
    <row r="203" spans="1:8" ht="31.5">
      <c r="A203" s="108" t="s">
        <v>255</v>
      </c>
      <c r="B203" s="21" t="s">
        <v>198</v>
      </c>
      <c r="C203" s="21"/>
      <c r="D203" s="4"/>
      <c r="E203" s="4"/>
      <c r="F203" s="8">
        <f>F204</f>
        <v>236.4</v>
      </c>
      <c r="G203" s="8">
        <f t="shared" ref="G203:H203" si="109">G204</f>
        <v>236.4</v>
      </c>
      <c r="H203" s="8">
        <f t="shared" si="109"/>
        <v>236.4</v>
      </c>
    </row>
    <row r="204" spans="1:8" ht="63">
      <c r="A204" s="108" t="s">
        <v>359</v>
      </c>
      <c r="B204" s="21" t="s">
        <v>256</v>
      </c>
      <c r="C204" s="21"/>
      <c r="D204" s="4"/>
      <c r="E204" s="4"/>
      <c r="F204" s="8">
        <f>F205</f>
        <v>236.4</v>
      </c>
      <c r="G204" s="8">
        <f t="shared" ref="G204:H204" si="110">G205</f>
        <v>236.4</v>
      </c>
      <c r="H204" s="8">
        <f t="shared" si="110"/>
        <v>236.4</v>
      </c>
    </row>
    <row r="205" spans="1:8" ht="31.5">
      <c r="A205" s="108" t="s">
        <v>96</v>
      </c>
      <c r="B205" s="21" t="s">
        <v>256</v>
      </c>
      <c r="C205" s="21">
        <v>600</v>
      </c>
      <c r="D205" s="4" t="s">
        <v>20</v>
      </c>
      <c r="E205" s="4" t="s">
        <v>39</v>
      </c>
      <c r="F205" s="8">
        <f>Ведомственная!G119</f>
        <v>236.4</v>
      </c>
      <c r="G205" s="8">
        <f>Ведомственная!H119</f>
        <v>236.4</v>
      </c>
      <c r="H205" s="8">
        <f>Ведомственная!I119</f>
        <v>236.4</v>
      </c>
    </row>
    <row r="206" spans="1:8">
      <c r="A206" s="54" t="s">
        <v>276</v>
      </c>
      <c r="B206" s="55" t="s">
        <v>275</v>
      </c>
      <c r="C206" s="55"/>
      <c r="D206" s="59"/>
      <c r="E206" s="59"/>
      <c r="F206" s="57">
        <f>F207+F211</f>
        <v>36040.300000000003</v>
      </c>
      <c r="G206" s="57">
        <f t="shared" ref="G206:H206" si="111">G207+G211</f>
        <v>30149.200000000001</v>
      </c>
      <c r="H206" s="57">
        <f t="shared" si="111"/>
        <v>30149.200000000001</v>
      </c>
    </row>
    <row r="207" spans="1:8" ht="31.5">
      <c r="A207" s="22" t="s">
        <v>178</v>
      </c>
      <c r="B207" s="21" t="s">
        <v>681</v>
      </c>
      <c r="C207" s="21"/>
      <c r="D207" s="4"/>
      <c r="E207" s="4"/>
      <c r="F207" s="8">
        <f>F208</f>
        <v>5891.1</v>
      </c>
      <c r="G207" s="8">
        <f t="shared" ref="G207" si="112">G208</f>
        <v>0</v>
      </c>
      <c r="H207" s="8">
        <f t="shared" ref="H207" si="113">H208</f>
        <v>0</v>
      </c>
    </row>
    <row r="208" spans="1:8" ht="31.5">
      <c r="A208" s="108" t="s">
        <v>682</v>
      </c>
      <c r="B208" s="21" t="s">
        <v>874</v>
      </c>
      <c r="C208" s="21"/>
      <c r="D208" s="4"/>
      <c r="E208" s="4"/>
      <c r="F208" s="8">
        <f>F209</f>
        <v>5891.1</v>
      </c>
      <c r="G208" s="8">
        <f t="shared" ref="G208:H208" si="114">G209</f>
        <v>0</v>
      </c>
      <c r="H208" s="8">
        <f t="shared" si="114"/>
        <v>0</v>
      </c>
    </row>
    <row r="209" spans="1:8" ht="31.5">
      <c r="A209" s="108" t="s">
        <v>683</v>
      </c>
      <c r="B209" s="21" t="s">
        <v>874</v>
      </c>
      <c r="C209" s="21"/>
      <c r="D209" s="4"/>
      <c r="E209" s="4"/>
      <c r="F209" s="8">
        <f>F210</f>
        <v>5891.1</v>
      </c>
      <c r="G209" s="8">
        <f t="shared" ref="G209:H209" si="115">G210</f>
        <v>0</v>
      </c>
      <c r="H209" s="8">
        <f t="shared" si="115"/>
        <v>0</v>
      </c>
    </row>
    <row r="210" spans="1:8" ht="31.5">
      <c r="A210" s="23" t="s">
        <v>25</v>
      </c>
      <c r="B210" s="21" t="s">
        <v>874</v>
      </c>
      <c r="C210" s="21">
        <v>200</v>
      </c>
      <c r="D210" s="4" t="s">
        <v>66</v>
      </c>
      <c r="E210" s="4" t="s">
        <v>27</v>
      </c>
      <c r="F210" s="8">
        <f>Ведомственная!G332</f>
        <v>5891.1</v>
      </c>
      <c r="G210" s="8">
        <f>Ведомственная!H332</f>
        <v>0</v>
      </c>
      <c r="H210" s="8">
        <f>Ведомственная!I332</f>
        <v>0</v>
      </c>
    </row>
    <row r="211" spans="1:8">
      <c r="A211" s="108" t="s">
        <v>179</v>
      </c>
      <c r="B211" s="21" t="s">
        <v>684</v>
      </c>
      <c r="C211" s="21"/>
      <c r="D211" s="4"/>
      <c r="E211" s="4"/>
      <c r="F211" s="8">
        <f>F212</f>
        <v>30149.200000000001</v>
      </c>
      <c r="G211" s="8">
        <f t="shared" ref="G211:H211" si="116">G212</f>
        <v>30149.200000000001</v>
      </c>
      <c r="H211" s="8">
        <f t="shared" si="116"/>
        <v>30149.200000000001</v>
      </c>
    </row>
    <row r="212" spans="1:8" ht="31.5">
      <c r="A212" s="108" t="s">
        <v>685</v>
      </c>
      <c r="B212" s="21" t="s">
        <v>686</v>
      </c>
      <c r="C212" s="21"/>
      <c r="D212" s="4"/>
      <c r="E212" s="4"/>
      <c r="F212" s="8">
        <f>F213</f>
        <v>30149.200000000001</v>
      </c>
      <c r="G212" s="8">
        <f t="shared" ref="G212:H212" si="117">G213</f>
        <v>30149.200000000001</v>
      </c>
      <c r="H212" s="8">
        <f t="shared" si="117"/>
        <v>30149.200000000001</v>
      </c>
    </row>
    <row r="213" spans="1:8">
      <c r="A213" s="22" t="s">
        <v>21</v>
      </c>
      <c r="B213" s="21" t="s">
        <v>687</v>
      </c>
      <c r="C213" s="21"/>
      <c r="D213" s="4"/>
      <c r="E213" s="4"/>
      <c r="F213" s="8">
        <f>F214</f>
        <v>30149.200000000001</v>
      </c>
      <c r="G213" s="8">
        <f t="shared" ref="G213:H213" si="118">G214</f>
        <v>30149.200000000001</v>
      </c>
      <c r="H213" s="8">
        <f t="shared" si="118"/>
        <v>30149.200000000001</v>
      </c>
    </row>
    <row r="214" spans="1:8" ht="31.5">
      <c r="A214" s="23" t="s">
        <v>25</v>
      </c>
      <c r="B214" s="21" t="s">
        <v>687</v>
      </c>
      <c r="C214" s="21">
        <v>200</v>
      </c>
      <c r="D214" s="4" t="s">
        <v>66</v>
      </c>
      <c r="E214" s="4" t="s">
        <v>27</v>
      </c>
      <c r="F214" s="8">
        <f>Ведомственная!G336</f>
        <v>30149.200000000001</v>
      </c>
      <c r="G214" s="8">
        <f>Ведомственная!H336</f>
        <v>30149.200000000001</v>
      </c>
      <c r="H214" s="8">
        <f>Ведомственная!I336</f>
        <v>30149.200000000001</v>
      </c>
    </row>
    <row r="215" spans="1:8" ht="31.5">
      <c r="A215" s="54" t="s">
        <v>278</v>
      </c>
      <c r="B215" s="55" t="s">
        <v>277</v>
      </c>
      <c r="C215" s="55"/>
      <c r="D215" s="59"/>
      <c r="E215" s="59"/>
      <c r="F215" s="57">
        <f>F216+F220</f>
        <v>91791.3</v>
      </c>
      <c r="G215" s="57">
        <f t="shared" ref="G215:H215" si="119">G216+G220</f>
        <v>90560</v>
      </c>
      <c r="H215" s="57">
        <f t="shared" si="119"/>
        <v>90560</v>
      </c>
    </row>
    <row r="216" spans="1:8">
      <c r="A216" s="22" t="s">
        <v>218</v>
      </c>
      <c r="B216" s="21" t="s">
        <v>689</v>
      </c>
      <c r="C216" s="21"/>
      <c r="D216" s="4"/>
      <c r="E216" s="4"/>
      <c r="F216" s="8">
        <f>F217</f>
        <v>1231.3</v>
      </c>
      <c r="G216" s="8">
        <f t="shared" ref="G216" si="120">G217</f>
        <v>0</v>
      </c>
      <c r="H216" s="8">
        <f t="shared" ref="H216" si="121">H217</f>
        <v>0</v>
      </c>
    </row>
    <row r="217" spans="1:8" ht="31.5">
      <c r="A217" s="108" t="s">
        <v>690</v>
      </c>
      <c r="B217" s="21" t="s">
        <v>691</v>
      </c>
      <c r="C217" s="21"/>
      <c r="D217" s="4"/>
      <c r="E217" s="4"/>
      <c r="F217" s="8">
        <f>F218</f>
        <v>1231.3</v>
      </c>
      <c r="G217" s="8">
        <f t="shared" ref="G217:H217" si="122">G218</f>
        <v>0</v>
      </c>
      <c r="H217" s="8">
        <f t="shared" si="122"/>
        <v>0</v>
      </c>
    </row>
    <row r="218" spans="1:8" ht="47.25">
      <c r="A218" s="108" t="s">
        <v>692</v>
      </c>
      <c r="B218" s="21" t="s">
        <v>693</v>
      </c>
      <c r="C218" s="21"/>
      <c r="D218" s="4"/>
      <c r="E218" s="4"/>
      <c r="F218" s="8">
        <f>F219</f>
        <v>1231.3</v>
      </c>
      <c r="G218" s="8">
        <f t="shared" ref="G218:H218" si="123">G219</f>
        <v>0</v>
      </c>
      <c r="H218" s="8">
        <f t="shared" si="123"/>
        <v>0</v>
      </c>
    </row>
    <row r="219" spans="1:8" ht="31.5">
      <c r="A219" s="23" t="s">
        <v>25</v>
      </c>
      <c r="B219" s="21" t="s">
        <v>693</v>
      </c>
      <c r="C219" s="21">
        <v>200</v>
      </c>
      <c r="D219" s="4" t="s">
        <v>66</v>
      </c>
      <c r="E219" s="4" t="s">
        <v>27</v>
      </c>
      <c r="F219" s="8">
        <f>Ведомственная!G341</f>
        <v>1231.3</v>
      </c>
      <c r="G219" s="8">
        <f>Ведомственная!H341</f>
        <v>0</v>
      </c>
      <c r="H219" s="8">
        <f>Ведомственная!I341</f>
        <v>0</v>
      </c>
    </row>
    <row r="220" spans="1:8">
      <c r="A220" s="108" t="s">
        <v>179</v>
      </c>
      <c r="B220" s="21" t="s">
        <v>694</v>
      </c>
      <c r="C220" s="21"/>
      <c r="D220" s="4"/>
      <c r="E220" s="4"/>
      <c r="F220" s="8">
        <f>F221+F226</f>
        <v>90560</v>
      </c>
      <c r="G220" s="8">
        <f t="shared" ref="G220:H220" si="124">G221+G226</f>
        <v>90560</v>
      </c>
      <c r="H220" s="8">
        <f t="shared" si="124"/>
        <v>90560</v>
      </c>
    </row>
    <row r="221" spans="1:8" ht="31.5">
      <c r="A221" s="108" t="s">
        <v>695</v>
      </c>
      <c r="B221" s="21" t="s">
        <v>696</v>
      </c>
      <c r="C221" s="21"/>
      <c r="D221" s="4"/>
      <c r="E221" s="4"/>
      <c r="F221" s="8">
        <f>F224+F222</f>
        <v>90560</v>
      </c>
      <c r="G221" s="8">
        <f t="shared" ref="G221:H221" si="125">G224+G222</f>
        <v>90560</v>
      </c>
      <c r="H221" s="8">
        <f t="shared" si="125"/>
        <v>90560</v>
      </c>
    </row>
    <row r="222" spans="1:8" ht="47.25">
      <c r="A222" s="23" t="s">
        <v>802</v>
      </c>
      <c r="B222" s="21" t="s">
        <v>803</v>
      </c>
      <c r="C222" s="4"/>
      <c r="D222" s="4"/>
      <c r="E222" s="4"/>
      <c r="F222" s="8">
        <f>F223</f>
        <v>20000</v>
      </c>
      <c r="G222" s="8">
        <f t="shared" ref="G222:H222" si="126">G223</f>
        <v>20000</v>
      </c>
      <c r="H222" s="8">
        <f t="shared" si="126"/>
        <v>20000</v>
      </c>
    </row>
    <row r="223" spans="1:8" ht="31.5">
      <c r="A223" s="23" t="s">
        <v>25</v>
      </c>
      <c r="B223" s="21" t="s">
        <v>803</v>
      </c>
      <c r="C223" s="4" t="s">
        <v>36</v>
      </c>
      <c r="D223" s="4" t="s">
        <v>10</v>
      </c>
      <c r="E223" s="4" t="s">
        <v>69</v>
      </c>
      <c r="F223" s="8">
        <f>Ведомственная!G204</f>
        <v>20000</v>
      </c>
      <c r="G223" s="8">
        <f>Ведомственная!H204</f>
        <v>20000</v>
      </c>
      <c r="H223" s="8">
        <f>Ведомственная!I204</f>
        <v>20000</v>
      </c>
    </row>
    <row r="224" spans="1:8">
      <c r="A224" s="22" t="s">
        <v>21</v>
      </c>
      <c r="B224" s="21" t="s">
        <v>697</v>
      </c>
      <c r="C224" s="21"/>
      <c r="D224" s="4"/>
      <c r="E224" s="4"/>
      <c r="F224" s="8">
        <f>F225</f>
        <v>70560</v>
      </c>
      <c r="G224" s="8">
        <f t="shared" ref="G224" si="127">G225</f>
        <v>70560</v>
      </c>
      <c r="H224" s="8">
        <f t="shared" ref="H224" si="128">H225</f>
        <v>70560</v>
      </c>
    </row>
    <row r="225" spans="1:8" ht="31.5">
      <c r="A225" s="23" t="s">
        <v>25</v>
      </c>
      <c r="B225" s="21" t="s">
        <v>697</v>
      </c>
      <c r="C225" s="21">
        <v>200</v>
      </c>
      <c r="D225" s="4" t="s">
        <v>66</v>
      </c>
      <c r="E225" s="4" t="s">
        <v>27</v>
      </c>
      <c r="F225" s="8">
        <f>Ведомственная!G345</f>
        <v>70560</v>
      </c>
      <c r="G225" s="8">
        <f>Ведомственная!H345</f>
        <v>70560</v>
      </c>
      <c r="H225" s="8">
        <f>Ведомственная!I345</f>
        <v>70560</v>
      </c>
    </row>
    <row r="226" spans="1:8" ht="47.25" hidden="1">
      <c r="A226" s="108" t="s">
        <v>698</v>
      </c>
      <c r="B226" s="21" t="s">
        <v>699</v>
      </c>
      <c r="C226" s="21"/>
      <c r="D226" s="4"/>
      <c r="E226" s="4"/>
      <c r="F226" s="8">
        <f>F227</f>
        <v>0</v>
      </c>
      <c r="G226" s="8">
        <f t="shared" ref="G226:H227" si="129">G227</f>
        <v>0</v>
      </c>
      <c r="H226" s="8">
        <f t="shared" si="129"/>
        <v>0</v>
      </c>
    </row>
    <row r="227" spans="1:8" hidden="1">
      <c r="A227" s="22" t="s">
        <v>21</v>
      </c>
      <c r="B227" s="21" t="s">
        <v>700</v>
      </c>
      <c r="C227" s="21"/>
      <c r="D227" s="4"/>
      <c r="E227" s="4"/>
      <c r="F227" s="8">
        <f>F228</f>
        <v>0</v>
      </c>
      <c r="G227" s="8">
        <f t="shared" si="129"/>
        <v>0</v>
      </c>
      <c r="H227" s="8">
        <f t="shared" si="129"/>
        <v>0</v>
      </c>
    </row>
    <row r="228" spans="1:8" ht="31.5" hidden="1">
      <c r="A228" s="23" t="s">
        <v>25</v>
      </c>
      <c r="B228" s="21" t="s">
        <v>700</v>
      </c>
      <c r="C228" s="21">
        <v>200</v>
      </c>
      <c r="D228" s="4" t="s">
        <v>66</v>
      </c>
      <c r="E228" s="4" t="s">
        <v>27</v>
      </c>
      <c r="F228" s="8">
        <f>Ведомственная!G348</f>
        <v>0</v>
      </c>
      <c r="G228" s="8">
        <f>Ведомственная!H348</f>
        <v>0</v>
      </c>
      <c r="H228" s="8">
        <f>Ведомственная!I348</f>
        <v>0</v>
      </c>
    </row>
    <row r="229" spans="1:8" ht="47.25">
      <c r="A229" s="54" t="s">
        <v>288</v>
      </c>
      <c r="B229" s="55" t="s">
        <v>220</v>
      </c>
      <c r="C229" s="55"/>
      <c r="D229" s="59"/>
      <c r="E229" s="59"/>
      <c r="F229" s="57">
        <f>F230</f>
        <v>30239.4</v>
      </c>
      <c r="G229" s="57">
        <f t="shared" ref="G229:G230" si="130">G230</f>
        <v>30239.4</v>
      </c>
      <c r="H229" s="57">
        <f t="shared" ref="H229:H230" si="131">H230</f>
        <v>30239.4</v>
      </c>
    </row>
    <row r="230" spans="1:8">
      <c r="A230" s="108" t="s">
        <v>179</v>
      </c>
      <c r="B230" s="4" t="s">
        <v>222</v>
      </c>
      <c r="C230" s="4"/>
      <c r="D230" s="4"/>
      <c r="E230" s="4"/>
      <c r="F230" s="8">
        <f>F231</f>
        <v>30239.4</v>
      </c>
      <c r="G230" s="8">
        <f t="shared" si="130"/>
        <v>30239.4</v>
      </c>
      <c r="H230" s="8">
        <f t="shared" si="131"/>
        <v>30239.4</v>
      </c>
    </row>
    <row r="231" spans="1:8" ht="31.5">
      <c r="A231" s="108" t="s">
        <v>261</v>
      </c>
      <c r="B231" s="4" t="s">
        <v>221</v>
      </c>
      <c r="C231" s="4"/>
      <c r="D231" s="4"/>
      <c r="E231" s="4"/>
      <c r="F231" s="8">
        <f>F236+F234+F232</f>
        <v>30239.4</v>
      </c>
      <c r="G231" s="8">
        <f t="shared" ref="G231:H231" si="132">G236+G234+G232</f>
        <v>30239.4</v>
      </c>
      <c r="H231" s="8">
        <f t="shared" si="132"/>
        <v>30239.4</v>
      </c>
    </row>
    <row r="232" spans="1:8">
      <c r="A232" s="108" t="s">
        <v>701</v>
      </c>
      <c r="B232" s="4" t="s">
        <v>702</v>
      </c>
      <c r="C232" s="4"/>
      <c r="D232" s="4"/>
      <c r="E232" s="4"/>
      <c r="F232" s="8">
        <f>F233</f>
        <v>28002.400000000001</v>
      </c>
      <c r="G232" s="8">
        <f t="shared" ref="G232:H232" si="133">G233</f>
        <v>28002.400000000001</v>
      </c>
      <c r="H232" s="8">
        <f t="shared" si="133"/>
        <v>28002.400000000001</v>
      </c>
    </row>
    <row r="233" spans="1:8" ht="31.5">
      <c r="A233" s="2" t="s">
        <v>25</v>
      </c>
      <c r="B233" s="4" t="s">
        <v>702</v>
      </c>
      <c r="C233" s="4" t="s">
        <v>36</v>
      </c>
      <c r="D233" s="4" t="s">
        <v>66</v>
      </c>
      <c r="E233" s="4" t="s">
        <v>27</v>
      </c>
      <c r="F233" s="8">
        <f>Ведомственная!G353</f>
        <v>28002.400000000001</v>
      </c>
      <c r="G233" s="8">
        <f>Ведомственная!H353</f>
        <v>28002.400000000001</v>
      </c>
      <c r="H233" s="8">
        <f>Ведомственная!I353</f>
        <v>28002.400000000001</v>
      </c>
    </row>
    <row r="234" spans="1:8">
      <c r="A234" s="108" t="s">
        <v>666</v>
      </c>
      <c r="B234" s="4" t="s">
        <v>665</v>
      </c>
      <c r="C234" s="4"/>
      <c r="D234" s="4"/>
      <c r="E234" s="4"/>
      <c r="F234" s="8">
        <f>F235</f>
        <v>1900</v>
      </c>
      <c r="G234" s="8">
        <f t="shared" ref="G234:H234" si="134">G235</f>
        <v>1900</v>
      </c>
      <c r="H234" s="8">
        <f t="shared" si="134"/>
        <v>1900</v>
      </c>
    </row>
    <row r="235" spans="1:8" ht="31.5">
      <c r="A235" s="2" t="s">
        <v>25</v>
      </c>
      <c r="B235" s="4" t="s">
        <v>665</v>
      </c>
      <c r="C235" s="4" t="s">
        <v>36</v>
      </c>
      <c r="D235" s="4" t="s">
        <v>66</v>
      </c>
      <c r="E235" s="4" t="s">
        <v>23</v>
      </c>
      <c r="F235" s="8">
        <f>Ведомственная!G289</f>
        <v>1900</v>
      </c>
      <c r="G235" s="8">
        <f>Ведомственная!H289</f>
        <v>1900</v>
      </c>
      <c r="H235" s="8">
        <f>Ведомственная!I289</f>
        <v>1900</v>
      </c>
    </row>
    <row r="236" spans="1:8" ht="31.5">
      <c r="A236" s="2" t="s">
        <v>262</v>
      </c>
      <c r="B236" s="4" t="s">
        <v>307</v>
      </c>
      <c r="C236" s="4"/>
      <c r="D236" s="4"/>
      <c r="E236" s="4"/>
      <c r="F236" s="8">
        <f>F237</f>
        <v>337</v>
      </c>
      <c r="G236" s="8">
        <f t="shared" ref="G236:H236" si="135">G237</f>
        <v>337</v>
      </c>
      <c r="H236" s="8">
        <f t="shared" si="135"/>
        <v>337</v>
      </c>
    </row>
    <row r="237" spans="1:8" ht="31.5">
      <c r="A237" s="2" t="s">
        <v>25</v>
      </c>
      <c r="B237" s="4" t="s">
        <v>307</v>
      </c>
      <c r="C237" s="4" t="s">
        <v>36</v>
      </c>
      <c r="D237" s="4" t="s">
        <v>29</v>
      </c>
      <c r="E237" s="4" t="s">
        <v>66</v>
      </c>
      <c r="F237" s="8">
        <f>Ведомственная!G444</f>
        <v>337</v>
      </c>
      <c r="G237" s="8">
        <f>Ведомственная!H444</f>
        <v>337</v>
      </c>
      <c r="H237" s="8">
        <f>Ведомственная!I444</f>
        <v>337</v>
      </c>
    </row>
    <row r="238" spans="1:8" ht="47.25">
      <c r="A238" s="54" t="s">
        <v>280</v>
      </c>
      <c r="B238" s="55" t="s">
        <v>279</v>
      </c>
      <c r="C238" s="55"/>
      <c r="D238" s="59"/>
      <c r="E238" s="59"/>
      <c r="F238" s="57">
        <f>F239+F243</f>
        <v>140250.20000000001</v>
      </c>
      <c r="G238" s="57">
        <f t="shared" ref="G238:H238" si="136">G239+G243</f>
        <v>135350.1</v>
      </c>
      <c r="H238" s="57">
        <f t="shared" si="136"/>
        <v>135350.1</v>
      </c>
    </row>
    <row r="239" spans="1:8">
      <c r="A239" s="22" t="s">
        <v>218</v>
      </c>
      <c r="B239" s="21" t="s">
        <v>667</v>
      </c>
      <c r="C239" s="21"/>
      <c r="D239" s="4"/>
      <c r="E239" s="4"/>
      <c r="F239" s="8">
        <f>F240</f>
        <v>25025.5</v>
      </c>
      <c r="G239" s="8">
        <f t="shared" ref="G239:H241" si="137">G240</f>
        <v>20125.400000000001</v>
      </c>
      <c r="H239" s="8">
        <f t="shared" si="137"/>
        <v>20125.400000000001</v>
      </c>
    </row>
    <row r="240" spans="1:8" ht="31.5">
      <c r="A240" s="108" t="s">
        <v>668</v>
      </c>
      <c r="B240" s="21" t="s">
        <v>669</v>
      </c>
      <c r="C240" s="21"/>
      <c r="D240" s="4"/>
      <c r="E240" s="4"/>
      <c r="F240" s="8">
        <f>F241</f>
        <v>25025.5</v>
      </c>
      <c r="G240" s="8">
        <f t="shared" si="137"/>
        <v>20125.400000000001</v>
      </c>
      <c r="H240" s="8">
        <f t="shared" si="137"/>
        <v>20125.400000000001</v>
      </c>
    </row>
    <row r="241" spans="1:8" ht="78.75">
      <c r="A241" s="108" t="s">
        <v>670</v>
      </c>
      <c r="B241" s="21" t="s">
        <v>671</v>
      </c>
      <c r="C241" s="21"/>
      <c r="D241" s="4"/>
      <c r="E241" s="4"/>
      <c r="F241" s="8">
        <f>F242</f>
        <v>25025.5</v>
      </c>
      <c r="G241" s="8">
        <f t="shared" si="137"/>
        <v>20125.400000000001</v>
      </c>
      <c r="H241" s="8">
        <f t="shared" si="137"/>
        <v>20125.400000000001</v>
      </c>
    </row>
    <row r="242" spans="1:8" ht="31.5">
      <c r="A242" s="23" t="s">
        <v>25</v>
      </c>
      <c r="B242" s="21" t="s">
        <v>671</v>
      </c>
      <c r="C242" s="21">
        <v>200</v>
      </c>
      <c r="D242" s="4" t="s">
        <v>66</v>
      </c>
      <c r="E242" s="4" t="s">
        <v>23</v>
      </c>
      <c r="F242" s="8">
        <f>Ведомственная!G294</f>
        <v>25025.5</v>
      </c>
      <c r="G242" s="8">
        <f>Ведомственная!H294</f>
        <v>20125.400000000001</v>
      </c>
      <c r="H242" s="8">
        <f>Ведомственная!I294</f>
        <v>20125.400000000001</v>
      </c>
    </row>
    <row r="243" spans="1:8">
      <c r="A243" s="108" t="s">
        <v>179</v>
      </c>
      <c r="B243" s="21" t="s">
        <v>672</v>
      </c>
      <c r="C243" s="21"/>
      <c r="D243" s="4"/>
      <c r="E243" s="4"/>
      <c r="F243" s="8">
        <f>F244+F247+F250+F253</f>
        <v>115224.7</v>
      </c>
      <c r="G243" s="8">
        <f t="shared" ref="G243:H243" si="138">G244+G247+G250+G253</f>
        <v>115224.7</v>
      </c>
      <c r="H243" s="8">
        <f t="shared" si="138"/>
        <v>115224.7</v>
      </c>
    </row>
    <row r="244" spans="1:8" ht="31.5">
      <c r="A244" s="108" t="s">
        <v>820</v>
      </c>
      <c r="B244" s="21" t="s">
        <v>673</v>
      </c>
      <c r="C244" s="21"/>
      <c r="D244" s="4"/>
      <c r="E244" s="4"/>
      <c r="F244" s="8">
        <f>F245</f>
        <v>68973.899999999994</v>
      </c>
      <c r="G244" s="8">
        <f t="shared" ref="G244:H245" si="139">G245</f>
        <v>68973.899999999994</v>
      </c>
      <c r="H244" s="8">
        <f t="shared" si="139"/>
        <v>68973.899999999994</v>
      </c>
    </row>
    <row r="245" spans="1:8">
      <c r="A245" s="22" t="s">
        <v>21</v>
      </c>
      <c r="B245" s="21" t="s">
        <v>674</v>
      </c>
      <c r="C245" s="21"/>
      <c r="D245" s="4"/>
      <c r="E245" s="4"/>
      <c r="F245" s="8">
        <f>F246</f>
        <v>68973.899999999994</v>
      </c>
      <c r="G245" s="8">
        <f t="shared" si="139"/>
        <v>68973.899999999994</v>
      </c>
      <c r="H245" s="8">
        <f t="shared" si="139"/>
        <v>68973.899999999994</v>
      </c>
    </row>
    <row r="246" spans="1:8" ht="31.5">
      <c r="A246" s="23" t="s">
        <v>25</v>
      </c>
      <c r="B246" s="21" t="s">
        <v>674</v>
      </c>
      <c r="C246" s="21">
        <v>200</v>
      </c>
      <c r="D246" s="4" t="s">
        <v>66</v>
      </c>
      <c r="E246" s="4" t="s">
        <v>27</v>
      </c>
      <c r="F246" s="8">
        <f>Ведомственная!G358</f>
        <v>68973.899999999994</v>
      </c>
      <c r="G246" s="8">
        <f>Ведомственная!H358</f>
        <v>68973.899999999994</v>
      </c>
      <c r="H246" s="8">
        <f>Ведомственная!I358</f>
        <v>68973.899999999994</v>
      </c>
    </row>
    <row r="247" spans="1:8" ht="31.5">
      <c r="A247" s="108" t="s">
        <v>675</v>
      </c>
      <c r="B247" s="21" t="s">
        <v>676</v>
      </c>
      <c r="C247" s="21"/>
      <c r="D247" s="4"/>
      <c r="E247" s="4"/>
      <c r="F247" s="8">
        <f>F248</f>
        <v>17077.3</v>
      </c>
      <c r="G247" s="8">
        <f t="shared" ref="G247:H248" si="140">G248</f>
        <v>17077.3</v>
      </c>
      <c r="H247" s="8">
        <f t="shared" si="140"/>
        <v>17077.3</v>
      </c>
    </row>
    <row r="248" spans="1:8">
      <c r="A248" s="22" t="s">
        <v>21</v>
      </c>
      <c r="B248" s="21" t="s">
        <v>677</v>
      </c>
      <c r="C248" s="21"/>
      <c r="D248" s="4"/>
      <c r="E248" s="4"/>
      <c r="F248" s="8">
        <f>F249</f>
        <v>17077.3</v>
      </c>
      <c r="G248" s="8">
        <f t="shared" si="140"/>
        <v>17077.3</v>
      </c>
      <c r="H248" s="8">
        <f t="shared" si="140"/>
        <v>17077.3</v>
      </c>
    </row>
    <row r="249" spans="1:8" ht="31.5">
      <c r="A249" s="23" t="s">
        <v>25</v>
      </c>
      <c r="B249" s="21" t="s">
        <v>677</v>
      </c>
      <c r="C249" s="21">
        <v>200</v>
      </c>
      <c r="D249" s="4" t="s">
        <v>66</v>
      </c>
      <c r="E249" s="4" t="s">
        <v>23</v>
      </c>
      <c r="F249" s="8">
        <f>Ведомственная!G298</f>
        <v>17077.3</v>
      </c>
      <c r="G249" s="8">
        <f>Ведомственная!H298</f>
        <v>17077.3</v>
      </c>
      <c r="H249" s="8">
        <f>Ведомственная!I298</f>
        <v>17077.3</v>
      </c>
    </row>
    <row r="250" spans="1:8" ht="31.5">
      <c r="A250" s="23" t="s">
        <v>678</v>
      </c>
      <c r="B250" s="21" t="s">
        <v>679</v>
      </c>
      <c r="C250" s="21"/>
      <c r="D250" s="4"/>
      <c r="E250" s="4"/>
      <c r="F250" s="8">
        <f>F251</f>
        <v>27500</v>
      </c>
      <c r="G250" s="8">
        <f t="shared" ref="G250:H251" si="141">G251</f>
        <v>27500</v>
      </c>
      <c r="H250" s="8">
        <f t="shared" si="141"/>
        <v>27500</v>
      </c>
    </row>
    <row r="251" spans="1:8">
      <c r="A251" s="22" t="s">
        <v>21</v>
      </c>
      <c r="B251" s="21" t="s">
        <v>680</v>
      </c>
      <c r="C251" s="21"/>
      <c r="D251" s="4"/>
      <c r="E251" s="4"/>
      <c r="F251" s="8">
        <f>F252</f>
        <v>27500</v>
      </c>
      <c r="G251" s="8">
        <f t="shared" si="141"/>
        <v>27500</v>
      </c>
      <c r="H251" s="8">
        <f t="shared" si="141"/>
        <v>27500</v>
      </c>
    </row>
    <row r="252" spans="1:8" ht="31.5">
      <c r="A252" s="23" t="s">
        <v>25</v>
      </c>
      <c r="B252" s="21" t="s">
        <v>680</v>
      </c>
      <c r="C252" s="21">
        <v>200</v>
      </c>
      <c r="D252" s="4" t="s">
        <v>66</v>
      </c>
      <c r="E252" s="4" t="s">
        <v>23</v>
      </c>
      <c r="F252" s="8">
        <f>Ведомственная!G301</f>
        <v>27500</v>
      </c>
      <c r="G252" s="8">
        <f>Ведомственная!H301</f>
        <v>27500</v>
      </c>
      <c r="H252" s="8">
        <f>Ведомственная!I301</f>
        <v>27500</v>
      </c>
    </row>
    <row r="253" spans="1:8" ht="31.5">
      <c r="A253" s="23" t="s">
        <v>703</v>
      </c>
      <c r="B253" s="21" t="s">
        <v>704</v>
      </c>
      <c r="C253" s="21"/>
      <c r="D253" s="4"/>
      <c r="E253" s="4"/>
      <c r="F253" s="8">
        <f>F254</f>
        <v>1673.5</v>
      </c>
      <c r="G253" s="8">
        <f t="shared" ref="G253:H253" si="142">G254</f>
        <v>1673.5</v>
      </c>
      <c r="H253" s="8">
        <f t="shared" si="142"/>
        <v>1673.5</v>
      </c>
    </row>
    <row r="254" spans="1:8">
      <c r="A254" s="22" t="s">
        <v>21</v>
      </c>
      <c r="B254" s="21" t="s">
        <v>705</v>
      </c>
      <c r="C254" s="21"/>
      <c r="D254" s="4"/>
      <c r="E254" s="4"/>
      <c r="F254" s="8">
        <f>F255</f>
        <v>1673.5</v>
      </c>
      <c r="G254" s="8">
        <f t="shared" ref="G254:H254" si="143">G255</f>
        <v>1673.5</v>
      </c>
      <c r="H254" s="8">
        <f t="shared" si="143"/>
        <v>1673.5</v>
      </c>
    </row>
    <row r="255" spans="1:8" ht="31.5">
      <c r="A255" s="23" t="s">
        <v>25</v>
      </c>
      <c r="B255" s="21" t="s">
        <v>705</v>
      </c>
      <c r="C255" s="21">
        <v>200</v>
      </c>
      <c r="D255" s="4" t="s">
        <v>66</v>
      </c>
      <c r="E255" s="4" t="s">
        <v>27</v>
      </c>
      <c r="F255" s="8">
        <f>Ведомственная!G361</f>
        <v>1673.5</v>
      </c>
      <c r="G255" s="8">
        <f>Ведомственная!H361</f>
        <v>1673.5</v>
      </c>
      <c r="H255" s="8">
        <f>Ведомственная!I361</f>
        <v>1673.5</v>
      </c>
    </row>
    <row r="256" spans="1:8" ht="47.25">
      <c r="A256" s="54" t="s">
        <v>282</v>
      </c>
      <c r="B256" s="55" t="s">
        <v>281</v>
      </c>
      <c r="C256" s="55"/>
      <c r="D256" s="59"/>
      <c r="E256" s="59"/>
      <c r="F256" s="57">
        <f>F257+F269</f>
        <v>838588.20000000007</v>
      </c>
      <c r="G256" s="57">
        <f>G257+G269</f>
        <v>831341.3</v>
      </c>
      <c r="H256" s="57">
        <f>H257+H269</f>
        <v>831283.3</v>
      </c>
    </row>
    <row r="257" spans="1:8">
      <c r="A257" s="22" t="s">
        <v>218</v>
      </c>
      <c r="B257" s="21" t="s">
        <v>635</v>
      </c>
      <c r="C257" s="21"/>
      <c r="D257" s="4"/>
      <c r="E257" s="4"/>
      <c r="F257" s="8">
        <f>F258+F264+F261</f>
        <v>571929.70000000007</v>
      </c>
      <c r="G257" s="8">
        <f>G258+G264+G261</f>
        <v>469762.4</v>
      </c>
      <c r="H257" s="8">
        <f>H258+H264+H261</f>
        <v>469704.4</v>
      </c>
    </row>
    <row r="258" spans="1:8" ht="31.5">
      <c r="A258" s="108" t="s">
        <v>636</v>
      </c>
      <c r="B258" s="21" t="s">
        <v>637</v>
      </c>
      <c r="C258" s="21"/>
      <c r="D258" s="4"/>
      <c r="E258" s="4"/>
      <c r="F258" s="8">
        <f>F259</f>
        <v>166977</v>
      </c>
      <c r="G258" s="8">
        <f t="shared" ref="G258:H258" si="144">G259</f>
        <v>166977</v>
      </c>
      <c r="H258" s="8">
        <f t="shared" si="144"/>
        <v>166977</v>
      </c>
    </row>
    <row r="259" spans="1:8" ht="63">
      <c r="A259" s="108" t="s">
        <v>638</v>
      </c>
      <c r="B259" s="21" t="s">
        <v>639</v>
      </c>
      <c r="C259" s="21"/>
      <c r="D259" s="4"/>
      <c r="E259" s="4"/>
      <c r="F259" s="8">
        <f>F260</f>
        <v>166977</v>
      </c>
      <c r="G259" s="8">
        <f t="shared" ref="G259:H259" si="145">G260</f>
        <v>166977</v>
      </c>
      <c r="H259" s="8">
        <f t="shared" si="145"/>
        <v>166977</v>
      </c>
    </row>
    <row r="260" spans="1:8" ht="31.5">
      <c r="A260" s="23" t="s">
        <v>25</v>
      </c>
      <c r="B260" s="21" t="s">
        <v>639</v>
      </c>
      <c r="C260" s="21">
        <v>200</v>
      </c>
      <c r="D260" s="4" t="s">
        <v>10</v>
      </c>
      <c r="E260" s="4" t="s">
        <v>12</v>
      </c>
      <c r="F260" s="8">
        <f>Ведомственная!G176</f>
        <v>166977</v>
      </c>
      <c r="G260" s="8">
        <f>Ведомственная!H176</f>
        <v>166977</v>
      </c>
      <c r="H260" s="8">
        <f>Ведомственная!I176</f>
        <v>166977</v>
      </c>
    </row>
    <row r="261" spans="1:8" ht="31.5">
      <c r="A261" s="108" t="s">
        <v>653</v>
      </c>
      <c r="B261" s="21" t="s">
        <v>654</v>
      </c>
      <c r="C261" s="21"/>
      <c r="D261" s="4"/>
      <c r="E261" s="4"/>
      <c r="F261" s="8">
        <f>F262</f>
        <v>192754.4</v>
      </c>
      <c r="G261" s="8">
        <f t="shared" ref="G261:H261" si="146">G262</f>
        <v>90587.1</v>
      </c>
      <c r="H261" s="8">
        <f t="shared" si="146"/>
        <v>90529.1</v>
      </c>
    </row>
    <row r="262" spans="1:8" ht="31.5">
      <c r="A262" s="108" t="s">
        <v>655</v>
      </c>
      <c r="B262" s="21" t="s">
        <v>656</v>
      </c>
      <c r="C262" s="21"/>
      <c r="D262" s="4"/>
      <c r="E262" s="4"/>
      <c r="F262" s="8">
        <f>F263</f>
        <v>192754.4</v>
      </c>
      <c r="G262" s="8">
        <f t="shared" ref="G262:H262" si="147">G263</f>
        <v>90587.1</v>
      </c>
      <c r="H262" s="8">
        <f t="shared" si="147"/>
        <v>90529.1</v>
      </c>
    </row>
    <row r="263" spans="1:8" ht="31.5">
      <c r="A263" s="23" t="s">
        <v>25</v>
      </c>
      <c r="B263" s="21" t="s">
        <v>656</v>
      </c>
      <c r="C263" s="21">
        <v>200</v>
      </c>
      <c r="D263" s="4" t="s">
        <v>10</v>
      </c>
      <c r="E263" s="4" t="s">
        <v>69</v>
      </c>
      <c r="F263" s="8">
        <f>Ведомственная!G209</f>
        <v>192754.4</v>
      </c>
      <c r="G263" s="8">
        <f>Ведомственная!H209</f>
        <v>90587.1</v>
      </c>
      <c r="H263" s="8">
        <f>Ведомственная!I209</f>
        <v>90529.1</v>
      </c>
    </row>
    <row r="264" spans="1:8" ht="63">
      <c r="A264" s="108" t="s">
        <v>640</v>
      </c>
      <c r="B264" s="21" t="s">
        <v>641</v>
      </c>
      <c r="C264" s="21"/>
      <c r="D264" s="4"/>
      <c r="E264" s="4"/>
      <c r="F264" s="8">
        <f>F265+F267</f>
        <v>212198.30000000002</v>
      </c>
      <c r="G264" s="8">
        <f t="shared" ref="G264:H264" si="148">G265+G267</f>
        <v>212198.30000000002</v>
      </c>
      <c r="H264" s="8">
        <f t="shared" si="148"/>
        <v>212198.30000000002</v>
      </c>
    </row>
    <row r="265" spans="1:8" ht="63">
      <c r="A265" s="108" t="s">
        <v>642</v>
      </c>
      <c r="B265" s="21" t="s">
        <v>643</v>
      </c>
      <c r="C265" s="21"/>
      <c r="D265" s="4"/>
      <c r="E265" s="4"/>
      <c r="F265" s="8">
        <f>F266</f>
        <v>19331.7</v>
      </c>
      <c r="G265" s="8">
        <f t="shared" ref="G265:H265" si="149">G266</f>
        <v>19331.7</v>
      </c>
      <c r="H265" s="8">
        <f t="shared" si="149"/>
        <v>19331.7</v>
      </c>
    </row>
    <row r="266" spans="1:8" ht="31.5">
      <c r="A266" s="23" t="s">
        <v>25</v>
      </c>
      <c r="B266" s="21" t="s">
        <v>643</v>
      </c>
      <c r="C266" s="21">
        <v>200</v>
      </c>
      <c r="D266" s="4" t="s">
        <v>10</v>
      </c>
      <c r="E266" s="4" t="s">
        <v>12</v>
      </c>
      <c r="F266" s="8">
        <f>Ведомственная!G179</f>
        <v>19331.7</v>
      </c>
      <c r="G266" s="8">
        <f>Ведомственная!H179</f>
        <v>19331.7</v>
      </c>
      <c r="H266" s="8">
        <f>Ведомственная!I179</f>
        <v>19331.7</v>
      </c>
    </row>
    <row r="267" spans="1:8" ht="47.25">
      <c r="A267" s="108" t="s">
        <v>644</v>
      </c>
      <c r="B267" s="21" t="s">
        <v>645</v>
      </c>
      <c r="C267" s="21"/>
      <c r="D267" s="4"/>
      <c r="E267" s="4"/>
      <c r="F267" s="8">
        <f>F268</f>
        <v>192866.6</v>
      </c>
      <c r="G267" s="8">
        <f t="shared" ref="G267:H267" si="150">G268</f>
        <v>192866.6</v>
      </c>
      <c r="H267" s="8">
        <f t="shared" si="150"/>
        <v>192866.6</v>
      </c>
    </row>
    <row r="268" spans="1:8" ht="31.5">
      <c r="A268" s="23" t="s">
        <v>25</v>
      </c>
      <c r="B268" s="21" t="s">
        <v>645</v>
      </c>
      <c r="C268" s="21">
        <v>200</v>
      </c>
      <c r="D268" s="4" t="s">
        <v>10</v>
      </c>
      <c r="E268" s="4" t="s">
        <v>12</v>
      </c>
      <c r="F268" s="8">
        <f>Ведомственная!G181</f>
        <v>192866.6</v>
      </c>
      <c r="G268" s="8">
        <f>Ведомственная!H181</f>
        <v>192866.6</v>
      </c>
      <c r="H268" s="8">
        <f>Ведомственная!I181</f>
        <v>192866.6</v>
      </c>
    </row>
    <row r="269" spans="1:8">
      <c r="A269" s="108" t="s">
        <v>179</v>
      </c>
      <c r="B269" s="21" t="s">
        <v>646</v>
      </c>
      <c r="C269" s="21"/>
      <c r="D269" s="4"/>
      <c r="E269" s="4"/>
      <c r="F269" s="8">
        <f>F270+F277+F282</f>
        <v>266658.5</v>
      </c>
      <c r="G269" s="8">
        <f>G270+G277+G282</f>
        <v>361578.9</v>
      </c>
      <c r="H269" s="8">
        <f>H270+H277+H282</f>
        <v>361578.9</v>
      </c>
    </row>
    <row r="270" spans="1:8" ht="31.5">
      <c r="A270" s="108" t="s">
        <v>647</v>
      </c>
      <c r="B270" s="21" t="s">
        <v>648</v>
      </c>
      <c r="C270" s="21"/>
      <c r="D270" s="4"/>
      <c r="E270" s="4"/>
      <c r="F270" s="8">
        <f>F273+F275+F271</f>
        <v>107714.3</v>
      </c>
      <c r="G270" s="8">
        <f t="shared" ref="G270:H270" si="151">G273+G275+G271</f>
        <v>177964.4</v>
      </c>
      <c r="H270" s="8">
        <f t="shared" si="151"/>
        <v>177964.4</v>
      </c>
    </row>
    <row r="271" spans="1:8">
      <c r="A271" s="98" t="s">
        <v>21</v>
      </c>
      <c r="B271" s="21" t="s">
        <v>847</v>
      </c>
      <c r="C271" s="21"/>
      <c r="D271" s="4"/>
      <c r="E271" s="4"/>
      <c r="F271" s="8">
        <f>F272</f>
        <v>3250</v>
      </c>
      <c r="G271" s="8">
        <f t="shared" ref="G271:H271" si="152">G272</f>
        <v>3250</v>
      </c>
      <c r="H271" s="8">
        <f t="shared" si="152"/>
        <v>3250</v>
      </c>
    </row>
    <row r="272" spans="1:8" ht="31.5">
      <c r="A272" s="99" t="s">
        <v>25</v>
      </c>
      <c r="B272" s="21" t="s">
        <v>847</v>
      </c>
      <c r="C272" s="21">
        <v>200</v>
      </c>
      <c r="D272" s="4" t="s">
        <v>10</v>
      </c>
      <c r="E272" s="4" t="s">
        <v>12</v>
      </c>
      <c r="F272" s="8">
        <f>Ведомственная!G185</f>
        <v>3250</v>
      </c>
      <c r="G272" s="8">
        <f>Ведомственная!H185</f>
        <v>3250</v>
      </c>
      <c r="H272" s="8">
        <f>Ведомственная!I185</f>
        <v>3250</v>
      </c>
    </row>
    <row r="273" spans="1:8">
      <c r="A273" s="108" t="s">
        <v>649</v>
      </c>
      <c r="B273" s="21" t="s">
        <v>650</v>
      </c>
      <c r="C273" s="21"/>
      <c r="D273" s="4"/>
      <c r="E273" s="4"/>
      <c r="F273" s="8">
        <f>F274</f>
        <v>104464.3</v>
      </c>
      <c r="G273" s="8">
        <f t="shared" ref="G273:H273" si="153">G274</f>
        <v>174714.4</v>
      </c>
      <c r="H273" s="8">
        <f t="shared" si="153"/>
        <v>174714.4</v>
      </c>
    </row>
    <row r="274" spans="1:8" ht="31.5">
      <c r="A274" s="23" t="s">
        <v>25</v>
      </c>
      <c r="B274" s="21" t="s">
        <v>650</v>
      </c>
      <c r="C274" s="21">
        <v>200</v>
      </c>
      <c r="D274" s="4" t="s">
        <v>10</v>
      </c>
      <c r="E274" s="4" t="s">
        <v>69</v>
      </c>
      <c r="F274" s="8">
        <f>Ведомственная!G187</f>
        <v>104464.3</v>
      </c>
      <c r="G274" s="8">
        <f>Ведомственная!H187</f>
        <v>174714.4</v>
      </c>
      <c r="H274" s="8">
        <f>Ведомственная!I187</f>
        <v>174714.4</v>
      </c>
    </row>
    <row r="275" spans="1:8">
      <c r="A275" s="108" t="s">
        <v>651</v>
      </c>
      <c r="B275" s="21" t="s">
        <v>652</v>
      </c>
      <c r="C275" s="21"/>
      <c r="D275" s="4"/>
      <c r="E275" s="4"/>
      <c r="F275" s="8">
        <f>F276</f>
        <v>0</v>
      </c>
      <c r="G275" s="8">
        <f t="shared" ref="G275:H275" si="154">G276</f>
        <v>0</v>
      </c>
      <c r="H275" s="8">
        <f t="shared" si="154"/>
        <v>0</v>
      </c>
    </row>
    <row r="276" spans="1:8" ht="31.5">
      <c r="A276" s="23" t="s">
        <v>25</v>
      </c>
      <c r="B276" s="21" t="s">
        <v>652</v>
      </c>
      <c r="C276" s="21">
        <v>200</v>
      </c>
      <c r="D276" s="4" t="s">
        <v>10</v>
      </c>
      <c r="E276" s="4" t="s">
        <v>69</v>
      </c>
      <c r="F276" s="8">
        <f>Ведомственная!G189</f>
        <v>0</v>
      </c>
      <c r="G276" s="8">
        <f>Ведомственная!H189</f>
        <v>0</v>
      </c>
      <c r="H276" s="8">
        <f>Ведомственная!I189</f>
        <v>0</v>
      </c>
    </row>
    <row r="277" spans="1:8" ht="31.5">
      <c r="A277" s="108" t="s">
        <v>657</v>
      </c>
      <c r="B277" s="21" t="s">
        <v>658</v>
      </c>
      <c r="C277" s="21"/>
      <c r="D277" s="4"/>
      <c r="E277" s="4"/>
      <c r="F277" s="8">
        <f>F278+F280</f>
        <v>113902.8</v>
      </c>
      <c r="G277" s="8">
        <f t="shared" ref="G277:H277" si="155">G278+G280</f>
        <v>138573.1</v>
      </c>
      <c r="H277" s="8">
        <f t="shared" si="155"/>
        <v>138573.1</v>
      </c>
    </row>
    <row r="278" spans="1:8" ht="47.25">
      <c r="A278" s="108" t="s">
        <v>659</v>
      </c>
      <c r="B278" s="21" t="s">
        <v>660</v>
      </c>
      <c r="C278" s="21"/>
      <c r="D278" s="4"/>
      <c r="E278" s="4"/>
      <c r="F278" s="8">
        <f>F279</f>
        <v>113631.8</v>
      </c>
      <c r="G278" s="8">
        <f t="shared" ref="G278:H278" si="156">G279</f>
        <v>138302.1</v>
      </c>
      <c r="H278" s="8">
        <f t="shared" si="156"/>
        <v>138302.1</v>
      </c>
    </row>
    <row r="279" spans="1:8" ht="31.5">
      <c r="A279" s="23" t="s">
        <v>25</v>
      </c>
      <c r="B279" s="21" t="s">
        <v>660</v>
      </c>
      <c r="C279" s="21">
        <v>200</v>
      </c>
      <c r="D279" s="4" t="s">
        <v>10</v>
      </c>
      <c r="E279" s="4" t="s">
        <v>69</v>
      </c>
      <c r="F279" s="8">
        <f>Ведомственная!G213</f>
        <v>113631.8</v>
      </c>
      <c r="G279" s="8">
        <f>Ведомственная!H213</f>
        <v>138302.1</v>
      </c>
      <c r="H279" s="8">
        <f>Ведомственная!I213</f>
        <v>138302.1</v>
      </c>
    </row>
    <row r="280" spans="1:8">
      <c r="A280" s="98" t="s">
        <v>21</v>
      </c>
      <c r="B280" s="21" t="s">
        <v>848</v>
      </c>
      <c r="C280" s="21"/>
      <c r="D280" s="4"/>
      <c r="E280" s="4"/>
      <c r="F280" s="8">
        <f>F281</f>
        <v>271</v>
      </c>
      <c r="G280" s="8">
        <f t="shared" ref="G280:H280" si="157">G281</f>
        <v>271</v>
      </c>
      <c r="H280" s="8">
        <f t="shared" si="157"/>
        <v>271</v>
      </c>
    </row>
    <row r="281" spans="1:8" ht="31.5">
      <c r="A281" s="99" t="s">
        <v>25</v>
      </c>
      <c r="B281" s="21" t="s">
        <v>848</v>
      </c>
      <c r="C281" s="21">
        <v>200</v>
      </c>
      <c r="D281" s="4" t="s">
        <v>66</v>
      </c>
      <c r="E281" s="4" t="s">
        <v>27</v>
      </c>
      <c r="F281" s="8">
        <f>Ведомственная!G366</f>
        <v>271</v>
      </c>
      <c r="G281" s="8">
        <f>Ведомственная!H366</f>
        <v>271</v>
      </c>
      <c r="H281" s="8">
        <f>Ведомственная!I366</f>
        <v>271</v>
      </c>
    </row>
    <row r="282" spans="1:8" ht="31.5">
      <c r="A282" s="108" t="s">
        <v>661</v>
      </c>
      <c r="B282" s="21" t="s">
        <v>662</v>
      </c>
      <c r="C282" s="21"/>
      <c r="D282" s="4"/>
      <c r="E282" s="4"/>
      <c r="F282" s="8">
        <f>F283</f>
        <v>45041.4</v>
      </c>
      <c r="G282" s="8">
        <f t="shared" ref="G282:H282" si="158">G283</f>
        <v>45041.4</v>
      </c>
      <c r="H282" s="8">
        <f t="shared" si="158"/>
        <v>45041.4</v>
      </c>
    </row>
    <row r="283" spans="1:8">
      <c r="A283" s="22" t="s">
        <v>663</v>
      </c>
      <c r="B283" s="21" t="s">
        <v>664</v>
      </c>
      <c r="C283" s="21"/>
      <c r="D283" s="4"/>
      <c r="E283" s="4"/>
      <c r="F283" s="8">
        <f>F284</f>
        <v>45041.4</v>
      </c>
      <c r="G283" s="8">
        <f t="shared" ref="G283:H283" si="159">G284</f>
        <v>45041.4</v>
      </c>
      <c r="H283" s="8">
        <f t="shared" si="159"/>
        <v>45041.4</v>
      </c>
    </row>
    <row r="284" spans="1:8" ht="31.5">
      <c r="A284" s="23" t="s">
        <v>25</v>
      </c>
      <c r="B284" s="21" t="s">
        <v>664</v>
      </c>
      <c r="C284" s="21">
        <v>200</v>
      </c>
      <c r="D284" s="4" t="s">
        <v>10</v>
      </c>
      <c r="E284" s="4" t="s">
        <v>69</v>
      </c>
      <c r="F284" s="8">
        <f>Ведомственная!G216</f>
        <v>45041.4</v>
      </c>
      <c r="G284" s="8">
        <f>Ведомственная!H216</f>
        <v>45041.4</v>
      </c>
      <c r="H284" s="8">
        <f>Ведомственная!I216</f>
        <v>45041.4</v>
      </c>
    </row>
    <row r="285" spans="1:8" ht="47.25">
      <c r="A285" s="54" t="s">
        <v>284</v>
      </c>
      <c r="B285" s="55" t="s">
        <v>283</v>
      </c>
      <c r="C285" s="55"/>
      <c r="D285" s="59"/>
      <c r="E285" s="59"/>
      <c r="F285" s="57">
        <f>F286+F291+F296</f>
        <v>294080.40000000002</v>
      </c>
      <c r="G285" s="57">
        <f t="shared" ref="G285:H285" si="160">G286+G291+G296</f>
        <v>44256.9</v>
      </c>
      <c r="H285" s="57">
        <f t="shared" si="160"/>
        <v>44256.9</v>
      </c>
    </row>
    <row r="286" spans="1:8" ht="31.5">
      <c r="A286" s="22" t="s">
        <v>178</v>
      </c>
      <c r="B286" s="21" t="s">
        <v>706</v>
      </c>
      <c r="C286" s="21"/>
      <c r="D286" s="4"/>
      <c r="E286" s="4"/>
      <c r="F286" s="8">
        <f>F287</f>
        <v>2801.3</v>
      </c>
      <c r="G286" s="8">
        <f t="shared" ref="G286" si="161">G287</f>
        <v>2801.3</v>
      </c>
      <c r="H286" s="8">
        <f t="shared" ref="H286" si="162">H287</f>
        <v>2801.3</v>
      </c>
    </row>
    <row r="287" spans="1:8">
      <c r="A287" s="22" t="s">
        <v>707</v>
      </c>
      <c r="B287" s="21" t="s">
        <v>876</v>
      </c>
      <c r="C287" s="21"/>
      <c r="D287" s="4"/>
      <c r="E287" s="4"/>
      <c r="F287" s="8">
        <f>F288</f>
        <v>2801.3</v>
      </c>
      <c r="G287" s="8">
        <f t="shared" ref="G287:H287" si="163">G288</f>
        <v>2801.3</v>
      </c>
      <c r="H287" s="8">
        <f t="shared" si="163"/>
        <v>2801.3</v>
      </c>
    </row>
    <row r="288" spans="1:8">
      <c r="A288" s="22" t="s">
        <v>709</v>
      </c>
      <c r="B288" s="21" t="s">
        <v>875</v>
      </c>
      <c r="C288" s="21"/>
      <c r="D288" s="4"/>
      <c r="E288" s="4"/>
      <c r="F288" s="8">
        <f>F289+F290</f>
        <v>2801.3</v>
      </c>
      <c r="G288" s="8">
        <f t="shared" ref="G288:H288" si="164">G289+G290</f>
        <v>2801.3</v>
      </c>
      <c r="H288" s="8">
        <f t="shared" si="164"/>
        <v>2801.3</v>
      </c>
    </row>
    <row r="289" spans="1:8" ht="31.5">
      <c r="A289" s="23" t="s">
        <v>25</v>
      </c>
      <c r="B289" s="21" t="s">
        <v>875</v>
      </c>
      <c r="C289" s="21">
        <v>200</v>
      </c>
      <c r="D289" s="4" t="s">
        <v>66</v>
      </c>
      <c r="E289" s="4" t="s">
        <v>27</v>
      </c>
      <c r="F289" s="8">
        <f>Ведомственная!G371</f>
        <v>2801.3</v>
      </c>
      <c r="G289" s="8">
        <f>Ведомственная!H371</f>
        <v>2801.3</v>
      </c>
      <c r="H289" s="8">
        <f>Ведомственная!I371</f>
        <v>2801.3</v>
      </c>
    </row>
    <row r="290" spans="1:8" ht="31.5">
      <c r="A290" s="80" t="s">
        <v>96</v>
      </c>
      <c r="B290" s="21" t="s">
        <v>710</v>
      </c>
      <c r="C290" s="21">
        <v>600</v>
      </c>
      <c r="D290" s="4" t="s">
        <v>66</v>
      </c>
      <c r="E290" s="4" t="s">
        <v>66</v>
      </c>
      <c r="F290" s="8">
        <f>Ведомственная!G706</f>
        <v>0</v>
      </c>
      <c r="G290" s="8">
        <f>Ведомственная!H706</f>
        <v>0</v>
      </c>
      <c r="H290" s="8">
        <f>Ведомственная!I706</f>
        <v>0</v>
      </c>
    </row>
    <row r="291" spans="1:8">
      <c r="A291" s="80" t="s">
        <v>218</v>
      </c>
      <c r="B291" s="46" t="s">
        <v>735</v>
      </c>
      <c r="C291" s="85"/>
      <c r="D291" s="4"/>
      <c r="E291" s="4"/>
      <c r="F291" s="8">
        <f>F292</f>
        <v>200703.6</v>
      </c>
      <c r="G291" s="8">
        <f t="shared" ref="G291:H291" si="165">G292</f>
        <v>28919.9</v>
      </c>
      <c r="H291" s="8">
        <f t="shared" si="165"/>
        <v>28919.9</v>
      </c>
    </row>
    <row r="292" spans="1:8" ht="31.5">
      <c r="A292" s="80" t="s">
        <v>736</v>
      </c>
      <c r="B292" s="46" t="s">
        <v>737</v>
      </c>
      <c r="C292" s="86"/>
      <c r="D292" s="4"/>
      <c r="E292" s="4"/>
      <c r="F292" s="8">
        <f>F293</f>
        <v>200703.6</v>
      </c>
      <c r="G292" s="8">
        <f t="shared" ref="G292:H292" si="166">G293</f>
        <v>28919.9</v>
      </c>
      <c r="H292" s="8">
        <f t="shared" si="166"/>
        <v>28919.9</v>
      </c>
    </row>
    <row r="293" spans="1:8" ht="31.5">
      <c r="A293" s="80" t="s">
        <v>738</v>
      </c>
      <c r="B293" s="46" t="s">
        <v>739</v>
      </c>
      <c r="C293" s="86"/>
      <c r="D293" s="4"/>
      <c r="E293" s="4"/>
      <c r="F293" s="8">
        <f>F294+F295</f>
        <v>200703.6</v>
      </c>
      <c r="G293" s="8">
        <f t="shared" ref="G293:H293" si="167">G294+G295</f>
        <v>28919.9</v>
      </c>
      <c r="H293" s="8">
        <f t="shared" si="167"/>
        <v>28919.9</v>
      </c>
    </row>
    <row r="294" spans="1:8" ht="31.5">
      <c r="A294" s="23" t="s">
        <v>25</v>
      </c>
      <c r="B294" s="46" t="s">
        <v>739</v>
      </c>
      <c r="C294" s="86">
        <v>200</v>
      </c>
      <c r="D294" s="4" t="s">
        <v>66</v>
      </c>
      <c r="E294" s="4" t="s">
        <v>27</v>
      </c>
      <c r="F294" s="8">
        <f>Ведомственная!G375</f>
        <v>22003.599999999999</v>
      </c>
      <c r="G294" s="8">
        <f>Ведомственная!H375</f>
        <v>28919.9</v>
      </c>
      <c r="H294" s="8">
        <f>Ведомственная!I375</f>
        <v>28919.9</v>
      </c>
    </row>
    <row r="295" spans="1:8" ht="31.5">
      <c r="A295" s="80" t="s">
        <v>96</v>
      </c>
      <c r="B295" s="46" t="s">
        <v>739</v>
      </c>
      <c r="C295" s="86">
        <v>600</v>
      </c>
      <c r="D295" s="4" t="s">
        <v>66</v>
      </c>
      <c r="E295" s="4" t="s">
        <v>27</v>
      </c>
      <c r="F295" s="8">
        <f>Ведомственная!G696</f>
        <v>178700</v>
      </c>
      <c r="G295" s="8">
        <f>Ведомственная!H696</f>
        <v>0</v>
      </c>
      <c r="H295" s="8">
        <f>Ведомственная!I696</f>
        <v>0</v>
      </c>
    </row>
    <row r="296" spans="1:8">
      <c r="A296" s="22" t="s">
        <v>335</v>
      </c>
      <c r="B296" s="21" t="s">
        <v>711</v>
      </c>
      <c r="C296" s="21"/>
      <c r="D296" s="4"/>
      <c r="E296" s="4"/>
      <c r="F296" s="8">
        <f>F297</f>
        <v>90575.5</v>
      </c>
      <c r="G296" s="8">
        <f t="shared" ref="G296:H296" si="168">G297</f>
        <v>12535.7</v>
      </c>
      <c r="H296" s="8">
        <f t="shared" si="168"/>
        <v>12535.7</v>
      </c>
    </row>
    <row r="297" spans="1:8" ht="31.5">
      <c r="A297" s="113" t="s">
        <v>885</v>
      </c>
      <c r="B297" s="21" t="s">
        <v>713</v>
      </c>
      <c r="C297" s="21"/>
      <c r="D297" s="4"/>
      <c r="E297" s="4"/>
      <c r="F297" s="8">
        <f>F300+F298</f>
        <v>90575.5</v>
      </c>
      <c r="G297" s="8">
        <f t="shared" ref="G297:H297" si="169">G300+G298</f>
        <v>12535.7</v>
      </c>
      <c r="H297" s="8">
        <f t="shared" si="169"/>
        <v>12535.7</v>
      </c>
    </row>
    <row r="298" spans="1:8" ht="47.25" hidden="1">
      <c r="A298" s="23" t="s">
        <v>802</v>
      </c>
      <c r="B298" s="21" t="s">
        <v>804</v>
      </c>
      <c r="C298" s="21"/>
      <c r="D298" s="4"/>
      <c r="E298" s="4"/>
      <c r="F298" s="8">
        <f>F299</f>
        <v>0</v>
      </c>
      <c r="G298" s="8">
        <f t="shared" ref="G298:H298" si="170">G299</f>
        <v>0</v>
      </c>
      <c r="H298" s="8">
        <f t="shared" si="170"/>
        <v>0</v>
      </c>
    </row>
    <row r="299" spans="1:8" ht="31.5" hidden="1">
      <c r="A299" s="23" t="s">
        <v>25</v>
      </c>
      <c r="B299" s="21" t="s">
        <v>804</v>
      </c>
      <c r="C299" s="21">
        <v>200</v>
      </c>
      <c r="D299" s="4" t="s">
        <v>10</v>
      </c>
      <c r="E299" s="4" t="s">
        <v>69</v>
      </c>
      <c r="F299" s="8">
        <f>Ведомственная!G221</f>
        <v>0</v>
      </c>
      <c r="G299" s="8">
        <f>Ведомственная!H221</f>
        <v>0</v>
      </c>
      <c r="H299" s="8">
        <f>Ведомственная!I221</f>
        <v>0</v>
      </c>
    </row>
    <row r="300" spans="1:8">
      <c r="A300" s="22" t="s">
        <v>714</v>
      </c>
      <c r="B300" s="21" t="s">
        <v>715</v>
      </c>
      <c r="C300" s="21"/>
      <c r="D300" s="4"/>
      <c r="E300" s="4"/>
      <c r="F300" s="8">
        <f>SUM(F301:F303)</f>
        <v>90575.5</v>
      </c>
      <c r="G300" s="8">
        <f t="shared" ref="G300:H300" si="171">SUM(G301:G303)</f>
        <v>12535.7</v>
      </c>
      <c r="H300" s="8">
        <f t="shared" si="171"/>
        <v>12535.7</v>
      </c>
    </row>
    <row r="301" spans="1:8" ht="31.5">
      <c r="A301" s="23" t="s">
        <v>25</v>
      </c>
      <c r="B301" s="21" t="s">
        <v>715</v>
      </c>
      <c r="C301" s="21">
        <v>200</v>
      </c>
      <c r="D301" s="4" t="s">
        <v>66</v>
      </c>
      <c r="E301" s="4" t="s">
        <v>27</v>
      </c>
      <c r="F301" s="8">
        <f>Ведомственная!G379</f>
        <v>12535.7</v>
      </c>
      <c r="G301" s="8">
        <f>Ведомственная!H379</f>
        <v>12535.7</v>
      </c>
      <c r="H301" s="8">
        <f>Ведомственная!I379</f>
        <v>12535.7</v>
      </c>
    </row>
    <row r="302" spans="1:8">
      <c r="A302" s="148" t="s">
        <v>96</v>
      </c>
      <c r="B302" s="21" t="s">
        <v>715</v>
      </c>
      <c r="C302" s="21">
        <v>600</v>
      </c>
      <c r="D302" s="4" t="s">
        <v>66</v>
      </c>
      <c r="E302" s="4" t="s">
        <v>27</v>
      </c>
      <c r="F302" s="8">
        <f>Ведомственная!G700</f>
        <v>76614.7</v>
      </c>
      <c r="G302" s="8">
        <f>Ведомственная!H700</f>
        <v>0</v>
      </c>
      <c r="H302" s="8">
        <f>Ведомственная!I700</f>
        <v>0</v>
      </c>
    </row>
    <row r="303" spans="1:8">
      <c r="A303" s="149"/>
      <c r="B303" s="21" t="s">
        <v>715</v>
      </c>
      <c r="C303" s="21">
        <v>600</v>
      </c>
      <c r="D303" s="4" t="s">
        <v>66</v>
      </c>
      <c r="E303" s="4" t="s">
        <v>66</v>
      </c>
      <c r="F303" s="8">
        <f>Ведомственная!G710</f>
        <v>1425.1</v>
      </c>
      <c r="G303" s="8">
        <f>Ведомственная!H710</f>
        <v>0</v>
      </c>
      <c r="H303" s="8">
        <f>Ведомственная!I710</f>
        <v>0</v>
      </c>
    </row>
    <row r="304" spans="1:8" ht="31.5">
      <c r="A304" s="54" t="s">
        <v>286</v>
      </c>
      <c r="B304" s="55" t="s">
        <v>285</v>
      </c>
      <c r="C304" s="55"/>
      <c r="D304" s="59"/>
      <c r="E304" s="59"/>
      <c r="F304" s="57">
        <f>F305</f>
        <v>137791.70000000001</v>
      </c>
      <c r="G304" s="57">
        <f t="shared" ref="G304:G305" si="172">G305</f>
        <v>130909</v>
      </c>
      <c r="H304" s="57">
        <f t="shared" ref="H304:H305" si="173">H305</f>
        <v>124026.3</v>
      </c>
    </row>
    <row r="305" spans="1:8">
      <c r="A305" s="22" t="s">
        <v>218</v>
      </c>
      <c r="B305" s="21" t="s">
        <v>716</v>
      </c>
      <c r="C305" s="21"/>
      <c r="D305" s="4"/>
      <c r="E305" s="4"/>
      <c r="F305" s="8">
        <f>F306</f>
        <v>137791.70000000001</v>
      </c>
      <c r="G305" s="8">
        <f t="shared" si="172"/>
        <v>130909</v>
      </c>
      <c r="H305" s="8">
        <f t="shared" si="173"/>
        <v>124026.3</v>
      </c>
    </row>
    <row r="306" spans="1:8" ht="31.5">
      <c r="A306" s="108" t="s">
        <v>821</v>
      </c>
      <c r="B306" s="21" t="s">
        <v>717</v>
      </c>
      <c r="C306" s="21"/>
      <c r="D306" s="4"/>
      <c r="E306" s="4"/>
      <c r="F306" s="8">
        <f>F307</f>
        <v>137791.70000000001</v>
      </c>
      <c r="G306" s="8">
        <f t="shared" ref="G306:H306" si="174">G307</f>
        <v>130909</v>
      </c>
      <c r="H306" s="8">
        <f t="shared" si="174"/>
        <v>124026.3</v>
      </c>
    </row>
    <row r="307" spans="1:8">
      <c r="A307" s="22" t="s">
        <v>718</v>
      </c>
      <c r="B307" s="21" t="s">
        <v>719</v>
      </c>
      <c r="C307" s="21"/>
      <c r="D307" s="4"/>
      <c r="E307" s="4"/>
      <c r="F307" s="8">
        <f>F308</f>
        <v>137791.70000000001</v>
      </c>
      <c r="G307" s="8">
        <f t="shared" ref="G307:H307" si="175">G308</f>
        <v>130909</v>
      </c>
      <c r="H307" s="8">
        <f t="shared" si="175"/>
        <v>124026.3</v>
      </c>
    </row>
    <row r="308" spans="1:8" ht="31.5">
      <c r="A308" s="23" t="s">
        <v>25</v>
      </c>
      <c r="B308" s="21" t="s">
        <v>719</v>
      </c>
      <c r="C308" s="21">
        <v>200</v>
      </c>
      <c r="D308" s="4" t="s">
        <v>66</v>
      </c>
      <c r="E308" s="4" t="s">
        <v>27</v>
      </c>
      <c r="F308" s="8">
        <f>Ведомственная!G384</f>
        <v>137791.70000000001</v>
      </c>
      <c r="G308" s="8">
        <f>Ведомственная!H384</f>
        <v>130909</v>
      </c>
      <c r="H308" s="8">
        <f>Ведомственная!I384</f>
        <v>124026.3</v>
      </c>
    </row>
    <row r="309" spans="1:8" ht="31.5">
      <c r="A309" s="54" t="s">
        <v>289</v>
      </c>
      <c r="B309" s="55" t="s">
        <v>287</v>
      </c>
      <c r="C309" s="55"/>
      <c r="D309" s="59"/>
      <c r="E309" s="59"/>
      <c r="F309" s="57">
        <f>F310</f>
        <v>68008.5</v>
      </c>
      <c r="G309" s="57">
        <f t="shared" ref="G309" si="176">G310</f>
        <v>68008.5</v>
      </c>
      <c r="H309" s="57">
        <f t="shared" ref="H309" si="177">H310</f>
        <v>68008.5</v>
      </c>
    </row>
    <row r="310" spans="1:8">
      <c r="A310" s="108" t="s">
        <v>179</v>
      </c>
      <c r="B310" s="21" t="s">
        <v>720</v>
      </c>
      <c r="C310" s="21"/>
      <c r="D310" s="4"/>
      <c r="E310" s="4"/>
      <c r="F310" s="8">
        <f>F311+F314+F317+F320</f>
        <v>68008.5</v>
      </c>
      <c r="G310" s="8">
        <f t="shared" ref="G310:H310" si="178">G311+G314+G317+G320</f>
        <v>68008.5</v>
      </c>
      <c r="H310" s="8">
        <f t="shared" si="178"/>
        <v>68008.5</v>
      </c>
    </row>
    <row r="311" spans="1:8" ht="31.5">
      <c r="A311" s="89" t="s">
        <v>721</v>
      </c>
      <c r="B311" s="21" t="s">
        <v>722</v>
      </c>
      <c r="C311" s="21"/>
      <c r="D311" s="4"/>
      <c r="E311" s="4"/>
      <c r="F311" s="8">
        <f>F312</f>
        <v>14406.6</v>
      </c>
      <c r="G311" s="8">
        <f t="shared" ref="G311:H311" si="179">G312</f>
        <v>14406.6</v>
      </c>
      <c r="H311" s="8">
        <f t="shared" si="179"/>
        <v>14406.6</v>
      </c>
    </row>
    <row r="312" spans="1:8">
      <c r="A312" s="52" t="s">
        <v>21</v>
      </c>
      <c r="B312" s="21" t="s">
        <v>814</v>
      </c>
      <c r="C312" s="21"/>
      <c r="D312" s="4"/>
      <c r="E312" s="4"/>
      <c r="F312" s="8">
        <f>F313</f>
        <v>14406.6</v>
      </c>
      <c r="G312" s="8">
        <f t="shared" ref="G312:H312" si="180">G313</f>
        <v>14406.6</v>
      </c>
      <c r="H312" s="8">
        <f t="shared" si="180"/>
        <v>14406.6</v>
      </c>
    </row>
    <row r="313" spans="1:8" ht="31.5">
      <c r="A313" s="23" t="s">
        <v>25</v>
      </c>
      <c r="B313" s="21" t="s">
        <v>814</v>
      </c>
      <c r="C313" s="21">
        <v>200</v>
      </c>
      <c r="D313" s="4" t="s">
        <v>66</v>
      </c>
      <c r="E313" s="4" t="s">
        <v>27</v>
      </c>
      <c r="F313" s="8">
        <f>Ведомственная!G389</f>
        <v>14406.6</v>
      </c>
      <c r="G313" s="8">
        <f>Ведомственная!H389</f>
        <v>14406.6</v>
      </c>
      <c r="H313" s="8">
        <f>Ведомственная!I389</f>
        <v>14406.6</v>
      </c>
    </row>
    <row r="314" spans="1:8" ht="31.5">
      <c r="A314" s="9" t="s">
        <v>723</v>
      </c>
      <c r="B314" s="21" t="s">
        <v>724</v>
      </c>
      <c r="C314" s="21"/>
      <c r="D314" s="4"/>
      <c r="E314" s="4"/>
      <c r="F314" s="8">
        <f>F315</f>
        <v>470</v>
      </c>
      <c r="G314" s="8">
        <f t="shared" ref="G314:H314" si="181">G315</f>
        <v>470</v>
      </c>
      <c r="H314" s="8">
        <f t="shared" si="181"/>
        <v>470</v>
      </c>
    </row>
    <row r="315" spans="1:8">
      <c r="A315" s="52" t="s">
        <v>21</v>
      </c>
      <c r="B315" s="21" t="s">
        <v>815</v>
      </c>
      <c r="C315" s="21"/>
      <c r="D315" s="4"/>
      <c r="E315" s="4"/>
      <c r="F315" s="8">
        <f>F316</f>
        <v>470</v>
      </c>
      <c r="G315" s="8">
        <f t="shared" ref="G315:H315" si="182">G316</f>
        <v>470</v>
      </c>
      <c r="H315" s="8">
        <f t="shared" si="182"/>
        <v>470</v>
      </c>
    </row>
    <row r="316" spans="1:8" ht="31.5">
      <c r="A316" s="23" t="s">
        <v>25</v>
      </c>
      <c r="B316" s="21" t="s">
        <v>815</v>
      </c>
      <c r="C316" s="21">
        <v>200</v>
      </c>
      <c r="D316" s="4" t="s">
        <v>66</v>
      </c>
      <c r="E316" s="4" t="s">
        <v>27</v>
      </c>
      <c r="F316" s="8">
        <f>Ведомственная!G392</f>
        <v>470</v>
      </c>
      <c r="G316" s="8">
        <f>Ведомственная!H392</f>
        <v>470</v>
      </c>
      <c r="H316" s="8">
        <f>Ведомственная!I392</f>
        <v>470</v>
      </c>
    </row>
    <row r="317" spans="1:8" ht="31.5">
      <c r="A317" s="89" t="s">
        <v>725</v>
      </c>
      <c r="B317" s="21" t="s">
        <v>726</v>
      </c>
      <c r="C317" s="21"/>
      <c r="D317" s="4"/>
      <c r="E317" s="4"/>
      <c r="F317" s="8">
        <f>F318</f>
        <v>2473.6</v>
      </c>
      <c r="G317" s="8">
        <f t="shared" ref="G317:H317" si="183">G318</f>
        <v>2473.6</v>
      </c>
      <c r="H317" s="8">
        <f t="shared" si="183"/>
        <v>2473.6</v>
      </c>
    </row>
    <row r="318" spans="1:8">
      <c r="A318" s="52" t="s">
        <v>21</v>
      </c>
      <c r="B318" s="21" t="s">
        <v>816</v>
      </c>
      <c r="C318" s="21"/>
      <c r="D318" s="4"/>
      <c r="E318" s="4"/>
      <c r="F318" s="8">
        <f>F319</f>
        <v>2473.6</v>
      </c>
      <c r="G318" s="8">
        <f t="shared" ref="G318:H318" si="184">G319</f>
        <v>2473.6</v>
      </c>
      <c r="H318" s="8">
        <f t="shared" si="184"/>
        <v>2473.6</v>
      </c>
    </row>
    <row r="319" spans="1:8" ht="31.5">
      <c r="A319" s="23" t="s">
        <v>25</v>
      </c>
      <c r="B319" s="21" t="s">
        <v>816</v>
      </c>
      <c r="C319" s="21">
        <v>200</v>
      </c>
      <c r="D319" s="4" t="s">
        <v>66</v>
      </c>
      <c r="E319" s="4" t="s">
        <v>27</v>
      </c>
      <c r="F319" s="8">
        <f>Ведомственная!G395</f>
        <v>2473.6</v>
      </c>
      <c r="G319" s="8">
        <f>Ведомственная!H395</f>
        <v>2473.6</v>
      </c>
      <c r="H319" s="8">
        <f>Ведомственная!I395</f>
        <v>2473.6</v>
      </c>
    </row>
    <row r="320" spans="1:8" ht="31.5">
      <c r="A320" s="89" t="s">
        <v>819</v>
      </c>
      <c r="B320" s="21" t="s">
        <v>727</v>
      </c>
      <c r="C320" s="21"/>
      <c r="D320" s="4"/>
      <c r="E320" s="4"/>
      <c r="F320" s="8">
        <f>F321</f>
        <v>50658.299999999996</v>
      </c>
      <c r="G320" s="8">
        <f t="shared" ref="G320:H320" si="185">G321</f>
        <v>50658.299999999996</v>
      </c>
      <c r="H320" s="8">
        <f t="shared" si="185"/>
        <v>50658.299999999996</v>
      </c>
    </row>
    <row r="321" spans="1:8">
      <c r="A321" s="89" t="s">
        <v>263</v>
      </c>
      <c r="B321" s="21" t="s">
        <v>817</v>
      </c>
      <c r="C321" s="21"/>
      <c r="D321" s="4"/>
      <c r="E321" s="4"/>
      <c r="F321" s="8">
        <f>F322+F323+F324</f>
        <v>50658.299999999996</v>
      </c>
      <c r="G321" s="8">
        <f t="shared" ref="G321:H321" si="186">G322+G323+G324</f>
        <v>50658.299999999996</v>
      </c>
      <c r="H321" s="8">
        <f t="shared" si="186"/>
        <v>50658.299999999996</v>
      </c>
    </row>
    <row r="322" spans="1:8" ht="63">
      <c r="A322" s="2" t="s">
        <v>24</v>
      </c>
      <c r="B322" s="21" t="s">
        <v>817</v>
      </c>
      <c r="C322" s="21">
        <v>100</v>
      </c>
      <c r="D322" s="4" t="s">
        <v>66</v>
      </c>
      <c r="E322" s="4" t="s">
        <v>27</v>
      </c>
      <c r="F322" s="8">
        <f>Ведомственная!G398</f>
        <v>48158.2</v>
      </c>
      <c r="G322" s="8">
        <f>Ведомственная!H398</f>
        <v>48158.2</v>
      </c>
      <c r="H322" s="8">
        <f>Ведомственная!I398</f>
        <v>48158.2</v>
      </c>
    </row>
    <row r="323" spans="1:8" ht="31.5">
      <c r="A323" s="108" t="s">
        <v>25</v>
      </c>
      <c r="B323" s="21" t="s">
        <v>817</v>
      </c>
      <c r="C323" s="21">
        <v>200</v>
      </c>
      <c r="D323" s="4" t="s">
        <v>66</v>
      </c>
      <c r="E323" s="4" t="s">
        <v>27</v>
      </c>
      <c r="F323" s="8">
        <f>Ведомственная!G399</f>
        <v>2350.4</v>
      </c>
      <c r="G323" s="8">
        <f>Ведомственная!H399</f>
        <v>2350.4</v>
      </c>
      <c r="H323" s="8">
        <f>Ведомственная!I399</f>
        <v>2350.4</v>
      </c>
    </row>
    <row r="324" spans="1:8">
      <c r="A324" s="108" t="s">
        <v>13</v>
      </c>
      <c r="B324" s="21" t="s">
        <v>817</v>
      </c>
      <c r="C324" s="21">
        <v>800</v>
      </c>
      <c r="D324" s="4" t="s">
        <v>66</v>
      </c>
      <c r="E324" s="4" t="s">
        <v>27</v>
      </c>
      <c r="F324" s="8">
        <f>Ведомственная!G400</f>
        <v>149.69999999999999</v>
      </c>
      <c r="G324" s="8">
        <f>Ведомственная!H400</f>
        <v>149.69999999999999</v>
      </c>
      <c r="H324" s="8">
        <f>Ведомственная!I400</f>
        <v>149.69999999999999</v>
      </c>
    </row>
    <row r="325" spans="1:8" ht="47.25">
      <c r="A325" s="54" t="s">
        <v>124</v>
      </c>
      <c r="B325" s="55" t="s">
        <v>290</v>
      </c>
      <c r="C325" s="55"/>
      <c r="D325" s="59"/>
      <c r="E325" s="59"/>
      <c r="F325" s="57">
        <f>F326+F330</f>
        <v>17608.900000000001</v>
      </c>
      <c r="G325" s="57">
        <f t="shared" ref="G325:H325" si="187">G326+G330</f>
        <v>17608.8</v>
      </c>
      <c r="H325" s="57">
        <f t="shared" si="187"/>
        <v>17608.8</v>
      </c>
    </row>
    <row r="326" spans="1:8">
      <c r="A326" s="52" t="s">
        <v>218</v>
      </c>
      <c r="B326" s="21" t="s">
        <v>805</v>
      </c>
      <c r="C326" s="21"/>
      <c r="D326" s="4"/>
      <c r="E326" s="4"/>
      <c r="F326" s="8">
        <f>F327</f>
        <v>7608.9000000000005</v>
      </c>
      <c r="G326" s="8">
        <f t="shared" ref="G326" si="188">G327</f>
        <v>7608.8</v>
      </c>
      <c r="H326" s="8">
        <f t="shared" ref="H326" si="189">H327</f>
        <v>7608.8</v>
      </c>
    </row>
    <row r="327" spans="1:8" ht="47.25">
      <c r="A327" s="89" t="s">
        <v>812</v>
      </c>
      <c r="B327" s="21" t="s">
        <v>806</v>
      </c>
      <c r="C327" s="21"/>
      <c r="D327" s="4"/>
      <c r="E327" s="4"/>
      <c r="F327" s="8">
        <f>F328</f>
        <v>7608.9000000000005</v>
      </c>
      <c r="G327" s="8">
        <f t="shared" ref="G327:H327" si="190">G328</f>
        <v>7608.8</v>
      </c>
      <c r="H327" s="8">
        <f t="shared" si="190"/>
        <v>7608.8</v>
      </c>
    </row>
    <row r="328" spans="1:8" ht="47.25">
      <c r="A328" s="89" t="s">
        <v>807</v>
      </c>
      <c r="B328" s="21" t="s">
        <v>808</v>
      </c>
      <c r="C328" s="21"/>
      <c r="D328" s="4"/>
      <c r="E328" s="4"/>
      <c r="F328" s="8">
        <f>F329</f>
        <v>7608.9000000000005</v>
      </c>
      <c r="G328" s="8">
        <f>G329</f>
        <v>7608.8</v>
      </c>
      <c r="H328" s="8">
        <f>H329</f>
        <v>7608.8</v>
      </c>
    </row>
    <row r="329" spans="1:8" ht="31.5">
      <c r="A329" s="108" t="s">
        <v>25</v>
      </c>
      <c r="B329" s="21" t="s">
        <v>808</v>
      </c>
      <c r="C329" s="21">
        <v>200</v>
      </c>
      <c r="D329" s="4" t="s">
        <v>66</v>
      </c>
      <c r="E329" s="4" t="s">
        <v>23</v>
      </c>
      <c r="F329" s="8">
        <f>Ведомственная!G306</f>
        <v>7608.9000000000005</v>
      </c>
      <c r="G329" s="8">
        <f>Ведомственная!H306</f>
        <v>7608.8</v>
      </c>
      <c r="H329" s="8">
        <f>Ведомственная!I306</f>
        <v>7608.8</v>
      </c>
    </row>
    <row r="330" spans="1:8">
      <c r="A330" s="108" t="s">
        <v>179</v>
      </c>
      <c r="B330" s="21" t="s">
        <v>809</v>
      </c>
      <c r="C330" s="21"/>
      <c r="D330" s="4"/>
      <c r="E330" s="4"/>
      <c r="F330" s="8">
        <f>F331</f>
        <v>10000</v>
      </c>
      <c r="G330" s="8">
        <f t="shared" ref="G330:H330" si="191">G331</f>
        <v>10000</v>
      </c>
      <c r="H330" s="8">
        <f t="shared" si="191"/>
        <v>10000</v>
      </c>
    </row>
    <row r="331" spans="1:8" ht="78.75">
      <c r="A331" s="89" t="s">
        <v>813</v>
      </c>
      <c r="B331" s="21" t="s">
        <v>810</v>
      </c>
      <c r="C331" s="21"/>
      <c r="D331" s="4"/>
      <c r="E331" s="4"/>
      <c r="F331" s="8">
        <f>F332</f>
        <v>10000</v>
      </c>
      <c r="G331" s="8">
        <f t="shared" ref="G331:H331" si="192">G332</f>
        <v>10000</v>
      </c>
      <c r="H331" s="8">
        <f t="shared" si="192"/>
        <v>10000</v>
      </c>
    </row>
    <row r="332" spans="1:8">
      <c r="A332" s="52" t="s">
        <v>21</v>
      </c>
      <c r="B332" s="21" t="s">
        <v>811</v>
      </c>
      <c r="C332" s="21"/>
      <c r="D332" s="4"/>
      <c r="E332" s="4"/>
      <c r="F332" s="8">
        <f>F333</f>
        <v>10000</v>
      </c>
      <c r="G332" s="8">
        <f t="shared" ref="G332:H332" si="193">G333</f>
        <v>10000</v>
      </c>
      <c r="H332" s="8">
        <f t="shared" si="193"/>
        <v>10000</v>
      </c>
    </row>
    <row r="333" spans="1:8" ht="31.5">
      <c r="A333" s="108" t="s">
        <v>25</v>
      </c>
      <c r="B333" s="21" t="s">
        <v>811</v>
      </c>
      <c r="C333" s="21">
        <v>200</v>
      </c>
      <c r="D333" s="4" t="s">
        <v>66</v>
      </c>
      <c r="E333" s="4" t="s">
        <v>23</v>
      </c>
      <c r="F333" s="8">
        <f>Ведомственная!G310</f>
        <v>10000</v>
      </c>
      <c r="G333" s="8">
        <f>Ведомственная!H310</f>
        <v>10000</v>
      </c>
      <c r="H333" s="8">
        <f>Ведомственная!I310</f>
        <v>10000</v>
      </c>
    </row>
    <row r="334" spans="1:8" ht="31.5">
      <c r="A334" s="54" t="s">
        <v>118</v>
      </c>
      <c r="B334" s="55" t="s">
        <v>229</v>
      </c>
      <c r="C334" s="55"/>
      <c r="D334" s="59"/>
      <c r="E334" s="59"/>
      <c r="F334" s="57">
        <f>F335</f>
        <v>67138.7</v>
      </c>
      <c r="G334" s="57">
        <f t="shared" ref="G334:H334" si="194">G335</f>
        <v>67138.7</v>
      </c>
      <c r="H334" s="57">
        <f t="shared" si="194"/>
        <v>67138.7</v>
      </c>
    </row>
    <row r="335" spans="1:8">
      <c r="A335" s="108" t="s">
        <v>179</v>
      </c>
      <c r="B335" s="21" t="s">
        <v>230</v>
      </c>
      <c r="C335" s="21"/>
      <c r="D335" s="4"/>
      <c r="E335" s="4"/>
      <c r="F335" s="8">
        <f>F336</f>
        <v>67138.7</v>
      </c>
      <c r="G335" s="8">
        <f t="shared" ref="G335:H335" si="195">G336</f>
        <v>67138.7</v>
      </c>
      <c r="H335" s="8">
        <f t="shared" si="195"/>
        <v>67138.7</v>
      </c>
    </row>
    <row r="336" spans="1:8" ht="31.5">
      <c r="A336" s="108" t="s">
        <v>251</v>
      </c>
      <c r="B336" s="21" t="s">
        <v>231</v>
      </c>
      <c r="C336" s="21"/>
      <c r="D336" s="4"/>
      <c r="E336" s="4"/>
      <c r="F336" s="8">
        <f>F337+F340+F343+F345</f>
        <v>67138.7</v>
      </c>
      <c r="G336" s="8">
        <f t="shared" ref="G336:H336" si="196">G337+G340+G343+G345</f>
        <v>67138.7</v>
      </c>
      <c r="H336" s="8">
        <f t="shared" si="196"/>
        <v>67138.7</v>
      </c>
    </row>
    <row r="337" spans="1:8">
      <c r="A337" s="108" t="s">
        <v>30</v>
      </c>
      <c r="B337" s="109" t="s">
        <v>232</v>
      </c>
      <c r="C337" s="109"/>
      <c r="D337" s="4"/>
      <c r="E337" s="4"/>
      <c r="F337" s="8">
        <f>F338+F339</f>
        <v>47484</v>
      </c>
      <c r="G337" s="8">
        <f t="shared" ref="G337:H337" si="197">G338+G339</f>
        <v>47484</v>
      </c>
      <c r="H337" s="8">
        <f t="shared" si="197"/>
        <v>47484</v>
      </c>
    </row>
    <row r="338" spans="1:8" ht="63">
      <c r="A338" s="2" t="s">
        <v>24</v>
      </c>
      <c r="B338" s="109" t="s">
        <v>232</v>
      </c>
      <c r="C338" s="109" t="s">
        <v>35</v>
      </c>
      <c r="D338" s="4" t="s">
        <v>20</v>
      </c>
      <c r="E338" s="4" t="s">
        <v>29</v>
      </c>
      <c r="F338" s="8">
        <f>Ведомственная!G507</f>
        <v>47467.7</v>
      </c>
      <c r="G338" s="8">
        <f>Ведомственная!H507</f>
        <v>47467.7</v>
      </c>
      <c r="H338" s="8">
        <f>Ведомственная!I507</f>
        <v>47467.7</v>
      </c>
    </row>
    <row r="339" spans="1:8" ht="31.5">
      <c r="A339" s="108" t="s">
        <v>25</v>
      </c>
      <c r="B339" s="109" t="s">
        <v>232</v>
      </c>
      <c r="C339" s="109" t="s">
        <v>36</v>
      </c>
      <c r="D339" s="4" t="s">
        <v>20</v>
      </c>
      <c r="E339" s="4" t="s">
        <v>29</v>
      </c>
      <c r="F339" s="8">
        <f>Ведомственная!G508</f>
        <v>16.3</v>
      </c>
      <c r="G339" s="8">
        <f>Ведомственная!H508</f>
        <v>16.3</v>
      </c>
      <c r="H339" s="8">
        <f>Ведомственная!I508</f>
        <v>16.3</v>
      </c>
    </row>
    <row r="340" spans="1:8">
      <c r="A340" s="108" t="s">
        <v>40</v>
      </c>
      <c r="B340" s="21" t="s">
        <v>233</v>
      </c>
      <c r="C340" s="21"/>
      <c r="D340" s="4"/>
      <c r="E340" s="4"/>
      <c r="F340" s="8">
        <f>SUM(F341:F342)</f>
        <v>247.4</v>
      </c>
      <c r="G340" s="8">
        <f t="shared" ref="G340:H340" si="198">SUM(G341:G342)</f>
        <v>247.4</v>
      </c>
      <c r="H340" s="8">
        <f t="shared" si="198"/>
        <v>247.4</v>
      </c>
    </row>
    <row r="341" spans="1:8" ht="31.5">
      <c r="A341" s="108" t="s">
        <v>25</v>
      </c>
      <c r="B341" s="21" t="s">
        <v>233</v>
      </c>
      <c r="C341" s="21">
        <v>200</v>
      </c>
      <c r="D341" s="4" t="s">
        <v>20</v>
      </c>
      <c r="E341" s="4" t="s">
        <v>39</v>
      </c>
      <c r="F341" s="8">
        <f>Ведомственная!G518</f>
        <v>246</v>
      </c>
      <c r="G341" s="8">
        <f>Ведомственная!H518</f>
        <v>246</v>
      </c>
      <c r="H341" s="8">
        <f>Ведомственная!I518</f>
        <v>246</v>
      </c>
    </row>
    <row r="342" spans="1:8">
      <c r="A342" s="108" t="s">
        <v>13</v>
      </c>
      <c r="B342" s="21" t="s">
        <v>233</v>
      </c>
      <c r="C342" s="21">
        <v>800</v>
      </c>
      <c r="D342" s="4" t="s">
        <v>20</v>
      </c>
      <c r="E342" s="4" t="s">
        <v>39</v>
      </c>
      <c r="F342" s="8">
        <f>Ведомственная!G519</f>
        <v>1.4</v>
      </c>
      <c r="G342" s="8">
        <f>Ведомственная!H519</f>
        <v>1.4</v>
      </c>
      <c r="H342" s="8">
        <f>Ведомственная!I519</f>
        <v>1.4</v>
      </c>
    </row>
    <row r="343" spans="1:8" ht="31.5">
      <c r="A343" s="108" t="s">
        <v>42</v>
      </c>
      <c r="B343" s="21" t="s">
        <v>234</v>
      </c>
      <c r="C343" s="21"/>
      <c r="D343" s="4"/>
      <c r="E343" s="4"/>
      <c r="F343" s="8">
        <f>F344</f>
        <v>296.39999999999998</v>
      </c>
      <c r="G343" s="8">
        <f t="shared" ref="G343:H343" si="199">G344</f>
        <v>296.39999999999998</v>
      </c>
      <c r="H343" s="8">
        <f t="shared" si="199"/>
        <v>296.39999999999998</v>
      </c>
    </row>
    <row r="344" spans="1:8" ht="31.5">
      <c r="A344" s="108" t="s">
        <v>25</v>
      </c>
      <c r="B344" s="21" t="s">
        <v>234</v>
      </c>
      <c r="C344" s="21">
        <v>200</v>
      </c>
      <c r="D344" s="4" t="s">
        <v>20</v>
      </c>
      <c r="E344" s="4" t="s">
        <v>39</v>
      </c>
      <c r="F344" s="8">
        <f>Ведомственная!G521</f>
        <v>296.39999999999998</v>
      </c>
      <c r="G344" s="8">
        <f>Ведомственная!H521</f>
        <v>296.39999999999998</v>
      </c>
      <c r="H344" s="8">
        <f>Ведомственная!I521</f>
        <v>296.39999999999998</v>
      </c>
    </row>
    <row r="345" spans="1:8" ht="31.5">
      <c r="A345" s="108" t="s">
        <v>43</v>
      </c>
      <c r="B345" s="21" t="s">
        <v>235</v>
      </c>
      <c r="C345" s="21"/>
      <c r="D345" s="4"/>
      <c r="E345" s="4"/>
      <c r="F345" s="8">
        <f>SUM(F346:F347)</f>
        <v>19110.899999999998</v>
      </c>
      <c r="G345" s="8">
        <f>SUM(G346:G347)</f>
        <v>19110.899999999998</v>
      </c>
      <c r="H345" s="8">
        <f>SUM(H346:H347)</f>
        <v>19110.899999999998</v>
      </c>
    </row>
    <row r="346" spans="1:8" ht="31.5">
      <c r="A346" s="108" t="s">
        <v>25</v>
      </c>
      <c r="B346" s="21" t="s">
        <v>235</v>
      </c>
      <c r="C346" s="21">
        <v>200</v>
      </c>
      <c r="D346" s="4" t="s">
        <v>20</v>
      </c>
      <c r="E346" s="4" t="s">
        <v>39</v>
      </c>
      <c r="F346" s="8">
        <f>Ведомственная!G523</f>
        <v>18840.3</v>
      </c>
      <c r="G346" s="8">
        <f>Ведомственная!H523</f>
        <v>18840.3</v>
      </c>
      <c r="H346" s="8">
        <f>Ведомственная!I523</f>
        <v>18840.3</v>
      </c>
    </row>
    <row r="347" spans="1:8" ht="31.5">
      <c r="A347" s="108" t="s">
        <v>25</v>
      </c>
      <c r="B347" s="21" t="s">
        <v>235</v>
      </c>
      <c r="C347" s="21">
        <v>200</v>
      </c>
      <c r="D347" s="4" t="s">
        <v>52</v>
      </c>
      <c r="E347" s="4" t="s">
        <v>66</v>
      </c>
      <c r="F347" s="8">
        <f>Ведомственная!G538</f>
        <v>270.60000000000002</v>
      </c>
      <c r="G347" s="8">
        <f>Ведомственная!H538</f>
        <v>270.60000000000002</v>
      </c>
      <c r="H347" s="8">
        <f>Ведомственная!I538</f>
        <v>270.60000000000002</v>
      </c>
    </row>
    <row r="348" spans="1:8" ht="31.5">
      <c r="A348" s="54" t="s">
        <v>227</v>
      </c>
      <c r="B348" s="55" t="s">
        <v>226</v>
      </c>
      <c r="C348" s="55"/>
      <c r="D348" s="59"/>
      <c r="E348" s="59"/>
      <c r="F348" s="57">
        <f>F349+F354</f>
        <v>935126.70000000007</v>
      </c>
      <c r="G348" s="57">
        <f t="shared" ref="G348:H348" si="200">G349+G354</f>
        <v>959663.2</v>
      </c>
      <c r="H348" s="57">
        <f t="shared" si="200"/>
        <v>986347.30000000028</v>
      </c>
    </row>
    <row r="349" spans="1:8" ht="31.5">
      <c r="A349" s="108" t="s">
        <v>178</v>
      </c>
      <c r="B349" s="21" t="s">
        <v>415</v>
      </c>
      <c r="C349" s="21"/>
      <c r="D349" s="4"/>
      <c r="E349" s="4"/>
      <c r="F349" s="8">
        <f>F350</f>
        <v>6308.9</v>
      </c>
      <c r="G349" s="8">
        <f t="shared" ref="G349:H350" si="201">G350</f>
        <v>6561.2999999999993</v>
      </c>
      <c r="H349" s="8">
        <f t="shared" si="201"/>
        <v>6823.8</v>
      </c>
    </row>
    <row r="350" spans="1:8" ht="31.5">
      <c r="A350" s="108" t="s">
        <v>849</v>
      </c>
      <c r="B350" s="21" t="s">
        <v>416</v>
      </c>
      <c r="C350" s="21"/>
      <c r="D350" s="4"/>
      <c r="E350" s="4"/>
      <c r="F350" s="8">
        <f>F351</f>
        <v>6308.9</v>
      </c>
      <c r="G350" s="8">
        <f t="shared" si="201"/>
        <v>6561.2999999999993</v>
      </c>
      <c r="H350" s="8">
        <f t="shared" si="201"/>
        <v>6823.8</v>
      </c>
    </row>
    <row r="351" spans="1:8" ht="63">
      <c r="A351" s="108" t="s">
        <v>459</v>
      </c>
      <c r="B351" s="21" t="s">
        <v>417</v>
      </c>
      <c r="C351" s="21"/>
      <c r="D351" s="4"/>
      <c r="E351" s="4"/>
      <c r="F351" s="8">
        <f>F352+F353</f>
        <v>6308.9</v>
      </c>
      <c r="G351" s="8">
        <f t="shared" ref="G351:H351" si="202">G352+G353</f>
        <v>6561.2999999999993</v>
      </c>
      <c r="H351" s="8">
        <f t="shared" si="202"/>
        <v>6823.8</v>
      </c>
    </row>
    <row r="352" spans="1:8" ht="31.5">
      <c r="A352" s="108" t="s">
        <v>25</v>
      </c>
      <c r="B352" s="21" t="s">
        <v>417</v>
      </c>
      <c r="C352" s="21">
        <v>200</v>
      </c>
      <c r="D352" s="4" t="s">
        <v>17</v>
      </c>
      <c r="E352" s="4" t="s">
        <v>10</v>
      </c>
      <c r="F352" s="8">
        <f>Ведомственная!G638</f>
        <v>90.7</v>
      </c>
      <c r="G352" s="8">
        <f>Ведомственная!H638</f>
        <v>94.4</v>
      </c>
      <c r="H352" s="8">
        <f>Ведомственная!I638</f>
        <v>98</v>
      </c>
    </row>
    <row r="353" spans="1:8">
      <c r="A353" s="108" t="s">
        <v>22</v>
      </c>
      <c r="B353" s="21" t="s">
        <v>417</v>
      </c>
      <c r="C353" s="21">
        <v>300</v>
      </c>
      <c r="D353" s="4" t="s">
        <v>17</v>
      </c>
      <c r="E353" s="4" t="s">
        <v>10</v>
      </c>
      <c r="F353" s="8">
        <f>Ведомственная!G639</f>
        <v>6218.2</v>
      </c>
      <c r="G353" s="8">
        <f>Ведомственная!H639</f>
        <v>6466.9</v>
      </c>
      <c r="H353" s="8">
        <f>Ведомственная!I639</f>
        <v>6725.8</v>
      </c>
    </row>
    <row r="354" spans="1:8">
      <c r="A354" s="108" t="s">
        <v>175</v>
      </c>
      <c r="B354" s="21" t="s">
        <v>228</v>
      </c>
      <c r="C354" s="21"/>
      <c r="D354" s="4"/>
      <c r="E354" s="4"/>
      <c r="F354" s="8">
        <f>F355+F389+F400+F407+F411+F477+F480</f>
        <v>928817.8</v>
      </c>
      <c r="G354" s="8">
        <f>G355+G389+G400+G407+G411+G477+G480</f>
        <v>953101.89999999991</v>
      </c>
      <c r="H354" s="8">
        <f>H355+H389+H400+H407+H411+H477+H480</f>
        <v>979523.50000000023</v>
      </c>
    </row>
    <row r="355" spans="1:8" ht="31.5">
      <c r="A355" s="108" t="s">
        <v>461</v>
      </c>
      <c r="B355" s="21" t="s">
        <v>424</v>
      </c>
      <c r="C355" s="21"/>
      <c r="D355" s="4"/>
      <c r="E355" s="4"/>
      <c r="F355" s="8">
        <f>F356+F359+F361+F363+F366+F369+F371+F374+F376+F378+F381+F384+F387</f>
        <v>70772.5</v>
      </c>
      <c r="G355" s="8">
        <f t="shared" ref="G355:H355" si="203">G356+G359+G361+G363+G366+G369+G371+G374+G376+G378+G381+G384+G387</f>
        <v>69483.5</v>
      </c>
      <c r="H355" s="8">
        <f t="shared" si="203"/>
        <v>69579.799999999988</v>
      </c>
    </row>
    <row r="356" spans="1:8">
      <c r="A356" s="108" t="s">
        <v>30</v>
      </c>
      <c r="B356" s="21" t="s">
        <v>425</v>
      </c>
      <c r="C356" s="21"/>
      <c r="D356" s="4"/>
      <c r="E356" s="4"/>
      <c r="F356" s="8">
        <f>F357+F358</f>
        <v>11082.5</v>
      </c>
      <c r="G356" s="8">
        <f t="shared" ref="G356:H356" si="204">G357+G358</f>
        <v>11082.5</v>
      </c>
      <c r="H356" s="8">
        <f t="shared" si="204"/>
        <v>11082.5</v>
      </c>
    </row>
    <row r="357" spans="1:8" ht="63">
      <c r="A357" s="108" t="s">
        <v>24</v>
      </c>
      <c r="B357" s="21" t="s">
        <v>425</v>
      </c>
      <c r="C357" s="21">
        <v>100</v>
      </c>
      <c r="D357" s="4" t="s">
        <v>17</v>
      </c>
      <c r="E357" s="4" t="s">
        <v>29</v>
      </c>
      <c r="F357" s="8">
        <f>Ведомственная!G657</f>
        <v>11067.8</v>
      </c>
      <c r="G357" s="8">
        <f>Ведомственная!H657</f>
        <v>11067.8</v>
      </c>
      <c r="H357" s="8">
        <f>Ведомственная!I657</f>
        <v>11067.8</v>
      </c>
    </row>
    <row r="358" spans="1:8" ht="31.5">
      <c r="A358" s="108" t="s">
        <v>25</v>
      </c>
      <c r="B358" s="21" t="s">
        <v>425</v>
      </c>
      <c r="C358" s="21">
        <v>200</v>
      </c>
      <c r="D358" s="4" t="s">
        <v>17</v>
      </c>
      <c r="E358" s="4" t="s">
        <v>29</v>
      </c>
      <c r="F358" s="8">
        <f>Ведомственная!G658</f>
        <v>14.7</v>
      </c>
      <c r="G358" s="8">
        <f>Ведомственная!H658</f>
        <v>14.7</v>
      </c>
      <c r="H358" s="8">
        <f>Ведомственная!I658</f>
        <v>14.7</v>
      </c>
    </row>
    <row r="359" spans="1:8">
      <c r="A359" s="108" t="s">
        <v>40</v>
      </c>
      <c r="B359" s="21" t="s">
        <v>426</v>
      </c>
      <c r="C359" s="21"/>
      <c r="D359" s="4"/>
      <c r="E359" s="4"/>
      <c r="F359" s="8">
        <f>Ведомственная!G659</f>
        <v>545</v>
      </c>
      <c r="G359" s="8">
        <f>Ведомственная!H659</f>
        <v>545</v>
      </c>
      <c r="H359" s="8">
        <f>Ведомственная!I659</f>
        <v>545</v>
      </c>
    </row>
    <row r="360" spans="1:8" ht="31.5">
      <c r="A360" s="108" t="s">
        <v>25</v>
      </c>
      <c r="B360" s="21" t="s">
        <v>426</v>
      </c>
      <c r="C360" s="21">
        <v>200</v>
      </c>
      <c r="D360" s="4" t="s">
        <v>17</v>
      </c>
      <c r="E360" s="4" t="s">
        <v>29</v>
      </c>
      <c r="F360" s="8">
        <f>Ведомственная!G660</f>
        <v>545</v>
      </c>
      <c r="G360" s="8">
        <f>Ведомственная!H660</f>
        <v>545</v>
      </c>
      <c r="H360" s="8">
        <f>Ведомственная!I660</f>
        <v>545</v>
      </c>
    </row>
    <row r="361" spans="1:8" ht="31.5">
      <c r="A361" s="108" t="s">
        <v>42</v>
      </c>
      <c r="B361" s="21" t="s">
        <v>427</v>
      </c>
      <c r="C361" s="21"/>
      <c r="D361" s="4"/>
      <c r="E361" s="4"/>
      <c r="F361" s="8">
        <f>Ведомственная!G661</f>
        <v>2443.3000000000002</v>
      </c>
      <c r="G361" s="8">
        <f>Ведомственная!H661</f>
        <v>1041.8</v>
      </c>
      <c r="H361" s="8">
        <f>Ведомственная!I661</f>
        <v>1041.8</v>
      </c>
    </row>
    <row r="362" spans="1:8" ht="31.5">
      <c r="A362" s="108" t="s">
        <v>25</v>
      </c>
      <c r="B362" s="21" t="s">
        <v>427</v>
      </c>
      <c r="C362" s="21">
        <v>200</v>
      </c>
      <c r="D362" s="4" t="s">
        <v>17</v>
      </c>
      <c r="E362" s="4" t="s">
        <v>29</v>
      </c>
      <c r="F362" s="8">
        <f>Ведомственная!G662</f>
        <v>2443.3000000000002</v>
      </c>
      <c r="G362" s="8">
        <f>Ведомственная!H662</f>
        <v>1041.8</v>
      </c>
      <c r="H362" s="8">
        <f>Ведомственная!I662</f>
        <v>1041.8</v>
      </c>
    </row>
    <row r="363" spans="1:8" ht="31.5">
      <c r="A363" s="108" t="s">
        <v>43</v>
      </c>
      <c r="B363" s="21" t="s">
        <v>428</v>
      </c>
      <c r="C363" s="21"/>
      <c r="D363" s="4"/>
      <c r="E363" s="4"/>
      <c r="F363" s="8">
        <f>Ведомственная!G663</f>
        <v>650.4</v>
      </c>
      <c r="G363" s="8">
        <f>Ведомственная!H663</f>
        <v>650.40000000000009</v>
      </c>
      <c r="H363" s="8">
        <f>Ведомственная!I663</f>
        <v>650.4</v>
      </c>
    </row>
    <row r="364" spans="1:8" ht="31.5">
      <c r="A364" s="108" t="s">
        <v>25</v>
      </c>
      <c r="B364" s="21" t="s">
        <v>428</v>
      </c>
      <c r="C364" s="21">
        <v>200</v>
      </c>
      <c r="D364" s="4" t="s">
        <v>17</v>
      </c>
      <c r="E364" s="4" t="s">
        <v>29</v>
      </c>
      <c r="F364" s="8">
        <f>Ведомственная!G664</f>
        <v>550.29999999999995</v>
      </c>
      <c r="G364" s="8">
        <f>Ведомственная!H664</f>
        <v>552.1</v>
      </c>
      <c r="H364" s="8">
        <f>Ведомственная!I664</f>
        <v>553.79999999999995</v>
      </c>
    </row>
    <row r="365" spans="1:8">
      <c r="A365" s="108" t="s">
        <v>13</v>
      </c>
      <c r="B365" s="21" t="s">
        <v>428</v>
      </c>
      <c r="C365" s="21">
        <v>800</v>
      </c>
      <c r="D365" s="4" t="s">
        <v>17</v>
      </c>
      <c r="E365" s="4" t="s">
        <v>29</v>
      </c>
      <c r="F365" s="8">
        <f>Ведомственная!G665</f>
        <v>100.1</v>
      </c>
      <c r="G365" s="8">
        <f>Ведомственная!H665</f>
        <v>98.300000000000011</v>
      </c>
      <c r="H365" s="8">
        <f>Ведомственная!I665</f>
        <v>96.6</v>
      </c>
    </row>
    <row r="366" spans="1:8" ht="141.75">
      <c r="A366" s="108" t="s">
        <v>429</v>
      </c>
      <c r="B366" s="21" t="s">
        <v>430</v>
      </c>
      <c r="C366" s="21"/>
      <c r="D366" s="4"/>
      <c r="E366" s="4"/>
      <c r="F366" s="8">
        <f>Ведомственная!G666</f>
        <v>1140.3</v>
      </c>
      <c r="G366" s="8">
        <f>Ведомственная!H666</f>
        <v>1185.9000000000001</v>
      </c>
      <c r="H366" s="8">
        <f>Ведомственная!I666</f>
        <v>1233.3</v>
      </c>
    </row>
    <row r="367" spans="1:8" ht="63">
      <c r="A367" s="108" t="s">
        <v>24</v>
      </c>
      <c r="B367" s="21" t="s">
        <v>430</v>
      </c>
      <c r="C367" s="21">
        <v>100</v>
      </c>
      <c r="D367" s="4" t="s">
        <v>17</v>
      </c>
      <c r="E367" s="4" t="s">
        <v>29</v>
      </c>
      <c r="F367" s="8">
        <f>Ведомственная!G667</f>
        <v>740.3</v>
      </c>
      <c r="G367" s="8">
        <f>Ведомственная!H667</f>
        <v>785.9</v>
      </c>
      <c r="H367" s="8">
        <f>Ведомственная!I667</f>
        <v>833.3</v>
      </c>
    </row>
    <row r="368" spans="1:8" ht="31.5">
      <c r="A368" s="108" t="s">
        <v>25</v>
      </c>
      <c r="B368" s="21" t="s">
        <v>430</v>
      </c>
      <c r="C368" s="21">
        <v>200</v>
      </c>
      <c r="D368" s="4" t="s">
        <v>17</v>
      </c>
      <c r="E368" s="4" t="s">
        <v>29</v>
      </c>
      <c r="F368" s="8">
        <f>Ведомственная!G668</f>
        <v>400</v>
      </c>
      <c r="G368" s="8">
        <f>Ведомственная!H668</f>
        <v>400</v>
      </c>
      <c r="H368" s="8">
        <f>Ведомственная!I668</f>
        <v>400</v>
      </c>
    </row>
    <row r="369" spans="1:8" ht="47.25">
      <c r="A369" s="108" t="s">
        <v>431</v>
      </c>
      <c r="B369" s="21" t="s">
        <v>432</v>
      </c>
      <c r="C369" s="21"/>
      <c r="D369" s="4"/>
      <c r="E369" s="4"/>
      <c r="F369" s="8">
        <f>Ведомственная!G669</f>
        <v>8628.2000000000007</v>
      </c>
      <c r="G369" s="8">
        <f>Ведомственная!H669</f>
        <v>8628.2000000000007</v>
      </c>
      <c r="H369" s="8">
        <f>Ведомственная!I669</f>
        <v>8628.2000000000007</v>
      </c>
    </row>
    <row r="370" spans="1:8" ht="63">
      <c r="A370" s="108" t="s">
        <v>24</v>
      </c>
      <c r="B370" s="21" t="s">
        <v>432</v>
      </c>
      <c r="C370" s="21">
        <v>100</v>
      </c>
      <c r="D370" s="4" t="s">
        <v>17</v>
      </c>
      <c r="E370" s="4" t="s">
        <v>29</v>
      </c>
      <c r="F370" s="8">
        <f>Ведомственная!G670</f>
        <v>8628.2000000000007</v>
      </c>
      <c r="G370" s="8">
        <f>Ведомственная!H670</f>
        <v>8628.2000000000007</v>
      </c>
      <c r="H370" s="8">
        <f>Ведомственная!I670</f>
        <v>8628.2000000000007</v>
      </c>
    </row>
    <row r="371" spans="1:8" ht="31.5">
      <c r="A371" s="108" t="s">
        <v>433</v>
      </c>
      <c r="B371" s="21" t="s">
        <v>434</v>
      </c>
      <c r="C371" s="21"/>
      <c r="D371" s="4"/>
      <c r="E371" s="4"/>
      <c r="F371" s="8">
        <f>Ведомственная!G671</f>
        <v>28052.400000000001</v>
      </c>
      <c r="G371" s="8">
        <f>Ведомственная!H671</f>
        <v>28052.400000000001</v>
      </c>
      <c r="H371" s="8">
        <f>Ведомственная!I671</f>
        <v>28052.400000000001</v>
      </c>
    </row>
    <row r="372" spans="1:8" ht="63">
      <c r="A372" s="108" t="s">
        <v>24</v>
      </c>
      <c r="B372" s="21" t="s">
        <v>434</v>
      </c>
      <c r="C372" s="21">
        <v>100</v>
      </c>
      <c r="D372" s="4" t="s">
        <v>17</v>
      </c>
      <c r="E372" s="4" t="s">
        <v>29</v>
      </c>
      <c r="F372" s="8">
        <f>Ведомственная!G672</f>
        <v>27763.4</v>
      </c>
      <c r="G372" s="8">
        <f>Ведомственная!H672</f>
        <v>27763.4</v>
      </c>
      <c r="H372" s="8">
        <f>Ведомственная!I672</f>
        <v>27763.4</v>
      </c>
    </row>
    <row r="373" spans="1:8" ht="31.5">
      <c r="A373" s="108" t="s">
        <v>25</v>
      </c>
      <c r="B373" s="21" t="s">
        <v>434</v>
      </c>
      <c r="C373" s="21">
        <v>200</v>
      </c>
      <c r="D373" s="4" t="s">
        <v>17</v>
      </c>
      <c r="E373" s="4" t="s">
        <v>29</v>
      </c>
      <c r="F373" s="8">
        <f>Ведомственная!G673</f>
        <v>289</v>
      </c>
      <c r="G373" s="8">
        <f>Ведомственная!H673</f>
        <v>289</v>
      </c>
      <c r="H373" s="8">
        <f>Ведомственная!I673</f>
        <v>289</v>
      </c>
    </row>
    <row r="374" spans="1:8" ht="31.5">
      <c r="A374" s="108" t="s">
        <v>435</v>
      </c>
      <c r="B374" s="21" t="s">
        <v>436</v>
      </c>
      <c r="C374" s="21"/>
      <c r="D374" s="4"/>
      <c r="E374" s="4"/>
      <c r="F374" s="8">
        <f>F375</f>
        <v>6912.1</v>
      </c>
      <c r="G374" s="8">
        <f t="shared" ref="G374:H374" si="205">G375</f>
        <v>6912.1</v>
      </c>
      <c r="H374" s="8">
        <f t="shared" si="205"/>
        <v>6912.1</v>
      </c>
    </row>
    <row r="375" spans="1:8" ht="63">
      <c r="A375" s="108" t="s">
        <v>24</v>
      </c>
      <c r="B375" s="21" t="s">
        <v>436</v>
      </c>
      <c r="C375" s="21">
        <v>100</v>
      </c>
      <c r="D375" s="4" t="s">
        <v>17</v>
      </c>
      <c r="E375" s="4" t="s">
        <v>29</v>
      </c>
      <c r="F375" s="8">
        <f>Ведомственная!G675</f>
        <v>6912.1</v>
      </c>
      <c r="G375" s="8">
        <f>Ведомственная!H675</f>
        <v>6912.1</v>
      </c>
      <c r="H375" s="8">
        <f>Ведомственная!I675</f>
        <v>6912.1</v>
      </c>
    </row>
    <row r="376" spans="1:8" ht="63">
      <c r="A376" s="108" t="s">
        <v>437</v>
      </c>
      <c r="B376" s="21" t="s">
        <v>438</v>
      </c>
      <c r="C376" s="21"/>
      <c r="D376" s="4"/>
      <c r="E376" s="4"/>
      <c r="F376" s="8">
        <f>F377</f>
        <v>65.099999999999994</v>
      </c>
      <c r="G376" s="8">
        <f t="shared" ref="G376:H376" si="206">G377</f>
        <v>65.099999999999994</v>
      </c>
      <c r="H376" s="8">
        <f t="shared" si="206"/>
        <v>65.099999999999994</v>
      </c>
    </row>
    <row r="377" spans="1:8" ht="31.5">
      <c r="A377" s="108" t="s">
        <v>25</v>
      </c>
      <c r="B377" s="21" t="s">
        <v>438</v>
      </c>
      <c r="C377" s="21">
        <v>200</v>
      </c>
      <c r="D377" s="4" t="s">
        <v>17</v>
      </c>
      <c r="E377" s="4" t="s">
        <v>29</v>
      </c>
      <c r="F377" s="8">
        <f>Ведомственная!G677</f>
        <v>65.099999999999994</v>
      </c>
      <c r="G377" s="8">
        <f>Ведомственная!H677</f>
        <v>65.099999999999994</v>
      </c>
      <c r="H377" s="8">
        <f>Ведомственная!I677</f>
        <v>65.099999999999994</v>
      </c>
    </row>
    <row r="378" spans="1:8" ht="110.25">
      <c r="A378" s="108" t="s">
        <v>439</v>
      </c>
      <c r="B378" s="21" t="s">
        <v>440</v>
      </c>
      <c r="C378" s="21"/>
      <c r="D378" s="4"/>
      <c r="E378" s="4"/>
      <c r="F378" s="8">
        <f>F379+F380</f>
        <v>672</v>
      </c>
      <c r="G378" s="8">
        <f t="shared" ref="G378:H378" si="207">G379+G380</f>
        <v>672</v>
      </c>
      <c r="H378" s="8">
        <f t="shared" si="207"/>
        <v>672</v>
      </c>
    </row>
    <row r="379" spans="1:8" ht="63">
      <c r="A379" s="108" t="s">
        <v>24</v>
      </c>
      <c r="B379" s="21" t="s">
        <v>440</v>
      </c>
      <c r="C379" s="21">
        <v>100</v>
      </c>
      <c r="D379" s="4" t="s">
        <v>17</v>
      </c>
      <c r="E379" s="4" t="s">
        <v>29</v>
      </c>
      <c r="F379" s="8">
        <f>Ведомственная!G679</f>
        <v>479.3</v>
      </c>
      <c r="G379" s="8">
        <f>Ведомственная!H679</f>
        <v>479.3</v>
      </c>
      <c r="H379" s="8">
        <f>Ведомственная!I679</f>
        <v>479.3</v>
      </c>
    </row>
    <row r="380" spans="1:8" ht="31.5">
      <c r="A380" s="108" t="s">
        <v>25</v>
      </c>
      <c r="B380" s="21" t="s">
        <v>440</v>
      </c>
      <c r="C380" s="21">
        <v>200</v>
      </c>
      <c r="D380" s="4" t="s">
        <v>17</v>
      </c>
      <c r="E380" s="4" t="s">
        <v>29</v>
      </c>
      <c r="F380" s="8">
        <f>Ведомственная!G680</f>
        <v>192.7</v>
      </c>
      <c r="G380" s="8">
        <f>Ведомственная!H680</f>
        <v>192.7</v>
      </c>
      <c r="H380" s="8">
        <f>Ведомственная!I680</f>
        <v>192.7</v>
      </c>
    </row>
    <row r="381" spans="1:8" ht="126">
      <c r="A381" s="108" t="s">
        <v>441</v>
      </c>
      <c r="B381" s="21" t="s">
        <v>442</v>
      </c>
      <c r="C381" s="21"/>
      <c r="D381" s="4"/>
      <c r="E381" s="4"/>
      <c r="F381" s="8">
        <f>Ведомственная!G681</f>
        <v>9380</v>
      </c>
      <c r="G381" s="8">
        <f>Ведомственная!H681</f>
        <v>9400</v>
      </c>
      <c r="H381" s="8">
        <f>Ведомственная!I681</f>
        <v>9400</v>
      </c>
    </row>
    <row r="382" spans="1:8" ht="63">
      <c r="A382" s="108" t="s">
        <v>24</v>
      </c>
      <c r="B382" s="21" t="s">
        <v>442</v>
      </c>
      <c r="C382" s="21">
        <v>100</v>
      </c>
      <c r="D382" s="4" t="s">
        <v>17</v>
      </c>
      <c r="E382" s="4" t="s">
        <v>29</v>
      </c>
      <c r="F382" s="8">
        <f>Ведомственная!G682</f>
        <v>8296.7000000000007</v>
      </c>
      <c r="G382" s="8">
        <f>Ведомственная!H682</f>
        <v>8316.7000000000007</v>
      </c>
      <c r="H382" s="8">
        <f>Ведомственная!I682</f>
        <v>8316.7000000000007</v>
      </c>
    </row>
    <row r="383" spans="1:8" ht="31.5">
      <c r="A383" s="108" t="s">
        <v>25</v>
      </c>
      <c r="B383" s="21" t="s">
        <v>442</v>
      </c>
      <c r="C383" s="21">
        <v>200</v>
      </c>
      <c r="D383" s="4" t="s">
        <v>17</v>
      </c>
      <c r="E383" s="4" t="s">
        <v>29</v>
      </c>
      <c r="F383" s="8">
        <f>Ведомственная!G683</f>
        <v>1083.3</v>
      </c>
      <c r="G383" s="8">
        <f>Ведомственная!H683</f>
        <v>1083.3</v>
      </c>
      <c r="H383" s="8">
        <f>Ведомственная!I683</f>
        <v>1083.3</v>
      </c>
    </row>
    <row r="384" spans="1:8" ht="78.75">
      <c r="A384" s="108" t="s">
        <v>444</v>
      </c>
      <c r="B384" s="21" t="s">
        <v>445</v>
      </c>
      <c r="C384" s="21"/>
      <c r="D384" s="4"/>
      <c r="E384" s="4"/>
      <c r="F384" s="8">
        <f>Ведомственная!G684</f>
        <v>1173.0999999999999</v>
      </c>
      <c r="G384" s="8">
        <f>Ведомственная!H684</f>
        <v>1220</v>
      </c>
      <c r="H384" s="8">
        <f>Ведомственная!I684</f>
        <v>1268.9000000000001</v>
      </c>
    </row>
    <row r="385" spans="1:8" ht="63">
      <c r="A385" s="108" t="s">
        <v>24</v>
      </c>
      <c r="B385" s="21" t="s">
        <v>445</v>
      </c>
      <c r="C385" s="21">
        <v>100</v>
      </c>
      <c r="D385" s="4" t="s">
        <v>17</v>
      </c>
      <c r="E385" s="4" t="s">
        <v>29</v>
      </c>
      <c r="F385" s="8">
        <f>Ведомственная!G685</f>
        <v>731.5</v>
      </c>
      <c r="G385" s="8">
        <f>Ведомственная!H685</f>
        <v>778.4</v>
      </c>
      <c r="H385" s="8">
        <f>Ведомственная!I685</f>
        <v>827.3</v>
      </c>
    </row>
    <row r="386" spans="1:8" ht="31.5">
      <c r="A386" s="108" t="s">
        <v>25</v>
      </c>
      <c r="B386" s="21" t="s">
        <v>445</v>
      </c>
      <c r="C386" s="21">
        <v>200</v>
      </c>
      <c r="D386" s="4" t="s">
        <v>17</v>
      </c>
      <c r="E386" s="4" t="s">
        <v>29</v>
      </c>
      <c r="F386" s="8">
        <f>Ведомственная!G686</f>
        <v>441.6</v>
      </c>
      <c r="G386" s="8">
        <f>Ведомственная!H686</f>
        <v>441.6</v>
      </c>
      <c r="H386" s="8">
        <f>Ведомственная!I686</f>
        <v>441.6</v>
      </c>
    </row>
    <row r="387" spans="1:8" ht="31.5">
      <c r="A387" s="108" t="s">
        <v>446</v>
      </c>
      <c r="B387" s="21" t="s">
        <v>447</v>
      </c>
      <c r="C387" s="21"/>
      <c r="D387" s="4"/>
      <c r="E387" s="4"/>
      <c r="F387" s="8">
        <f>Ведомственная!G687</f>
        <v>28.1</v>
      </c>
      <c r="G387" s="8">
        <f>Ведомственная!H687</f>
        <v>28.1</v>
      </c>
      <c r="H387" s="8">
        <f>Ведомственная!I687</f>
        <v>28.1</v>
      </c>
    </row>
    <row r="388" spans="1:8" ht="63">
      <c r="A388" s="108" t="s">
        <v>24</v>
      </c>
      <c r="B388" s="21" t="s">
        <v>447</v>
      </c>
      <c r="C388" s="21">
        <v>100</v>
      </c>
      <c r="D388" s="4" t="s">
        <v>17</v>
      </c>
      <c r="E388" s="4" t="s">
        <v>29</v>
      </c>
      <c r="F388" s="8">
        <f>Ведомственная!G688</f>
        <v>28.1</v>
      </c>
      <c r="G388" s="8">
        <f>Ведомственная!H688</f>
        <v>28.1</v>
      </c>
      <c r="H388" s="8">
        <f>Ведомственная!I688</f>
        <v>28.1</v>
      </c>
    </row>
    <row r="389" spans="1:8" ht="31.5">
      <c r="A389" s="108" t="s">
        <v>372</v>
      </c>
      <c r="B389" s="21" t="s">
        <v>373</v>
      </c>
      <c r="C389" s="21"/>
      <c r="D389" s="4"/>
      <c r="E389" s="4"/>
      <c r="F389" s="8">
        <f>F390+F398</f>
        <v>1359.5</v>
      </c>
      <c r="G389" s="8">
        <f>G390+G398</f>
        <v>1314.8000000000002</v>
      </c>
      <c r="H389" s="8">
        <f>H390+H398</f>
        <v>1314.8000000000002</v>
      </c>
    </row>
    <row r="390" spans="1:8">
      <c r="A390" s="108" t="s">
        <v>247</v>
      </c>
      <c r="B390" s="21" t="s">
        <v>374</v>
      </c>
      <c r="C390" s="21"/>
      <c r="D390" s="4"/>
      <c r="E390" s="4"/>
      <c r="F390" s="8">
        <f>SUM(F391:F397)</f>
        <v>675</v>
      </c>
      <c r="G390" s="8">
        <f>SUM(G391:G397)</f>
        <v>675</v>
      </c>
      <c r="H390" s="8">
        <f>SUM(H391:H397)</f>
        <v>675</v>
      </c>
    </row>
    <row r="391" spans="1:8">
      <c r="A391" s="160" t="s">
        <v>25</v>
      </c>
      <c r="B391" s="21" t="s">
        <v>374</v>
      </c>
      <c r="C391" s="21">
        <v>200</v>
      </c>
      <c r="D391" s="4" t="s">
        <v>52</v>
      </c>
      <c r="E391" s="4" t="s">
        <v>23</v>
      </c>
      <c r="F391" s="8">
        <f>Ведомственная!G868</f>
        <v>0</v>
      </c>
      <c r="G391" s="8">
        <f>Ведомственная!H868</f>
        <v>0</v>
      </c>
      <c r="H391" s="8">
        <f>Ведомственная!I868</f>
        <v>0</v>
      </c>
    </row>
    <row r="392" spans="1:8">
      <c r="A392" s="160"/>
      <c r="B392" s="21" t="s">
        <v>374</v>
      </c>
      <c r="C392" s="21">
        <v>200</v>
      </c>
      <c r="D392" s="4" t="s">
        <v>12</v>
      </c>
      <c r="E392" s="4" t="s">
        <v>20</v>
      </c>
      <c r="F392" s="8">
        <f>Ведомственная!G1140</f>
        <v>0</v>
      </c>
      <c r="G392" s="8">
        <f>Ведомственная!H1140</f>
        <v>0</v>
      </c>
      <c r="H392" s="8">
        <f>Ведомственная!I1140</f>
        <v>0</v>
      </c>
    </row>
    <row r="393" spans="1:8">
      <c r="A393" s="161"/>
      <c r="B393" s="21" t="s">
        <v>374</v>
      </c>
      <c r="C393" s="21">
        <v>200</v>
      </c>
      <c r="D393" s="4" t="s">
        <v>17</v>
      </c>
      <c r="E393" s="4" t="s">
        <v>27</v>
      </c>
      <c r="F393" s="8">
        <f>Ведомственная!G564</f>
        <v>645</v>
      </c>
      <c r="G393" s="8">
        <f>Ведомственная!H564</f>
        <v>645</v>
      </c>
      <c r="H393" s="8">
        <f>Ведомственная!I564</f>
        <v>645</v>
      </c>
    </row>
    <row r="394" spans="1:8">
      <c r="A394" s="151" t="s">
        <v>96</v>
      </c>
      <c r="B394" s="21" t="s">
        <v>374</v>
      </c>
      <c r="C394" s="21">
        <v>600</v>
      </c>
      <c r="D394" s="4" t="s">
        <v>52</v>
      </c>
      <c r="E394" s="4" t="s">
        <v>20</v>
      </c>
      <c r="F394" s="8">
        <f>Ведомственная!G818</f>
        <v>30</v>
      </c>
      <c r="G394" s="8">
        <f>Ведомственная!H818</f>
        <v>30</v>
      </c>
      <c r="H394" s="8">
        <f>Ведомственная!I818</f>
        <v>30</v>
      </c>
    </row>
    <row r="395" spans="1:8">
      <c r="A395" s="152"/>
      <c r="B395" s="21" t="s">
        <v>374</v>
      </c>
      <c r="C395" s="21">
        <v>600</v>
      </c>
      <c r="D395" s="4" t="s">
        <v>52</v>
      </c>
      <c r="E395" s="4" t="s">
        <v>23</v>
      </c>
      <c r="F395" s="8">
        <f>Ведомственная!G869</f>
        <v>0</v>
      </c>
      <c r="G395" s="8">
        <f>Ведомственная!H869</f>
        <v>0</v>
      </c>
      <c r="H395" s="8">
        <f>Ведомственная!I869</f>
        <v>0</v>
      </c>
    </row>
    <row r="396" spans="1:8">
      <c r="A396" s="152"/>
      <c r="B396" s="21" t="s">
        <v>374</v>
      </c>
      <c r="C396" s="21">
        <v>600</v>
      </c>
      <c r="D396" s="4" t="s">
        <v>52</v>
      </c>
      <c r="E396" s="4" t="s">
        <v>27</v>
      </c>
      <c r="F396" s="8">
        <f>Ведомственная!G1108</f>
        <v>0</v>
      </c>
      <c r="G396" s="8">
        <f>Ведомственная!H1108</f>
        <v>0</v>
      </c>
      <c r="H396" s="8">
        <f>Ведомственная!I1108</f>
        <v>0</v>
      </c>
    </row>
    <row r="397" spans="1:8">
      <c r="A397" s="149"/>
      <c r="B397" s="21" t="s">
        <v>374</v>
      </c>
      <c r="C397" s="21">
        <v>600</v>
      </c>
      <c r="D397" s="4" t="s">
        <v>12</v>
      </c>
      <c r="E397" s="4" t="s">
        <v>20</v>
      </c>
      <c r="F397" s="8">
        <f>Ведомственная!G1141</f>
        <v>0</v>
      </c>
      <c r="G397" s="8">
        <f>Ведомственная!H1141</f>
        <v>0</v>
      </c>
      <c r="H397" s="8">
        <f>Ведомственная!I1141</f>
        <v>0</v>
      </c>
    </row>
    <row r="398" spans="1:8" ht="47.25">
      <c r="A398" s="80" t="s">
        <v>752</v>
      </c>
      <c r="B398" s="46" t="s">
        <v>753</v>
      </c>
      <c r="C398" s="81"/>
      <c r="D398" s="4"/>
      <c r="E398" s="4"/>
      <c r="F398" s="8">
        <f>F399</f>
        <v>684.5</v>
      </c>
      <c r="G398" s="8">
        <f t="shared" ref="G398:H398" si="208">G399</f>
        <v>639.80000000000007</v>
      </c>
      <c r="H398" s="8">
        <f t="shared" si="208"/>
        <v>639.80000000000007</v>
      </c>
    </row>
    <row r="399" spans="1:8" ht="31.5">
      <c r="A399" s="80" t="s">
        <v>96</v>
      </c>
      <c r="B399" s="46" t="s">
        <v>753</v>
      </c>
      <c r="C399" s="81" t="s">
        <v>54</v>
      </c>
      <c r="D399" s="4" t="s">
        <v>67</v>
      </c>
      <c r="E399" s="4" t="s">
        <v>23</v>
      </c>
      <c r="F399" s="8">
        <f>Ведомственная!G755</f>
        <v>684.5</v>
      </c>
      <c r="G399" s="8">
        <f>Ведомственная!H755</f>
        <v>639.80000000000007</v>
      </c>
      <c r="H399" s="8">
        <f>Ведомственная!I755</f>
        <v>639.80000000000007</v>
      </c>
    </row>
    <row r="400" spans="1:8" ht="31.5">
      <c r="A400" s="108" t="s">
        <v>850</v>
      </c>
      <c r="B400" s="21" t="s">
        <v>418</v>
      </c>
      <c r="C400" s="21"/>
      <c r="D400" s="4"/>
      <c r="E400" s="4"/>
      <c r="F400" s="8">
        <f>Ведомственная!G641</f>
        <v>70050.8</v>
      </c>
      <c r="G400" s="8">
        <f>Ведомственная!H641</f>
        <v>70847.399999999994</v>
      </c>
      <c r="H400" s="8">
        <f>Ведомственная!I641</f>
        <v>71346.8</v>
      </c>
    </row>
    <row r="401" spans="1:8" ht="31.5">
      <c r="A401" s="108" t="s">
        <v>450</v>
      </c>
      <c r="B401" s="21" t="s">
        <v>419</v>
      </c>
      <c r="C401" s="21"/>
      <c r="D401" s="4"/>
      <c r="E401" s="4"/>
      <c r="F401" s="8">
        <f>Ведомственная!G642</f>
        <v>19708.7</v>
      </c>
      <c r="G401" s="8">
        <f>Ведомственная!H642</f>
        <v>18491.600000000002</v>
      </c>
      <c r="H401" s="8">
        <f>Ведомственная!I642</f>
        <v>16896.7</v>
      </c>
    </row>
    <row r="402" spans="1:8" ht="31.5">
      <c r="A402" s="108" t="s">
        <v>25</v>
      </c>
      <c r="B402" s="21" t="s">
        <v>419</v>
      </c>
      <c r="C402" s="21">
        <v>200</v>
      </c>
      <c r="D402" s="4" t="s">
        <v>17</v>
      </c>
      <c r="E402" s="4" t="s">
        <v>10</v>
      </c>
      <c r="F402" s="8">
        <f>Ведомственная!G643</f>
        <v>288.89999999999998</v>
      </c>
      <c r="G402" s="8">
        <f>Ведомственная!H643</f>
        <v>269.7</v>
      </c>
      <c r="H402" s="8">
        <f>Ведомственная!I643</f>
        <v>247.5</v>
      </c>
    </row>
    <row r="403" spans="1:8">
      <c r="A403" s="108" t="s">
        <v>22</v>
      </c>
      <c r="B403" s="21" t="s">
        <v>419</v>
      </c>
      <c r="C403" s="21">
        <v>300</v>
      </c>
      <c r="D403" s="4" t="s">
        <v>17</v>
      </c>
      <c r="E403" s="4" t="s">
        <v>10</v>
      </c>
      <c r="F403" s="8">
        <f>Ведомственная!G644</f>
        <v>19419.8</v>
      </c>
      <c r="G403" s="8">
        <f>Ведомственная!H644</f>
        <v>18221.900000000001</v>
      </c>
      <c r="H403" s="8">
        <f>Ведомственная!I644</f>
        <v>16649.2</v>
      </c>
    </row>
    <row r="404" spans="1:8" ht="78.75">
      <c r="A404" s="108" t="s">
        <v>451</v>
      </c>
      <c r="B404" s="21" t="s">
        <v>420</v>
      </c>
      <c r="C404" s="21"/>
      <c r="D404" s="4"/>
      <c r="E404" s="4"/>
      <c r="F404" s="8">
        <f>Ведомственная!G645</f>
        <v>50342.100000000006</v>
      </c>
      <c r="G404" s="8">
        <f>Ведомственная!H645</f>
        <v>52355.799999999996</v>
      </c>
      <c r="H404" s="8">
        <f>Ведомственная!I645</f>
        <v>54450.1</v>
      </c>
    </row>
    <row r="405" spans="1:8" ht="31.5">
      <c r="A405" s="108" t="s">
        <v>25</v>
      </c>
      <c r="B405" s="21" t="s">
        <v>420</v>
      </c>
      <c r="C405" s="21">
        <v>200</v>
      </c>
      <c r="D405" s="4" t="s">
        <v>17</v>
      </c>
      <c r="E405" s="4" t="s">
        <v>10</v>
      </c>
      <c r="F405" s="8">
        <f>Ведомственная!G646</f>
        <v>743.8</v>
      </c>
      <c r="G405" s="8">
        <f>Ведомственная!H646</f>
        <v>773.6</v>
      </c>
      <c r="H405" s="8">
        <f>Ведомственная!I646</f>
        <v>804.6</v>
      </c>
    </row>
    <row r="406" spans="1:8">
      <c r="A406" s="108" t="s">
        <v>22</v>
      </c>
      <c r="B406" s="21" t="s">
        <v>420</v>
      </c>
      <c r="C406" s="21">
        <v>300</v>
      </c>
      <c r="D406" s="4" t="s">
        <v>17</v>
      </c>
      <c r="E406" s="4" t="s">
        <v>10</v>
      </c>
      <c r="F406" s="8">
        <f>Ведомственная!G647</f>
        <v>49598.3</v>
      </c>
      <c r="G406" s="8">
        <f>Ведомственная!H647</f>
        <v>51582.2</v>
      </c>
      <c r="H406" s="8">
        <f>Ведомственная!I647</f>
        <v>53645.5</v>
      </c>
    </row>
    <row r="407" spans="1:8" ht="47.25">
      <c r="A407" s="108" t="s">
        <v>421</v>
      </c>
      <c r="B407" s="21" t="s">
        <v>422</v>
      </c>
      <c r="C407" s="21"/>
      <c r="D407" s="4"/>
      <c r="E407" s="4"/>
      <c r="F407" s="8">
        <f>Ведомственная!G648</f>
        <v>113309.79999999999</v>
      </c>
      <c r="G407" s="8">
        <f>Ведомственная!H648</f>
        <v>117842.2</v>
      </c>
      <c r="H407" s="8">
        <f>Ведомственная!I648</f>
        <v>122555.9</v>
      </c>
    </row>
    <row r="408" spans="1:8" ht="110.25">
      <c r="A408" s="108" t="s">
        <v>460</v>
      </c>
      <c r="B408" s="21" t="s">
        <v>423</v>
      </c>
      <c r="C408" s="21"/>
      <c r="D408" s="4"/>
      <c r="E408" s="4"/>
      <c r="F408" s="8">
        <f>Ведомственная!G649</f>
        <v>113309.79999999999</v>
      </c>
      <c r="G408" s="8">
        <f>Ведомственная!H649</f>
        <v>117842.2</v>
      </c>
      <c r="H408" s="8">
        <f>Ведомственная!I649</f>
        <v>122555.9</v>
      </c>
    </row>
    <row r="409" spans="1:8" ht="31.5">
      <c r="A409" s="108" t="s">
        <v>25</v>
      </c>
      <c r="B409" s="21" t="s">
        <v>423</v>
      </c>
      <c r="C409" s="21">
        <v>200</v>
      </c>
      <c r="D409" s="4" t="s">
        <v>17</v>
      </c>
      <c r="E409" s="4" t="s">
        <v>10</v>
      </c>
      <c r="F409" s="8">
        <f>Ведомственная!G650</f>
        <v>1674.4</v>
      </c>
      <c r="G409" s="8">
        <f>Ведомственная!H650</f>
        <v>1741.5</v>
      </c>
      <c r="H409" s="8">
        <f>Ведомственная!I650</f>
        <v>1811.2</v>
      </c>
    </row>
    <row r="410" spans="1:8">
      <c r="A410" s="108" t="s">
        <v>22</v>
      </c>
      <c r="B410" s="21" t="s">
        <v>423</v>
      </c>
      <c r="C410" s="21">
        <v>300</v>
      </c>
      <c r="D410" s="4" t="s">
        <v>17</v>
      </c>
      <c r="E410" s="4" t="s">
        <v>10</v>
      </c>
      <c r="F410" s="8">
        <f>Ведомственная!G651</f>
        <v>111635.4</v>
      </c>
      <c r="G410" s="8">
        <f>Ведомственная!H651</f>
        <v>116100.7</v>
      </c>
      <c r="H410" s="8">
        <f>Ведомственная!I651</f>
        <v>120744.7</v>
      </c>
    </row>
    <row r="411" spans="1:8" ht="31.5">
      <c r="A411" s="108" t="s">
        <v>448</v>
      </c>
      <c r="B411" s="21" t="s">
        <v>367</v>
      </c>
      <c r="C411" s="21"/>
      <c r="D411" s="4"/>
      <c r="E411" s="4"/>
      <c r="F411" s="8">
        <f>F412+F415+F418+F421+F424+F427+F430+F433+F442+F445+F448+F451+F454+F458+F460+F462+F464+F466+F468+F470+F472+F474</f>
        <v>660814.4</v>
      </c>
      <c r="G411" s="8">
        <f t="shared" ref="G411:H411" si="209">G412+G415+G418+G421+G424+G427+G430+G433+G442+G445+G448+G451+G454+G458+G460+G462+G464+G466+G468+G470+G472+G474</f>
        <v>681053.99999999988</v>
      </c>
      <c r="H411" s="8">
        <f t="shared" si="209"/>
        <v>702166.20000000019</v>
      </c>
    </row>
    <row r="412" spans="1:8" ht="47.25">
      <c r="A412" s="108" t="s">
        <v>449</v>
      </c>
      <c r="B412" s="21" t="s">
        <v>375</v>
      </c>
      <c r="C412" s="21"/>
      <c r="D412" s="4"/>
      <c r="E412" s="4"/>
      <c r="F412" s="8">
        <f>Ведомственная!G566</f>
        <v>167146.5</v>
      </c>
      <c r="G412" s="8">
        <f>Ведомственная!H566</f>
        <v>173832.3</v>
      </c>
      <c r="H412" s="8">
        <f>Ведомственная!I566</f>
        <v>180785.6</v>
      </c>
    </row>
    <row r="413" spans="1:8" ht="31.5">
      <c r="A413" s="108" t="s">
        <v>25</v>
      </c>
      <c r="B413" s="21" t="s">
        <v>375</v>
      </c>
      <c r="C413" s="21">
        <v>200</v>
      </c>
      <c r="D413" s="4" t="s">
        <v>17</v>
      </c>
      <c r="E413" s="4" t="s">
        <v>27</v>
      </c>
      <c r="F413" s="8">
        <f>Ведомственная!G567</f>
        <v>2469.1</v>
      </c>
      <c r="G413" s="8">
        <f>Ведомственная!H567</f>
        <v>2567.9</v>
      </c>
      <c r="H413" s="8">
        <f>Ведомственная!I567</f>
        <v>2670.6</v>
      </c>
    </row>
    <row r="414" spans="1:8">
      <c r="A414" s="108" t="s">
        <v>22</v>
      </c>
      <c r="B414" s="21" t="s">
        <v>375</v>
      </c>
      <c r="C414" s="21">
        <v>300</v>
      </c>
      <c r="D414" s="4" t="s">
        <v>17</v>
      </c>
      <c r="E414" s="4" t="s">
        <v>27</v>
      </c>
      <c r="F414" s="8">
        <f>Ведомственная!G568</f>
        <v>164677.4</v>
      </c>
      <c r="G414" s="8">
        <f>Ведомственная!H568</f>
        <v>171264.4</v>
      </c>
      <c r="H414" s="8">
        <f>Ведомственная!I568</f>
        <v>178115</v>
      </c>
    </row>
    <row r="415" spans="1:8" ht="63">
      <c r="A415" s="108" t="s">
        <v>452</v>
      </c>
      <c r="B415" s="21" t="s">
        <v>376</v>
      </c>
      <c r="C415" s="21"/>
      <c r="D415" s="4"/>
      <c r="E415" s="4"/>
      <c r="F415" s="8">
        <f>Ведомственная!G569</f>
        <v>9375.0999999999985</v>
      </c>
      <c r="G415" s="8">
        <f>Ведомственная!H569</f>
        <v>9733.6999999999989</v>
      </c>
      <c r="H415" s="8">
        <f>Ведомственная!I569</f>
        <v>10106.6</v>
      </c>
    </row>
    <row r="416" spans="1:8" ht="31.5">
      <c r="A416" s="108" t="s">
        <v>25</v>
      </c>
      <c r="B416" s="21" t="s">
        <v>376</v>
      </c>
      <c r="C416" s="21">
        <v>200</v>
      </c>
      <c r="D416" s="4" t="s">
        <v>17</v>
      </c>
      <c r="E416" s="4" t="s">
        <v>27</v>
      </c>
      <c r="F416" s="8">
        <f>Ведомственная!G570</f>
        <v>137.80000000000001</v>
      </c>
      <c r="G416" s="8">
        <f>Ведомственная!H570</f>
        <v>143.9</v>
      </c>
      <c r="H416" s="8">
        <f>Ведомственная!I570</f>
        <v>149.4</v>
      </c>
    </row>
    <row r="417" spans="1:8">
      <c r="A417" s="108" t="s">
        <v>22</v>
      </c>
      <c r="B417" s="21" t="s">
        <v>376</v>
      </c>
      <c r="C417" s="21">
        <v>300</v>
      </c>
      <c r="D417" s="4" t="s">
        <v>17</v>
      </c>
      <c r="E417" s="4" t="s">
        <v>27</v>
      </c>
      <c r="F417" s="8">
        <f>Ведомственная!G571</f>
        <v>9237.2999999999993</v>
      </c>
      <c r="G417" s="8">
        <f>Ведомственная!H571</f>
        <v>9589.7999999999993</v>
      </c>
      <c r="H417" s="8">
        <f>Ведомственная!I571</f>
        <v>9957.2000000000007</v>
      </c>
    </row>
    <row r="418" spans="1:8" ht="47.25">
      <c r="A418" s="108" t="s">
        <v>868</v>
      </c>
      <c r="B418" s="21" t="s">
        <v>377</v>
      </c>
      <c r="C418" s="21"/>
      <c r="D418" s="4"/>
      <c r="E418" s="4"/>
      <c r="F418" s="8">
        <f>Ведомственная!G572</f>
        <v>130637.5</v>
      </c>
      <c r="G418" s="8">
        <f>Ведомственная!H572</f>
        <v>135863</v>
      </c>
      <c r="H418" s="8">
        <f>Ведомственная!I572</f>
        <v>141297.60000000001</v>
      </c>
    </row>
    <row r="419" spans="1:8" ht="31.5">
      <c r="A419" s="108" t="s">
        <v>25</v>
      </c>
      <c r="B419" s="21" t="s">
        <v>377</v>
      </c>
      <c r="C419" s="21">
        <v>200</v>
      </c>
      <c r="D419" s="4" t="s">
        <v>17</v>
      </c>
      <c r="E419" s="4" t="s">
        <v>27</v>
      </c>
      <c r="F419" s="8">
        <f>Ведомственная!G573</f>
        <v>1930</v>
      </c>
      <c r="G419" s="8">
        <f>Ведомственная!H573</f>
        <v>2007.4</v>
      </c>
      <c r="H419" s="8">
        <f>Ведомственная!I573</f>
        <v>2087.8000000000002</v>
      </c>
    </row>
    <row r="420" spans="1:8">
      <c r="A420" s="108" t="s">
        <v>22</v>
      </c>
      <c r="B420" s="21" t="s">
        <v>377</v>
      </c>
      <c r="C420" s="21">
        <v>300</v>
      </c>
      <c r="D420" s="4" t="s">
        <v>17</v>
      </c>
      <c r="E420" s="4" t="s">
        <v>27</v>
      </c>
      <c r="F420" s="8">
        <f>Ведомственная!G574</f>
        <v>128707.5</v>
      </c>
      <c r="G420" s="8">
        <f>Ведомственная!H574</f>
        <v>133855.6</v>
      </c>
      <c r="H420" s="8">
        <f>Ведомственная!I574</f>
        <v>139209.80000000002</v>
      </c>
    </row>
    <row r="421" spans="1:8" ht="78.75">
      <c r="A421" s="108" t="s">
        <v>453</v>
      </c>
      <c r="B421" s="21" t="s">
        <v>378</v>
      </c>
      <c r="C421" s="21"/>
      <c r="D421" s="4"/>
      <c r="E421" s="4"/>
      <c r="F421" s="8">
        <f>Ведомственная!G575</f>
        <v>300.90000000000003</v>
      </c>
      <c r="G421" s="8">
        <f>Ведомственная!H575</f>
        <v>312.89999999999998</v>
      </c>
      <c r="H421" s="8">
        <f>Ведомственная!I575</f>
        <v>325.40000000000003</v>
      </c>
    </row>
    <row r="422" spans="1:8" ht="31.5">
      <c r="A422" s="108" t="s">
        <v>25</v>
      </c>
      <c r="B422" s="21" t="s">
        <v>378</v>
      </c>
      <c r="C422" s="21">
        <v>200</v>
      </c>
      <c r="D422" s="4" t="s">
        <v>17</v>
      </c>
      <c r="E422" s="4" t="s">
        <v>27</v>
      </c>
      <c r="F422" s="8">
        <f>Ведомственная!G576</f>
        <v>4.3</v>
      </c>
      <c r="G422" s="8">
        <f>Ведомственная!H576</f>
        <v>4.4000000000000004</v>
      </c>
      <c r="H422" s="8">
        <f>Ведомственная!I576</f>
        <v>4.5999999999999996</v>
      </c>
    </row>
    <row r="423" spans="1:8">
      <c r="A423" s="108" t="s">
        <v>22</v>
      </c>
      <c r="B423" s="21" t="s">
        <v>378</v>
      </c>
      <c r="C423" s="21">
        <v>300</v>
      </c>
      <c r="D423" s="4" t="s">
        <v>17</v>
      </c>
      <c r="E423" s="4" t="s">
        <v>27</v>
      </c>
      <c r="F423" s="8">
        <f>Ведомственная!G577</f>
        <v>296.60000000000002</v>
      </c>
      <c r="G423" s="8">
        <f>Ведомственная!H577</f>
        <v>308.5</v>
      </c>
      <c r="H423" s="8">
        <f>Ведомственная!I577</f>
        <v>320.8</v>
      </c>
    </row>
    <row r="424" spans="1:8" ht="63">
      <c r="A424" s="108" t="s">
        <v>454</v>
      </c>
      <c r="B424" s="21" t="s">
        <v>379</v>
      </c>
      <c r="C424" s="21"/>
      <c r="D424" s="4"/>
      <c r="E424" s="4"/>
      <c r="F424" s="8">
        <f>Ведомственная!G578</f>
        <v>13.399999999999999</v>
      </c>
      <c r="G424" s="8">
        <f>Ведомственная!H578</f>
        <v>13.399999999999999</v>
      </c>
      <c r="H424" s="8">
        <f>Ведомственная!I578</f>
        <v>13.399999999999999</v>
      </c>
    </row>
    <row r="425" spans="1:8" ht="31.5">
      <c r="A425" s="108" t="s">
        <v>25</v>
      </c>
      <c r="B425" s="21" t="s">
        <v>379</v>
      </c>
      <c r="C425" s="21">
        <v>200</v>
      </c>
      <c r="D425" s="4" t="s">
        <v>17</v>
      </c>
      <c r="E425" s="4" t="s">
        <v>27</v>
      </c>
      <c r="F425" s="8">
        <f>Ведомственная!G579</f>
        <v>0.2</v>
      </c>
      <c r="G425" s="8">
        <f>Ведомственная!H579</f>
        <v>0.2</v>
      </c>
      <c r="H425" s="8">
        <f>Ведомственная!I579</f>
        <v>0.2</v>
      </c>
    </row>
    <row r="426" spans="1:8">
      <c r="A426" s="108" t="s">
        <v>22</v>
      </c>
      <c r="B426" s="21" t="s">
        <v>379</v>
      </c>
      <c r="C426" s="21">
        <v>300</v>
      </c>
      <c r="D426" s="4" t="s">
        <v>17</v>
      </c>
      <c r="E426" s="4" t="s">
        <v>27</v>
      </c>
      <c r="F426" s="8">
        <f>Ведомственная!G580</f>
        <v>13.2</v>
      </c>
      <c r="G426" s="8">
        <f>Ведомственная!H580</f>
        <v>13.2</v>
      </c>
      <c r="H426" s="8">
        <f>Ведомственная!I580</f>
        <v>13.2</v>
      </c>
    </row>
    <row r="427" spans="1:8" ht="78.75">
      <c r="A427" s="108" t="s">
        <v>455</v>
      </c>
      <c r="B427" s="21" t="s">
        <v>380</v>
      </c>
      <c r="C427" s="21"/>
      <c r="D427" s="4"/>
      <c r="E427" s="4"/>
      <c r="F427" s="8">
        <f>Ведомственная!G581</f>
        <v>12224.4</v>
      </c>
      <c r="G427" s="8">
        <f>Ведомственная!H581</f>
        <v>12226.7</v>
      </c>
      <c r="H427" s="8">
        <f>Ведомственная!I581</f>
        <v>12226.7</v>
      </c>
    </row>
    <row r="428" spans="1:8" ht="31.5">
      <c r="A428" s="108" t="s">
        <v>25</v>
      </c>
      <c r="B428" s="21" t="s">
        <v>380</v>
      </c>
      <c r="C428" s="21">
        <v>200</v>
      </c>
      <c r="D428" s="4" t="s">
        <v>17</v>
      </c>
      <c r="E428" s="4" t="s">
        <v>27</v>
      </c>
      <c r="F428" s="8">
        <f>Ведомственная!G582</f>
        <v>691.9</v>
      </c>
      <c r="G428" s="8">
        <f>Ведомственная!H582</f>
        <v>694.2</v>
      </c>
      <c r="H428" s="8">
        <f>Ведомственная!I582</f>
        <v>694.2</v>
      </c>
    </row>
    <row r="429" spans="1:8">
      <c r="A429" s="108" t="s">
        <v>22</v>
      </c>
      <c r="B429" s="21" t="s">
        <v>380</v>
      </c>
      <c r="C429" s="21">
        <v>300</v>
      </c>
      <c r="D429" s="4" t="s">
        <v>17</v>
      </c>
      <c r="E429" s="4" t="s">
        <v>27</v>
      </c>
      <c r="F429" s="8">
        <f>Ведомственная!G583</f>
        <v>11532.5</v>
      </c>
      <c r="G429" s="8">
        <f>Ведомственная!H583</f>
        <v>11532.5</v>
      </c>
      <c r="H429" s="8">
        <f>Ведомственная!I583</f>
        <v>11532.5</v>
      </c>
    </row>
    <row r="430" spans="1:8" ht="31.5">
      <c r="A430" s="108" t="s">
        <v>381</v>
      </c>
      <c r="B430" s="21" t="s">
        <v>382</v>
      </c>
      <c r="C430" s="21"/>
      <c r="D430" s="4"/>
      <c r="E430" s="4"/>
      <c r="F430" s="8">
        <f>Ведомственная!G584</f>
        <v>156257.30000000002</v>
      </c>
      <c r="G430" s="8">
        <f>Ведомственная!H584</f>
        <v>163120.1</v>
      </c>
      <c r="H430" s="8">
        <f>Ведомственная!I584</f>
        <v>170256.69999999998</v>
      </c>
    </row>
    <row r="431" spans="1:8" ht="31.5">
      <c r="A431" s="108" t="s">
        <v>25</v>
      </c>
      <c r="B431" s="21" t="s">
        <v>382</v>
      </c>
      <c r="C431" s="21" t="s">
        <v>36</v>
      </c>
      <c r="D431" s="4" t="s">
        <v>17</v>
      </c>
      <c r="E431" s="4" t="s">
        <v>27</v>
      </c>
      <c r="F431" s="8">
        <f>Ведомственная!G585</f>
        <v>2304.6</v>
      </c>
      <c r="G431" s="8">
        <f>Ведомственная!H585</f>
        <v>2393.6999999999998</v>
      </c>
      <c r="H431" s="8">
        <f>Ведомственная!I585</f>
        <v>2502.4</v>
      </c>
    </row>
    <row r="432" spans="1:8">
      <c r="A432" s="108" t="s">
        <v>22</v>
      </c>
      <c r="B432" s="21" t="s">
        <v>382</v>
      </c>
      <c r="C432" s="21" t="s">
        <v>44</v>
      </c>
      <c r="D432" s="4" t="s">
        <v>17</v>
      </c>
      <c r="E432" s="4" t="s">
        <v>27</v>
      </c>
      <c r="F432" s="8">
        <f>Ведомственная!G586</f>
        <v>153952.70000000001</v>
      </c>
      <c r="G432" s="8">
        <f>Ведомственная!H586</f>
        <v>160726.39999999999</v>
      </c>
      <c r="H432" s="8">
        <f>Ведомственная!I586</f>
        <v>167754.29999999999</v>
      </c>
    </row>
    <row r="433" spans="1:8" ht="47.25">
      <c r="A433" s="108" t="s">
        <v>383</v>
      </c>
      <c r="B433" s="21" t="s">
        <v>384</v>
      </c>
      <c r="C433" s="21"/>
      <c r="D433" s="4"/>
      <c r="E433" s="4"/>
      <c r="F433" s="8">
        <f>SUM(F434:F441)</f>
        <v>12983.500000000002</v>
      </c>
      <c r="G433" s="8">
        <f t="shared" ref="G433:H433" si="210">SUM(G434:G441)</f>
        <v>13447.4</v>
      </c>
      <c r="H433" s="8">
        <f t="shared" si="210"/>
        <v>13929.800000000001</v>
      </c>
    </row>
    <row r="434" spans="1:8" ht="26.25" customHeight="1">
      <c r="A434" s="151" t="s">
        <v>24</v>
      </c>
      <c r="B434" s="21" t="s">
        <v>384</v>
      </c>
      <c r="C434" s="21">
        <v>100</v>
      </c>
      <c r="D434" s="4" t="s">
        <v>52</v>
      </c>
      <c r="E434" s="4" t="s">
        <v>20</v>
      </c>
      <c r="F434" s="8">
        <f>Ведомственная!G821</f>
        <v>1548.3</v>
      </c>
      <c r="G434" s="8">
        <f>Ведомственная!H821</f>
        <v>1548.3</v>
      </c>
      <c r="H434" s="8">
        <f>Ведомственная!I821</f>
        <v>1548.3</v>
      </c>
    </row>
    <row r="435" spans="1:8" ht="36.75" customHeight="1">
      <c r="A435" s="152"/>
      <c r="B435" s="21" t="s">
        <v>384</v>
      </c>
      <c r="C435" s="21">
        <v>100</v>
      </c>
      <c r="D435" s="4" t="s">
        <v>52</v>
      </c>
      <c r="E435" s="4" t="s">
        <v>23</v>
      </c>
      <c r="F435" s="8">
        <f>Ведомственная!G872</f>
        <v>4896.2</v>
      </c>
      <c r="G435" s="8">
        <f>Ведомственная!H872</f>
        <v>4896.2</v>
      </c>
      <c r="H435" s="8">
        <f>Ведомственная!I872</f>
        <v>4896.2</v>
      </c>
    </row>
    <row r="436" spans="1:8" ht="36.75" customHeight="1">
      <c r="A436" s="149"/>
      <c r="B436" s="21" t="s">
        <v>384</v>
      </c>
      <c r="C436" s="21">
        <v>100</v>
      </c>
      <c r="D436" s="4" t="s">
        <v>12</v>
      </c>
      <c r="E436" s="4" t="s">
        <v>20</v>
      </c>
      <c r="F436" s="8">
        <f>Ведомственная!G1144</f>
        <v>476.4</v>
      </c>
      <c r="G436" s="8">
        <f>Ведомственная!H1144</f>
        <v>476.4</v>
      </c>
      <c r="H436" s="8">
        <f>Ведомственная!I1144</f>
        <v>476.4</v>
      </c>
    </row>
    <row r="437" spans="1:8" ht="31.5">
      <c r="A437" s="108" t="s">
        <v>25</v>
      </c>
      <c r="B437" s="21" t="s">
        <v>384</v>
      </c>
      <c r="C437" s="21" t="s">
        <v>36</v>
      </c>
      <c r="D437" s="4" t="s">
        <v>17</v>
      </c>
      <c r="E437" s="4" t="s">
        <v>27</v>
      </c>
      <c r="F437" s="8">
        <f>Ведомственная!G588</f>
        <v>73.099999999999994</v>
      </c>
      <c r="G437" s="8">
        <f>Ведомственная!H588</f>
        <v>80</v>
      </c>
      <c r="H437" s="8">
        <f>Ведомственная!I588</f>
        <v>87.1</v>
      </c>
    </row>
    <row r="438" spans="1:8">
      <c r="A438" s="108" t="s">
        <v>22</v>
      </c>
      <c r="B438" s="21" t="s">
        <v>384</v>
      </c>
      <c r="C438" s="21" t="s">
        <v>44</v>
      </c>
      <c r="D438" s="4" t="s">
        <v>17</v>
      </c>
      <c r="E438" s="4" t="s">
        <v>27</v>
      </c>
      <c r="F438" s="8">
        <f>Ведомственная!G589</f>
        <v>4876.9000000000005</v>
      </c>
      <c r="G438" s="8">
        <f>Ведомственная!H589</f>
        <v>5333.9</v>
      </c>
      <c r="H438" s="8">
        <f>Ведомственная!I589</f>
        <v>5809.2</v>
      </c>
    </row>
    <row r="439" spans="1:8">
      <c r="A439" s="151" t="s">
        <v>96</v>
      </c>
      <c r="B439" s="21" t="s">
        <v>384</v>
      </c>
      <c r="C439" s="21">
        <v>600</v>
      </c>
      <c r="D439" s="4" t="s">
        <v>52</v>
      </c>
      <c r="E439" s="4" t="s">
        <v>20</v>
      </c>
      <c r="F439" s="8">
        <f>Ведомственная!G822</f>
        <v>131.1</v>
      </c>
      <c r="G439" s="8">
        <f>Ведомственная!H822</f>
        <v>131.1</v>
      </c>
      <c r="H439" s="8">
        <f>Ведомственная!I822</f>
        <v>131.1</v>
      </c>
    </row>
    <row r="440" spans="1:8">
      <c r="A440" s="152"/>
      <c r="B440" s="21" t="s">
        <v>384</v>
      </c>
      <c r="C440" s="21">
        <v>600</v>
      </c>
      <c r="D440" s="4" t="s">
        <v>52</v>
      </c>
      <c r="E440" s="4" t="s">
        <v>23</v>
      </c>
      <c r="F440" s="8">
        <f>Ведомственная!G873</f>
        <v>548.4</v>
      </c>
      <c r="G440" s="8">
        <f>Ведомственная!H873</f>
        <v>548.4</v>
      </c>
      <c r="H440" s="8">
        <f>Ведомственная!I873</f>
        <v>548.4</v>
      </c>
    </row>
    <row r="441" spans="1:8">
      <c r="A441" s="149"/>
      <c r="B441" s="21" t="s">
        <v>384</v>
      </c>
      <c r="C441" s="21">
        <v>600</v>
      </c>
      <c r="D441" s="4" t="s">
        <v>12</v>
      </c>
      <c r="E441" s="4" t="s">
        <v>20</v>
      </c>
      <c r="F441" s="8">
        <f>Ведомственная!G1145</f>
        <v>433.1</v>
      </c>
      <c r="G441" s="8">
        <f>Ведомственная!H1145</f>
        <v>433.1</v>
      </c>
      <c r="H441" s="8">
        <f>Ведомственная!I1145</f>
        <v>433.1</v>
      </c>
    </row>
    <row r="442" spans="1:8" ht="63">
      <c r="A442" s="108" t="s">
        <v>456</v>
      </c>
      <c r="B442" s="21" t="s">
        <v>385</v>
      </c>
      <c r="C442" s="21"/>
      <c r="D442" s="4"/>
      <c r="E442" s="4"/>
      <c r="F442" s="8">
        <f>Ведомственная!G590</f>
        <v>2537.5</v>
      </c>
      <c r="G442" s="8">
        <f>Ведомственная!H590</f>
        <v>2537.5</v>
      </c>
      <c r="H442" s="8">
        <f>Ведомственная!I590</f>
        <v>2537.5</v>
      </c>
    </row>
    <row r="443" spans="1:8" ht="31.5">
      <c r="A443" s="108" t="s">
        <v>25</v>
      </c>
      <c r="B443" s="21" t="s">
        <v>385</v>
      </c>
      <c r="C443" s="21" t="s">
        <v>36</v>
      </c>
      <c r="D443" s="4" t="s">
        <v>17</v>
      </c>
      <c r="E443" s="4" t="s">
        <v>27</v>
      </c>
      <c r="F443" s="8">
        <f>Ведомственная!G591</f>
        <v>34.799999999999997</v>
      </c>
      <c r="G443" s="8">
        <f>Ведомственная!H591</f>
        <v>34.799999999999997</v>
      </c>
      <c r="H443" s="8">
        <f>Ведомственная!I591</f>
        <v>34.799999999999997</v>
      </c>
    </row>
    <row r="444" spans="1:8">
      <c r="A444" s="108" t="s">
        <v>22</v>
      </c>
      <c r="B444" s="21" t="s">
        <v>385</v>
      </c>
      <c r="C444" s="21" t="s">
        <v>44</v>
      </c>
      <c r="D444" s="4" t="s">
        <v>17</v>
      </c>
      <c r="E444" s="4" t="s">
        <v>27</v>
      </c>
      <c r="F444" s="8">
        <f>Ведомственная!G592</f>
        <v>2502.6999999999998</v>
      </c>
      <c r="G444" s="8">
        <f>Ведомственная!H592</f>
        <v>2502.6999999999998</v>
      </c>
      <c r="H444" s="8">
        <f>Ведомственная!I592</f>
        <v>2502.6999999999998</v>
      </c>
    </row>
    <row r="445" spans="1:8" ht="31.5">
      <c r="A445" s="108" t="s">
        <v>386</v>
      </c>
      <c r="B445" s="21" t="s">
        <v>387</v>
      </c>
      <c r="C445" s="21"/>
      <c r="D445" s="4"/>
      <c r="E445" s="4"/>
      <c r="F445" s="8">
        <f>Ведомственная!G593</f>
        <v>0.6</v>
      </c>
      <c r="G445" s="8">
        <f>Ведомственная!H593</f>
        <v>0.6</v>
      </c>
      <c r="H445" s="8">
        <f>Ведомственная!I593</f>
        <v>0.6</v>
      </c>
    </row>
    <row r="446" spans="1:8" ht="31.5">
      <c r="A446" s="108" t="s">
        <v>25</v>
      </c>
      <c r="B446" s="21" t="s">
        <v>387</v>
      </c>
      <c r="C446" s="21">
        <v>200</v>
      </c>
      <c r="D446" s="4" t="s">
        <v>17</v>
      </c>
      <c r="E446" s="4" t="s">
        <v>27</v>
      </c>
      <c r="F446" s="8">
        <f>Ведомственная!G594</f>
        <v>0.1</v>
      </c>
      <c r="G446" s="8">
        <f>Ведомственная!H594</f>
        <v>0.1</v>
      </c>
      <c r="H446" s="8">
        <f>Ведомственная!I594</f>
        <v>0.1</v>
      </c>
    </row>
    <row r="447" spans="1:8">
      <c r="A447" s="108" t="s">
        <v>22</v>
      </c>
      <c r="B447" s="21" t="s">
        <v>387</v>
      </c>
      <c r="C447" s="21" t="s">
        <v>44</v>
      </c>
      <c r="D447" s="4" t="s">
        <v>17</v>
      </c>
      <c r="E447" s="4" t="s">
        <v>27</v>
      </c>
      <c r="F447" s="8">
        <f>Ведомственная!G595</f>
        <v>0.5</v>
      </c>
      <c r="G447" s="8">
        <f>Ведомственная!H595</f>
        <v>0.5</v>
      </c>
      <c r="H447" s="8">
        <f>Ведомственная!I595</f>
        <v>0.5</v>
      </c>
    </row>
    <row r="448" spans="1:8" ht="94.5">
      <c r="A448" s="108" t="s">
        <v>457</v>
      </c>
      <c r="B448" s="21" t="s">
        <v>388</v>
      </c>
      <c r="C448" s="21"/>
      <c r="D448" s="4"/>
      <c r="E448" s="4"/>
      <c r="F448" s="8">
        <f>Ведомственная!G596</f>
        <v>17389.300000000003</v>
      </c>
      <c r="G448" s="8">
        <f>Ведомственная!H596</f>
        <v>18083.2</v>
      </c>
      <c r="H448" s="8">
        <f>Ведомственная!I596</f>
        <v>18804.8</v>
      </c>
    </row>
    <row r="449" spans="1:8" ht="31.5">
      <c r="A449" s="108" t="s">
        <v>25</v>
      </c>
      <c r="B449" s="21" t="s">
        <v>388</v>
      </c>
      <c r="C449" s="21" t="s">
        <v>36</v>
      </c>
      <c r="D449" s="4" t="s">
        <v>17</v>
      </c>
      <c r="E449" s="4" t="s">
        <v>27</v>
      </c>
      <c r="F449" s="8">
        <f>Ведомственная!G597</f>
        <v>225.9</v>
      </c>
      <c r="G449" s="8">
        <f>Ведомственная!H597</f>
        <v>235</v>
      </c>
      <c r="H449" s="8">
        <f>Ведомственная!I597</f>
        <v>244.5</v>
      </c>
    </row>
    <row r="450" spans="1:8">
      <c r="A450" s="108" t="s">
        <v>22</v>
      </c>
      <c r="B450" s="21" t="s">
        <v>388</v>
      </c>
      <c r="C450" s="21" t="s">
        <v>44</v>
      </c>
      <c r="D450" s="4" t="s">
        <v>17</v>
      </c>
      <c r="E450" s="4" t="s">
        <v>27</v>
      </c>
      <c r="F450" s="8">
        <f>Ведомственная!G598</f>
        <v>17163.400000000001</v>
      </c>
      <c r="G450" s="8">
        <f>Ведомственная!H598</f>
        <v>17848.2</v>
      </c>
      <c r="H450" s="8">
        <f>Ведомственная!I598</f>
        <v>18560.3</v>
      </c>
    </row>
    <row r="451" spans="1:8" ht="47.25">
      <c r="A451" s="108" t="s">
        <v>458</v>
      </c>
      <c r="B451" s="21" t="s">
        <v>389</v>
      </c>
      <c r="C451" s="21"/>
      <c r="D451" s="4"/>
      <c r="E451" s="4"/>
      <c r="F451" s="8">
        <f>Ведомственная!G599</f>
        <v>0</v>
      </c>
      <c r="G451" s="8">
        <f>Ведомственная!H599</f>
        <v>0</v>
      </c>
      <c r="H451" s="8">
        <f>Ведомственная!I599</f>
        <v>0</v>
      </c>
    </row>
    <row r="452" spans="1:8" ht="31.5">
      <c r="A452" s="108" t="s">
        <v>25</v>
      </c>
      <c r="B452" s="21" t="s">
        <v>389</v>
      </c>
      <c r="C452" s="21" t="s">
        <v>36</v>
      </c>
      <c r="D452" s="4" t="s">
        <v>17</v>
      </c>
      <c r="E452" s="4" t="s">
        <v>27</v>
      </c>
      <c r="F452" s="8">
        <f>Ведомственная!G600</f>
        <v>0</v>
      </c>
      <c r="G452" s="8">
        <f>Ведомственная!H600</f>
        <v>0</v>
      </c>
      <c r="H452" s="8">
        <f>Ведомственная!I600</f>
        <v>0</v>
      </c>
    </row>
    <row r="453" spans="1:8">
      <c r="A453" s="108" t="s">
        <v>22</v>
      </c>
      <c r="B453" s="21" t="s">
        <v>389</v>
      </c>
      <c r="C453" s="21" t="s">
        <v>44</v>
      </c>
      <c r="D453" s="4" t="s">
        <v>17</v>
      </c>
      <c r="E453" s="4" t="s">
        <v>27</v>
      </c>
      <c r="F453" s="8">
        <f>Ведомственная!G601</f>
        <v>0</v>
      </c>
      <c r="G453" s="8">
        <f>Ведомственная!H601</f>
        <v>0</v>
      </c>
      <c r="H453" s="8">
        <f>Ведомственная!I601</f>
        <v>0</v>
      </c>
    </row>
    <row r="454" spans="1:8" ht="31.5">
      <c r="A454" s="108" t="s">
        <v>368</v>
      </c>
      <c r="B454" s="21" t="s">
        <v>369</v>
      </c>
      <c r="C454" s="21"/>
      <c r="D454" s="4"/>
      <c r="E454" s="4"/>
      <c r="F454" s="8">
        <f>F455+F456+F457</f>
        <v>97946.5</v>
      </c>
      <c r="G454" s="8">
        <f t="shared" ref="G454:H454" si="211">G455+G456+G457</f>
        <v>96403.1</v>
      </c>
      <c r="H454" s="8">
        <f t="shared" si="211"/>
        <v>96403.1</v>
      </c>
    </row>
    <row r="455" spans="1:8" ht="31.5">
      <c r="A455" s="108" t="s">
        <v>25</v>
      </c>
      <c r="B455" s="21" t="s">
        <v>369</v>
      </c>
      <c r="C455" s="21" t="s">
        <v>36</v>
      </c>
      <c r="D455" s="4" t="s">
        <v>52</v>
      </c>
      <c r="E455" s="4" t="s">
        <v>66</v>
      </c>
      <c r="F455" s="8">
        <f>Ведомственная!G551</f>
        <v>40</v>
      </c>
      <c r="G455" s="8">
        <f>Ведомственная!H551</f>
        <v>40</v>
      </c>
      <c r="H455" s="8">
        <f>Ведомственная!I551</f>
        <v>40</v>
      </c>
    </row>
    <row r="456" spans="1:8" ht="31.5">
      <c r="A456" s="108" t="s">
        <v>25</v>
      </c>
      <c r="B456" s="21" t="s">
        <v>369</v>
      </c>
      <c r="C456" s="21" t="s">
        <v>36</v>
      </c>
      <c r="D456" s="4" t="s">
        <v>17</v>
      </c>
      <c r="E456" s="4" t="s">
        <v>27</v>
      </c>
      <c r="F456" s="8">
        <f>Ведомственная!G603</f>
        <v>1974.4</v>
      </c>
      <c r="G456" s="8">
        <f>Ведомственная!H603</f>
        <v>1942.5</v>
      </c>
      <c r="H456" s="8">
        <f>Ведомственная!I603</f>
        <v>1942.5</v>
      </c>
    </row>
    <row r="457" spans="1:8">
      <c r="A457" s="108" t="s">
        <v>22</v>
      </c>
      <c r="B457" s="21" t="s">
        <v>369</v>
      </c>
      <c r="C457" s="21" t="s">
        <v>44</v>
      </c>
      <c r="D457" s="4" t="s">
        <v>17</v>
      </c>
      <c r="E457" s="4" t="s">
        <v>27</v>
      </c>
      <c r="F457" s="8">
        <f>Ведомственная!G604</f>
        <v>95932.1</v>
      </c>
      <c r="G457" s="8">
        <f>Ведомственная!H604</f>
        <v>94420.6</v>
      </c>
      <c r="H457" s="8">
        <f>Ведомственная!I604</f>
        <v>94420.6</v>
      </c>
    </row>
    <row r="458" spans="1:8" ht="31.5">
      <c r="A458" s="108" t="s">
        <v>390</v>
      </c>
      <c r="B458" s="21" t="s">
        <v>391</v>
      </c>
      <c r="C458" s="21"/>
      <c r="D458" s="4"/>
      <c r="E458" s="4"/>
      <c r="F458" s="8">
        <f>Ведомственная!G605</f>
        <v>11532.3</v>
      </c>
      <c r="G458" s="8">
        <f>Ведомственная!H605</f>
        <v>11609</v>
      </c>
      <c r="H458" s="8">
        <f>Ведомственная!I605</f>
        <v>11609</v>
      </c>
    </row>
    <row r="459" spans="1:8">
      <c r="A459" s="108" t="s">
        <v>22</v>
      </c>
      <c r="B459" s="21" t="s">
        <v>391</v>
      </c>
      <c r="C459" s="21">
        <v>300</v>
      </c>
      <c r="D459" s="4" t="s">
        <v>17</v>
      </c>
      <c r="E459" s="4" t="s">
        <v>27</v>
      </c>
      <c r="F459" s="8">
        <f>Ведомственная!G606</f>
        <v>11532.3</v>
      </c>
      <c r="G459" s="8">
        <f>Ведомственная!H606</f>
        <v>11609</v>
      </c>
      <c r="H459" s="8">
        <f>Ведомственная!I606</f>
        <v>11609</v>
      </c>
    </row>
    <row r="460" spans="1:8" ht="31.5">
      <c r="A460" s="108" t="s">
        <v>370</v>
      </c>
      <c r="B460" s="21" t="s">
        <v>371</v>
      </c>
      <c r="C460" s="21"/>
      <c r="D460" s="4"/>
      <c r="E460" s="4"/>
      <c r="F460" s="8">
        <f>F461</f>
        <v>21300</v>
      </c>
      <c r="G460" s="8">
        <f t="shared" ref="G460:H460" si="212">G461</f>
        <v>21300</v>
      </c>
      <c r="H460" s="8">
        <f t="shared" si="212"/>
        <v>21300</v>
      </c>
    </row>
    <row r="461" spans="1:8">
      <c r="A461" s="108" t="s">
        <v>22</v>
      </c>
      <c r="B461" s="21" t="s">
        <v>371</v>
      </c>
      <c r="C461" s="21">
        <v>300</v>
      </c>
      <c r="D461" s="4" t="s">
        <v>17</v>
      </c>
      <c r="E461" s="4" t="s">
        <v>20</v>
      </c>
      <c r="F461" s="8">
        <f>Ведомственная!G558</f>
        <v>21300</v>
      </c>
      <c r="G461" s="8">
        <f>Ведомственная!H558</f>
        <v>21300</v>
      </c>
      <c r="H461" s="8">
        <f>Ведомственная!I558</f>
        <v>21300</v>
      </c>
    </row>
    <row r="462" spans="1:8">
      <c r="A462" s="108" t="s">
        <v>392</v>
      </c>
      <c r="B462" s="21" t="s">
        <v>393</v>
      </c>
      <c r="C462" s="21"/>
      <c r="D462" s="4"/>
      <c r="E462" s="4"/>
      <c r="F462" s="8">
        <f>Ведомственная!G607</f>
        <v>2000</v>
      </c>
      <c r="G462" s="8">
        <f>Ведомственная!H607</f>
        <v>3235.7</v>
      </c>
      <c r="H462" s="8">
        <f>Ведомственная!I607</f>
        <v>3058.4</v>
      </c>
    </row>
    <row r="463" spans="1:8">
      <c r="A463" s="108" t="s">
        <v>22</v>
      </c>
      <c r="B463" s="21" t="s">
        <v>393</v>
      </c>
      <c r="C463" s="21">
        <v>300</v>
      </c>
      <c r="D463" s="4" t="s">
        <v>17</v>
      </c>
      <c r="E463" s="4" t="s">
        <v>27</v>
      </c>
      <c r="F463" s="8">
        <f>Ведомственная!G608</f>
        <v>2000</v>
      </c>
      <c r="G463" s="8">
        <f>Ведомственная!H608</f>
        <v>3235.7</v>
      </c>
      <c r="H463" s="8">
        <f>Ведомственная!I608</f>
        <v>3058.4</v>
      </c>
    </row>
    <row r="464" spans="1:8" ht="31.5">
      <c r="A464" s="108" t="s">
        <v>394</v>
      </c>
      <c r="B464" s="21" t="s">
        <v>395</v>
      </c>
      <c r="C464" s="21"/>
      <c r="D464" s="4"/>
      <c r="E464" s="4"/>
      <c r="F464" s="8">
        <f>Ведомственная!G609</f>
        <v>2161.4</v>
      </c>
      <c r="G464" s="8">
        <f>Ведомственная!H609</f>
        <v>2327.1999999999998</v>
      </c>
      <c r="H464" s="8">
        <f>Ведомственная!I609</f>
        <v>2502.8000000000002</v>
      </c>
    </row>
    <row r="465" spans="1:8">
      <c r="A465" s="108" t="s">
        <v>22</v>
      </c>
      <c r="B465" s="21" t="s">
        <v>395</v>
      </c>
      <c r="C465" s="21">
        <v>300</v>
      </c>
      <c r="D465" s="4" t="s">
        <v>17</v>
      </c>
      <c r="E465" s="4" t="s">
        <v>27</v>
      </c>
      <c r="F465" s="8">
        <f>Ведомственная!G610</f>
        <v>2161.4</v>
      </c>
      <c r="G465" s="8">
        <f>Ведомственная!H610</f>
        <v>2327.1999999999998</v>
      </c>
      <c r="H465" s="8">
        <f>Ведомственная!I610</f>
        <v>2502.8000000000002</v>
      </c>
    </row>
    <row r="466" spans="1:8" ht="47.25">
      <c r="A466" s="108" t="s">
        <v>396</v>
      </c>
      <c r="B466" s="21" t="s">
        <v>397</v>
      </c>
      <c r="C466" s="21"/>
      <c r="D466" s="4"/>
      <c r="E466" s="4"/>
      <c r="F466" s="8">
        <f>Ведомственная!G611</f>
        <v>880</v>
      </c>
      <c r="G466" s="8">
        <f>Ведомственная!H611</f>
        <v>880</v>
      </c>
      <c r="H466" s="8">
        <f>Ведомственная!I611</f>
        <v>880</v>
      </c>
    </row>
    <row r="467" spans="1:8">
      <c r="A467" s="108" t="s">
        <v>22</v>
      </c>
      <c r="B467" s="21" t="s">
        <v>397</v>
      </c>
      <c r="C467" s="21" t="s">
        <v>44</v>
      </c>
      <c r="D467" s="4" t="s">
        <v>17</v>
      </c>
      <c r="E467" s="4" t="s">
        <v>27</v>
      </c>
      <c r="F467" s="8">
        <f>Ведомственная!G612</f>
        <v>880</v>
      </c>
      <c r="G467" s="8">
        <f>Ведомственная!H612</f>
        <v>880</v>
      </c>
      <c r="H467" s="8">
        <f>Ведомственная!I612</f>
        <v>880</v>
      </c>
    </row>
    <row r="468" spans="1:8" ht="47.25">
      <c r="A468" s="108" t="s">
        <v>398</v>
      </c>
      <c r="B468" s="21" t="s">
        <v>399</v>
      </c>
      <c r="C468" s="21"/>
      <c r="D468" s="4"/>
      <c r="E468" s="4"/>
      <c r="F468" s="8">
        <f>Ведомственная!G613</f>
        <v>274.10000000000002</v>
      </c>
      <c r="G468" s="8">
        <f>Ведомственная!H613</f>
        <v>274.10000000000002</v>
      </c>
      <c r="H468" s="8">
        <f>Ведомственная!I613</f>
        <v>274.10000000000002</v>
      </c>
    </row>
    <row r="469" spans="1:8">
      <c r="A469" s="108" t="s">
        <v>22</v>
      </c>
      <c r="B469" s="21" t="s">
        <v>399</v>
      </c>
      <c r="C469" s="21" t="s">
        <v>44</v>
      </c>
      <c r="D469" s="4" t="s">
        <v>17</v>
      </c>
      <c r="E469" s="4" t="s">
        <v>27</v>
      </c>
      <c r="F469" s="8">
        <f>Ведомственная!G614</f>
        <v>274.10000000000002</v>
      </c>
      <c r="G469" s="8">
        <f>Ведомственная!H614</f>
        <v>274.10000000000002</v>
      </c>
      <c r="H469" s="8">
        <f>Ведомственная!I614</f>
        <v>274.10000000000002</v>
      </c>
    </row>
    <row r="470" spans="1:8" ht="63">
      <c r="A470" s="108" t="s">
        <v>400</v>
      </c>
      <c r="B470" s="21" t="s">
        <v>401</v>
      </c>
      <c r="C470" s="21"/>
      <c r="D470" s="4"/>
      <c r="E470" s="4"/>
      <c r="F470" s="8">
        <f>Ведомственная!G615</f>
        <v>15000</v>
      </c>
      <c r="G470" s="8">
        <f>Ведомственная!H615</f>
        <v>15000</v>
      </c>
      <c r="H470" s="8">
        <f>Ведомственная!I615</f>
        <v>15000</v>
      </c>
    </row>
    <row r="471" spans="1:8">
      <c r="A471" s="108" t="s">
        <v>22</v>
      </c>
      <c r="B471" s="21" t="s">
        <v>401</v>
      </c>
      <c r="C471" s="21" t="s">
        <v>44</v>
      </c>
      <c r="D471" s="4" t="s">
        <v>17</v>
      </c>
      <c r="E471" s="4" t="s">
        <v>27</v>
      </c>
      <c r="F471" s="8">
        <f>Ведомственная!G616</f>
        <v>15000</v>
      </c>
      <c r="G471" s="8">
        <f>Ведомственная!H616</f>
        <v>15000</v>
      </c>
      <c r="H471" s="8">
        <f>Ведомственная!I616</f>
        <v>15000</v>
      </c>
    </row>
    <row r="472" spans="1:8" ht="31.5">
      <c r="A472" s="108" t="s">
        <v>402</v>
      </c>
      <c r="B472" s="21" t="s">
        <v>403</v>
      </c>
      <c r="C472" s="21"/>
      <c r="D472" s="4"/>
      <c r="E472" s="4"/>
      <c r="F472" s="8">
        <f>Ведомственная!G617</f>
        <v>27</v>
      </c>
      <c r="G472" s="8">
        <f>Ведомственная!H617</f>
        <v>27</v>
      </c>
      <c r="H472" s="8">
        <f>Ведомственная!I617</f>
        <v>27</v>
      </c>
    </row>
    <row r="473" spans="1:8">
      <c r="A473" s="108" t="s">
        <v>22</v>
      </c>
      <c r="B473" s="21" t="s">
        <v>403</v>
      </c>
      <c r="C473" s="21" t="s">
        <v>44</v>
      </c>
      <c r="D473" s="4" t="s">
        <v>17</v>
      </c>
      <c r="E473" s="4" t="s">
        <v>27</v>
      </c>
      <c r="F473" s="8">
        <f>Ведомственная!G618</f>
        <v>27</v>
      </c>
      <c r="G473" s="8">
        <f>Ведомственная!H618</f>
        <v>27</v>
      </c>
      <c r="H473" s="8">
        <f>Ведомственная!I618</f>
        <v>27</v>
      </c>
    </row>
    <row r="474" spans="1:8">
      <c r="A474" s="108" t="s">
        <v>404</v>
      </c>
      <c r="B474" s="21" t="s">
        <v>405</v>
      </c>
      <c r="C474" s="21"/>
      <c r="D474" s="4"/>
      <c r="E474" s="4"/>
      <c r="F474" s="8">
        <f>Ведомственная!G619</f>
        <v>827.1</v>
      </c>
      <c r="G474" s="8">
        <f>Ведомственная!H619</f>
        <v>827.1</v>
      </c>
      <c r="H474" s="8">
        <f>Ведомственная!I619</f>
        <v>827.1</v>
      </c>
    </row>
    <row r="475" spans="1:8" ht="31.5">
      <c r="A475" s="108" t="s">
        <v>25</v>
      </c>
      <c r="B475" s="21" t="s">
        <v>405</v>
      </c>
      <c r="C475" s="21">
        <v>200</v>
      </c>
      <c r="D475" s="4" t="s">
        <v>17</v>
      </c>
      <c r="E475" s="4" t="s">
        <v>27</v>
      </c>
      <c r="F475" s="8">
        <f>Ведомственная!G620</f>
        <v>491.1</v>
      </c>
      <c r="G475" s="8">
        <f>Ведомственная!H620</f>
        <v>491.1</v>
      </c>
      <c r="H475" s="8">
        <f>Ведомственная!I620</f>
        <v>491.1</v>
      </c>
    </row>
    <row r="476" spans="1:8">
      <c r="A476" s="108" t="s">
        <v>22</v>
      </c>
      <c r="B476" s="21" t="s">
        <v>405</v>
      </c>
      <c r="C476" s="21">
        <v>300</v>
      </c>
      <c r="D476" s="4" t="s">
        <v>17</v>
      </c>
      <c r="E476" s="4" t="s">
        <v>27</v>
      </c>
      <c r="F476" s="8">
        <f>Ведомственная!G621</f>
        <v>336</v>
      </c>
      <c r="G476" s="8">
        <f>Ведомственная!H621</f>
        <v>336</v>
      </c>
      <c r="H476" s="8">
        <f>Ведомственная!I621</f>
        <v>336</v>
      </c>
    </row>
    <row r="477" spans="1:8" ht="47.25">
      <c r="A477" s="108" t="s">
        <v>406</v>
      </c>
      <c r="B477" s="21" t="s">
        <v>407</v>
      </c>
      <c r="C477" s="21"/>
      <c r="D477" s="4"/>
      <c r="E477" s="4"/>
      <c r="F477" s="8">
        <f>F478</f>
        <v>10000</v>
      </c>
      <c r="G477" s="8">
        <f t="shared" ref="G477:H477" si="213">G478</f>
        <v>10000</v>
      </c>
      <c r="H477" s="8">
        <f t="shared" si="213"/>
        <v>10000</v>
      </c>
    </row>
    <row r="478" spans="1:8" ht="63">
      <c r="A478" s="108" t="s">
        <v>408</v>
      </c>
      <c r="B478" s="21" t="s">
        <v>409</v>
      </c>
      <c r="C478" s="21"/>
      <c r="D478" s="4"/>
      <c r="E478" s="4"/>
      <c r="F478" s="8">
        <f>Ведомственная!G623</f>
        <v>10000</v>
      </c>
      <c r="G478" s="8">
        <f>Ведомственная!H623</f>
        <v>10000</v>
      </c>
      <c r="H478" s="8">
        <f>Ведомственная!I623</f>
        <v>10000</v>
      </c>
    </row>
    <row r="479" spans="1:8">
      <c r="A479" s="108" t="s">
        <v>22</v>
      </c>
      <c r="B479" s="21" t="s">
        <v>409</v>
      </c>
      <c r="C479" s="21">
        <v>300</v>
      </c>
      <c r="D479" s="4" t="s">
        <v>17</v>
      </c>
      <c r="E479" s="4" t="s">
        <v>27</v>
      </c>
      <c r="F479" s="8">
        <f>Ведомственная!G624</f>
        <v>10000</v>
      </c>
      <c r="G479" s="8">
        <f>Ведомственная!H624</f>
        <v>10000</v>
      </c>
      <c r="H479" s="8">
        <f>Ведомственная!I624</f>
        <v>10000</v>
      </c>
    </row>
    <row r="480" spans="1:8" ht="47.25">
      <c r="A480" s="108" t="s">
        <v>252</v>
      </c>
      <c r="B480" s="21" t="s">
        <v>253</v>
      </c>
      <c r="C480" s="21"/>
      <c r="D480" s="4"/>
      <c r="E480" s="4"/>
      <c r="F480" s="8">
        <f>F481</f>
        <v>2510.8000000000002</v>
      </c>
      <c r="G480" s="8">
        <f t="shared" ref="G480:H480" si="214">G481</f>
        <v>2560</v>
      </c>
      <c r="H480" s="8">
        <f t="shared" si="214"/>
        <v>2560</v>
      </c>
    </row>
    <row r="481" spans="1:8">
      <c r="A481" s="108" t="s">
        <v>247</v>
      </c>
      <c r="B481" s="21" t="s">
        <v>291</v>
      </c>
      <c r="C481" s="21"/>
      <c r="D481" s="4"/>
      <c r="E481" s="4"/>
      <c r="F481" s="8">
        <f>F482+F483</f>
        <v>2510.8000000000002</v>
      </c>
      <c r="G481" s="8">
        <f t="shared" ref="G481:H481" si="215">G482+G483</f>
        <v>2560</v>
      </c>
      <c r="H481" s="8">
        <f t="shared" si="215"/>
        <v>2560</v>
      </c>
    </row>
    <row r="482" spans="1:8">
      <c r="A482" s="151" t="s">
        <v>96</v>
      </c>
      <c r="B482" s="21" t="s">
        <v>291</v>
      </c>
      <c r="C482" s="21">
        <v>600</v>
      </c>
      <c r="D482" s="4" t="s">
        <v>17</v>
      </c>
      <c r="E482" s="4" t="s">
        <v>27</v>
      </c>
      <c r="F482" s="8">
        <f>Ведомственная!G627+Ведомственная!G724</f>
        <v>2010.8</v>
      </c>
      <c r="G482" s="8">
        <f>Ведомственная!H627+Ведомственная!H724</f>
        <v>2060</v>
      </c>
      <c r="H482" s="8">
        <f>Ведомственная!I627+Ведомственная!I724</f>
        <v>2060</v>
      </c>
    </row>
    <row r="483" spans="1:8">
      <c r="A483" s="154"/>
      <c r="B483" s="21" t="s">
        <v>291</v>
      </c>
      <c r="C483" s="21">
        <v>600</v>
      </c>
      <c r="D483" s="4" t="s">
        <v>17</v>
      </c>
      <c r="E483" s="4" t="s">
        <v>29</v>
      </c>
      <c r="F483" s="8">
        <f>Ведомственная!G488</f>
        <v>500</v>
      </c>
      <c r="G483" s="8">
        <f>Ведомственная!H488</f>
        <v>500</v>
      </c>
      <c r="H483" s="8">
        <f>Ведомственная!I488</f>
        <v>500</v>
      </c>
    </row>
    <row r="484" spans="1:8" ht="63">
      <c r="A484" s="54" t="s">
        <v>295</v>
      </c>
      <c r="B484" s="55" t="s">
        <v>294</v>
      </c>
      <c r="C484" s="55"/>
      <c r="D484" s="59"/>
      <c r="E484" s="59"/>
      <c r="F484" s="57">
        <f>F485</f>
        <v>3988.5</v>
      </c>
      <c r="G484" s="57">
        <f t="shared" ref="G484:H484" si="216">G485</f>
        <v>3988.5</v>
      </c>
      <c r="H484" s="57">
        <f t="shared" si="216"/>
        <v>3988.5</v>
      </c>
    </row>
    <row r="485" spans="1:8">
      <c r="A485" s="108" t="s">
        <v>175</v>
      </c>
      <c r="B485" s="21" t="s">
        <v>410</v>
      </c>
      <c r="C485" s="21"/>
      <c r="D485" s="4"/>
      <c r="E485" s="4"/>
      <c r="F485" s="8">
        <f>F486</f>
        <v>3988.5</v>
      </c>
      <c r="G485" s="8">
        <f t="shared" ref="G485:H485" si="217">G486</f>
        <v>3988.5</v>
      </c>
      <c r="H485" s="8">
        <f t="shared" si="217"/>
        <v>3988.5</v>
      </c>
    </row>
    <row r="486" spans="1:8" ht="63">
      <c r="A486" s="108" t="s">
        <v>411</v>
      </c>
      <c r="B486" s="21" t="s">
        <v>412</v>
      </c>
      <c r="C486" s="21"/>
      <c r="D486" s="4"/>
      <c r="E486" s="4"/>
      <c r="F486" s="8">
        <f>F487</f>
        <v>3988.5</v>
      </c>
      <c r="G486" s="8">
        <f t="shared" ref="G486:H486" si="218">G487</f>
        <v>3988.5</v>
      </c>
      <c r="H486" s="8">
        <f t="shared" si="218"/>
        <v>3988.5</v>
      </c>
    </row>
    <row r="487" spans="1:8" ht="31.5">
      <c r="A487" s="108" t="s">
        <v>413</v>
      </c>
      <c r="B487" s="21" t="s">
        <v>414</v>
      </c>
      <c r="C487" s="21"/>
      <c r="D487" s="4"/>
      <c r="E487" s="4"/>
      <c r="F487" s="8">
        <f>F488</f>
        <v>3988.5</v>
      </c>
      <c r="G487" s="8">
        <f>G488</f>
        <v>3988.5</v>
      </c>
      <c r="H487" s="8">
        <f>H488</f>
        <v>3988.5</v>
      </c>
    </row>
    <row r="488" spans="1:8" ht="31.5">
      <c r="A488" s="108" t="s">
        <v>25</v>
      </c>
      <c r="B488" s="21" t="s">
        <v>414</v>
      </c>
      <c r="C488" s="21">
        <v>200</v>
      </c>
      <c r="D488" s="4" t="s">
        <v>17</v>
      </c>
      <c r="E488" s="4" t="s">
        <v>27</v>
      </c>
      <c r="F488" s="8">
        <f>Ведомственная!G632</f>
        <v>3988.5</v>
      </c>
      <c r="G488" s="8">
        <f>Ведомственная!H632</f>
        <v>3988.5</v>
      </c>
      <c r="H488" s="8">
        <f>Ведомственная!I632</f>
        <v>3988.5</v>
      </c>
    </row>
    <row r="489" spans="1:8" ht="31.5">
      <c r="A489" s="54" t="s">
        <v>123</v>
      </c>
      <c r="B489" s="55" t="s">
        <v>296</v>
      </c>
      <c r="C489" s="55"/>
      <c r="D489" s="59"/>
      <c r="E489" s="59"/>
      <c r="F489" s="57">
        <f>F525+F496+F490</f>
        <v>401697.3</v>
      </c>
      <c r="G489" s="57">
        <f>G525+G496+G490</f>
        <v>438940</v>
      </c>
      <c r="H489" s="57">
        <f>H525+H496+H490</f>
        <v>392137.2</v>
      </c>
    </row>
    <row r="490" spans="1:8" ht="31.5">
      <c r="A490" s="80" t="s">
        <v>123</v>
      </c>
      <c r="B490" s="81" t="s">
        <v>773</v>
      </c>
      <c r="C490" s="81"/>
      <c r="D490" s="4"/>
      <c r="E490" s="4"/>
      <c r="F490" s="8">
        <f>F491</f>
        <v>951.7</v>
      </c>
      <c r="G490" s="8">
        <f t="shared" ref="G490:H490" si="219">G491</f>
        <v>0</v>
      </c>
      <c r="H490" s="8">
        <f t="shared" si="219"/>
        <v>0</v>
      </c>
    </row>
    <row r="491" spans="1:8" ht="31.5">
      <c r="A491" s="95" t="s">
        <v>178</v>
      </c>
      <c r="B491" s="81" t="s">
        <v>774</v>
      </c>
      <c r="C491" s="81"/>
      <c r="D491" s="4"/>
      <c r="E491" s="4"/>
      <c r="F491" s="8">
        <f>F492+F494</f>
        <v>951.7</v>
      </c>
      <c r="G491" s="8">
        <f t="shared" ref="G491:H491" si="220">G492+G494</f>
        <v>0</v>
      </c>
      <c r="H491" s="8">
        <f t="shared" si="220"/>
        <v>0</v>
      </c>
    </row>
    <row r="492" spans="1:8" ht="78.75">
      <c r="A492" s="95" t="s">
        <v>827</v>
      </c>
      <c r="B492" s="81" t="s">
        <v>776</v>
      </c>
      <c r="C492" s="81"/>
      <c r="D492" s="4"/>
      <c r="E492" s="4"/>
      <c r="F492" s="8">
        <f>F493</f>
        <v>800</v>
      </c>
      <c r="G492" s="8">
        <f t="shared" ref="G492:H492" si="221">G493</f>
        <v>0</v>
      </c>
      <c r="H492" s="8">
        <f t="shared" si="221"/>
        <v>0</v>
      </c>
    </row>
    <row r="493" spans="1:8" ht="31.5">
      <c r="A493" s="117" t="s">
        <v>775</v>
      </c>
      <c r="B493" s="81" t="s">
        <v>776</v>
      </c>
      <c r="C493" s="81" t="s">
        <v>54</v>
      </c>
      <c r="D493" s="4" t="s">
        <v>67</v>
      </c>
      <c r="E493" s="4" t="s">
        <v>27</v>
      </c>
      <c r="F493" s="8">
        <f>Ведомственная!G789</f>
        <v>800</v>
      </c>
      <c r="G493" s="8">
        <f>Ведомственная!H789</f>
        <v>0</v>
      </c>
      <c r="H493" s="8">
        <f>Ведомственная!I789</f>
        <v>0</v>
      </c>
    </row>
    <row r="494" spans="1:8" ht="31.5">
      <c r="A494" s="80" t="s">
        <v>96</v>
      </c>
      <c r="B494" s="81" t="s">
        <v>777</v>
      </c>
      <c r="C494" s="81"/>
      <c r="D494" s="4"/>
      <c r="E494" s="4"/>
      <c r="F494" s="8">
        <f>F495</f>
        <v>151.69999999999999</v>
      </c>
      <c r="G494" s="8">
        <f t="shared" ref="G494:H494" si="222">G495</f>
        <v>0</v>
      </c>
      <c r="H494" s="8">
        <f t="shared" si="222"/>
        <v>0</v>
      </c>
    </row>
    <row r="495" spans="1:8" ht="78.75">
      <c r="A495" s="118" t="s">
        <v>828</v>
      </c>
      <c r="B495" s="81" t="s">
        <v>777</v>
      </c>
      <c r="C495" s="81" t="s">
        <v>54</v>
      </c>
      <c r="D495" s="4" t="s">
        <v>67</v>
      </c>
      <c r="E495" s="4" t="s">
        <v>27</v>
      </c>
      <c r="F495" s="8">
        <f>Ведомственная!G791</f>
        <v>151.69999999999999</v>
      </c>
      <c r="G495" s="8">
        <f>Ведомственная!H791</f>
        <v>0</v>
      </c>
      <c r="H495" s="8">
        <f>Ведомственная!I791</f>
        <v>0</v>
      </c>
    </row>
    <row r="496" spans="1:8" ht="31.5">
      <c r="A496" s="80" t="s">
        <v>96</v>
      </c>
      <c r="B496" s="81" t="s">
        <v>754</v>
      </c>
      <c r="C496" s="81"/>
      <c r="D496" s="4"/>
      <c r="E496" s="4"/>
      <c r="F496" s="8">
        <f>F497+F516</f>
        <v>38790.6</v>
      </c>
      <c r="G496" s="8">
        <f t="shared" ref="G496:H496" si="223">G497+G516</f>
        <v>64338.000000000007</v>
      </c>
      <c r="H496" s="8">
        <f t="shared" si="223"/>
        <v>17488.400000000001</v>
      </c>
    </row>
    <row r="497" spans="1:8" ht="31.5">
      <c r="A497" s="87" t="s">
        <v>824</v>
      </c>
      <c r="B497" s="81" t="s">
        <v>755</v>
      </c>
      <c r="C497" s="81"/>
      <c r="D497" s="4"/>
      <c r="E497" s="4"/>
      <c r="F497" s="8">
        <f>F498+F500+F502+F504+F508+F510+F512+F514+F506</f>
        <v>18190.599999999999</v>
      </c>
      <c r="G497" s="8">
        <f t="shared" ref="G497:H497" si="224">G498+G500+G502+G504+G508+G510+G512+G514+G506</f>
        <v>17488.400000000001</v>
      </c>
      <c r="H497" s="8">
        <f t="shared" si="224"/>
        <v>17488.400000000001</v>
      </c>
    </row>
    <row r="498" spans="1:8" ht="47.25">
      <c r="A498" s="117" t="s">
        <v>756</v>
      </c>
      <c r="B498" s="81" t="s">
        <v>757</v>
      </c>
      <c r="C498" s="81"/>
      <c r="D498" s="4"/>
      <c r="E498" s="4"/>
      <c r="F498" s="8">
        <f>F499</f>
        <v>1315.3999999999999</v>
      </c>
      <c r="G498" s="8">
        <f t="shared" ref="G498:H498" si="225">G499</f>
        <v>1264.0999999999999</v>
      </c>
      <c r="H498" s="8">
        <f t="shared" si="225"/>
        <v>1264.0999999999999</v>
      </c>
    </row>
    <row r="499" spans="1:8" ht="31.5">
      <c r="A499" s="80" t="s">
        <v>96</v>
      </c>
      <c r="B499" s="81" t="s">
        <v>757</v>
      </c>
      <c r="C499" s="81" t="s">
        <v>54</v>
      </c>
      <c r="D499" s="4" t="s">
        <v>67</v>
      </c>
      <c r="E499" s="4" t="s">
        <v>23</v>
      </c>
      <c r="F499" s="8">
        <f>Ведомственная!G760</f>
        <v>1315.3999999999999</v>
      </c>
      <c r="G499" s="8">
        <f>Ведомственная!H760</f>
        <v>1264.0999999999999</v>
      </c>
      <c r="H499" s="8">
        <f>Ведомственная!I760</f>
        <v>1264.0999999999999</v>
      </c>
    </row>
    <row r="500" spans="1:8" ht="31.5">
      <c r="A500" s="117" t="s">
        <v>758</v>
      </c>
      <c r="B500" s="81" t="s">
        <v>759</v>
      </c>
      <c r="C500" s="81"/>
      <c r="D500" s="4"/>
      <c r="E500" s="4"/>
      <c r="F500" s="8">
        <f>F501</f>
        <v>4923.2</v>
      </c>
      <c r="G500" s="8">
        <f t="shared" ref="G500:H500" si="226">G501</f>
        <v>4725.5</v>
      </c>
      <c r="H500" s="8">
        <f t="shared" si="226"/>
        <v>4725.5</v>
      </c>
    </row>
    <row r="501" spans="1:8" ht="31.5">
      <c r="A501" s="80" t="s">
        <v>96</v>
      </c>
      <c r="B501" s="81" t="s">
        <v>759</v>
      </c>
      <c r="C501" s="81" t="s">
        <v>54</v>
      </c>
      <c r="D501" s="4" t="s">
        <v>67</v>
      </c>
      <c r="E501" s="4" t="s">
        <v>23</v>
      </c>
      <c r="F501" s="8">
        <f>Ведомственная!G762</f>
        <v>4923.2</v>
      </c>
      <c r="G501" s="8">
        <f>Ведомственная!H762</f>
        <v>4725.5</v>
      </c>
      <c r="H501" s="8">
        <f>Ведомственная!I762</f>
        <v>4725.5</v>
      </c>
    </row>
    <row r="502" spans="1:8" ht="47.25">
      <c r="A502" s="117" t="s">
        <v>760</v>
      </c>
      <c r="B502" s="81" t="s">
        <v>761</v>
      </c>
      <c r="C502" s="81"/>
      <c r="D502" s="4"/>
      <c r="E502" s="4"/>
      <c r="F502" s="8">
        <f>F503</f>
        <v>2630.7999999999997</v>
      </c>
      <c r="G502" s="8">
        <f t="shared" ref="G502:H502" si="227">G503</f>
        <v>2528.1</v>
      </c>
      <c r="H502" s="8">
        <f t="shared" si="227"/>
        <v>2528.1</v>
      </c>
    </row>
    <row r="503" spans="1:8" ht="31.5">
      <c r="A503" s="80" t="s">
        <v>96</v>
      </c>
      <c r="B503" s="81" t="s">
        <v>761</v>
      </c>
      <c r="C503" s="81" t="s">
        <v>54</v>
      </c>
      <c r="D503" s="4" t="s">
        <v>67</v>
      </c>
      <c r="E503" s="4" t="s">
        <v>23</v>
      </c>
      <c r="F503" s="8">
        <f>Ведомственная!G764</f>
        <v>2630.7999999999997</v>
      </c>
      <c r="G503" s="8">
        <f>Ведомственная!H764</f>
        <v>2528.1</v>
      </c>
      <c r="H503" s="8">
        <f>Ведомственная!I764</f>
        <v>2528.1</v>
      </c>
    </row>
    <row r="504" spans="1:8" ht="47.25">
      <c r="A504" s="117" t="s">
        <v>762</v>
      </c>
      <c r="B504" s="81" t="s">
        <v>763</v>
      </c>
      <c r="C504" s="81"/>
      <c r="D504" s="4"/>
      <c r="E504" s="4"/>
      <c r="F504" s="8">
        <f>F505</f>
        <v>1315.3999999999999</v>
      </c>
      <c r="G504" s="8">
        <f t="shared" ref="G504:H504" si="228">G505</f>
        <v>1264.0999999999999</v>
      </c>
      <c r="H504" s="8">
        <f t="shared" si="228"/>
        <v>1264.0999999999999</v>
      </c>
    </row>
    <row r="505" spans="1:8" ht="31.5">
      <c r="A505" s="80" t="s">
        <v>96</v>
      </c>
      <c r="B505" s="81" t="s">
        <v>763</v>
      </c>
      <c r="C505" s="81" t="s">
        <v>54</v>
      </c>
      <c r="D505" s="4" t="s">
        <v>67</v>
      </c>
      <c r="E505" s="4" t="s">
        <v>23</v>
      </c>
      <c r="F505" s="8">
        <f>Ведомственная!G766</f>
        <v>1315.3999999999999</v>
      </c>
      <c r="G505" s="8">
        <f>Ведомственная!H766</f>
        <v>1264.0999999999999</v>
      </c>
      <c r="H505" s="8">
        <f>Ведомственная!I766</f>
        <v>1264.0999999999999</v>
      </c>
    </row>
    <row r="506" spans="1:8" ht="78.75">
      <c r="A506" s="117" t="s">
        <v>778</v>
      </c>
      <c r="B506" s="81" t="s">
        <v>779</v>
      </c>
      <c r="C506" s="81"/>
      <c r="D506" s="4"/>
      <c r="E506" s="4"/>
      <c r="F506" s="8">
        <f>F507</f>
        <v>5326.9</v>
      </c>
      <c r="G506" s="8">
        <f t="shared" ref="G506:H506" si="229">G507</f>
        <v>5096.6000000000004</v>
      </c>
      <c r="H506" s="8">
        <f t="shared" si="229"/>
        <v>5096.6000000000004</v>
      </c>
    </row>
    <row r="507" spans="1:8" ht="31.5">
      <c r="A507" s="80" t="s">
        <v>96</v>
      </c>
      <c r="B507" s="81" t="s">
        <v>779</v>
      </c>
      <c r="C507" s="81" t="s">
        <v>54</v>
      </c>
      <c r="D507" s="4" t="s">
        <v>67</v>
      </c>
      <c r="E507" s="4" t="s">
        <v>27</v>
      </c>
      <c r="F507" s="8">
        <f>Ведомственная!G795</f>
        <v>5326.9</v>
      </c>
      <c r="G507" s="8">
        <f>Ведомственная!H795</f>
        <v>5096.6000000000004</v>
      </c>
      <c r="H507" s="8">
        <f>Ведомственная!I795</f>
        <v>5096.6000000000004</v>
      </c>
    </row>
    <row r="508" spans="1:8" ht="47.25">
      <c r="A508" s="117" t="s">
        <v>764</v>
      </c>
      <c r="B508" s="81" t="s">
        <v>765</v>
      </c>
      <c r="C508" s="81"/>
      <c r="D508" s="4"/>
      <c r="E508" s="4"/>
      <c r="F508" s="8">
        <f>F509</f>
        <v>1315.3999999999999</v>
      </c>
      <c r="G508" s="8">
        <f t="shared" ref="G508:H508" si="230">G509</f>
        <v>1264.0999999999999</v>
      </c>
      <c r="H508" s="8">
        <f t="shared" si="230"/>
        <v>1264.0999999999999</v>
      </c>
    </row>
    <row r="509" spans="1:8" ht="31.5">
      <c r="A509" s="80" t="s">
        <v>96</v>
      </c>
      <c r="B509" s="81" t="s">
        <v>765</v>
      </c>
      <c r="C509" s="81" t="s">
        <v>54</v>
      </c>
      <c r="D509" s="4" t="s">
        <v>67</v>
      </c>
      <c r="E509" s="4" t="s">
        <v>23</v>
      </c>
      <c r="F509" s="8">
        <f>Ведомственная!G768</f>
        <v>1315.3999999999999</v>
      </c>
      <c r="G509" s="8">
        <f>Ведомственная!H768</f>
        <v>1264.0999999999999</v>
      </c>
      <c r="H509" s="8">
        <f>Ведомственная!I768</f>
        <v>1264.0999999999999</v>
      </c>
    </row>
    <row r="510" spans="1:8" ht="31.5">
      <c r="A510" s="117" t="s">
        <v>825</v>
      </c>
      <c r="B510" s="81" t="s">
        <v>766</v>
      </c>
      <c r="C510" s="81"/>
      <c r="D510" s="4"/>
      <c r="E510" s="4"/>
      <c r="F510" s="8">
        <f>F511</f>
        <v>475.4</v>
      </c>
      <c r="G510" s="8">
        <f t="shared" ref="G510:H510" si="231">G511</f>
        <v>456.9</v>
      </c>
      <c r="H510" s="8">
        <f t="shared" si="231"/>
        <v>456.9</v>
      </c>
    </row>
    <row r="511" spans="1:8" ht="31.5">
      <c r="A511" s="80" t="s">
        <v>96</v>
      </c>
      <c r="B511" s="81" t="s">
        <v>766</v>
      </c>
      <c r="C511" s="81" t="s">
        <v>54</v>
      </c>
      <c r="D511" s="4" t="s">
        <v>67</v>
      </c>
      <c r="E511" s="4" t="s">
        <v>23</v>
      </c>
      <c r="F511" s="8">
        <f>Ведомственная!G770</f>
        <v>475.4</v>
      </c>
      <c r="G511" s="8">
        <f>Ведомственная!H770</f>
        <v>456.9</v>
      </c>
      <c r="H511" s="8">
        <f>Ведомственная!I770</f>
        <v>456.9</v>
      </c>
    </row>
    <row r="512" spans="1:8" ht="63">
      <c r="A512" s="117" t="s">
        <v>767</v>
      </c>
      <c r="B512" s="81" t="s">
        <v>768</v>
      </c>
      <c r="C512" s="81"/>
      <c r="D512" s="4"/>
      <c r="E512" s="4"/>
      <c r="F512" s="8">
        <f>F513</f>
        <v>80</v>
      </c>
      <c r="G512" s="8">
        <f t="shared" ref="G512:H512" si="232">G513</f>
        <v>80.099999999999994</v>
      </c>
      <c r="H512" s="8">
        <f t="shared" si="232"/>
        <v>80.099999999999994</v>
      </c>
    </row>
    <row r="513" spans="1:8" ht="31.5">
      <c r="A513" s="80" t="s">
        <v>96</v>
      </c>
      <c r="B513" s="81" t="s">
        <v>768</v>
      </c>
      <c r="C513" s="81" t="s">
        <v>54</v>
      </c>
      <c r="D513" s="4" t="s">
        <v>67</v>
      </c>
      <c r="E513" s="4" t="s">
        <v>23</v>
      </c>
      <c r="F513" s="8">
        <f>Ведомственная!G772</f>
        <v>80</v>
      </c>
      <c r="G513" s="8">
        <f>Ведомственная!H772</f>
        <v>80.099999999999994</v>
      </c>
      <c r="H513" s="8">
        <f>Ведомственная!I772</f>
        <v>80.099999999999994</v>
      </c>
    </row>
    <row r="514" spans="1:8" ht="78.75">
      <c r="A514" s="118" t="s">
        <v>826</v>
      </c>
      <c r="B514" s="81" t="s">
        <v>769</v>
      </c>
      <c r="C514" s="81"/>
      <c r="D514" s="4"/>
      <c r="E514" s="4"/>
      <c r="F514" s="8">
        <f>F515</f>
        <v>808.1</v>
      </c>
      <c r="G514" s="8">
        <f t="shared" ref="G514:H514" si="233">G515</f>
        <v>808.9</v>
      </c>
      <c r="H514" s="8">
        <f t="shared" si="233"/>
        <v>808.9</v>
      </c>
    </row>
    <row r="515" spans="1:8" ht="31.5">
      <c r="A515" s="80" t="s">
        <v>25</v>
      </c>
      <c r="B515" s="81" t="s">
        <v>769</v>
      </c>
      <c r="C515" s="81" t="s">
        <v>36</v>
      </c>
      <c r="D515" s="4" t="s">
        <v>67</v>
      </c>
      <c r="E515" s="4" t="s">
        <v>23</v>
      </c>
      <c r="F515" s="8">
        <f>Ведомственная!G774</f>
        <v>808.1</v>
      </c>
      <c r="G515" s="8">
        <f>Ведомственная!H774</f>
        <v>808.9</v>
      </c>
      <c r="H515" s="8">
        <f>Ведомственная!I774</f>
        <v>808.9</v>
      </c>
    </row>
    <row r="516" spans="1:8">
      <c r="A516" s="87" t="s">
        <v>801</v>
      </c>
      <c r="B516" s="81" t="s">
        <v>770</v>
      </c>
      <c r="C516" s="81"/>
      <c r="D516" s="4"/>
      <c r="E516" s="4"/>
      <c r="F516" s="8">
        <f>F517+F519+F521+F523</f>
        <v>20600</v>
      </c>
      <c r="G516" s="8">
        <f t="shared" ref="G516:H516" si="234">G517+G519+G521+G523</f>
        <v>46849.600000000006</v>
      </c>
      <c r="H516" s="8">
        <f t="shared" si="234"/>
        <v>0</v>
      </c>
    </row>
    <row r="517" spans="1:8" ht="47.25">
      <c r="A517" s="117" t="s">
        <v>771</v>
      </c>
      <c r="B517" s="81" t="s">
        <v>772</v>
      </c>
      <c r="C517" s="81"/>
      <c r="D517" s="4"/>
      <c r="E517" s="4"/>
      <c r="F517" s="8">
        <f>F518</f>
        <v>2754.2</v>
      </c>
      <c r="G517" s="8">
        <f t="shared" ref="G517:H517" si="235">G518</f>
        <v>46849.600000000006</v>
      </c>
      <c r="H517" s="8">
        <f t="shared" si="235"/>
        <v>0</v>
      </c>
    </row>
    <row r="518" spans="1:8" ht="31.5">
      <c r="A518" s="80" t="s">
        <v>96</v>
      </c>
      <c r="B518" s="4" t="s">
        <v>772</v>
      </c>
      <c r="C518" s="81" t="s">
        <v>54</v>
      </c>
      <c r="D518" s="4" t="s">
        <v>67</v>
      </c>
      <c r="E518" s="4" t="s">
        <v>23</v>
      </c>
      <c r="F518" s="8">
        <f>Ведомственная!G777</f>
        <v>2754.2</v>
      </c>
      <c r="G518" s="8">
        <f>Ведомственная!H777</f>
        <v>46849.600000000006</v>
      </c>
      <c r="H518" s="8">
        <f>Ведомственная!I777</f>
        <v>0</v>
      </c>
    </row>
    <row r="519" spans="1:8" ht="31.5">
      <c r="A519" s="108" t="s">
        <v>799</v>
      </c>
      <c r="B519" s="4" t="s">
        <v>844</v>
      </c>
      <c r="C519" s="4"/>
      <c r="D519" s="4"/>
      <c r="E519" s="4"/>
      <c r="F519" s="8">
        <f>F520</f>
        <v>9481</v>
      </c>
      <c r="G519" s="8">
        <f t="shared" ref="G519:H519" si="236">G520</f>
        <v>0</v>
      </c>
      <c r="H519" s="8">
        <f t="shared" si="236"/>
        <v>0</v>
      </c>
    </row>
    <row r="520" spans="1:8" ht="31.5">
      <c r="A520" s="108" t="s">
        <v>96</v>
      </c>
      <c r="B520" s="4" t="s">
        <v>844</v>
      </c>
      <c r="C520" s="4" t="s">
        <v>54</v>
      </c>
      <c r="D520" s="4" t="s">
        <v>67</v>
      </c>
      <c r="E520" s="4" t="s">
        <v>23</v>
      </c>
      <c r="F520" s="8">
        <f>Ведомственная!G779</f>
        <v>9481</v>
      </c>
      <c r="G520" s="8">
        <f>Ведомственная!H779</f>
        <v>0</v>
      </c>
      <c r="H520" s="8">
        <f>Ведомственная!I779</f>
        <v>0</v>
      </c>
    </row>
    <row r="521" spans="1:8" ht="31.5">
      <c r="A521" s="108" t="s">
        <v>842</v>
      </c>
      <c r="B521" s="4" t="s">
        <v>845</v>
      </c>
      <c r="C521" s="4"/>
      <c r="D521" s="4"/>
      <c r="E521" s="4"/>
      <c r="F521" s="8">
        <f>F522</f>
        <v>4960</v>
      </c>
      <c r="G521" s="8">
        <f t="shared" ref="G521:H521" si="237">G522</f>
        <v>0</v>
      </c>
      <c r="H521" s="8">
        <f t="shared" si="237"/>
        <v>0</v>
      </c>
    </row>
    <row r="522" spans="1:8" ht="31.5">
      <c r="A522" s="108" t="s">
        <v>96</v>
      </c>
      <c r="B522" s="4" t="s">
        <v>845</v>
      </c>
      <c r="C522" s="4" t="s">
        <v>54</v>
      </c>
      <c r="D522" s="4" t="s">
        <v>67</v>
      </c>
      <c r="E522" s="4" t="s">
        <v>23</v>
      </c>
      <c r="F522" s="8">
        <f>Ведомственная!G781</f>
        <v>4960</v>
      </c>
      <c r="G522" s="8">
        <f>Ведомственная!H781</f>
        <v>0</v>
      </c>
      <c r="H522" s="8">
        <f>Ведомственная!I781</f>
        <v>0</v>
      </c>
    </row>
    <row r="523" spans="1:8" ht="31.5">
      <c r="A523" s="94" t="s">
        <v>843</v>
      </c>
      <c r="B523" s="4" t="s">
        <v>846</v>
      </c>
      <c r="C523" s="4"/>
      <c r="D523" s="4"/>
      <c r="E523" s="4"/>
      <c r="F523" s="8">
        <f>F524</f>
        <v>3404.8</v>
      </c>
      <c r="G523" s="8">
        <f t="shared" ref="G523:H523" si="238">G524</f>
        <v>0</v>
      </c>
      <c r="H523" s="8">
        <f t="shared" si="238"/>
        <v>0</v>
      </c>
    </row>
    <row r="524" spans="1:8" ht="31.5">
      <c r="A524" s="108" t="s">
        <v>96</v>
      </c>
      <c r="B524" s="4" t="s">
        <v>846</v>
      </c>
      <c r="C524" s="4" t="s">
        <v>54</v>
      </c>
      <c r="D524" s="4" t="s">
        <v>67</v>
      </c>
      <c r="E524" s="4" t="s">
        <v>23</v>
      </c>
      <c r="F524" s="8">
        <f>Ведомственная!G783</f>
        <v>3404.8</v>
      </c>
      <c r="G524" s="8">
        <f>Ведомственная!H783</f>
        <v>0</v>
      </c>
      <c r="H524" s="8">
        <f>Ведомственная!I783</f>
        <v>0</v>
      </c>
    </row>
    <row r="525" spans="1:8">
      <c r="A525" s="80" t="s">
        <v>175</v>
      </c>
      <c r="B525" s="86" t="s">
        <v>742</v>
      </c>
      <c r="C525" s="81"/>
      <c r="D525" s="4"/>
      <c r="E525" s="4"/>
      <c r="F525" s="8">
        <f>F526+F544+F550+F532</f>
        <v>361955</v>
      </c>
      <c r="G525" s="8">
        <f t="shared" ref="G525:H525" si="239">G526+G544+G550+G532</f>
        <v>374602</v>
      </c>
      <c r="H525" s="8">
        <f t="shared" si="239"/>
        <v>374648.8</v>
      </c>
    </row>
    <row r="526" spans="1:8" ht="31.5">
      <c r="A526" s="80" t="s">
        <v>743</v>
      </c>
      <c r="B526" s="81" t="s">
        <v>744</v>
      </c>
      <c r="C526" s="81"/>
      <c r="D526" s="4"/>
      <c r="E526" s="4"/>
      <c r="F526" s="8">
        <f>F527</f>
        <v>18033</v>
      </c>
      <c r="G526" s="8">
        <f t="shared" ref="G526:H526" si="240">G527</f>
        <v>21333</v>
      </c>
      <c r="H526" s="8">
        <f t="shared" si="240"/>
        <v>21333</v>
      </c>
    </row>
    <row r="527" spans="1:8">
      <c r="A527" s="80" t="s">
        <v>21</v>
      </c>
      <c r="B527" s="81" t="s">
        <v>745</v>
      </c>
      <c r="C527" s="81"/>
      <c r="D527" s="4"/>
      <c r="E527" s="4"/>
      <c r="F527" s="8">
        <f>SUM(F528:F531)</f>
        <v>18033</v>
      </c>
      <c r="G527" s="8">
        <f t="shared" ref="G527:H527" si="241">SUM(G528:G531)</f>
        <v>21333</v>
      </c>
      <c r="H527" s="8">
        <f t="shared" si="241"/>
        <v>21333</v>
      </c>
    </row>
    <row r="528" spans="1:8" ht="63">
      <c r="A528" s="80" t="s">
        <v>24</v>
      </c>
      <c r="B528" s="81" t="s">
        <v>745</v>
      </c>
      <c r="C528" s="81" t="s">
        <v>35</v>
      </c>
      <c r="D528" s="4" t="s">
        <v>67</v>
      </c>
      <c r="E528" s="4" t="s">
        <v>20</v>
      </c>
      <c r="F528" s="8">
        <f>Ведомственная!G731</f>
        <v>6208.5</v>
      </c>
      <c r="G528" s="8">
        <f>Ведомственная!H731</f>
        <v>12417</v>
      </c>
      <c r="H528" s="8">
        <f>Ведомственная!I731</f>
        <v>12417</v>
      </c>
    </row>
    <row r="529" spans="1:8" ht="31.5">
      <c r="A529" s="80" t="s">
        <v>25</v>
      </c>
      <c r="B529" s="81" t="s">
        <v>745</v>
      </c>
      <c r="C529" s="81" t="s">
        <v>36</v>
      </c>
      <c r="D529" s="4" t="s">
        <v>67</v>
      </c>
      <c r="E529" s="4" t="s">
        <v>20</v>
      </c>
      <c r="F529" s="8">
        <f>Ведомственная!G732</f>
        <v>4534.5</v>
      </c>
      <c r="G529" s="8">
        <f>Ведомственная!H732</f>
        <v>8626</v>
      </c>
      <c r="H529" s="8">
        <f>Ведомственная!I732</f>
        <v>8626</v>
      </c>
    </row>
    <row r="530" spans="1:8">
      <c r="A530" s="80" t="s">
        <v>22</v>
      </c>
      <c r="B530" s="81" t="s">
        <v>745</v>
      </c>
      <c r="C530" s="81" t="s">
        <v>44</v>
      </c>
      <c r="D530" s="4" t="s">
        <v>67</v>
      </c>
      <c r="E530" s="4" t="s">
        <v>20</v>
      </c>
      <c r="F530" s="8">
        <f>Ведомственная!G733</f>
        <v>290</v>
      </c>
      <c r="G530" s="8">
        <f>Ведомственная!H733</f>
        <v>290</v>
      </c>
      <c r="H530" s="8">
        <f>Ведомственная!I733</f>
        <v>290</v>
      </c>
    </row>
    <row r="531" spans="1:8" ht="31.5">
      <c r="A531" s="80" t="s">
        <v>96</v>
      </c>
      <c r="B531" s="81" t="s">
        <v>745</v>
      </c>
      <c r="C531" s="81" t="s">
        <v>54</v>
      </c>
      <c r="D531" s="4" t="s">
        <v>67</v>
      </c>
      <c r="E531" s="4" t="s">
        <v>20</v>
      </c>
      <c r="F531" s="8">
        <f>Ведомственная!G734</f>
        <v>7000</v>
      </c>
      <c r="G531" s="8">
        <f>Ведомственная!H734</f>
        <v>0</v>
      </c>
      <c r="H531" s="8">
        <f>Ведомственная!I734</f>
        <v>0</v>
      </c>
    </row>
    <row r="532" spans="1:8" ht="31.5">
      <c r="A532" s="80" t="s">
        <v>780</v>
      </c>
      <c r="B532" s="88" t="s">
        <v>781</v>
      </c>
      <c r="C532" s="81"/>
      <c r="D532" s="4"/>
      <c r="E532" s="4"/>
      <c r="F532" s="8">
        <f>F533+F536+F539+F541</f>
        <v>12292.6</v>
      </c>
      <c r="G532" s="8">
        <f t="shared" ref="G532:H532" si="242">G533+G536+G539+G541</f>
        <v>13315.4</v>
      </c>
      <c r="H532" s="8">
        <f t="shared" si="242"/>
        <v>13315.4</v>
      </c>
    </row>
    <row r="533" spans="1:8">
      <c r="A533" s="80" t="s">
        <v>30</v>
      </c>
      <c r="B533" s="88" t="s">
        <v>782</v>
      </c>
      <c r="C533" s="81"/>
      <c r="D533" s="4"/>
      <c r="E533" s="4"/>
      <c r="F533" s="8">
        <f>F534+F535</f>
        <v>11212.6</v>
      </c>
      <c r="G533" s="8">
        <f t="shared" ref="G533:H533" si="243">G534+G535</f>
        <v>11212.6</v>
      </c>
      <c r="H533" s="8">
        <f t="shared" si="243"/>
        <v>11212.6</v>
      </c>
    </row>
    <row r="534" spans="1:8" ht="63">
      <c r="A534" s="80" t="s">
        <v>24</v>
      </c>
      <c r="B534" s="88" t="s">
        <v>782</v>
      </c>
      <c r="C534" s="81">
        <v>100</v>
      </c>
      <c r="D534" s="4" t="s">
        <v>67</v>
      </c>
      <c r="E534" s="4" t="s">
        <v>66</v>
      </c>
      <c r="F534" s="8">
        <f>Ведомственная!G801</f>
        <v>11211.6</v>
      </c>
      <c r="G534" s="8">
        <f>Ведомственная!H801</f>
        <v>11211.6</v>
      </c>
      <c r="H534" s="8">
        <f>Ведомственная!I801</f>
        <v>11211.6</v>
      </c>
    </row>
    <row r="535" spans="1:8" ht="31.5">
      <c r="A535" s="80" t="s">
        <v>25</v>
      </c>
      <c r="B535" s="88" t="s">
        <v>782</v>
      </c>
      <c r="C535" s="81">
        <v>200</v>
      </c>
      <c r="D535" s="4" t="s">
        <v>67</v>
      </c>
      <c r="E535" s="4" t="s">
        <v>66</v>
      </c>
      <c r="F535" s="8">
        <f>Ведомственная!G802</f>
        <v>1</v>
      </c>
      <c r="G535" s="8">
        <f>Ведомственная!H802</f>
        <v>1</v>
      </c>
      <c r="H535" s="8">
        <f>Ведомственная!I802</f>
        <v>1</v>
      </c>
    </row>
    <row r="536" spans="1:8">
      <c r="A536" s="80" t="s">
        <v>40</v>
      </c>
      <c r="B536" s="88" t="s">
        <v>783</v>
      </c>
      <c r="C536" s="81"/>
      <c r="D536" s="4"/>
      <c r="E536" s="4"/>
      <c r="F536" s="8">
        <f>F537+F538</f>
        <v>216.9</v>
      </c>
      <c r="G536" s="8">
        <f t="shared" ref="G536:H536" si="244">G537+G538</f>
        <v>406.79999999999995</v>
      </c>
      <c r="H536" s="8">
        <f t="shared" si="244"/>
        <v>406.79999999999995</v>
      </c>
    </row>
    <row r="537" spans="1:8" ht="31.5">
      <c r="A537" s="80" t="s">
        <v>25</v>
      </c>
      <c r="B537" s="88" t="s">
        <v>783</v>
      </c>
      <c r="C537" s="81">
        <v>200</v>
      </c>
      <c r="D537" s="4" t="s">
        <v>67</v>
      </c>
      <c r="E537" s="4" t="s">
        <v>66</v>
      </c>
      <c r="F537" s="8">
        <f>Ведомственная!G804</f>
        <v>190</v>
      </c>
      <c r="G537" s="8">
        <f>Ведомственная!H804</f>
        <v>379.9</v>
      </c>
      <c r="H537" s="8">
        <f>Ведомственная!I804</f>
        <v>379.9</v>
      </c>
    </row>
    <row r="538" spans="1:8">
      <c r="A538" s="80" t="s">
        <v>13</v>
      </c>
      <c r="B538" s="88" t="s">
        <v>783</v>
      </c>
      <c r="C538" s="81">
        <v>800</v>
      </c>
      <c r="D538" s="4" t="s">
        <v>67</v>
      </c>
      <c r="E538" s="4" t="s">
        <v>66</v>
      </c>
      <c r="F538" s="8">
        <f>Ведомственная!G805</f>
        <v>26.9</v>
      </c>
      <c r="G538" s="8">
        <f>Ведомственная!H805</f>
        <v>26.9</v>
      </c>
      <c r="H538" s="8">
        <f>Ведомственная!I805</f>
        <v>26.9</v>
      </c>
    </row>
    <row r="539" spans="1:8" ht="31.5">
      <c r="A539" s="80" t="s">
        <v>42</v>
      </c>
      <c r="B539" s="88" t="s">
        <v>784</v>
      </c>
      <c r="C539" s="81"/>
      <c r="D539" s="4"/>
      <c r="E539" s="4"/>
      <c r="F539" s="8">
        <f>F540</f>
        <v>610.1</v>
      </c>
      <c r="G539" s="8">
        <f t="shared" ref="G539:H539" si="245">G540</f>
        <v>1220.2</v>
      </c>
      <c r="H539" s="8">
        <f t="shared" si="245"/>
        <v>1220.2</v>
      </c>
    </row>
    <row r="540" spans="1:8" ht="31.5">
      <c r="A540" s="80" t="s">
        <v>25</v>
      </c>
      <c r="B540" s="88" t="s">
        <v>784</v>
      </c>
      <c r="C540" s="81">
        <v>200</v>
      </c>
      <c r="D540" s="4" t="s">
        <v>67</v>
      </c>
      <c r="E540" s="4" t="s">
        <v>66</v>
      </c>
      <c r="F540" s="8">
        <f>Ведомственная!G807</f>
        <v>610.1</v>
      </c>
      <c r="G540" s="8">
        <f>Ведомственная!H807</f>
        <v>1220.2</v>
      </c>
      <c r="H540" s="8">
        <f>Ведомственная!I807</f>
        <v>1220.2</v>
      </c>
    </row>
    <row r="541" spans="1:8" ht="31.5">
      <c r="A541" s="80" t="s">
        <v>43</v>
      </c>
      <c r="B541" s="88" t="s">
        <v>785</v>
      </c>
      <c r="C541" s="81"/>
      <c r="D541" s="4"/>
      <c r="E541" s="4"/>
      <c r="F541" s="8">
        <f>F542+F543</f>
        <v>253</v>
      </c>
      <c r="G541" s="8">
        <f t="shared" ref="G541:H541" si="246">G542+G543</f>
        <v>475.79999999999995</v>
      </c>
      <c r="H541" s="8">
        <f t="shared" si="246"/>
        <v>475.79999999999995</v>
      </c>
    </row>
    <row r="542" spans="1:8" ht="31.5">
      <c r="A542" s="80" t="s">
        <v>25</v>
      </c>
      <c r="B542" s="88" t="s">
        <v>785</v>
      </c>
      <c r="C542" s="81">
        <v>200</v>
      </c>
      <c r="D542" s="4" t="s">
        <v>67</v>
      </c>
      <c r="E542" s="4" t="s">
        <v>66</v>
      </c>
      <c r="F542" s="8">
        <f>Ведомственная!G809</f>
        <v>222.6</v>
      </c>
      <c r="G542" s="8">
        <f>Ведомственная!H809</f>
        <v>445.4</v>
      </c>
      <c r="H542" s="8">
        <f>Ведомственная!I809</f>
        <v>445.4</v>
      </c>
    </row>
    <row r="543" spans="1:8">
      <c r="A543" s="80" t="s">
        <v>13</v>
      </c>
      <c r="B543" s="88" t="s">
        <v>785</v>
      </c>
      <c r="C543" s="81">
        <v>800</v>
      </c>
      <c r="D543" s="4" t="s">
        <v>67</v>
      </c>
      <c r="E543" s="4" t="s">
        <v>66</v>
      </c>
      <c r="F543" s="8">
        <f>Ведомственная!G810</f>
        <v>30.4</v>
      </c>
      <c r="G543" s="8">
        <f>Ведомственная!H810</f>
        <v>30.4</v>
      </c>
      <c r="H543" s="8">
        <f>Ведомственная!I810</f>
        <v>30.4</v>
      </c>
    </row>
    <row r="544" spans="1:8" ht="47.25">
      <c r="A544" s="80" t="s">
        <v>869</v>
      </c>
      <c r="B544" s="81" t="s">
        <v>746</v>
      </c>
      <c r="C544" s="81"/>
      <c r="D544" s="4"/>
      <c r="E544" s="4"/>
      <c r="F544" s="8">
        <f>F545</f>
        <v>318971.2</v>
      </c>
      <c r="G544" s="8">
        <f t="shared" ref="G544:H544" si="247">G545</f>
        <v>339953.6</v>
      </c>
      <c r="H544" s="8">
        <f t="shared" si="247"/>
        <v>340000.39999999997</v>
      </c>
    </row>
    <row r="545" spans="1:8">
      <c r="A545" s="80" t="s">
        <v>263</v>
      </c>
      <c r="B545" s="81" t="s">
        <v>747</v>
      </c>
      <c r="C545" s="81"/>
      <c r="D545" s="4"/>
      <c r="E545" s="4"/>
      <c r="F545" s="8">
        <f>SUM(F546:F549)</f>
        <v>318971.2</v>
      </c>
      <c r="G545" s="8">
        <f t="shared" ref="G545:H545" si="248">SUM(G546:G549)</f>
        <v>339953.6</v>
      </c>
      <c r="H545" s="8">
        <f t="shared" si="248"/>
        <v>340000.39999999997</v>
      </c>
    </row>
    <row r="546" spans="1:8" ht="63">
      <c r="A546" s="80" t="s">
        <v>24</v>
      </c>
      <c r="B546" s="81" t="s">
        <v>747</v>
      </c>
      <c r="C546" s="81" t="s">
        <v>35</v>
      </c>
      <c r="D546" s="4" t="s">
        <v>67</v>
      </c>
      <c r="E546" s="4" t="s">
        <v>20</v>
      </c>
      <c r="F546" s="8">
        <f>Ведомственная!G737</f>
        <v>18193.2</v>
      </c>
      <c r="G546" s="8">
        <f>Ведомственная!H737</f>
        <v>18193.2</v>
      </c>
      <c r="H546" s="8">
        <f>Ведомственная!I737</f>
        <v>18193.2</v>
      </c>
    </row>
    <row r="547" spans="1:8" ht="31.5">
      <c r="A547" s="80" t="s">
        <v>25</v>
      </c>
      <c r="B547" s="81" t="s">
        <v>747</v>
      </c>
      <c r="C547" s="81" t="s">
        <v>36</v>
      </c>
      <c r="D547" s="4" t="s">
        <v>67</v>
      </c>
      <c r="E547" s="4" t="s">
        <v>20</v>
      </c>
      <c r="F547" s="8">
        <f>Ведомственная!G738</f>
        <v>1233.3</v>
      </c>
      <c r="G547" s="8">
        <f>Ведомственная!H738</f>
        <v>2417.3999999999996</v>
      </c>
      <c r="H547" s="8">
        <f>Ведомственная!I738</f>
        <v>2417.3999999999996</v>
      </c>
    </row>
    <row r="548" spans="1:8" ht="31.5">
      <c r="A548" s="80" t="s">
        <v>96</v>
      </c>
      <c r="B548" s="81" t="s">
        <v>747</v>
      </c>
      <c r="C548" s="81" t="s">
        <v>54</v>
      </c>
      <c r="D548" s="4" t="s">
        <v>67</v>
      </c>
      <c r="E548" s="4" t="s">
        <v>20</v>
      </c>
      <c r="F548" s="8">
        <f>Ведомственная!G739</f>
        <v>299479.2</v>
      </c>
      <c r="G548" s="8">
        <f>Ведомственная!H739</f>
        <v>319277.5</v>
      </c>
      <c r="H548" s="8">
        <f>Ведомственная!I739</f>
        <v>319324.3</v>
      </c>
    </row>
    <row r="549" spans="1:8">
      <c r="A549" s="80" t="s">
        <v>13</v>
      </c>
      <c r="B549" s="81" t="s">
        <v>747</v>
      </c>
      <c r="C549" s="81" t="s">
        <v>41</v>
      </c>
      <c r="D549" s="4" t="s">
        <v>67</v>
      </c>
      <c r="E549" s="4" t="s">
        <v>20</v>
      </c>
      <c r="F549" s="8">
        <f>Ведомственная!G740</f>
        <v>65.5</v>
      </c>
      <c r="G549" s="8">
        <f>Ведомственная!H740</f>
        <v>65.5</v>
      </c>
      <c r="H549" s="8">
        <f>Ведомственная!I740</f>
        <v>65.5</v>
      </c>
    </row>
    <row r="550" spans="1:8" ht="47.25">
      <c r="A550" s="80" t="s">
        <v>749</v>
      </c>
      <c r="B550" s="81" t="s">
        <v>750</v>
      </c>
      <c r="C550" s="81"/>
      <c r="D550" s="4"/>
      <c r="E550" s="4"/>
      <c r="F550" s="8">
        <f>F551</f>
        <v>12658.2</v>
      </c>
      <c r="G550" s="8">
        <f t="shared" ref="G550:H550" si="249">G551</f>
        <v>0</v>
      </c>
      <c r="H550" s="8">
        <f t="shared" si="249"/>
        <v>0</v>
      </c>
    </row>
    <row r="551" spans="1:8">
      <c r="A551" s="80" t="s">
        <v>21</v>
      </c>
      <c r="B551" s="81" t="s">
        <v>841</v>
      </c>
      <c r="C551" s="81"/>
      <c r="D551" s="4"/>
      <c r="E551" s="4"/>
      <c r="F551" s="8">
        <f>F552+F553</f>
        <v>12658.2</v>
      </c>
      <c r="G551" s="8">
        <f t="shared" ref="G551:H551" si="250">G552+G553</f>
        <v>0</v>
      </c>
      <c r="H551" s="8">
        <f t="shared" si="250"/>
        <v>0</v>
      </c>
    </row>
    <row r="552" spans="1:8" ht="31.5">
      <c r="A552" s="80" t="s">
        <v>25</v>
      </c>
      <c r="B552" s="81" t="s">
        <v>841</v>
      </c>
      <c r="C552" s="81" t="s">
        <v>36</v>
      </c>
      <c r="D552" s="4" t="s">
        <v>67</v>
      </c>
      <c r="E552" s="4" t="s">
        <v>20</v>
      </c>
      <c r="F552" s="8">
        <f>Ведомственная!G743</f>
        <v>200.5</v>
      </c>
      <c r="G552" s="8">
        <f>Ведомственная!H743</f>
        <v>0</v>
      </c>
      <c r="H552" s="8">
        <f>Ведомственная!I743</f>
        <v>0</v>
      </c>
    </row>
    <row r="553" spans="1:8" ht="31.5">
      <c r="A553" s="80" t="s">
        <v>96</v>
      </c>
      <c r="B553" s="81" t="s">
        <v>841</v>
      </c>
      <c r="C553" s="81" t="s">
        <v>54</v>
      </c>
      <c r="D553" s="4" t="s">
        <v>67</v>
      </c>
      <c r="E553" s="4" t="s">
        <v>20</v>
      </c>
      <c r="F553" s="8">
        <f>Ведомственная!G744</f>
        <v>12457.7</v>
      </c>
      <c r="G553" s="8">
        <f>Ведомственная!H744</f>
        <v>0</v>
      </c>
      <c r="H553" s="8">
        <f>Ведомственная!I744</f>
        <v>0</v>
      </c>
    </row>
    <row r="554" spans="1:8" ht="31.5">
      <c r="A554" s="54" t="s">
        <v>298</v>
      </c>
      <c r="B554" s="55" t="s">
        <v>297</v>
      </c>
      <c r="C554" s="55"/>
      <c r="D554" s="59"/>
      <c r="E554" s="59"/>
      <c r="F554" s="57">
        <f>F555+F572+F583</f>
        <v>3933426.899999999</v>
      </c>
      <c r="G554" s="57">
        <f>G555+G572+G583</f>
        <v>3993245.2999999989</v>
      </c>
      <c r="H554" s="57">
        <f>H555+H572+H583</f>
        <v>4033538.1999999988</v>
      </c>
    </row>
    <row r="555" spans="1:8" ht="31.5">
      <c r="A555" s="108" t="s">
        <v>178</v>
      </c>
      <c r="B555" s="21" t="s">
        <v>492</v>
      </c>
      <c r="C555" s="4"/>
      <c r="D555" s="4"/>
      <c r="E555" s="4"/>
      <c r="F555" s="8">
        <f>F556+F562+F559+F565+F568</f>
        <v>741</v>
      </c>
      <c r="G555" s="8">
        <f t="shared" ref="G555:H555" si="251">G556+G562+G559+G565+G568</f>
        <v>721</v>
      </c>
      <c r="H555" s="8">
        <f t="shared" si="251"/>
        <v>721</v>
      </c>
    </row>
    <row r="556" spans="1:8">
      <c r="A556" s="108" t="s">
        <v>493</v>
      </c>
      <c r="B556" s="21" t="s">
        <v>494</v>
      </c>
      <c r="C556" s="4"/>
      <c r="D556" s="4"/>
      <c r="E556" s="4"/>
      <c r="F556" s="8">
        <f>F557</f>
        <v>300</v>
      </c>
      <c r="G556" s="8">
        <f t="shared" ref="G556:H556" si="252">G557</f>
        <v>300</v>
      </c>
      <c r="H556" s="8">
        <f t="shared" si="252"/>
        <v>300</v>
      </c>
    </row>
    <row r="557" spans="1:8" ht="47.25">
      <c r="A557" s="108" t="s">
        <v>495</v>
      </c>
      <c r="B557" s="21" t="s">
        <v>496</v>
      </c>
      <c r="C557" s="4"/>
      <c r="D557" s="4"/>
      <c r="E557" s="4"/>
      <c r="F557" s="8">
        <f>F558</f>
        <v>300</v>
      </c>
      <c r="G557" s="8">
        <f t="shared" ref="G557:H557" si="253">G558</f>
        <v>300</v>
      </c>
      <c r="H557" s="8">
        <f t="shared" si="253"/>
        <v>300</v>
      </c>
    </row>
    <row r="558" spans="1:8" ht="31.5">
      <c r="A558" s="108" t="s">
        <v>96</v>
      </c>
      <c r="B558" s="21" t="s">
        <v>496</v>
      </c>
      <c r="C558" s="4" t="s">
        <v>54</v>
      </c>
      <c r="D558" s="4" t="s">
        <v>52</v>
      </c>
      <c r="E558" s="4" t="s">
        <v>23</v>
      </c>
      <c r="F558" s="8">
        <f>Ведомственная!G878</f>
        <v>300</v>
      </c>
      <c r="G558" s="8">
        <f>Ведомственная!H878</f>
        <v>300</v>
      </c>
      <c r="H558" s="8">
        <f>Ведомственная!I878</f>
        <v>300</v>
      </c>
    </row>
    <row r="559" spans="1:8" ht="78.75">
      <c r="A559" s="108" t="s">
        <v>498</v>
      </c>
      <c r="B559" s="70" t="s">
        <v>499</v>
      </c>
      <c r="C559" s="69"/>
      <c r="D559" s="4"/>
      <c r="E559" s="4"/>
      <c r="F559" s="8">
        <f>SUM(F560:F561)</f>
        <v>10</v>
      </c>
      <c r="G559" s="8">
        <f>SUM(G560:G561)</f>
        <v>0</v>
      </c>
      <c r="H559" s="8">
        <f>SUM(H560:H561)</f>
        <v>0</v>
      </c>
    </row>
    <row r="560" spans="1:8" ht="31.5">
      <c r="A560" s="71" t="s">
        <v>25</v>
      </c>
      <c r="B560" s="70" t="s">
        <v>499</v>
      </c>
      <c r="C560" s="69" t="s">
        <v>36</v>
      </c>
      <c r="D560" s="4" t="s">
        <v>52</v>
      </c>
      <c r="E560" s="4" t="s">
        <v>27</v>
      </c>
      <c r="F560" s="8">
        <f>Ведомственная!G957</f>
        <v>5</v>
      </c>
      <c r="G560" s="8">
        <f>Ведомственная!H957</f>
        <v>0</v>
      </c>
      <c r="H560" s="8">
        <f>Ведомственная!I957</f>
        <v>0</v>
      </c>
    </row>
    <row r="561" spans="1:8" ht="31.5">
      <c r="A561" s="108" t="s">
        <v>96</v>
      </c>
      <c r="B561" s="70" t="s">
        <v>499</v>
      </c>
      <c r="C561" s="69" t="s">
        <v>54</v>
      </c>
      <c r="D561" s="4" t="s">
        <v>52</v>
      </c>
      <c r="E561" s="4" t="s">
        <v>27</v>
      </c>
      <c r="F561" s="8">
        <f>Ведомственная!G958</f>
        <v>5</v>
      </c>
      <c r="G561" s="8">
        <f>Ведомственная!H958</f>
        <v>0</v>
      </c>
      <c r="H561" s="8">
        <f>Ведомственная!I958</f>
        <v>0</v>
      </c>
    </row>
    <row r="562" spans="1:8">
      <c r="A562" s="108" t="s">
        <v>500</v>
      </c>
      <c r="B562" s="21" t="s">
        <v>501</v>
      </c>
      <c r="C562" s="4"/>
      <c r="D562" s="4"/>
      <c r="E562" s="4"/>
      <c r="F562" s="8">
        <f>F563+F565</f>
        <v>10</v>
      </c>
      <c r="G562" s="8">
        <f>G563+G565</f>
        <v>0</v>
      </c>
      <c r="H562" s="8">
        <f>H563+H565</f>
        <v>0</v>
      </c>
    </row>
    <row r="563" spans="1:8">
      <c r="A563" s="108" t="s">
        <v>872</v>
      </c>
      <c r="B563" s="19" t="s">
        <v>866</v>
      </c>
      <c r="C563" s="4"/>
      <c r="D563" s="4"/>
      <c r="E563" s="4"/>
      <c r="F563" s="8">
        <f>SUM(F564:F564)</f>
        <v>10</v>
      </c>
      <c r="G563" s="8">
        <f>SUM(G564:G564)</f>
        <v>0</v>
      </c>
      <c r="H563" s="8">
        <f>SUM(H564:H564)</f>
        <v>0</v>
      </c>
    </row>
    <row r="564" spans="1:8" ht="31.5">
      <c r="A564" s="108" t="s">
        <v>96</v>
      </c>
      <c r="B564" s="19" t="s">
        <v>866</v>
      </c>
      <c r="C564" s="4" t="s">
        <v>54</v>
      </c>
      <c r="D564" s="4" t="s">
        <v>52</v>
      </c>
      <c r="E564" s="4" t="s">
        <v>27</v>
      </c>
      <c r="F564" s="8">
        <f>Ведомственная!G961</f>
        <v>10</v>
      </c>
      <c r="G564" s="8">
        <f>Ведомственная!H961</f>
        <v>0</v>
      </c>
      <c r="H564" s="8">
        <f>Ведомственная!I961</f>
        <v>0</v>
      </c>
    </row>
    <row r="565" spans="1:8" ht="47.25" hidden="1">
      <c r="A565" s="108" t="s">
        <v>540</v>
      </c>
      <c r="B565" s="19" t="s">
        <v>541</v>
      </c>
      <c r="C565" s="4"/>
      <c r="D565" s="4"/>
      <c r="E565" s="4"/>
      <c r="F565" s="8">
        <f>F566+F567</f>
        <v>0</v>
      </c>
      <c r="G565" s="8">
        <f t="shared" ref="G565:H565" si="254">G566+G567</f>
        <v>0</v>
      </c>
      <c r="H565" s="8">
        <f t="shared" si="254"/>
        <v>0</v>
      </c>
    </row>
    <row r="566" spans="1:8" ht="31.5" hidden="1">
      <c r="A566" s="71" t="s">
        <v>25</v>
      </c>
      <c r="B566" s="19" t="s">
        <v>541</v>
      </c>
      <c r="C566" s="4" t="s">
        <v>36</v>
      </c>
      <c r="D566" s="4" t="s">
        <v>52</v>
      </c>
      <c r="E566" s="4" t="s">
        <v>27</v>
      </c>
      <c r="F566" s="8">
        <f>Ведомственная!G963</f>
        <v>0</v>
      </c>
      <c r="G566" s="8">
        <f>Ведомственная!H963</f>
        <v>0</v>
      </c>
      <c r="H566" s="8">
        <f>Ведомственная!I963</f>
        <v>0</v>
      </c>
    </row>
    <row r="567" spans="1:8" ht="31.5" hidden="1">
      <c r="A567" s="108" t="s">
        <v>96</v>
      </c>
      <c r="B567" s="19" t="s">
        <v>541</v>
      </c>
      <c r="C567" s="4" t="s">
        <v>54</v>
      </c>
      <c r="D567" s="4" t="s">
        <v>52</v>
      </c>
      <c r="E567" s="4" t="s">
        <v>27</v>
      </c>
      <c r="F567" s="8">
        <f>Ведомственная!G964</f>
        <v>0</v>
      </c>
      <c r="G567" s="8">
        <f>Ведомственная!H964</f>
        <v>0</v>
      </c>
      <c r="H567" s="8">
        <f>Ведомственная!I964</f>
        <v>0</v>
      </c>
    </row>
    <row r="568" spans="1:8">
      <c r="A568" s="108" t="s">
        <v>556</v>
      </c>
      <c r="B568" s="21" t="s">
        <v>557</v>
      </c>
      <c r="C568" s="4"/>
      <c r="D568" s="4"/>
      <c r="E568" s="4"/>
      <c r="F568" s="8">
        <f>F569</f>
        <v>421</v>
      </c>
      <c r="G568" s="8">
        <f t="shared" ref="G568:H568" si="255">G569</f>
        <v>421</v>
      </c>
      <c r="H568" s="8">
        <f t="shared" si="255"/>
        <v>421</v>
      </c>
    </row>
    <row r="569" spans="1:8">
      <c r="A569" s="108" t="s">
        <v>558</v>
      </c>
      <c r="B569" s="4" t="s">
        <v>559</v>
      </c>
      <c r="C569" s="4"/>
      <c r="D569" s="4"/>
      <c r="E569" s="4"/>
      <c r="F569" s="8">
        <f>F570+F571</f>
        <v>421</v>
      </c>
      <c r="G569" s="8">
        <f t="shared" ref="G569:H569" si="256">G570+G571</f>
        <v>421</v>
      </c>
      <c r="H569" s="8">
        <f t="shared" si="256"/>
        <v>421</v>
      </c>
    </row>
    <row r="570" spans="1:8" ht="31.5">
      <c r="A570" s="108" t="s">
        <v>25</v>
      </c>
      <c r="B570" s="4" t="s">
        <v>559</v>
      </c>
      <c r="C570" s="4" t="s">
        <v>36</v>
      </c>
      <c r="D570" s="4" t="s">
        <v>52</v>
      </c>
      <c r="E570" s="4" t="s">
        <v>52</v>
      </c>
      <c r="F570" s="8">
        <f>Ведомственная!G999</f>
        <v>371</v>
      </c>
      <c r="G570" s="8">
        <f>Ведомственная!H999</f>
        <v>421</v>
      </c>
      <c r="H570" s="8">
        <f>Ведомственная!I999</f>
        <v>421</v>
      </c>
    </row>
    <row r="571" spans="1:8">
      <c r="A571" s="108" t="s">
        <v>22</v>
      </c>
      <c r="B571" s="4" t="s">
        <v>559</v>
      </c>
      <c r="C571" s="4" t="s">
        <v>44</v>
      </c>
      <c r="D571" s="4" t="s">
        <v>52</v>
      </c>
      <c r="E571" s="4" t="s">
        <v>52</v>
      </c>
      <c r="F571" s="8">
        <f>Ведомственная!G1000</f>
        <v>50</v>
      </c>
      <c r="G571" s="8">
        <f>Ведомственная!H1000</f>
        <v>0</v>
      </c>
      <c r="H571" s="8">
        <f>Ведомственная!I1000</f>
        <v>0</v>
      </c>
    </row>
    <row r="572" spans="1:8">
      <c r="A572" s="108" t="s">
        <v>218</v>
      </c>
      <c r="B572" s="21" t="s">
        <v>502</v>
      </c>
      <c r="C572" s="4"/>
      <c r="D572" s="4"/>
      <c r="E572" s="4"/>
      <c r="F572" s="8">
        <f>F573</f>
        <v>21486.3</v>
      </c>
      <c r="G572" s="8">
        <f t="shared" ref="G572:H572" si="257">G573</f>
        <v>1453.3</v>
      </c>
      <c r="H572" s="8">
        <f t="shared" si="257"/>
        <v>1439.4</v>
      </c>
    </row>
    <row r="573" spans="1:8" ht="31.5">
      <c r="A573" s="108" t="s">
        <v>822</v>
      </c>
      <c r="B573" s="21" t="s">
        <v>503</v>
      </c>
      <c r="C573" s="4"/>
      <c r="D573" s="4"/>
      <c r="E573" s="4"/>
      <c r="F573" s="8">
        <f>F574+F577+F580</f>
        <v>21486.3</v>
      </c>
      <c r="G573" s="8">
        <f t="shared" ref="G573:H573" si="258">G574+G577+G580</f>
        <v>1453.3</v>
      </c>
      <c r="H573" s="8">
        <f t="shared" si="258"/>
        <v>1439.4</v>
      </c>
    </row>
    <row r="574" spans="1:8" ht="31.5">
      <c r="A574" s="108" t="s">
        <v>504</v>
      </c>
      <c r="B574" s="21" t="s">
        <v>505</v>
      </c>
      <c r="C574" s="4"/>
      <c r="D574" s="4"/>
      <c r="E574" s="4"/>
      <c r="F574" s="8">
        <f>F575+F576</f>
        <v>30</v>
      </c>
      <c r="G574" s="8">
        <f t="shared" ref="G574:H574" si="259">G575+G576</f>
        <v>0</v>
      </c>
      <c r="H574" s="8">
        <f t="shared" si="259"/>
        <v>0</v>
      </c>
    </row>
    <row r="575" spans="1:8" ht="31.5">
      <c r="A575" s="108" t="s">
        <v>25</v>
      </c>
      <c r="B575" s="21" t="s">
        <v>505</v>
      </c>
      <c r="C575" s="4" t="s">
        <v>36</v>
      </c>
      <c r="D575" s="4" t="s">
        <v>52</v>
      </c>
      <c r="E575" s="4" t="s">
        <v>23</v>
      </c>
      <c r="F575" s="8">
        <f>Ведомственная!G882</f>
        <v>15</v>
      </c>
      <c r="G575" s="8">
        <f>Ведомственная!H882</f>
        <v>0</v>
      </c>
      <c r="H575" s="8">
        <f>Ведомственная!I882</f>
        <v>0</v>
      </c>
    </row>
    <row r="576" spans="1:8" ht="31.5">
      <c r="A576" s="108" t="s">
        <v>96</v>
      </c>
      <c r="B576" s="21" t="s">
        <v>505</v>
      </c>
      <c r="C576" s="4" t="s">
        <v>54</v>
      </c>
      <c r="D576" s="4" t="s">
        <v>52</v>
      </c>
      <c r="E576" s="4" t="s">
        <v>23</v>
      </c>
      <c r="F576" s="8">
        <f>Ведомственная!G883</f>
        <v>15</v>
      </c>
      <c r="G576" s="8">
        <f>Ведомственная!H883</f>
        <v>0</v>
      </c>
      <c r="H576" s="8">
        <f>Ведомственная!I883</f>
        <v>0</v>
      </c>
    </row>
    <row r="577" spans="1:8" ht="47.25">
      <c r="A577" s="108" t="s">
        <v>506</v>
      </c>
      <c r="B577" s="21" t="s">
        <v>507</v>
      </c>
      <c r="C577" s="4"/>
      <c r="D577" s="4"/>
      <c r="E577" s="4"/>
      <c r="F577" s="8">
        <f>F578+F579</f>
        <v>20428.7</v>
      </c>
      <c r="G577" s="8">
        <f t="shared" ref="G577:H577" si="260">G578+G579</f>
        <v>0</v>
      </c>
      <c r="H577" s="8">
        <f t="shared" si="260"/>
        <v>0</v>
      </c>
    </row>
    <row r="578" spans="1:8" ht="31.5">
      <c r="A578" s="108" t="s">
        <v>25</v>
      </c>
      <c r="B578" s="21" t="s">
        <v>507</v>
      </c>
      <c r="C578" s="4" t="s">
        <v>36</v>
      </c>
      <c r="D578" s="4" t="s">
        <v>52</v>
      </c>
      <c r="E578" s="4" t="s">
        <v>23</v>
      </c>
      <c r="F578" s="8">
        <f>Ведомственная!G885</f>
        <v>20428.7</v>
      </c>
      <c r="G578" s="8">
        <f>Ведомственная!H885</f>
        <v>0</v>
      </c>
      <c r="H578" s="8">
        <f>Ведомственная!I885</f>
        <v>0</v>
      </c>
    </row>
    <row r="579" spans="1:8" ht="31.5" hidden="1">
      <c r="A579" s="108" t="s">
        <v>96</v>
      </c>
      <c r="B579" s="21" t="s">
        <v>507</v>
      </c>
      <c r="C579" s="4" t="s">
        <v>54</v>
      </c>
      <c r="D579" s="4" t="s">
        <v>52</v>
      </c>
      <c r="E579" s="4" t="s">
        <v>23</v>
      </c>
      <c r="F579" s="8">
        <f>Ведомственная!G886</f>
        <v>0</v>
      </c>
      <c r="G579" s="8">
        <f>Ведомственная!H886</f>
        <v>0</v>
      </c>
      <c r="H579" s="8">
        <f>Ведомственная!I886</f>
        <v>0</v>
      </c>
    </row>
    <row r="580" spans="1:8" ht="31.5">
      <c r="A580" s="108" t="s">
        <v>508</v>
      </c>
      <c r="B580" s="21" t="s">
        <v>509</v>
      </c>
      <c r="C580" s="4"/>
      <c r="D580" s="4"/>
      <c r="E580" s="4"/>
      <c r="F580" s="8">
        <f>F581+F582</f>
        <v>1027.5999999999999</v>
      </c>
      <c r="G580" s="8">
        <f t="shared" ref="G580:H580" si="261">G581+G582</f>
        <v>1453.3</v>
      </c>
      <c r="H580" s="8">
        <f t="shared" si="261"/>
        <v>1439.4</v>
      </c>
    </row>
    <row r="581" spans="1:8" ht="31.5">
      <c r="A581" s="108" t="s">
        <v>25</v>
      </c>
      <c r="B581" s="21" t="s">
        <v>509</v>
      </c>
      <c r="C581" s="4" t="s">
        <v>36</v>
      </c>
      <c r="D581" s="4" t="s">
        <v>52</v>
      </c>
      <c r="E581" s="4" t="s">
        <v>23</v>
      </c>
      <c r="F581" s="8">
        <f>Ведомственная!G888</f>
        <v>205.5</v>
      </c>
      <c r="G581" s="8">
        <f>Ведомственная!H888</f>
        <v>581.29999999999995</v>
      </c>
      <c r="H581" s="8">
        <f>Ведомственная!I888</f>
        <v>1151.5</v>
      </c>
    </row>
    <row r="582" spans="1:8" ht="31.5">
      <c r="A582" s="108" t="s">
        <v>96</v>
      </c>
      <c r="B582" s="21" t="s">
        <v>509</v>
      </c>
      <c r="C582" s="4" t="s">
        <v>54</v>
      </c>
      <c r="D582" s="4" t="s">
        <v>52</v>
      </c>
      <c r="E582" s="4" t="s">
        <v>23</v>
      </c>
      <c r="F582" s="8">
        <f>Ведомственная!G889</f>
        <v>822.09999999999991</v>
      </c>
      <c r="G582" s="8">
        <f>Ведомственная!H889</f>
        <v>872</v>
      </c>
      <c r="H582" s="8">
        <f>Ведомственная!I889</f>
        <v>287.90000000000009</v>
      </c>
    </row>
    <row r="583" spans="1:8">
      <c r="A583" s="108" t="s">
        <v>175</v>
      </c>
      <c r="B583" s="21" t="s">
        <v>467</v>
      </c>
      <c r="C583" s="4"/>
      <c r="D583" s="4"/>
      <c r="E583" s="4"/>
      <c r="F583" s="8">
        <f>F584+F644+F665+F679+F694+F708+F716+F736</f>
        <v>3911199.5999999992</v>
      </c>
      <c r="G583" s="8">
        <f>G584+G644+G665+G679+G694+G708+G716+G736</f>
        <v>3991070.9999999991</v>
      </c>
      <c r="H583" s="8">
        <f>H584+H644+H665+H679+H694+H708+H716+H736</f>
        <v>4031377.7999999989</v>
      </c>
    </row>
    <row r="584" spans="1:8" ht="31.5">
      <c r="A584" s="108" t="s">
        <v>751</v>
      </c>
      <c r="B584" s="21" t="s">
        <v>468</v>
      </c>
      <c r="C584" s="4"/>
      <c r="D584" s="4"/>
      <c r="E584" s="4"/>
      <c r="F584" s="8">
        <f>F585+F588+F591+F596+F598+F601+F604+F609+F623+F626+F629+F631+F635+F638+F640</f>
        <v>3640348.8999999994</v>
      </c>
      <c r="G584" s="8">
        <f t="shared" ref="G584:H584" si="262">G585+G588+G591+G596+G598+G601+G604+G609+G623+G626+G629+G631+G635+G638+G640</f>
        <v>3720841.899999999</v>
      </c>
      <c r="H584" s="8">
        <f t="shared" si="262"/>
        <v>3723691.5999999992</v>
      </c>
    </row>
    <row r="585" spans="1:8" ht="63">
      <c r="A585" s="108" t="s">
        <v>564</v>
      </c>
      <c r="B585" s="19" t="s">
        <v>565</v>
      </c>
      <c r="C585" s="4"/>
      <c r="D585" s="4"/>
      <c r="E585" s="4"/>
      <c r="F585" s="8">
        <f>F586+F587</f>
        <v>5395.1</v>
      </c>
      <c r="G585" s="8">
        <f>G586+G587</f>
        <v>5409.7</v>
      </c>
      <c r="H585" s="8">
        <f>H586+H587</f>
        <v>5424.9</v>
      </c>
    </row>
    <row r="586" spans="1:8" ht="63">
      <c r="A586" s="108" t="s">
        <v>24</v>
      </c>
      <c r="B586" s="19" t="s">
        <v>565</v>
      </c>
      <c r="C586" s="4" t="s">
        <v>35</v>
      </c>
      <c r="D586" s="4" t="s">
        <v>52</v>
      </c>
      <c r="E586" s="4" t="s">
        <v>69</v>
      </c>
      <c r="F586" s="8">
        <f>Ведомственная!G1021</f>
        <v>5077.8</v>
      </c>
      <c r="G586" s="8">
        <f>Ведомственная!H1021</f>
        <v>5092.3999999999996</v>
      </c>
      <c r="H586" s="8">
        <f>Ведомственная!I1021</f>
        <v>5107.5999999999995</v>
      </c>
    </row>
    <row r="587" spans="1:8" ht="31.5">
      <c r="A587" s="108" t="s">
        <v>25</v>
      </c>
      <c r="B587" s="19" t="s">
        <v>565</v>
      </c>
      <c r="C587" s="4" t="s">
        <v>36</v>
      </c>
      <c r="D587" s="4" t="s">
        <v>52</v>
      </c>
      <c r="E587" s="4" t="s">
        <v>69</v>
      </c>
      <c r="F587" s="8">
        <f>Ведомственная!G1022</f>
        <v>317.3</v>
      </c>
      <c r="G587" s="8">
        <f>Ведомственная!H1022</f>
        <v>317.3</v>
      </c>
      <c r="H587" s="8">
        <f>Ведомственная!I1022</f>
        <v>317.3</v>
      </c>
    </row>
    <row r="588" spans="1:8" ht="94.5">
      <c r="A588" s="73" t="s">
        <v>510</v>
      </c>
      <c r="B588" s="21" t="s">
        <v>511</v>
      </c>
      <c r="C588" s="4"/>
      <c r="D588" s="4"/>
      <c r="E588" s="4"/>
      <c r="F588" s="8">
        <f>F589+F590</f>
        <v>65592.100000000006</v>
      </c>
      <c r="G588" s="8">
        <f t="shared" ref="G588:H588" si="263">G589+G590</f>
        <v>65102.200000000004</v>
      </c>
      <c r="H588" s="8">
        <f t="shared" si="263"/>
        <v>66179.8</v>
      </c>
    </row>
    <row r="589" spans="1:8" ht="63">
      <c r="A589" s="2" t="s">
        <v>24</v>
      </c>
      <c r="B589" s="21" t="s">
        <v>511</v>
      </c>
      <c r="C589" s="4" t="s">
        <v>35</v>
      </c>
      <c r="D589" s="4" t="s">
        <v>52</v>
      </c>
      <c r="E589" s="4" t="s">
        <v>23</v>
      </c>
      <c r="F589" s="8">
        <f>Ведомственная!G893</f>
        <v>61458.400000000009</v>
      </c>
      <c r="G589" s="8">
        <f>Ведомственная!H893</f>
        <v>61458.400000000001</v>
      </c>
      <c r="H589" s="8">
        <f>Ведомственная!I893</f>
        <v>62073</v>
      </c>
    </row>
    <row r="590" spans="1:8" ht="31.5">
      <c r="A590" s="108" t="s">
        <v>25</v>
      </c>
      <c r="B590" s="21" t="s">
        <v>511</v>
      </c>
      <c r="C590" s="4" t="s">
        <v>36</v>
      </c>
      <c r="D590" s="4" t="s">
        <v>52</v>
      </c>
      <c r="E590" s="4" t="s">
        <v>23</v>
      </c>
      <c r="F590" s="8">
        <f>Ведомственная!G894</f>
        <v>4133.7</v>
      </c>
      <c r="G590" s="8">
        <f>Ведомственная!H894</f>
        <v>3643.8</v>
      </c>
      <c r="H590" s="8">
        <f>Ведомственная!I894</f>
        <v>4106.8</v>
      </c>
    </row>
    <row r="591" spans="1:8" ht="78.75">
      <c r="A591" s="108" t="s">
        <v>512</v>
      </c>
      <c r="B591" s="21" t="s">
        <v>513</v>
      </c>
      <c r="C591" s="4"/>
      <c r="D591" s="4"/>
      <c r="E591" s="4"/>
      <c r="F591" s="8">
        <f>SUM(F592:F595)</f>
        <v>1292919.3</v>
      </c>
      <c r="G591" s="8">
        <f>SUM(G592:G595)</f>
        <v>1293839.3</v>
      </c>
      <c r="H591" s="8">
        <f>SUM(H592:H595)</f>
        <v>1294796.0999999999</v>
      </c>
    </row>
    <row r="592" spans="1:8" ht="63">
      <c r="A592" s="108" t="s">
        <v>24</v>
      </c>
      <c r="B592" s="21" t="s">
        <v>513</v>
      </c>
      <c r="C592" s="4" t="s">
        <v>35</v>
      </c>
      <c r="D592" s="4" t="s">
        <v>52</v>
      </c>
      <c r="E592" s="4" t="s">
        <v>23</v>
      </c>
      <c r="F592" s="8">
        <f>Ведомственная!G896</f>
        <v>387283.8</v>
      </c>
      <c r="G592" s="8">
        <f>Ведомственная!H896</f>
        <v>379814.9</v>
      </c>
      <c r="H592" s="8">
        <f>Ведомственная!I896</f>
        <v>380098.3</v>
      </c>
    </row>
    <row r="593" spans="1:8" ht="31.5">
      <c r="A593" s="108" t="s">
        <v>25</v>
      </c>
      <c r="B593" s="21" t="s">
        <v>513</v>
      </c>
      <c r="C593" s="4" t="s">
        <v>36</v>
      </c>
      <c r="D593" s="4" t="s">
        <v>52</v>
      </c>
      <c r="E593" s="4" t="s">
        <v>23</v>
      </c>
      <c r="F593" s="8">
        <f>Ведомственная!G897</f>
        <v>15584.2</v>
      </c>
      <c r="G593" s="8">
        <f>Ведомственная!H897</f>
        <v>15584.2</v>
      </c>
      <c r="H593" s="8">
        <f>Ведомственная!I897</f>
        <v>15584.2</v>
      </c>
    </row>
    <row r="594" spans="1:8">
      <c r="A594" s="151" t="s">
        <v>96</v>
      </c>
      <c r="B594" s="21" t="s">
        <v>513</v>
      </c>
      <c r="C594" s="4" t="s">
        <v>54</v>
      </c>
      <c r="D594" s="4" t="s">
        <v>52</v>
      </c>
      <c r="E594" s="4" t="s">
        <v>23</v>
      </c>
      <c r="F594" s="8">
        <f>Ведомственная!G898</f>
        <v>870832.6</v>
      </c>
      <c r="G594" s="8">
        <f>Ведомственная!H898</f>
        <v>879221.5</v>
      </c>
      <c r="H594" s="8">
        <f>Ведомственная!I898</f>
        <v>879894.9</v>
      </c>
    </row>
    <row r="595" spans="1:8">
      <c r="A595" s="149"/>
      <c r="B595" s="21" t="s">
        <v>513</v>
      </c>
      <c r="C595" s="4" t="s">
        <v>54</v>
      </c>
      <c r="D595" s="4" t="s">
        <v>52</v>
      </c>
      <c r="E595" s="4" t="s">
        <v>27</v>
      </c>
      <c r="F595" s="8">
        <f>Ведомственная!G968</f>
        <v>19218.7</v>
      </c>
      <c r="G595" s="8">
        <f>Ведомственная!H968</f>
        <v>19218.7</v>
      </c>
      <c r="H595" s="8">
        <f>Ведомственная!I968</f>
        <v>19218.7</v>
      </c>
    </row>
    <row r="596" spans="1:8" ht="110.25">
      <c r="A596" s="108" t="s">
        <v>542</v>
      </c>
      <c r="B596" s="21" t="s">
        <v>543</v>
      </c>
      <c r="C596" s="4"/>
      <c r="D596" s="4"/>
      <c r="E596" s="4"/>
      <c r="F596" s="8">
        <f>F597</f>
        <v>16384.900000000001</v>
      </c>
      <c r="G596" s="8">
        <f t="shared" ref="G596:H596" si="264">G597</f>
        <v>16384.900000000001</v>
      </c>
      <c r="H596" s="8">
        <f t="shared" si="264"/>
        <v>16384.900000000001</v>
      </c>
    </row>
    <row r="597" spans="1:8" ht="31.5">
      <c r="A597" s="108" t="s">
        <v>96</v>
      </c>
      <c r="B597" s="21" t="s">
        <v>543</v>
      </c>
      <c r="C597" s="4" t="s">
        <v>54</v>
      </c>
      <c r="D597" s="4" t="s">
        <v>52</v>
      </c>
      <c r="E597" s="4" t="s">
        <v>27</v>
      </c>
      <c r="F597" s="8">
        <f>Ведомственная!G970</f>
        <v>16384.900000000001</v>
      </c>
      <c r="G597" s="8">
        <f>Ведомственная!H970</f>
        <v>16384.900000000001</v>
      </c>
      <c r="H597" s="8">
        <f>Ведомственная!I970</f>
        <v>16384.900000000001</v>
      </c>
    </row>
    <row r="598" spans="1:8" ht="157.5">
      <c r="A598" s="108" t="s">
        <v>514</v>
      </c>
      <c r="B598" s="19" t="s">
        <v>515</v>
      </c>
      <c r="C598" s="19"/>
      <c r="D598" s="4"/>
      <c r="E598" s="4"/>
      <c r="F598" s="8">
        <f>F599+F600</f>
        <v>5669.9</v>
      </c>
      <c r="G598" s="8">
        <f t="shared" ref="G598:H598" si="265">G599+G600</f>
        <v>5896.7</v>
      </c>
      <c r="H598" s="8">
        <f t="shared" si="265"/>
        <v>6132.6</v>
      </c>
    </row>
    <row r="599" spans="1:8" ht="31.5">
      <c r="A599" s="108" t="s">
        <v>25</v>
      </c>
      <c r="B599" s="19" t="s">
        <v>515</v>
      </c>
      <c r="C599" s="19">
        <v>200</v>
      </c>
      <c r="D599" s="4" t="s">
        <v>52</v>
      </c>
      <c r="E599" s="4" t="s">
        <v>23</v>
      </c>
      <c r="F599" s="8">
        <f>Ведомственная!G900</f>
        <v>1744.4</v>
      </c>
      <c r="G599" s="8">
        <f>Ведомственная!H900</f>
        <v>1814.2</v>
      </c>
      <c r="H599" s="8">
        <f>Ведомственная!I900</f>
        <v>1886.8</v>
      </c>
    </row>
    <row r="600" spans="1:8" ht="31.5">
      <c r="A600" s="108" t="s">
        <v>96</v>
      </c>
      <c r="B600" s="19" t="s">
        <v>515</v>
      </c>
      <c r="C600" s="19">
        <v>600</v>
      </c>
      <c r="D600" s="4" t="s">
        <v>52</v>
      </c>
      <c r="E600" s="4" t="s">
        <v>23</v>
      </c>
      <c r="F600" s="8">
        <f>Ведомственная!G901</f>
        <v>3925.4999999999995</v>
      </c>
      <c r="G600" s="8">
        <f>Ведомственная!H901</f>
        <v>4082.5</v>
      </c>
      <c r="H600" s="8">
        <f>Ведомственная!I901</f>
        <v>4245.8</v>
      </c>
    </row>
    <row r="601" spans="1:8" ht="173.25">
      <c r="A601" s="108" t="s">
        <v>823</v>
      </c>
      <c r="B601" s="19" t="s">
        <v>516</v>
      </c>
      <c r="C601" s="19"/>
      <c r="D601" s="4"/>
      <c r="E601" s="4"/>
      <c r="F601" s="8">
        <f>F602+F603</f>
        <v>17832.5</v>
      </c>
      <c r="G601" s="8">
        <f t="shared" ref="G601:H601" si="266">G602+G603</f>
        <v>17832.5</v>
      </c>
      <c r="H601" s="8">
        <f t="shared" si="266"/>
        <v>17832.5</v>
      </c>
    </row>
    <row r="602" spans="1:8" ht="31.5">
      <c r="A602" s="108" t="s">
        <v>25</v>
      </c>
      <c r="B602" s="19" t="s">
        <v>516</v>
      </c>
      <c r="C602" s="19">
        <v>200</v>
      </c>
      <c r="D602" s="4" t="s">
        <v>52</v>
      </c>
      <c r="E602" s="4" t="s">
        <v>23</v>
      </c>
      <c r="F602" s="8">
        <f>Ведомственная!G903</f>
        <v>16509.900000000001</v>
      </c>
      <c r="G602" s="8">
        <f>Ведомственная!H903</f>
        <v>16509.900000000001</v>
      </c>
      <c r="H602" s="8">
        <f>Ведомственная!I903</f>
        <v>16509.900000000001</v>
      </c>
    </row>
    <row r="603" spans="1:8" ht="31.5">
      <c r="A603" s="108" t="s">
        <v>96</v>
      </c>
      <c r="B603" s="19" t="s">
        <v>516</v>
      </c>
      <c r="C603" s="19">
        <v>600</v>
      </c>
      <c r="D603" s="4" t="s">
        <v>52</v>
      </c>
      <c r="E603" s="4" t="s">
        <v>23</v>
      </c>
      <c r="F603" s="8">
        <f>Ведомственная!G904</f>
        <v>1322.5999999999985</v>
      </c>
      <c r="G603" s="8">
        <f>Ведомственная!H904</f>
        <v>1322.5999999999985</v>
      </c>
      <c r="H603" s="8">
        <f>Ведомственная!I904</f>
        <v>1322.5999999999985</v>
      </c>
    </row>
    <row r="604" spans="1:8" ht="47.25">
      <c r="A604" s="108" t="s">
        <v>469</v>
      </c>
      <c r="B604" s="19" t="s">
        <v>470</v>
      </c>
      <c r="C604" s="4"/>
      <c r="D604" s="4"/>
      <c r="E604" s="4"/>
      <c r="F604" s="8">
        <f>SUM(F605:F608)</f>
        <v>794826.3</v>
      </c>
      <c r="G604" s="8">
        <f t="shared" ref="G604:H604" si="267">SUM(G605:G608)</f>
        <v>774804.19999999984</v>
      </c>
      <c r="H604" s="8">
        <f t="shared" si="267"/>
        <v>775326.69999999984</v>
      </c>
    </row>
    <row r="605" spans="1:8" ht="63">
      <c r="A605" s="108" t="s">
        <v>24</v>
      </c>
      <c r="B605" s="19" t="s">
        <v>470</v>
      </c>
      <c r="C605" s="4" t="s">
        <v>35</v>
      </c>
      <c r="D605" s="4" t="s">
        <v>52</v>
      </c>
      <c r="E605" s="4" t="s">
        <v>20</v>
      </c>
      <c r="F605" s="8">
        <f>Ведомственная!G827</f>
        <v>42694.5</v>
      </c>
      <c r="G605" s="8">
        <f>Ведомственная!H827</f>
        <v>22672.400000000001</v>
      </c>
      <c r="H605" s="8">
        <f>Ведомственная!I827</f>
        <v>23194.9</v>
      </c>
    </row>
    <row r="606" spans="1:8" ht="31.5">
      <c r="A606" s="108" t="s">
        <v>25</v>
      </c>
      <c r="B606" s="19" t="s">
        <v>470</v>
      </c>
      <c r="C606" s="4" t="s">
        <v>36</v>
      </c>
      <c r="D606" s="4" t="s">
        <v>52</v>
      </c>
      <c r="E606" s="4" t="s">
        <v>20</v>
      </c>
      <c r="F606" s="8">
        <f>Ведомственная!G828</f>
        <v>340.8</v>
      </c>
      <c r="G606" s="8">
        <f>Ведомственная!H828</f>
        <v>340.8</v>
      </c>
      <c r="H606" s="8">
        <f>Ведомственная!I828</f>
        <v>340.8</v>
      </c>
    </row>
    <row r="607" spans="1:8">
      <c r="A607" s="108" t="s">
        <v>22</v>
      </c>
      <c r="B607" s="19" t="s">
        <v>470</v>
      </c>
      <c r="C607" s="4" t="s">
        <v>44</v>
      </c>
      <c r="D607" s="4" t="s">
        <v>52</v>
      </c>
      <c r="E607" s="4" t="s">
        <v>20</v>
      </c>
      <c r="F607" s="8">
        <f>Ведомственная!G829</f>
        <v>0</v>
      </c>
      <c r="G607" s="8">
        <f>Ведомственная!H829</f>
        <v>0</v>
      </c>
      <c r="H607" s="8">
        <f>Ведомственная!I829</f>
        <v>0</v>
      </c>
    </row>
    <row r="608" spans="1:8" ht="31.5">
      <c r="A608" s="108" t="s">
        <v>96</v>
      </c>
      <c r="B608" s="19" t="s">
        <v>470</v>
      </c>
      <c r="C608" s="4" t="s">
        <v>54</v>
      </c>
      <c r="D608" s="4" t="s">
        <v>52</v>
      </c>
      <c r="E608" s="4" t="s">
        <v>20</v>
      </c>
      <c r="F608" s="8">
        <f>Ведомственная!G830</f>
        <v>751791</v>
      </c>
      <c r="G608" s="8">
        <f>Ведомственная!H830</f>
        <v>751790.99999999988</v>
      </c>
      <c r="H608" s="8">
        <f>Ведомственная!I830</f>
        <v>751790.99999999988</v>
      </c>
    </row>
    <row r="609" spans="1:8">
      <c r="A609" s="108" t="s">
        <v>263</v>
      </c>
      <c r="B609" s="21" t="s">
        <v>471</v>
      </c>
      <c r="C609" s="4"/>
      <c r="D609" s="4"/>
      <c r="E609" s="4"/>
      <c r="F609" s="8">
        <f>SUM(F610:F622)</f>
        <v>1348153.6000000003</v>
      </c>
      <c r="G609" s="8">
        <f t="shared" ref="G609:H609" si="268">SUM(G610:G622)</f>
        <v>1446723.3000000003</v>
      </c>
      <c r="H609" s="8">
        <f t="shared" si="268"/>
        <v>1446656.6000000003</v>
      </c>
    </row>
    <row r="610" spans="1:8">
      <c r="A610" s="151" t="s">
        <v>24</v>
      </c>
      <c r="B610" s="21" t="s">
        <v>471</v>
      </c>
      <c r="C610" s="4" t="s">
        <v>35</v>
      </c>
      <c r="D610" s="4" t="s">
        <v>52</v>
      </c>
      <c r="E610" s="4" t="s">
        <v>20</v>
      </c>
      <c r="F610" s="8">
        <f>Ведомственная!G832</f>
        <v>18486.400000000001</v>
      </c>
      <c r="G610" s="8">
        <f>Ведомственная!H832</f>
        <v>18486.400000000001</v>
      </c>
      <c r="H610" s="8">
        <f>Ведомственная!I832</f>
        <v>18486.400000000001</v>
      </c>
    </row>
    <row r="611" spans="1:8">
      <c r="A611" s="152"/>
      <c r="B611" s="21" t="s">
        <v>471</v>
      </c>
      <c r="C611" s="4" t="s">
        <v>35</v>
      </c>
      <c r="D611" s="4" t="s">
        <v>52</v>
      </c>
      <c r="E611" s="4" t="s">
        <v>23</v>
      </c>
      <c r="F611" s="8">
        <f>Ведомственная!G906</f>
        <v>149848.6</v>
      </c>
      <c r="G611" s="8">
        <f>Ведомственная!H906</f>
        <v>149848.6</v>
      </c>
      <c r="H611" s="8">
        <f>Ведомственная!I906</f>
        <v>149848.6</v>
      </c>
    </row>
    <row r="612" spans="1:8">
      <c r="A612" s="149"/>
      <c r="B612" s="21" t="s">
        <v>471</v>
      </c>
      <c r="C612" s="4" t="s">
        <v>35</v>
      </c>
      <c r="D612" s="4" t="s">
        <v>52</v>
      </c>
      <c r="E612" s="4" t="s">
        <v>69</v>
      </c>
      <c r="F612" s="8">
        <f>Ведомственная!G1024</f>
        <v>10277.5</v>
      </c>
      <c r="G612" s="8">
        <f>Ведомственная!H1024</f>
        <v>10277.5</v>
      </c>
      <c r="H612" s="8">
        <f>Ведомственная!I1024</f>
        <v>10277.5</v>
      </c>
    </row>
    <row r="613" spans="1:8">
      <c r="A613" s="151" t="s">
        <v>25</v>
      </c>
      <c r="B613" s="21" t="s">
        <v>471</v>
      </c>
      <c r="C613" s="4" t="s">
        <v>36</v>
      </c>
      <c r="D613" s="4" t="s">
        <v>52</v>
      </c>
      <c r="E613" s="4" t="s">
        <v>20</v>
      </c>
      <c r="F613" s="8">
        <f>Ведомственная!G833</f>
        <v>14535.4</v>
      </c>
      <c r="G613" s="8">
        <f>Ведомственная!H833</f>
        <v>17947.099999999999</v>
      </c>
      <c r="H613" s="8">
        <f>Ведомственная!I833</f>
        <v>17947.099999999999</v>
      </c>
    </row>
    <row r="614" spans="1:8">
      <c r="A614" s="152"/>
      <c r="B614" s="21" t="s">
        <v>471</v>
      </c>
      <c r="C614" s="4" t="s">
        <v>36</v>
      </c>
      <c r="D614" s="4" t="s">
        <v>52</v>
      </c>
      <c r="E614" s="4" t="s">
        <v>23</v>
      </c>
      <c r="F614" s="8">
        <f>Ведомственная!G907</f>
        <v>95470.299999999988</v>
      </c>
      <c r="G614" s="8">
        <f>Ведомственная!H907</f>
        <v>116749.40000000001</v>
      </c>
      <c r="H614" s="8">
        <f>Ведомственная!I907</f>
        <v>116682.70000000001</v>
      </c>
    </row>
    <row r="615" spans="1:8">
      <c r="A615" s="149"/>
      <c r="B615" s="21" t="s">
        <v>471</v>
      </c>
      <c r="C615" s="4" t="s">
        <v>36</v>
      </c>
      <c r="D615" s="4" t="s">
        <v>52</v>
      </c>
      <c r="E615" s="4" t="s">
        <v>69</v>
      </c>
      <c r="F615" s="8">
        <f>Ведомственная!G1025</f>
        <v>1158.3999999999999</v>
      </c>
      <c r="G615" s="8">
        <f>Ведомственная!H1025</f>
        <v>1331.3999999999996</v>
      </c>
      <c r="H615" s="8">
        <f>Ведомственная!I1025</f>
        <v>1331.3999999999996</v>
      </c>
    </row>
    <row r="616" spans="1:8">
      <c r="A616" s="108" t="s">
        <v>22</v>
      </c>
      <c r="B616" s="21" t="s">
        <v>471</v>
      </c>
      <c r="C616" s="4" t="s">
        <v>44</v>
      </c>
      <c r="D616" s="4" t="s">
        <v>52</v>
      </c>
      <c r="E616" s="4" t="s">
        <v>20</v>
      </c>
      <c r="F616" s="8">
        <f>Ведомственная!G834</f>
        <v>0</v>
      </c>
      <c r="G616" s="8">
        <f>Ведомственная!H834</f>
        <v>0</v>
      </c>
      <c r="H616" s="8">
        <f>Ведомственная!I834</f>
        <v>0</v>
      </c>
    </row>
    <row r="617" spans="1:8">
      <c r="A617" s="151" t="s">
        <v>96</v>
      </c>
      <c r="B617" s="21" t="s">
        <v>471</v>
      </c>
      <c r="C617" s="4" t="s">
        <v>54</v>
      </c>
      <c r="D617" s="4" t="s">
        <v>52</v>
      </c>
      <c r="E617" s="4" t="s">
        <v>20</v>
      </c>
      <c r="F617" s="8">
        <f>Ведомственная!G835</f>
        <v>491171.4</v>
      </c>
      <c r="G617" s="8">
        <f>Ведомственная!H835</f>
        <v>539403.9</v>
      </c>
      <c r="H617" s="8">
        <f>Ведомственная!I835</f>
        <v>539403.9</v>
      </c>
    </row>
    <row r="618" spans="1:8">
      <c r="A618" s="152"/>
      <c r="B618" s="21" t="s">
        <v>471</v>
      </c>
      <c r="C618" s="4" t="s">
        <v>54</v>
      </c>
      <c r="D618" s="4" t="s">
        <v>52</v>
      </c>
      <c r="E618" s="4" t="s">
        <v>23</v>
      </c>
      <c r="F618" s="8">
        <f>Ведомственная!G908</f>
        <v>409885.2</v>
      </c>
      <c r="G618" s="8">
        <f>Ведомственная!H908</f>
        <v>433523.3</v>
      </c>
      <c r="H618" s="8">
        <f>Ведомственная!I908</f>
        <v>433523.3</v>
      </c>
    </row>
    <row r="619" spans="1:8">
      <c r="A619" s="149"/>
      <c r="B619" s="21" t="s">
        <v>471</v>
      </c>
      <c r="C619" s="4" t="s">
        <v>54</v>
      </c>
      <c r="D619" s="4" t="s">
        <v>52</v>
      </c>
      <c r="E619" s="4" t="s">
        <v>27</v>
      </c>
      <c r="F619" s="8">
        <f>Ведомственная!G972</f>
        <v>147132.6</v>
      </c>
      <c r="G619" s="8">
        <f>Ведомственная!H972</f>
        <v>148974</v>
      </c>
      <c r="H619" s="8">
        <f>Ведомственная!I972</f>
        <v>148974</v>
      </c>
    </row>
    <row r="620" spans="1:8">
      <c r="A620" s="151" t="s">
        <v>13</v>
      </c>
      <c r="B620" s="21" t="s">
        <v>471</v>
      </c>
      <c r="C620" s="4" t="s">
        <v>41</v>
      </c>
      <c r="D620" s="4" t="s">
        <v>52</v>
      </c>
      <c r="E620" s="4" t="s">
        <v>20</v>
      </c>
      <c r="F620" s="8">
        <f>Ведомственная!G836</f>
        <v>466.6</v>
      </c>
      <c r="G620" s="8">
        <f>Ведомственная!H836</f>
        <v>466.6</v>
      </c>
      <c r="H620" s="8">
        <f>Ведомственная!I836</f>
        <v>466.6</v>
      </c>
    </row>
    <row r="621" spans="1:8">
      <c r="A621" s="152"/>
      <c r="B621" s="21" t="s">
        <v>471</v>
      </c>
      <c r="C621" s="4" t="s">
        <v>41</v>
      </c>
      <c r="D621" s="4" t="s">
        <v>52</v>
      </c>
      <c r="E621" s="4" t="s">
        <v>23</v>
      </c>
      <c r="F621" s="8">
        <f>Ведомственная!G909</f>
        <v>9628.6</v>
      </c>
      <c r="G621" s="8">
        <f>Ведомственная!H909</f>
        <v>9622.6</v>
      </c>
      <c r="H621" s="8">
        <f>Ведомственная!I909</f>
        <v>9622.6</v>
      </c>
    </row>
    <row r="622" spans="1:8">
      <c r="A622" s="149"/>
      <c r="B622" s="21" t="s">
        <v>471</v>
      </c>
      <c r="C622" s="4" t="s">
        <v>41</v>
      </c>
      <c r="D622" s="4" t="s">
        <v>52</v>
      </c>
      <c r="E622" s="4" t="s">
        <v>69</v>
      </c>
      <c r="F622" s="8">
        <f>Ведомственная!G1026</f>
        <v>92.6</v>
      </c>
      <c r="G622" s="8">
        <f>Ведомственная!H1026</f>
        <v>92.5</v>
      </c>
      <c r="H622" s="8">
        <f>Ведомственная!I1026</f>
        <v>92.5</v>
      </c>
    </row>
    <row r="623" spans="1:8" ht="47.25">
      <c r="A623" s="71" t="s">
        <v>517</v>
      </c>
      <c r="B623" s="19" t="s">
        <v>518</v>
      </c>
      <c r="C623" s="4"/>
      <c r="D623" s="4"/>
      <c r="E623" s="4"/>
      <c r="F623" s="8">
        <f>F624+F625</f>
        <v>24589.800000000003</v>
      </c>
      <c r="G623" s="8">
        <f t="shared" ref="G623:H623" si="269">G624+G625</f>
        <v>24589.9</v>
      </c>
      <c r="H623" s="8">
        <f t="shared" si="269"/>
        <v>24597.200000000001</v>
      </c>
    </row>
    <row r="624" spans="1:8" ht="31.5">
      <c r="A624" s="108" t="s">
        <v>25</v>
      </c>
      <c r="B624" s="19" t="s">
        <v>518</v>
      </c>
      <c r="C624" s="4" t="s">
        <v>36</v>
      </c>
      <c r="D624" s="4" t="s">
        <v>52</v>
      </c>
      <c r="E624" s="4" t="s">
        <v>23</v>
      </c>
      <c r="F624" s="8">
        <f>Ведомственная!G911</f>
        <v>6615.1000000000022</v>
      </c>
      <c r="G624" s="8">
        <f>Ведомственная!H911</f>
        <v>6615.2000000000007</v>
      </c>
      <c r="H624" s="8">
        <f>Ведомственная!I911</f>
        <v>6617.1000000000022</v>
      </c>
    </row>
    <row r="625" spans="1:8" ht="31.5">
      <c r="A625" s="108" t="s">
        <v>96</v>
      </c>
      <c r="B625" s="19" t="s">
        <v>518</v>
      </c>
      <c r="C625" s="4" t="s">
        <v>54</v>
      </c>
      <c r="D625" s="4" t="s">
        <v>52</v>
      </c>
      <c r="E625" s="4" t="s">
        <v>23</v>
      </c>
      <c r="F625" s="8">
        <f>Ведомственная!G912</f>
        <v>17974.7</v>
      </c>
      <c r="G625" s="8">
        <f>Ведомственная!H912</f>
        <v>17974.7</v>
      </c>
      <c r="H625" s="8">
        <f>Ведомственная!I912</f>
        <v>17980.099999999999</v>
      </c>
    </row>
    <row r="626" spans="1:8" ht="47.25">
      <c r="A626" s="108" t="s">
        <v>519</v>
      </c>
      <c r="B626" s="19" t="s">
        <v>520</v>
      </c>
      <c r="C626" s="19"/>
      <c r="D626" s="4"/>
      <c r="E626" s="4"/>
      <c r="F626" s="8">
        <f>F627+F628</f>
        <v>10163.5</v>
      </c>
      <c r="G626" s="8">
        <f t="shared" ref="G626:H626" si="270">G627+G628</f>
        <v>10163.5</v>
      </c>
      <c r="H626" s="8">
        <f t="shared" si="270"/>
        <v>10163.5</v>
      </c>
    </row>
    <row r="627" spans="1:8" ht="31.5">
      <c r="A627" s="108" t="s">
        <v>25</v>
      </c>
      <c r="B627" s="19" t="s">
        <v>520</v>
      </c>
      <c r="C627" s="4" t="s">
        <v>36</v>
      </c>
      <c r="D627" s="4" t="s">
        <v>52</v>
      </c>
      <c r="E627" s="4" t="s">
        <v>23</v>
      </c>
      <c r="F627" s="8">
        <f>Ведомственная!G914</f>
        <v>6377.5</v>
      </c>
      <c r="G627" s="8">
        <f>Ведомственная!H914</f>
        <v>6377.5</v>
      </c>
      <c r="H627" s="8">
        <f>Ведомственная!I914</f>
        <v>6377.5</v>
      </c>
    </row>
    <row r="628" spans="1:8" ht="31.5">
      <c r="A628" s="108" t="s">
        <v>96</v>
      </c>
      <c r="B628" s="19" t="s">
        <v>520</v>
      </c>
      <c r="C628" s="4" t="s">
        <v>54</v>
      </c>
      <c r="D628" s="4" t="s">
        <v>52</v>
      </c>
      <c r="E628" s="4" t="s">
        <v>23</v>
      </c>
      <c r="F628" s="8">
        <f>Ведомственная!G915</f>
        <v>3786</v>
      </c>
      <c r="G628" s="8">
        <f>Ведомственная!H915</f>
        <v>3786</v>
      </c>
      <c r="H628" s="8">
        <f>Ведомственная!I915</f>
        <v>3786</v>
      </c>
    </row>
    <row r="629" spans="1:8" ht="63">
      <c r="A629" s="108" t="s">
        <v>544</v>
      </c>
      <c r="B629" s="19" t="s">
        <v>545</v>
      </c>
      <c r="C629" s="4"/>
      <c r="D629" s="4"/>
      <c r="E629" s="4"/>
      <c r="F629" s="8">
        <f>F630</f>
        <v>37573.9</v>
      </c>
      <c r="G629" s="8">
        <f t="shared" ref="G629:H629" si="271">G630</f>
        <v>37573.9</v>
      </c>
      <c r="H629" s="8">
        <f t="shared" si="271"/>
        <v>37573.9</v>
      </c>
    </row>
    <row r="630" spans="1:8" ht="31.5">
      <c r="A630" s="108" t="s">
        <v>96</v>
      </c>
      <c r="B630" s="19" t="s">
        <v>545</v>
      </c>
      <c r="C630" s="4" t="s">
        <v>54</v>
      </c>
      <c r="D630" s="4" t="s">
        <v>52</v>
      </c>
      <c r="E630" s="4" t="s">
        <v>27</v>
      </c>
      <c r="F630" s="8">
        <f>Ведомственная!G974</f>
        <v>37573.9</v>
      </c>
      <c r="G630" s="8">
        <f>Ведомственная!H974</f>
        <v>37573.9</v>
      </c>
      <c r="H630" s="8">
        <f>Ведомственная!I974</f>
        <v>37573.9</v>
      </c>
    </row>
    <row r="631" spans="1:8" ht="94.5">
      <c r="A631" s="108" t="s">
        <v>546</v>
      </c>
      <c r="B631" s="19" t="s">
        <v>547</v>
      </c>
      <c r="C631" s="4"/>
      <c r="D631" s="4"/>
      <c r="E631" s="4"/>
      <c r="F631" s="8">
        <f>SUM(F632:F634)</f>
        <v>2838</v>
      </c>
      <c r="G631" s="8">
        <f t="shared" ref="G631:H631" si="272">SUM(G632:G634)</f>
        <v>4111.8</v>
      </c>
      <c r="H631" s="8">
        <f t="shared" si="272"/>
        <v>4212.8999999999996</v>
      </c>
    </row>
    <row r="632" spans="1:8" ht="31.5">
      <c r="A632" s="108" t="s">
        <v>96</v>
      </c>
      <c r="B632" s="19" t="s">
        <v>547</v>
      </c>
      <c r="C632" s="4" t="s">
        <v>54</v>
      </c>
      <c r="D632" s="4" t="s">
        <v>52</v>
      </c>
      <c r="E632" s="4" t="s">
        <v>27</v>
      </c>
      <c r="F632" s="8">
        <f>Ведомственная!G976</f>
        <v>1948</v>
      </c>
      <c r="G632" s="8">
        <f>Ведомственная!H976</f>
        <v>2041.8</v>
      </c>
      <c r="H632" s="8">
        <f>Ведомственная!I976</f>
        <v>2142.9</v>
      </c>
    </row>
    <row r="633" spans="1:8">
      <c r="A633" s="108" t="s">
        <v>13</v>
      </c>
      <c r="B633" s="19" t="s">
        <v>547</v>
      </c>
      <c r="C633" s="4" t="s">
        <v>41</v>
      </c>
      <c r="D633" s="4" t="s">
        <v>52</v>
      </c>
      <c r="E633" s="4" t="s">
        <v>27</v>
      </c>
      <c r="F633" s="8">
        <f>Ведомственная!G977</f>
        <v>0</v>
      </c>
      <c r="G633" s="8">
        <f>Ведомственная!H977</f>
        <v>0</v>
      </c>
      <c r="H633" s="8">
        <f>Ведомственная!I977</f>
        <v>0</v>
      </c>
    </row>
    <row r="634" spans="1:8">
      <c r="A634" s="108" t="s">
        <v>13</v>
      </c>
      <c r="B634" s="19" t="s">
        <v>547</v>
      </c>
      <c r="C634" s="4" t="s">
        <v>41</v>
      </c>
      <c r="D634" s="4" t="s">
        <v>67</v>
      </c>
      <c r="E634" s="4" t="s">
        <v>20</v>
      </c>
      <c r="F634" s="8">
        <f>Ведомственная!G749</f>
        <v>890</v>
      </c>
      <c r="G634" s="8">
        <f>Ведомственная!H749</f>
        <v>2070</v>
      </c>
      <c r="H634" s="8">
        <f>Ведомственная!I749</f>
        <v>2070</v>
      </c>
    </row>
    <row r="635" spans="1:8" ht="47.25">
      <c r="A635" s="108" t="s">
        <v>521</v>
      </c>
      <c r="B635" s="19" t="s">
        <v>522</v>
      </c>
      <c r="C635" s="4"/>
      <c r="D635" s="4"/>
      <c r="E635" s="4"/>
      <c r="F635" s="8">
        <f>F636+F637</f>
        <v>15329.8</v>
      </c>
      <c r="G635" s="8">
        <f t="shared" ref="G635:H635" si="273">G636+G637</f>
        <v>15329.8</v>
      </c>
      <c r="H635" s="8">
        <f t="shared" si="273"/>
        <v>15329.8</v>
      </c>
    </row>
    <row r="636" spans="1:8" ht="31.5">
      <c r="A636" s="108" t="s">
        <v>25</v>
      </c>
      <c r="B636" s="19" t="s">
        <v>522</v>
      </c>
      <c r="C636" s="4" t="s">
        <v>36</v>
      </c>
      <c r="D636" s="4" t="s">
        <v>52</v>
      </c>
      <c r="E636" s="4" t="s">
        <v>23</v>
      </c>
      <c r="F636" s="8">
        <f>Ведомственная!G917</f>
        <v>4183.3</v>
      </c>
      <c r="G636" s="8">
        <f>Ведомственная!H917</f>
        <v>4183.3</v>
      </c>
      <c r="H636" s="8">
        <f>Ведомственная!I917</f>
        <v>4183.3</v>
      </c>
    </row>
    <row r="637" spans="1:8" ht="31.5">
      <c r="A637" s="108" t="s">
        <v>96</v>
      </c>
      <c r="B637" s="19" t="s">
        <v>522</v>
      </c>
      <c r="C637" s="4" t="s">
        <v>54</v>
      </c>
      <c r="D637" s="4" t="s">
        <v>52</v>
      </c>
      <c r="E637" s="4" t="s">
        <v>23</v>
      </c>
      <c r="F637" s="8">
        <f>Ведомственная!G918</f>
        <v>11146.5</v>
      </c>
      <c r="G637" s="8">
        <f>Ведомственная!H918</f>
        <v>11146.5</v>
      </c>
      <c r="H637" s="8">
        <f>Ведомственная!I918</f>
        <v>11146.5</v>
      </c>
    </row>
    <row r="638" spans="1:8" ht="31.5">
      <c r="A638" s="108" t="s">
        <v>523</v>
      </c>
      <c r="B638" s="19" t="s">
        <v>524</v>
      </c>
      <c r="C638" s="4"/>
      <c r="D638" s="4"/>
      <c r="E638" s="4"/>
      <c r="F638" s="8">
        <f>F639</f>
        <v>2196.3000000000002</v>
      </c>
      <c r="G638" s="8">
        <f t="shared" ref="G638:H638" si="274">G639</f>
        <v>2196.3000000000002</v>
      </c>
      <c r="H638" s="8">
        <f t="shared" si="274"/>
        <v>2196.3000000000002</v>
      </c>
    </row>
    <row r="639" spans="1:8" ht="31.5">
      <c r="A639" s="108" t="s">
        <v>96</v>
      </c>
      <c r="B639" s="19" t="s">
        <v>524</v>
      </c>
      <c r="C639" s="4" t="s">
        <v>54</v>
      </c>
      <c r="D639" s="4" t="s">
        <v>52</v>
      </c>
      <c r="E639" s="4" t="s">
        <v>23</v>
      </c>
      <c r="F639" s="8">
        <f>Ведомственная!G920</f>
        <v>2196.3000000000002</v>
      </c>
      <c r="G639" s="8">
        <f>Ведомственная!H920</f>
        <v>2196.3000000000002</v>
      </c>
      <c r="H639" s="8">
        <f>Ведомственная!I920</f>
        <v>2196.3000000000002</v>
      </c>
    </row>
    <row r="640" spans="1:8" ht="94.5">
      <c r="A640" s="108" t="s">
        <v>472</v>
      </c>
      <c r="B640" s="70" t="s">
        <v>473</v>
      </c>
      <c r="C640" s="69"/>
      <c r="D640" s="4"/>
      <c r="E640" s="4"/>
      <c r="F640" s="8">
        <f>F641+F642+F643</f>
        <v>883.9</v>
      </c>
      <c r="G640" s="8">
        <f t="shared" ref="G640:H640" si="275">G641+G642+G643</f>
        <v>883.9</v>
      </c>
      <c r="H640" s="8">
        <f t="shared" si="275"/>
        <v>883.9</v>
      </c>
    </row>
    <row r="641" spans="1:8" ht="31.5" hidden="1">
      <c r="A641" s="108" t="s">
        <v>25</v>
      </c>
      <c r="B641" s="70" t="s">
        <v>473</v>
      </c>
      <c r="C641" s="69" t="s">
        <v>36</v>
      </c>
      <c r="D641" s="4" t="s">
        <v>52</v>
      </c>
      <c r="E641" s="4" t="s">
        <v>20</v>
      </c>
      <c r="F641" s="8">
        <f>Ведомственная!G838</f>
        <v>0</v>
      </c>
      <c r="G641" s="8">
        <f>Ведомственная!H838</f>
        <v>0</v>
      </c>
      <c r="H641" s="8">
        <f>Ведомственная!I838</f>
        <v>0</v>
      </c>
    </row>
    <row r="642" spans="1:8">
      <c r="A642" s="151" t="s">
        <v>96</v>
      </c>
      <c r="B642" s="70" t="s">
        <v>473</v>
      </c>
      <c r="C642" s="69" t="s">
        <v>54</v>
      </c>
      <c r="D642" s="4" t="s">
        <v>52</v>
      </c>
      <c r="E642" s="4" t="s">
        <v>20</v>
      </c>
      <c r="F642" s="8">
        <f>Ведомственная!G839</f>
        <v>883.9</v>
      </c>
      <c r="G642" s="8">
        <f>Ведомственная!H839</f>
        <v>441.9</v>
      </c>
      <c r="H642" s="8">
        <f>Ведомственная!I839</f>
        <v>883.9</v>
      </c>
    </row>
    <row r="643" spans="1:8">
      <c r="A643" s="154"/>
      <c r="B643" s="70" t="s">
        <v>473</v>
      </c>
      <c r="C643" s="69" t="s">
        <v>54</v>
      </c>
      <c r="D643" s="4" t="s">
        <v>52</v>
      </c>
      <c r="E643" s="4" t="s">
        <v>23</v>
      </c>
      <c r="F643" s="8">
        <f>Ведомственная!G922</f>
        <v>0</v>
      </c>
      <c r="G643" s="8">
        <f>Ведомственная!H922</f>
        <v>442</v>
      </c>
      <c r="H643" s="8">
        <f>Ведомственная!I922</f>
        <v>0</v>
      </c>
    </row>
    <row r="644" spans="1:8" ht="31.5">
      <c r="A644" s="108" t="s">
        <v>474</v>
      </c>
      <c r="B644" s="21" t="s">
        <v>475</v>
      </c>
      <c r="C644" s="4"/>
      <c r="D644" s="4"/>
      <c r="E644" s="4"/>
      <c r="F644" s="8">
        <f>F645+F660+F663+F655+F652+F658</f>
        <v>10983.6</v>
      </c>
      <c r="G644" s="8">
        <f>G645+G660+G663+G655+G652+G658</f>
        <v>13073.5</v>
      </c>
      <c r="H644" s="8">
        <f>H645+H660+H663+H655+H652+H658</f>
        <v>20583.5</v>
      </c>
    </row>
    <row r="645" spans="1:8">
      <c r="A645" s="108" t="s">
        <v>21</v>
      </c>
      <c r="B645" s="21" t="s">
        <v>478</v>
      </c>
      <c r="C645" s="4"/>
      <c r="D645" s="4"/>
      <c r="E645" s="4"/>
      <c r="F645" s="8">
        <f>SUM(F646:F651)</f>
        <v>1282.5</v>
      </c>
      <c r="G645" s="8">
        <f t="shared" ref="G645:H645" si="276">SUM(G646:G651)</f>
        <v>12510</v>
      </c>
      <c r="H645" s="8">
        <f t="shared" si="276"/>
        <v>10</v>
      </c>
    </row>
    <row r="646" spans="1:8">
      <c r="A646" s="151" t="s">
        <v>25</v>
      </c>
      <c r="B646" s="21" t="s">
        <v>478</v>
      </c>
      <c r="C646" s="4" t="s">
        <v>36</v>
      </c>
      <c r="D646" s="4" t="s">
        <v>52</v>
      </c>
      <c r="E646" s="4" t="s">
        <v>20</v>
      </c>
      <c r="F646" s="8">
        <f>Ведомственная!G842</f>
        <v>165</v>
      </c>
      <c r="G646" s="8">
        <f>Ведомственная!H842</f>
        <v>0</v>
      </c>
      <c r="H646" s="8">
        <f>Ведомственная!I842</f>
        <v>0</v>
      </c>
    </row>
    <row r="647" spans="1:8">
      <c r="A647" s="152"/>
      <c r="B647" s="21" t="s">
        <v>478</v>
      </c>
      <c r="C647" s="4" t="s">
        <v>36</v>
      </c>
      <c r="D647" s="4" t="s">
        <v>52</v>
      </c>
      <c r="E647" s="4" t="s">
        <v>23</v>
      </c>
      <c r="F647" s="8">
        <f>Ведомственная!G925</f>
        <v>1000</v>
      </c>
      <c r="G647" s="8">
        <f>Ведомственная!H925</f>
        <v>12500</v>
      </c>
      <c r="H647" s="8">
        <f>Ведомственная!I925</f>
        <v>0</v>
      </c>
    </row>
    <row r="648" spans="1:8">
      <c r="A648" s="149"/>
      <c r="B648" s="21" t="s">
        <v>478</v>
      </c>
      <c r="C648" s="4" t="s">
        <v>36</v>
      </c>
      <c r="D648" s="4" t="s">
        <v>52</v>
      </c>
      <c r="E648" s="4" t="s">
        <v>69</v>
      </c>
      <c r="F648" s="8">
        <f>Ведомственная!G1029</f>
        <v>10</v>
      </c>
      <c r="G648" s="8">
        <f>Ведомственная!H1029</f>
        <v>10</v>
      </c>
      <c r="H648" s="8">
        <f>Ведомственная!I1029</f>
        <v>10</v>
      </c>
    </row>
    <row r="649" spans="1:8">
      <c r="A649" s="151" t="s">
        <v>96</v>
      </c>
      <c r="B649" s="21" t="s">
        <v>478</v>
      </c>
      <c r="C649" s="4" t="s">
        <v>54</v>
      </c>
      <c r="D649" s="4" t="s">
        <v>52</v>
      </c>
      <c r="E649" s="4" t="s">
        <v>20</v>
      </c>
      <c r="F649" s="8">
        <f>Ведомственная!G843</f>
        <v>97.5</v>
      </c>
      <c r="G649" s="8">
        <f>Ведомственная!H843</f>
        <v>0</v>
      </c>
      <c r="H649" s="8">
        <f>Ведомственная!I843</f>
        <v>0</v>
      </c>
    </row>
    <row r="650" spans="1:8">
      <c r="A650" s="152"/>
      <c r="B650" s="21" t="s">
        <v>478</v>
      </c>
      <c r="C650" s="4" t="s">
        <v>54</v>
      </c>
      <c r="D650" s="4" t="s">
        <v>52</v>
      </c>
      <c r="E650" s="4" t="s">
        <v>23</v>
      </c>
      <c r="F650" s="8">
        <f>Ведомственная!G926</f>
        <v>0</v>
      </c>
      <c r="G650" s="8">
        <f>Ведомственная!H926</f>
        <v>0</v>
      </c>
      <c r="H650" s="8">
        <f>Ведомственная!I926</f>
        <v>0</v>
      </c>
    </row>
    <row r="651" spans="1:8">
      <c r="A651" s="154"/>
      <c r="B651" s="21" t="s">
        <v>478</v>
      </c>
      <c r="C651" s="4" t="s">
        <v>54</v>
      </c>
      <c r="D651" s="4" t="s">
        <v>52</v>
      </c>
      <c r="E651" s="4" t="s">
        <v>27</v>
      </c>
      <c r="F651" s="8">
        <f>Ведомственная!G980</f>
        <v>10</v>
      </c>
      <c r="G651" s="8">
        <f>Ведомственная!H980</f>
        <v>0</v>
      </c>
      <c r="H651" s="8">
        <f>Ведомственная!I980</f>
        <v>0</v>
      </c>
    </row>
    <row r="652" spans="1:8" ht="47.25">
      <c r="A652" s="108" t="s">
        <v>525</v>
      </c>
      <c r="B652" s="21" t="s">
        <v>526</v>
      </c>
      <c r="C652" s="4"/>
      <c r="D652" s="4"/>
      <c r="E652" s="4"/>
      <c r="F652" s="8">
        <f>F653+F654</f>
        <v>9137.6</v>
      </c>
      <c r="G652" s="8">
        <f t="shared" ref="G652:H652" si="277">G653+G654</f>
        <v>0</v>
      </c>
      <c r="H652" s="8">
        <f t="shared" si="277"/>
        <v>0</v>
      </c>
    </row>
    <row r="653" spans="1:8" ht="31.5">
      <c r="A653" s="108" t="s">
        <v>25</v>
      </c>
      <c r="B653" s="21" t="s">
        <v>526</v>
      </c>
      <c r="C653" s="4" t="s">
        <v>36</v>
      </c>
      <c r="D653" s="4" t="s">
        <v>52</v>
      </c>
      <c r="E653" s="4" t="s">
        <v>23</v>
      </c>
      <c r="F653" s="8">
        <f>Ведомственная!G928</f>
        <v>9137.6</v>
      </c>
      <c r="G653" s="8">
        <f>Ведомственная!H928</f>
        <v>0</v>
      </c>
      <c r="H653" s="8">
        <f>Ведомственная!I928</f>
        <v>0</v>
      </c>
    </row>
    <row r="654" spans="1:8" ht="31.5" hidden="1">
      <c r="A654" s="108" t="s">
        <v>96</v>
      </c>
      <c r="B654" s="21" t="s">
        <v>526</v>
      </c>
      <c r="C654" s="4" t="s">
        <v>54</v>
      </c>
      <c r="D654" s="4" t="s">
        <v>52</v>
      </c>
      <c r="E654" s="4" t="s">
        <v>23</v>
      </c>
      <c r="F654" s="8">
        <f>Ведомственная!G929</f>
        <v>0</v>
      </c>
      <c r="G654" s="8">
        <f>Ведомственная!H929</f>
        <v>0</v>
      </c>
      <c r="H654" s="8">
        <f>Ведомственная!I929</f>
        <v>0</v>
      </c>
    </row>
    <row r="655" spans="1:8" ht="78.75" hidden="1">
      <c r="A655" s="108" t="s">
        <v>476</v>
      </c>
      <c r="B655" s="21" t="s">
        <v>864</v>
      </c>
      <c r="C655" s="4"/>
      <c r="D655" s="4"/>
      <c r="E655" s="4"/>
      <c r="F655" s="8">
        <f>F656+F657</f>
        <v>0</v>
      </c>
      <c r="G655" s="8">
        <f t="shared" ref="G655:H655" si="278">G656+G657</f>
        <v>0</v>
      </c>
      <c r="H655" s="8">
        <f t="shared" si="278"/>
        <v>0</v>
      </c>
    </row>
    <row r="656" spans="1:8" ht="31.5" hidden="1">
      <c r="A656" s="108" t="s">
        <v>25</v>
      </c>
      <c r="B656" s="21" t="s">
        <v>864</v>
      </c>
      <c r="C656" s="4" t="s">
        <v>36</v>
      </c>
      <c r="D656" s="4" t="s">
        <v>52</v>
      </c>
      <c r="E656" s="4" t="s">
        <v>20</v>
      </c>
      <c r="F656" s="8">
        <f>Ведомственная!G848</f>
        <v>0</v>
      </c>
      <c r="G656" s="8">
        <f>Ведомственная!H848</f>
        <v>0</v>
      </c>
      <c r="H656" s="8">
        <f>Ведомственная!I848</f>
        <v>0</v>
      </c>
    </row>
    <row r="657" spans="1:8" ht="31.5" hidden="1">
      <c r="A657" s="108" t="s">
        <v>96</v>
      </c>
      <c r="B657" s="21" t="s">
        <v>477</v>
      </c>
      <c r="C657" s="4" t="s">
        <v>54</v>
      </c>
      <c r="D657" s="4" t="s">
        <v>52</v>
      </c>
      <c r="E657" s="4" t="s">
        <v>20</v>
      </c>
      <c r="F657" s="8">
        <f>Ведомственная!G849</f>
        <v>0</v>
      </c>
      <c r="G657" s="8">
        <f>Ведомственная!H849</f>
        <v>0</v>
      </c>
      <c r="H657" s="8">
        <f>Ведомственная!I849</f>
        <v>0</v>
      </c>
    </row>
    <row r="658" spans="1:8">
      <c r="A658" s="108" t="s">
        <v>527</v>
      </c>
      <c r="B658" s="21" t="s">
        <v>528</v>
      </c>
      <c r="C658" s="4"/>
      <c r="D658" s="4"/>
      <c r="E658" s="4"/>
      <c r="F658" s="8">
        <f>F659</f>
        <v>0</v>
      </c>
      <c r="G658" s="8">
        <f t="shared" ref="G658:H658" si="279">G659</f>
        <v>0</v>
      </c>
      <c r="H658" s="8">
        <f t="shared" si="279"/>
        <v>20010</v>
      </c>
    </row>
    <row r="659" spans="1:8" ht="31.5">
      <c r="A659" s="108" t="s">
        <v>96</v>
      </c>
      <c r="B659" s="21" t="s">
        <v>528</v>
      </c>
      <c r="C659" s="4" t="s">
        <v>54</v>
      </c>
      <c r="D659" s="4" t="s">
        <v>52</v>
      </c>
      <c r="E659" s="4" t="s">
        <v>23</v>
      </c>
      <c r="F659" s="8">
        <f>Ведомственная!G931</f>
        <v>0</v>
      </c>
      <c r="G659" s="8">
        <f>Ведомственная!H931</f>
        <v>0</v>
      </c>
      <c r="H659" s="8">
        <f>Ведомственная!I931</f>
        <v>20010</v>
      </c>
    </row>
    <row r="660" spans="1:8" ht="63">
      <c r="A660" s="71" t="s">
        <v>479</v>
      </c>
      <c r="B660" s="70" t="s">
        <v>480</v>
      </c>
      <c r="C660" s="69"/>
      <c r="D660" s="4"/>
      <c r="E660" s="4"/>
      <c r="F660" s="8">
        <f>F661+F662</f>
        <v>563.5</v>
      </c>
      <c r="G660" s="8">
        <f t="shared" ref="G660:H660" si="280">G661+G662</f>
        <v>563.5</v>
      </c>
      <c r="H660" s="8">
        <f t="shared" si="280"/>
        <v>563.5</v>
      </c>
    </row>
    <row r="661" spans="1:8" ht="31.5" hidden="1">
      <c r="A661" s="71" t="s">
        <v>25</v>
      </c>
      <c r="B661" s="70" t="s">
        <v>480</v>
      </c>
      <c r="C661" s="69" t="s">
        <v>36</v>
      </c>
      <c r="D661" s="4" t="s">
        <v>52</v>
      </c>
      <c r="E661" s="4" t="s">
        <v>20</v>
      </c>
      <c r="F661" s="8">
        <f>Ведомственная!G845</f>
        <v>0</v>
      </c>
      <c r="G661" s="8">
        <f>Ведомственная!H845</f>
        <v>0</v>
      </c>
      <c r="H661" s="8">
        <f>Ведомственная!I845</f>
        <v>0</v>
      </c>
    </row>
    <row r="662" spans="1:8" ht="31.5">
      <c r="A662" s="108" t="s">
        <v>96</v>
      </c>
      <c r="B662" s="70" t="s">
        <v>480</v>
      </c>
      <c r="C662" s="69" t="s">
        <v>54</v>
      </c>
      <c r="D662" s="4" t="s">
        <v>52</v>
      </c>
      <c r="E662" s="4" t="s">
        <v>20</v>
      </c>
      <c r="F662" s="8">
        <f>Ведомственная!G846</f>
        <v>563.5</v>
      </c>
      <c r="G662" s="8">
        <f>Ведомственная!H846</f>
        <v>563.5</v>
      </c>
      <c r="H662" s="8">
        <f>Ведомственная!I846</f>
        <v>563.5</v>
      </c>
    </row>
    <row r="663" spans="1:8" ht="31.5" hidden="1">
      <c r="A663" s="71" t="s">
        <v>481</v>
      </c>
      <c r="B663" s="70" t="s">
        <v>482</v>
      </c>
      <c r="C663" s="69"/>
      <c r="D663" s="4"/>
      <c r="E663" s="4"/>
      <c r="F663" s="8">
        <f>F664</f>
        <v>0</v>
      </c>
      <c r="G663" s="8">
        <f t="shared" ref="G663:H663" si="281">G664</f>
        <v>0</v>
      </c>
      <c r="H663" s="8">
        <f t="shared" si="281"/>
        <v>0</v>
      </c>
    </row>
    <row r="664" spans="1:8" ht="31.5" hidden="1">
      <c r="A664" s="108" t="s">
        <v>96</v>
      </c>
      <c r="B664" s="70" t="s">
        <v>482</v>
      </c>
      <c r="C664" s="69" t="s">
        <v>54</v>
      </c>
      <c r="D664" s="4" t="s">
        <v>52</v>
      </c>
      <c r="E664" s="4" t="s">
        <v>20</v>
      </c>
      <c r="F664" s="8">
        <f>Ведомственная!G849</f>
        <v>0</v>
      </c>
      <c r="G664" s="8">
        <f>Ведомственная!H849</f>
        <v>0</v>
      </c>
      <c r="H664" s="8">
        <f>Ведомственная!I849</f>
        <v>0</v>
      </c>
    </row>
    <row r="665" spans="1:8" ht="31.5">
      <c r="A665" s="108" t="s">
        <v>871</v>
      </c>
      <c r="B665" s="21" t="s">
        <v>582</v>
      </c>
      <c r="C665" s="4"/>
      <c r="D665" s="4"/>
      <c r="E665" s="4"/>
      <c r="F665" s="8">
        <f>F666+F668+F670+F672+F674+F677</f>
        <v>78629.3</v>
      </c>
      <c r="G665" s="8">
        <f t="shared" ref="G665:H665" si="282">G666+G668+G670+G672+G674+G677</f>
        <v>78921.8</v>
      </c>
      <c r="H665" s="8">
        <f t="shared" si="282"/>
        <v>78921.8</v>
      </c>
    </row>
    <row r="666" spans="1:8" ht="78.75">
      <c r="A666" s="108" t="s">
        <v>583</v>
      </c>
      <c r="B666" s="21" t="s">
        <v>584</v>
      </c>
      <c r="C666" s="4"/>
      <c r="D666" s="4"/>
      <c r="E666" s="4"/>
      <c r="F666" s="8">
        <f>F667</f>
        <v>38837</v>
      </c>
      <c r="G666" s="8">
        <f t="shared" ref="G666:H666" si="283">G667</f>
        <v>38837</v>
      </c>
      <c r="H666" s="8">
        <f t="shared" si="283"/>
        <v>38837</v>
      </c>
    </row>
    <row r="667" spans="1:8">
      <c r="A667" s="108" t="s">
        <v>22</v>
      </c>
      <c r="B667" s="21" t="s">
        <v>584</v>
      </c>
      <c r="C667" s="4" t="s">
        <v>44</v>
      </c>
      <c r="D667" s="4" t="s">
        <v>17</v>
      </c>
      <c r="E667" s="4" t="s">
        <v>10</v>
      </c>
      <c r="F667" s="8">
        <f>Ведомственная!G1082</f>
        <v>38837</v>
      </c>
      <c r="G667" s="8">
        <f>Ведомственная!H1082</f>
        <v>38837</v>
      </c>
      <c r="H667" s="8">
        <f>Ведомственная!I1082</f>
        <v>38837</v>
      </c>
    </row>
    <row r="668" spans="1:8" ht="94.5">
      <c r="A668" s="73" t="s">
        <v>510</v>
      </c>
      <c r="B668" s="21" t="s">
        <v>585</v>
      </c>
      <c r="C668" s="72"/>
      <c r="D668" s="4"/>
      <c r="E668" s="4"/>
      <c r="F668" s="8">
        <f>Ведомственная!G1083</f>
        <v>376.7</v>
      </c>
      <c r="G668" s="8">
        <f>Ведомственная!H1083</f>
        <v>376.7</v>
      </c>
      <c r="H668" s="8">
        <f>Ведомственная!I1083</f>
        <v>376.7</v>
      </c>
    </row>
    <row r="669" spans="1:8">
      <c r="A669" s="108" t="s">
        <v>22</v>
      </c>
      <c r="B669" s="21" t="s">
        <v>585</v>
      </c>
      <c r="C669" s="72" t="s">
        <v>44</v>
      </c>
      <c r="D669" s="4" t="s">
        <v>17</v>
      </c>
      <c r="E669" s="4" t="s">
        <v>10</v>
      </c>
      <c r="F669" s="8">
        <f>Ведомственная!G1084</f>
        <v>376.7</v>
      </c>
      <c r="G669" s="8">
        <f>Ведомственная!H1084</f>
        <v>376.7</v>
      </c>
      <c r="H669" s="8">
        <f>Ведомственная!I1084</f>
        <v>376.7</v>
      </c>
    </row>
    <row r="670" spans="1:8" ht="94.5">
      <c r="A670" s="108" t="s">
        <v>586</v>
      </c>
      <c r="B670" s="21" t="s">
        <v>587</v>
      </c>
      <c r="C670" s="4"/>
      <c r="D670" s="4"/>
      <c r="E670" s="4"/>
      <c r="F670" s="8">
        <f>Ведомственная!G1085</f>
        <v>4656.8</v>
      </c>
      <c r="G670" s="8">
        <f>Ведомственная!H1085</f>
        <v>4656.8</v>
      </c>
      <c r="H670" s="8">
        <f>Ведомственная!I1085</f>
        <v>4656.8</v>
      </c>
    </row>
    <row r="671" spans="1:8">
      <c r="A671" s="108" t="s">
        <v>22</v>
      </c>
      <c r="B671" s="21" t="s">
        <v>587</v>
      </c>
      <c r="C671" s="4" t="s">
        <v>44</v>
      </c>
      <c r="D671" s="4" t="s">
        <v>17</v>
      </c>
      <c r="E671" s="4" t="s">
        <v>10</v>
      </c>
      <c r="F671" s="8">
        <f>Ведомственная!G1086</f>
        <v>4656.8</v>
      </c>
      <c r="G671" s="8">
        <f>Ведомственная!H1086</f>
        <v>4656.8</v>
      </c>
      <c r="H671" s="8">
        <f>Ведомственная!I1086</f>
        <v>4656.8</v>
      </c>
    </row>
    <row r="672" spans="1:8" ht="78.75">
      <c r="A672" s="108" t="s">
        <v>588</v>
      </c>
      <c r="B672" s="21" t="s">
        <v>589</v>
      </c>
      <c r="C672" s="4"/>
      <c r="D672" s="4"/>
      <c r="E672" s="4"/>
      <c r="F672" s="8">
        <f>Ведомственная!G1087</f>
        <v>31039.1</v>
      </c>
      <c r="G672" s="8">
        <f>Ведомственная!H1087</f>
        <v>31039.1</v>
      </c>
      <c r="H672" s="8">
        <f>Ведомственная!I1087</f>
        <v>31039.1</v>
      </c>
    </row>
    <row r="673" spans="1:8">
      <c r="A673" s="108" t="s">
        <v>22</v>
      </c>
      <c r="B673" s="21" t="s">
        <v>589</v>
      </c>
      <c r="C673" s="4">
        <v>300</v>
      </c>
      <c r="D673" s="4" t="s">
        <v>17</v>
      </c>
      <c r="E673" s="4" t="s">
        <v>10</v>
      </c>
      <c r="F673" s="8">
        <f>Ведомственная!G1088</f>
        <v>31039.1</v>
      </c>
      <c r="G673" s="8">
        <f>Ведомственная!H1088</f>
        <v>31039.1</v>
      </c>
      <c r="H673" s="8">
        <f>Ведомственная!I1088</f>
        <v>31039.1</v>
      </c>
    </row>
    <row r="674" spans="1:8">
      <c r="A674" s="108" t="s">
        <v>263</v>
      </c>
      <c r="B674" s="21" t="s">
        <v>590</v>
      </c>
      <c r="C674" s="21"/>
      <c r="D674" s="4"/>
      <c r="E674" s="4"/>
      <c r="F674" s="8">
        <f>Ведомственная!G1089</f>
        <v>292.5</v>
      </c>
      <c r="G674" s="8">
        <f>Ведомственная!H1089</f>
        <v>585</v>
      </c>
      <c r="H674" s="8">
        <f>Ведомственная!I1089</f>
        <v>585</v>
      </c>
    </row>
    <row r="675" spans="1:8">
      <c r="A675" s="108" t="s">
        <v>22</v>
      </c>
      <c r="B675" s="21" t="s">
        <v>590</v>
      </c>
      <c r="C675" s="21">
        <v>300</v>
      </c>
      <c r="D675" s="4" t="s">
        <v>17</v>
      </c>
      <c r="E675" s="4" t="s">
        <v>10</v>
      </c>
      <c r="F675" s="8">
        <f>Ведомственная!G1090</f>
        <v>106.2</v>
      </c>
      <c r="G675" s="8">
        <f>Ведомственная!H1090</f>
        <v>212.4</v>
      </c>
      <c r="H675" s="8">
        <f>Ведомственная!I1090</f>
        <v>212.4</v>
      </c>
    </row>
    <row r="676" spans="1:8" ht="31.5">
      <c r="A676" s="108" t="s">
        <v>96</v>
      </c>
      <c r="B676" s="21" t="s">
        <v>590</v>
      </c>
      <c r="C676" s="21">
        <v>600</v>
      </c>
      <c r="D676" s="4" t="s">
        <v>17</v>
      </c>
      <c r="E676" s="4" t="s">
        <v>10</v>
      </c>
      <c r="F676" s="8">
        <f>Ведомственная!G1091</f>
        <v>186.3</v>
      </c>
      <c r="G676" s="8">
        <f>Ведомственная!H1091</f>
        <v>372.6</v>
      </c>
      <c r="H676" s="8">
        <f>Ведомственная!I1091</f>
        <v>372.6</v>
      </c>
    </row>
    <row r="677" spans="1:8" ht="94.5">
      <c r="A677" s="108" t="s">
        <v>591</v>
      </c>
      <c r="B677" s="21" t="s">
        <v>592</v>
      </c>
      <c r="C677" s="4"/>
      <c r="D677" s="4"/>
      <c r="E677" s="4"/>
      <c r="F677" s="8">
        <f>Ведомственная!G1092</f>
        <v>3427.2</v>
      </c>
      <c r="G677" s="8">
        <f>Ведомственная!H1092</f>
        <v>3427.2</v>
      </c>
      <c r="H677" s="8">
        <f>Ведомственная!I1092</f>
        <v>3427.2</v>
      </c>
    </row>
    <row r="678" spans="1:8">
      <c r="A678" s="108" t="s">
        <v>22</v>
      </c>
      <c r="B678" s="21" t="s">
        <v>592</v>
      </c>
      <c r="C678" s="4" t="s">
        <v>44</v>
      </c>
      <c r="D678" s="4" t="s">
        <v>17</v>
      </c>
      <c r="E678" s="4" t="s">
        <v>10</v>
      </c>
      <c r="F678" s="8">
        <f>Ведомственная!G1093</f>
        <v>3427.2</v>
      </c>
      <c r="G678" s="8">
        <f>Ведомственная!H1093</f>
        <v>3427.2</v>
      </c>
      <c r="H678" s="8">
        <f>Ведомственная!I1093</f>
        <v>3427.2</v>
      </c>
    </row>
    <row r="679" spans="1:8" ht="31.5">
      <c r="A679" s="108" t="s">
        <v>529</v>
      </c>
      <c r="B679" s="21" t="s">
        <v>530</v>
      </c>
      <c r="C679" s="4"/>
      <c r="D679" s="4"/>
      <c r="E679" s="4"/>
      <c r="F679" s="8">
        <f>F680+F688+F691+F686</f>
        <v>6335</v>
      </c>
      <c r="G679" s="8">
        <f t="shared" ref="G679:H679" si="284">G680+G688+G691+G686</f>
        <v>7670</v>
      </c>
      <c r="H679" s="8">
        <f t="shared" si="284"/>
        <v>7670</v>
      </c>
    </row>
    <row r="680" spans="1:8">
      <c r="A680" s="108" t="s">
        <v>21</v>
      </c>
      <c r="B680" s="21" t="s">
        <v>531</v>
      </c>
      <c r="C680" s="4"/>
      <c r="D680" s="4"/>
      <c r="E680" s="4"/>
      <c r="F680" s="8">
        <f>SUM(F681:F685)</f>
        <v>1335</v>
      </c>
      <c r="G680" s="8">
        <f t="shared" ref="G680:H680" si="285">SUM(G681:G685)</f>
        <v>2670</v>
      </c>
      <c r="H680" s="8">
        <f t="shared" si="285"/>
        <v>2670</v>
      </c>
    </row>
    <row r="681" spans="1:8">
      <c r="A681" s="151" t="s">
        <v>25</v>
      </c>
      <c r="B681" s="21" t="s">
        <v>531</v>
      </c>
      <c r="C681" s="4" t="s">
        <v>36</v>
      </c>
      <c r="D681" s="4" t="s">
        <v>52</v>
      </c>
      <c r="E681" s="4" t="s">
        <v>23</v>
      </c>
      <c r="F681" s="8">
        <f>Ведомственная!G934</f>
        <v>120</v>
      </c>
      <c r="G681" s="8">
        <f>Ведомственная!H934</f>
        <v>0</v>
      </c>
      <c r="H681" s="8">
        <f>Ведомственная!I934</f>
        <v>0</v>
      </c>
    </row>
    <row r="682" spans="1:8">
      <c r="A682" s="149"/>
      <c r="B682" s="21" t="s">
        <v>531</v>
      </c>
      <c r="C682" s="4" t="s">
        <v>36</v>
      </c>
      <c r="D682" s="4" t="s">
        <v>52</v>
      </c>
      <c r="E682" s="4" t="s">
        <v>69</v>
      </c>
      <c r="F682" s="8">
        <f>Ведомственная!G1032</f>
        <v>510</v>
      </c>
      <c r="G682" s="8">
        <f>Ведомственная!H1032</f>
        <v>2490</v>
      </c>
      <c r="H682" s="8">
        <f>Ведомственная!I1032</f>
        <v>2490</v>
      </c>
    </row>
    <row r="683" spans="1:8">
      <c r="A683" s="155" t="s">
        <v>96</v>
      </c>
      <c r="B683" s="21" t="s">
        <v>531</v>
      </c>
      <c r="C683" s="4" t="s">
        <v>54</v>
      </c>
      <c r="D683" s="4" t="s">
        <v>52</v>
      </c>
      <c r="E683" s="4" t="s">
        <v>23</v>
      </c>
      <c r="F683" s="8">
        <f>Ведомственная!G935</f>
        <v>25</v>
      </c>
      <c r="G683" s="8">
        <f>Ведомственная!H935</f>
        <v>0</v>
      </c>
      <c r="H683" s="8">
        <f>Ведомственная!I935</f>
        <v>0</v>
      </c>
    </row>
    <row r="684" spans="1:8">
      <c r="A684" s="156"/>
      <c r="B684" s="21" t="s">
        <v>531</v>
      </c>
      <c r="C684" s="4" t="s">
        <v>54</v>
      </c>
      <c r="D684" s="4" t="s">
        <v>52</v>
      </c>
      <c r="E684" s="4" t="s">
        <v>27</v>
      </c>
      <c r="F684" s="8">
        <f>Ведомственная!G983</f>
        <v>500</v>
      </c>
      <c r="G684" s="8">
        <f>Ведомственная!H983</f>
        <v>0</v>
      </c>
      <c r="H684" s="8">
        <f>Ведомственная!I983</f>
        <v>0</v>
      </c>
    </row>
    <row r="685" spans="1:8">
      <c r="A685" s="157"/>
      <c r="B685" s="21" t="s">
        <v>531</v>
      </c>
      <c r="C685" s="4" t="s">
        <v>54</v>
      </c>
      <c r="D685" s="4" t="s">
        <v>52</v>
      </c>
      <c r="E685" s="4" t="s">
        <v>69</v>
      </c>
      <c r="F685" s="8">
        <f>Ведомственная!G1033</f>
        <v>180</v>
      </c>
      <c r="G685" s="8">
        <f>Ведомственная!H1033</f>
        <v>180</v>
      </c>
      <c r="H685" s="8">
        <f>Ведомственная!I1033</f>
        <v>180</v>
      </c>
    </row>
    <row r="686" spans="1:8" ht="47.25">
      <c r="A686" s="14" t="s">
        <v>580</v>
      </c>
      <c r="B686" s="19" t="s">
        <v>581</v>
      </c>
      <c r="C686" s="4"/>
      <c r="D686" s="4"/>
      <c r="E686" s="4"/>
      <c r="F686" s="8">
        <f>F687</f>
        <v>5000</v>
      </c>
      <c r="G686" s="8">
        <f t="shared" ref="G686:H686" si="286">G687</f>
        <v>5000</v>
      </c>
      <c r="H686" s="8">
        <f t="shared" si="286"/>
        <v>5000</v>
      </c>
    </row>
    <row r="687" spans="1:8">
      <c r="A687" s="108" t="s">
        <v>22</v>
      </c>
      <c r="B687" s="19" t="s">
        <v>581</v>
      </c>
      <c r="C687" s="4" t="s">
        <v>44</v>
      </c>
      <c r="D687" s="4" t="s">
        <v>17</v>
      </c>
      <c r="E687" s="4" t="s">
        <v>27</v>
      </c>
      <c r="F687" s="8">
        <f>Ведомственная!G1076</f>
        <v>5000</v>
      </c>
      <c r="G687" s="8">
        <f>Ведомственная!H1076</f>
        <v>5000</v>
      </c>
      <c r="H687" s="8">
        <f>Ведомственная!I1076</f>
        <v>5000</v>
      </c>
    </row>
    <row r="688" spans="1:8" ht="47.25" hidden="1">
      <c r="A688" s="108" t="s">
        <v>532</v>
      </c>
      <c r="B688" s="19" t="s">
        <v>533</v>
      </c>
      <c r="C688" s="4"/>
      <c r="D688" s="4"/>
      <c r="E688" s="4"/>
      <c r="F688" s="8">
        <f>F689+F690</f>
        <v>0</v>
      </c>
      <c r="G688" s="8">
        <f t="shared" ref="G688:H688" si="287">G689+G690</f>
        <v>0</v>
      </c>
      <c r="H688" s="8">
        <f t="shared" si="287"/>
        <v>0</v>
      </c>
    </row>
    <row r="689" spans="1:8" ht="63" hidden="1">
      <c r="A689" s="2" t="s">
        <v>24</v>
      </c>
      <c r="B689" s="19" t="s">
        <v>533</v>
      </c>
      <c r="C689" s="4" t="s">
        <v>35</v>
      </c>
      <c r="D689" s="4" t="s">
        <v>52</v>
      </c>
      <c r="E689" s="4" t="s">
        <v>23</v>
      </c>
      <c r="F689" s="8">
        <f>Ведомственная!G937</f>
        <v>0</v>
      </c>
      <c r="G689" s="8">
        <f>Ведомственная!H937</f>
        <v>0</v>
      </c>
      <c r="H689" s="8">
        <f>Ведомственная!I937</f>
        <v>0</v>
      </c>
    </row>
    <row r="690" spans="1:8" ht="31.5" hidden="1">
      <c r="A690" s="108" t="s">
        <v>96</v>
      </c>
      <c r="B690" s="19" t="s">
        <v>533</v>
      </c>
      <c r="C690" s="4" t="s">
        <v>54</v>
      </c>
      <c r="D690" s="4" t="s">
        <v>52</v>
      </c>
      <c r="E690" s="4" t="s">
        <v>23</v>
      </c>
      <c r="F690" s="8">
        <f>Ведомственная!G938</f>
        <v>0</v>
      </c>
      <c r="G690" s="8">
        <f>Ведомственная!H938</f>
        <v>0</v>
      </c>
      <c r="H690" s="8">
        <f>Ведомственная!I938</f>
        <v>0</v>
      </c>
    </row>
    <row r="691" spans="1:8" ht="63" hidden="1">
      <c r="A691" s="2" t="s">
        <v>534</v>
      </c>
      <c r="B691" s="19" t="s">
        <v>535</v>
      </c>
      <c r="C691" s="4"/>
      <c r="D691" s="4"/>
      <c r="E691" s="4"/>
      <c r="F691" s="8">
        <f>F692+F693</f>
        <v>0</v>
      </c>
      <c r="G691" s="8">
        <f t="shared" ref="G691:H691" si="288">G692+G693</f>
        <v>0</v>
      </c>
      <c r="H691" s="8">
        <f t="shared" si="288"/>
        <v>0</v>
      </c>
    </row>
    <row r="692" spans="1:8" ht="63" hidden="1">
      <c r="A692" s="2" t="s">
        <v>24</v>
      </c>
      <c r="B692" s="19" t="s">
        <v>535</v>
      </c>
      <c r="C692" s="4" t="s">
        <v>35</v>
      </c>
      <c r="D692" s="4" t="s">
        <v>52</v>
      </c>
      <c r="E692" s="4" t="s">
        <v>23</v>
      </c>
      <c r="F692" s="8">
        <f>Ведомственная!G940</f>
        <v>0</v>
      </c>
      <c r="G692" s="8">
        <f>Ведомственная!H940</f>
        <v>0</v>
      </c>
      <c r="H692" s="8">
        <f>Ведомственная!I940</f>
        <v>0</v>
      </c>
    </row>
    <row r="693" spans="1:8" ht="31.5" hidden="1">
      <c r="A693" s="108" t="s">
        <v>96</v>
      </c>
      <c r="B693" s="19" t="s">
        <v>535</v>
      </c>
      <c r="C693" s="4" t="s">
        <v>54</v>
      </c>
      <c r="D693" s="4" t="s">
        <v>52</v>
      </c>
      <c r="E693" s="4" t="s">
        <v>23</v>
      </c>
      <c r="F693" s="8">
        <f>Ведомственная!G941</f>
        <v>0</v>
      </c>
      <c r="G693" s="8">
        <f>Ведомственная!H941</f>
        <v>0</v>
      </c>
      <c r="H693" s="8">
        <f>Ведомственная!I941</f>
        <v>0</v>
      </c>
    </row>
    <row r="694" spans="1:8" ht="47.25">
      <c r="A694" s="108" t="s">
        <v>560</v>
      </c>
      <c r="B694" s="4" t="s">
        <v>561</v>
      </c>
      <c r="C694" s="4"/>
      <c r="D694" s="4"/>
      <c r="E694" s="4"/>
      <c r="F694" s="8">
        <f>F698+F695+F702+F706</f>
        <v>29639.800000000003</v>
      </c>
      <c r="G694" s="8">
        <f t="shared" ref="G694:H694" si="289">G698+G695+G702+G706</f>
        <v>34690.199999999997</v>
      </c>
      <c r="H694" s="8">
        <f t="shared" si="289"/>
        <v>34690.199999999997</v>
      </c>
    </row>
    <row r="695" spans="1:8" ht="31.5">
      <c r="A695" s="22" t="s">
        <v>566</v>
      </c>
      <c r="B695" s="4" t="s">
        <v>567</v>
      </c>
      <c r="C695" s="109"/>
      <c r="D695" s="4"/>
      <c r="E695" s="4"/>
      <c r="F695" s="8">
        <f>F696+F697</f>
        <v>2477.3000000000002</v>
      </c>
      <c r="G695" s="8">
        <f t="shared" ref="G695:H695" si="290">G696+G697</f>
        <v>4877.3</v>
      </c>
      <c r="H695" s="8">
        <f t="shared" si="290"/>
        <v>4877.3</v>
      </c>
    </row>
    <row r="696" spans="1:8" ht="31.5">
      <c r="A696" s="108" t="s">
        <v>25</v>
      </c>
      <c r="B696" s="4" t="s">
        <v>567</v>
      </c>
      <c r="C696" s="109" t="s">
        <v>36</v>
      </c>
      <c r="D696" s="4" t="s">
        <v>52</v>
      </c>
      <c r="E696" s="4" t="s">
        <v>69</v>
      </c>
      <c r="F696" s="8">
        <f>Ведомственная!G1036</f>
        <v>2477.3000000000002</v>
      </c>
      <c r="G696" s="8">
        <f>Ведомственная!H1036</f>
        <v>4877.3</v>
      </c>
      <c r="H696" s="8">
        <f>Ведомственная!I1036</f>
        <v>4877.3</v>
      </c>
    </row>
    <row r="697" spans="1:8" ht="31.5">
      <c r="A697" s="108" t="s">
        <v>96</v>
      </c>
      <c r="B697" s="4" t="s">
        <v>567</v>
      </c>
      <c r="C697" s="109" t="s">
        <v>54</v>
      </c>
      <c r="D697" s="4" t="s">
        <v>52</v>
      </c>
      <c r="E697" s="4" t="s">
        <v>69</v>
      </c>
      <c r="F697" s="8">
        <f>Ведомственная!G1037</f>
        <v>0</v>
      </c>
      <c r="G697" s="8">
        <f>Ведомственная!H1037</f>
        <v>0</v>
      </c>
      <c r="H697" s="8">
        <f>Ведомственная!I1037</f>
        <v>0</v>
      </c>
    </row>
    <row r="698" spans="1:8" ht="31.5">
      <c r="A698" s="108" t="s">
        <v>562</v>
      </c>
      <c r="B698" s="4" t="s">
        <v>563</v>
      </c>
      <c r="C698" s="4"/>
      <c r="D698" s="4"/>
      <c r="E698" s="4"/>
      <c r="F698" s="8">
        <f>SUM(F699:F701)</f>
        <v>3625.4</v>
      </c>
      <c r="G698" s="8">
        <f t="shared" ref="G698:H698" si="291">SUM(G699:G701)</f>
        <v>6275.8</v>
      </c>
      <c r="H698" s="8">
        <f t="shared" si="291"/>
        <v>6275.8</v>
      </c>
    </row>
    <row r="699" spans="1:8" ht="63">
      <c r="A699" s="2" t="s">
        <v>24</v>
      </c>
      <c r="B699" s="4" t="s">
        <v>563</v>
      </c>
      <c r="C699" s="4" t="s">
        <v>35</v>
      </c>
      <c r="D699" s="4" t="s">
        <v>52</v>
      </c>
      <c r="E699" s="4" t="s">
        <v>52</v>
      </c>
      <c r="F699" s="8">
        <f>Ведомственная!G1004+Ведомственная!G1131</f>
        <v>3625.4</v>
      </c>
      <c r="G699" s="8">
        <f>Ведомственная!H1004+Ведомственная!H1131</f>
        <v>5128.3999999999996</v>
      </c>
      <c r="H699" s="8">
        <f>Ведомственная!I1004+Ведомственная!I1131</f>
        <v>5128.3999999999996</v>
      </c>
    </row>
    <row r="700" spans="1:8" ht="31.5">
      <c r="A700" s="108" t="s">
        <v>25</v>
      </c>
      <c r="B700" s="4" t="s">
        <v>563</v>
      </c>
      <c r="C700" s="4" t="s">
        <v>36</v>
      </c>
      <c r="D700" s="4" t="s">
        <v>52</v>
      </c>
      <c r="E700" s="4" t="s">
        <v>52</v>
      </c>
      <c r="F700" s="8">
        <f>Ведомственная!G1005+Ведомственная!G1132</f>
        <v>0</v>
      </c>
      <c r="G700" s="8">
        <f>Ведомственная!H1005+Ведомственная!H1132</f>
        <v>1147.4000000000005</v>
      </c>
      <c r="H700" s="8">
        <f>Ведомственная!I1005+Ведомственная!I1132</f>
        <v>1147.4000000000005</v>
      </c>
    </row>
    <row r="701" spans="1:8" ht="31.5">
      <c r="A701" s="108" t="s">
        <v>96</v>
      </c>
      <c r="B701" s="4" t="s">
        <v>563</v>
      </c>
      <c r="C701" s="4" t="s">
        <v>54</v>
      </c>
      <c r="D701" s="4" t="s">
        <v>52</v>
      </c>
      <c r="E701" s="4" t="s">
        <v>52</v>
      </c>
      <c r="F701" s="8">
        <f>Ведомственная!G1006+Ведомственная!G1133+Ведомственная!G717</f>
        <v>0</v>
      </c>
      <c r="G701" s="8">
        <f>Ведомственная!H1006+Ведомственная!H1133+Ведомственная!H717</f>
        <v>0</v>
      </c>
      <c r="H701" s="8">
        <f>Ведомственная!I1006+Ведомственная!I1133+Ведомственная!I717</f>
        <v>0</v>
      </c>
    </row>
    <row r="702" spans="1:8">
      <c r="A702" s="108" t="s">
        <v>568</v>
      </c>
      <c r="B702" s="4" t="s">
        <v>569</v>
      </c>
      <c r="C702" s="4"/>
      <c r="D702" s="4"/>
      <c r="E702" s="4"/>
      <c r="F702" s="8">
        <f>SUM(F703:F705)</f>
        <v>22324.400000000001</v>
      </c>
      <c r="G702" s="8">
        <f t="shared" ref="G702:H702" si="292">SUM(G703:G705)</f>
        <v>22324.400000000001</v>
      </c>
      <c r="H702" s="8">
        <f t="shared" si="292"/>
        <v>22324.400000000001</v>
      </c>
    </row>
    <row r="703" spans="1:8" ht="31.5">
      <c r="A703" s="108" t="s">
        <v>25</v>
      </c>
      <c r="B703" s="4" t="s">
        <v>569</v>
      </c>
      <c r="C703" s="109" t="s">
        <v>36</v>
      </c>
      <c r="D703" s="4" t="s">
        <v>52</v>
      </c>
      <c r="E703" s="4" t="s">
        <v>69</v>
      </c>
      <c r="F703" s="8">
        <f>Ведомственная!G1039</f>
        <v>22324.400000000001</v>
      </c>
      <c r="G703" s="8">
        <f>Ведомственная!H1039</f>
        <v>22324.400000000001</v>
      </c>
      <c r="H703" s="8">
        <f>Ведомственная!I1039</f>
        <v>22324.400000000001</v>
      </c>
    </row>
    <row r="704" spans="1:8" ht="31.5">
      <c r="A704" s="108" t="s">
        <v>96</v>
      </c>
      <c r="B704" s="4" t="s">
        <v>569</v>
      </c>
      <c r="C704" s="109" t="s">
        <v>54</v>
      </c>
      <c r="D704" s="4" t="s">
        <v>52</v>
      </c>
      <c r="E704" s="4" t="s">
        <v>69</v>
      </c>
      <c r="F704" s="8">
        <f>Ведомственная!G1040</f>
        <v>0</v>
      </c>
      <c r="G704" s="8">
        <f>Ведомственная!H1040</f>
        <v>0</v>
      </c>
      <c r="H704" s="8">
        <f>Ведомственная!I1040</f>
        <v>0</v>
      </c>
    </row>
    <row r="705" spans="1:8" ht="16.5" customHeight="1">
      <c r="A705" s="108" t="s">
        <v>13</v>
      </c>
      <c r="B705" s="4" t="s">
        <v>569</v>
      </c>
      <c r="C705" s="109" t="s">
        <v>41</v>
      </c>
      <c r="D705" s="4" t="s">
        <v>52</v>
      </c>
      <c r="E705" s="4" t="s">
        <v>69</v>
      </c>
      <c r="F705" s="8">
        <f>Ведомственная!G1041</f>
        <v>0</v>
      </c>
      <c r="G705" s="8">
        <f>Ведомственная!H1041</f>
        <v>0</v>
      </c>
      <c r="H705" s="8">
        <f>Ведомственная!I1041</f>
        <v>0</v>
      </c>
    </row>
    <row r="706" spans="1:8" ht="31.5">
      <c r="A706" s="108" t="s">
        <v>570</v>
      </c>
      <c r="B706" s="4" t="s">
        <v>571</v>
      </c>
      <c r="C706" s="109"/>
      <c r="D706" s="4"/>
      <c r="E706" s="4"/>
      <c r="F706" s="8">
        <f>F707</f>
        <v>1212.7</v>
      </c>
      <c r="G706" s="8">
        <f t="shared" ref="G706:H706" si="293">G707</f>
        <v>1212.7</v>
      </c>
      <c r="H706" s="8">
        <f t="shared" si="293"/>
        <v>1212.7</v>
      </c>
    </row>
    <row r="707" spans="1:8">
      <c r="A707" s="108" t="s">
        <v>13</v>
      </c>
      <c r="B707" s="4" t="s">
        <v>571</v>
      </c>
      <c r="C707" s="109" t="s">
        <v>41</v>
      </c>
      <c r="D707" s="4" t="s">
        <v>52</v>
      </c>
      <c r="E707" s="4" t="s">
        <v>69</v>
      </c>
      <c r="F707" s="8">
        <f>Ведомственная!G1043</f>
        <v>1212.7</v>
      </c>
      <c r="G707" s="8">
        <f>Ведомственная!H1043</f>
        <v>1212.7</v>
      </c>
      <c r="H707" s="8">
        <f>Ведомственная!I1043</f>
        <v>1212.7</v>
      </c>
    </row>
    <row r="708" spans="1:8" ht="47.25">
      <c r="A708" s="108" t="s">
        <v>536</v>
      </c>
      <c r="B708" s="4" t="s">
        <v>537</v>
      </c>
      <c r="C708" s="109"/>
      <c r="D708" s="4"/>
      <c r="E708" s="4"/>
      <c r="F708" s="8">
        <f>F709</f>
        <v>1831.2</v>
      </c>
      <c r="G708" s="8">
        <f t="shared" ref="G708:H708" si="294">G709</f>
        <v>5350</v>
      </c>
      <c r="H708" s="8">
        <f t="shared" si="294"/>
        <v>5350</v>
      </c>
    </row>
    <row r="709" spans="1:8">
      <c r="A709" s="108" t="s">
        <v>21</v>
      </c>
      <c r="B709" s="4" t="s">
        <v>538</v>
      </c>
      <c r="C709" s="4"/>
      <c r="D709" s="4"/>
      <c r="E709" s="4"/>
      <c r="F709" s="8">
        <f>SUM(F710:F715)</f>
        <v>1831.2</v>
      </c>
      <c r="G709" s="8">
        <f t="shared" ref="G709:H709" si="295">SUM(G710:G715)</f>
        <v>5350</v>
      </c>
      <c r="H709" s="8">
        <f t="shared" si="295"/>
        <v>5350</v>
      </c>
    </row>
    <row r="710" spans="1:8">
      <c r="A710" s="151" t="s">
        <v>25</v>
      </c>
      <c r="B710" s="4" t="s">
        <v>538</v>
      </c>
      <c r="C710" s="4" t="s">
        <v>36</v>
      </c>
      <c r="D710" s="4" t="s">
        <v>52</v>
      </c>
      <c r="E710" s="4" t="s">
        <v>52</v>
      </c>
      <c r="F710" s="8">
        <f>Ведомственная!G1009</f>
        <v>500</v>
      </c>
      <c r="G710" s="8">
        <f>Ведомственная!H1009</f>
        <v>2000</v>
      </c>
      <c r="H710" s="8">
        <f>Ведомственная!I1009</f>
        <v>2000</v>
      </c>
    </row>
    <row r="711" spans="1:8">
      <c r="A711" s="149"/>
      <c r="B711" s="4" t="s">
        <v>538</v>
      </c>
      <c r="C711" s="4" t="s">
        <v>36</v>
      </c>
      <c r="D711" s="4" t="s">
        <v>52</v>
      </c>
      <c r="E711" s="4" t="s">
        <v>69</v>
      </c>
      <c r="F711" s="8">
        <f>Ведомственная!G1046</f>
        <v>831.2</v>
      </c>
      <c r="G711" s="8">
        <f>Ведомственная!H1046</f>
        <v>2350</v>
      </c>
      <c r="H711" s="8">
        <f>Ведомственная!I1046</f>
        <v>2350</v>
      </c>
    </row>
    <row r="712" spans="1:8" hidden="1">
      <c r="A712" s="151" t="s">
        <v>22</v>
      </c>
      <c r="B712" s="4" t="s">
        <v>538</v>
      </c>
      <c r="C712" s="4" t="s">
        <v>44</v>
      </c>
      <c r="D712" s="4" t="s">
        <v>52</v>
      </c>
      <c r="E712" s="4" t="s">
        <v>52</v>
      </c>
      <c r="F712" s="8">
        <f>Ведомственная!G1010</f>
        <v>0</v>
      </c>
      <c r="G712" s="8">
        <f>Ведомственная!H1010</f>
        <v>0</v>
      </c>
      <c r="H712" s="8">
        <f>Ведомственная!I1010</f>
        <v>0</v>
      </c>
    </row>
    <row r="713" spans="1:8" hidden="1">
      <c r="A713" s="149"/>
      <c r="B713" s="4" t="s">
        <v>538</v>
      </c>
      <c r="C713" s="4" t="s">
        <v>44</v>
      </c>
      <c r="D713" s="4" t="s">
        <v>52</v>
      </c>
      <c r="E713" s="4" t="s">
        <v>69</v>
      </c>
      <c r="F713" s="8">
        <f>Ведомственная!G1047</f>
        <v>0</v>
      </c>
      <c r="G713" s="8">
        <f>Ведомственная!H1047</f>
        <v>0</v>
      </c>
      <c r="H713" s="8">
        <f>Ведомственная!I1047</f>
        <v>0</v>
      </c>
    </row>
    <row r="714" spans="1:8" hidden="1">
      <c r="A714" s="151" t="s">
        <v>96</v>
      </c>
      <c r="B714" s="4" t="s">
        <v>538</v>
      </c>
      <c r="C714" s="4" t="s">
        <v>54</v>
      </c>
      <c r="D714" s="4" t="s">
        <v>52</v>
      </c>
      <c r="E714" s="4" t="s">
        <v>23</v>
      </c>
      <c r="F714" s="8">
        <f>Ведомственная!G944</f>
        <v>0</v>
      </c>
      <c r="G714" s="8">
        <f>Ведомственная!H944</f>
        <v>0</v>
      </c>
      <c r="H714" s="8">
        <f>Ведомственная!I944</f>
        <v>0</v>
      </c>
    </row>
    <row r="715" spans="1:8">
      <c r="A715" s="154"/>
      <c r="B715" s="4" t="s">
        <v>538</v>
      </c>
      <c r="C715" s="4" t="s">
        <v>54</v>
      </c>
      <c r="D715" s="4" t="s">
        <v>52</v>
      </c>
      <c r="E715" s="4" t="s">
        <v>27</v>
      </c>
      <c r="F715" s="8">
        <f>Ведомственная!G986</f>
        <v>500</v>
      </c>
      <c r="G715" s="8">
        <f>Ведомственная!H986</f>
        <v>1000</v>
      </c>
      <c r="H715" s="8">
        <f>Ведомственная!I986</f>
        <v>1000</v>
      </c>
    </row>
    <row r="716" spans="1:8" ht="47.25">
      <c r="A716" s="108" t="s">
        <v>572</v>
      </c>
      <c r="B716" s="4" t="s">
        <v>573</v>
      </c>
      <c r="C716" s="109"/>
      <c r="D716" s="4"/>
      <c r="E716" s="4"/>
      <c r="F716" s="8">
        <f>F717+F725+F728+F731+F733+F723</f>
        <v>98170.799999999988</v>
      </c>
      <c r="G716" s="8">
        <f t="shared" ref="G716:H716" si="296">G717+G725+G728+G731+G733+G723</f>
        <v>98509.1</v>
      </c>
      <c r="H716" s="8">
        <f t="shared" si="296"/>
        <v>98575.8</v>
      </c>
    </row>
    <row r="717" spans="1:8">
      <c r="A717" s="108" t="s">
        <v>263</v>
      </c>
      <c r="B717" s="19" t="s">
        <v>574</v>
      </c>
      <c r="C717" s="4"/>
      <c r="D717" s="4"/>
      <c r="E717" s="4"/>
      <c r="F717" s="8">
        <f>SUM(F718:F722)</f>
        <v>69841.399999999994</v>
      </c>
      <c r="G717" s="8">
        <f t="shared" ref="G717:H717" si="297">SUM(G718:G722)</f>
        <v>70256</v>
      </c>
      <c r="H717" s="8">
        <f t="shared" si="297"/>
        <v>70322.7</v>
      </c>
    </row>
    <row r="718" spans="1:8" ht="30" customHeight="1">
      <c r="A718" s="150" t="s">
        <v>24</v>
      </c>
      <c r="B718" s="19" t="s">
        <v>574</v>
      </c>
      <c r="C718" s="4" t="s">
        <v>35</v>
      </c>
      <c r="D718" s="4" t="s">
        <v>52</v>
      </c>
      <c r="E718" s="4" t="s">
        <v>69</v>
      </c>
      <c r="F718" s="8">
        <f>Ведомственная!G1050</f>
        <v>59479.1</v>
      </c>
      <c r="G718" s="8">
        <f>Ведомственная!H1050</f>
        <v>59479.1</v>
      </c>
      <c r="H718" s="8">
        <f>Ведомственная!I1050</f>
        <v>59479.1</v>
      </c>
    </row>
    <row r="719" spans="1:8" ht="35.25" customHeight="1">
      <c r="A719" s="149"/>
      <c r="B719" s="19" t="s">
        <v>574</v>
      </c>
      <c r="C719" s="4" t="s">
        <v>35</v>
      </c>
      <c r="D719" s="4" t="s">
        <v>67</v>
      </c>
      <c r="E719" s="4" t="s">
        <v>66</v>
      </c>
      <c r="F719" s="8">
        <f>Ведомственная!G1100</f>
        <v>3869</v>
      </c>
      <c r="G719" s="8">
        <f>Ведомственная!H1100</f>
        <v>3869</v>
      </c>
      <c r="H719" s="8">
        <f>Ведомственная!I1100</f>
        <v>3869</v>
      </c>
    </row>
    <row r="720" spans="1:8" ht="31.5">
      <c r="A720" s="108" t="s">
        <v>25</v>
      </c>
      <c r="B720" s="19" t="s">
        <v>574</v>
      </c>
      <c r="C720" s="4" t="s">
        <v>36</v>
      </c>
      <c r="D720" s="4" t="s">
        <v>52</v>
      </c>
      <c r="E720" s="4" t="s">
        <v>69</v>
      </c>
      <c r="F720" s="8">
        <f>Ведомственная!G1051</f>
        <v>6330.0999999999958</v>
      </c>
      <c r="G720" s="8">
        <f>Ведомственная!H1051</f>
        <v>6744.7</v>
      </c>
      <c r="H720" s="8">
        <f>Ведомственная!I1051</f>
        <v>6811.4</v>
      </c>
    </row>
    <row r="721" spans="1:8">
      <c r="A721" s="108" t="s">
        <v>22</v>
      </c>
      <c r="B721" s="19" t="s">
        <v>574</v>
      </c>
      <c r="C721" s="4" t="s">
        <v>44</v>
      </c>
      <c r="D721" s="4" t="s">
        <v>52</v>
      </c>
      <c r="E721" s="4" t="s">
        <v>69</v>
      </c>
      <c r="F721" s="8">
        <f>Ведомственная!G1052</f>
        <v>0</v>
      </c>
      <c r="G721" s="8">
        <f>Ведомственная!H1052</f>
        <v>0</v>
      </c>
      <c r="H721" s="8">
        <f>Ведомственная!I1052</f>
        <v>0</v>
      </c>
    </row>
    <row r="722" spans="1:8">
      <c r="A722" s="108" t="s">
        <v>13</v>
      </c>
      <c r="B722" s="19" t="s">
        <v>574</v>
      </c>
      <c r="C722" s="4" t="s">
        <v>41</v>
      </c>
      <c r="D722" s="4" t="s">
        <v>52</v>
      </c>
      <c r="E722" s="4" t="s">
        <v>69</v>
      </c>
      <c r="F722" s="8">
        <f>Ведомственная!G1053</f>
        <v>163.19999999999999</v>
      </c>
      <c r="G722" s="8">
        <f>Ведомственная!H1053</f>
        <v>163.19999999999999</v>
      </c>
      <c r="H722" s="8">
        <f>Ведомственная!I1053</f>
        <v>163.19999999999999</v>
      </c>
    </row>
    <row r="723" spans="1:8">
      <c r="A723" s="108" t="s">
        <v>21</v>
      </c>
      <c r="B723" s="4" t="s">
        <v>867</v>
      </c>
      <c r="C723" s="4"/>
      <c r="D723" s="4"/>
      <c r="E723" s="4"/>
      <c r="F723" s="8">
        <f>F724</f>
        <v>240</v>
      </c>
      <c r="G723" s="8">
        <f t="shared" ref="G723:H723" si="298">G724</f>
        <v>0</v>
      </c>
      <c r="H723" s="8">
        <f t="shared" si="298"/>
        <v>0</v>
      </c>
    </row>
    <row r="724" spans="1:8" ht="31.5">
      <c r="A724" s="108" t="s">
        <v>25</v>
      </c>
      <c r="B724" s="4" t="s">
        <v>867</v>
      </c>
      <c r="C724" s="4" t="s">
        <v>36</v>
      </c>
      <c r="D724" s="4" t="s">
        <v>52</v>
      </c>
      <c r="E724" s="4" t="s">
        <v>69</v>
      </c>
      <c r="F724" s="8">
        <f>Ведомственная!G1055</f>
        <v>240</v>
      </c>
      <c r="G724" s="8">
        <f>Ведомственная!H1055</f>
        <v>0</v>
      </c>
      <c r="H724" s="8">
        <f>Ведомственная!I1055</f>
        <v>0</v>
      </c>
    </row>
    <row r="725" spans="1:8">
      <c r="A725" s="77" t="s">
        <v>30</v>
      </c>
      <c r="B725" s="78" t="s">
        <v>575</v>
      </c>
      <c r="C725" s="74"/>
      <c r="D725" s="4"/>
      <c r="E725" s="4"/>
      <c r="F725" s="8">
        <f>F726+F727</f>
        <v>25432.7</v>
      </c>
      <c r="G725" s="8">
        <f t="shared" ref="G725:H725" si="299">G726+G727</f>
        <v>25432.7</v>
      </c>
      <c r="H725" s="8">
        <f t="shared" si="299"/>
        <v>25432.7</v>
      </c>
    </row>
    <row r="726" spans="1:8" ht="63">
      <c r="A726" s="77" t="s">
        <v>24</v>
      </c>
      <c r="B726" s="78" t="s">
        <v>575</v>
      </c>
      <c r="C726" s="74" t="s">
        <v>35</v>
      </c>
      <c r="D726" s="4" t="s">
        <v>52</v>
      </c>
      <c r="E726" s="4" t="s">
        <v>69</v>
      </c>
      <c r="F726" s="8">
        <f>Ведомственная!G1057</f>
        <v>25431.7</v>
      </c>
      <c r="G726" s="8">
        <f>Ведомственная!H1057</f>
        <v>25431.7</v>
      </c>
      <c r="H726" s="8">
        <f>Ведомственная!I1057</f>
        <v>25431.7</v>
      </c>
    </row>
    <row r="727" spans="1:8" ht="31.5">
      <c r="A727" s="77" t="s">
        <v>25</v>
      </c>
      <c r="B727" s="78" t="s">
        <v>575</v>
      </c>
      <c r="C727" s="74" t="s">
        <v>36</v>
      </c>
      <c r="D727" s="4" t="s">
        <v>52</v>
      </c>
      <c r="E727" s="4" t="s">
        <v>69</v>
      </c>
      <c r="F727" s="8">
        <f>Ведомственная!G1058</f>
        <v>1</v>
      </c>
      <c r="G727" s="8">
        <f>Ведомственная!H1058</f>
        <v>1</v>
      </c>
      <c r="H727" s="8">
        <f>Ведомственная!I1058</f>
        <v>1</v>
      </c>
    </row>
    <row r="728" spans="1:8">
      <c r="A728" s="77" t="s">
        <v>40</v>
      </c>
      <c r="B728" s="78" t="s">
        <v>576</v>
      </c>
      <c r="C728" s="74"/>
      <c r="D728" s="4"/>
      <c r="E728" s="4"/>
      <c r="F728" s="8">
        <f>F729+F730</f>
        <v>428</v>
      </c>
      <c r="G728" s="8">
        <f t="shared" ref="G728:H728" si="300">G729+G730</f>
        <v>578</v>
      </c>
      <c r="H728" s="8">
        <f t="shared" si="300"/>
        <v>578</v>
      </c>
    </row>
    <row r="729" spans="1:8" ht="31.5">
      <c r="A729" s="77" t="s">
        <v>25</v>
      </c>
      <c r="B729" s="78" t="s">
        <v>576</v>
      </c>
      <c r="C729" s="74" t="s">
        <v>36</v>
      </c>
      <c r="D729" s="4" t="s">
        <v>52</v>
      </c>
      <c r="E729" s="4" t="s">
        <v>69</v>
      </c>
      <c r="F729" s="8">
        <f>Ведомственная!G1060</f>
        <v>426.5</v>
      </c>
      <c r="G729" s="8">
        <f>Ведомственная!H1060</f>
        <v>576.5</v>
      </c>
      <c r="H729" s="8">
        <f>Ведомственная!I1060</f>
        <v>576.5</v>
      </c>
    </row>
    <row r="730" spans="1:8">
      <c r="A730" s="108" t="s">
        <v>13</v>
      </c>
      <c r="B730" s="78" t="s">
        <v>576</v>
      </c>
      <c r="C730" s="74" t="s">
        <v>41</v>
      </c>
      <c r="D730" s="4" t="s">
        <v>52</v>
      </c>
      <c r="E730" s="4" t="s">
        <v>69</v>
      </c>
      <c r="F730" s="8">
        <f>Ведомственная!G1061</f>
        <v>1.5</v>
      </c>
      <c r="G730" s="8">
        <f>Ведомственная!H1061</f>
        <v>1.5</v>
      </c>
      <c r="H730" s="8">
        <f>Ведомственная!I1061</f>
        <v>1.5</v>
      </c>
    </row>
    <row r="731" spans="1:8" ht="31.5">
      <c r="A731" s="77" t="s">
        <v>42</v>
      </c>
      <c r="B731" s="78" t="s">
        <v>577</v>
      </c>
      <c r="C731" s="74"/>
      <c r="D731" s="4"/>
      <c r="E731" s="4"/>
      <c r="F731" s="8">
        <f>F732</f>
        <v>1296.3000000000002</v>
      </c>
      <c r="G731" s="8">
        <f t="shared" ref="G731:H731" si="301">G732</f>
        <v>1082.3</v>
      </c>
      <c r="H731" s="8">
        <f t="shared" si="301"/>
        <v>1082.3</v>
      </c>
    </row>
    <row r="732" spans="1:8" ht="31.5">
      <c r="A732" s="77" t="s">
        <v>25</v>
      </c>
      <c r="B732" s="78" t="s">
        <v>577</v>
      </c>
      <c r="C732" s="74" t="s">
        <v>36</v>
      </c>
      <c r="D732" s="4" t="s">
        <v>52</v>
      </c>
      <c r="E732" s="4" t="s">
        <v>69</v>
      </c>
      <c r="F732" s="8">
        <f>Ведомственная!G1063</f>
        <v>1296.3000000000002</v>
      </c>
      <c r="G732" s="8">
        <f>Ведомственная!H1063</f>
        <v>1082.3</v>
      </c>
      <c r="H732" s="8">
        <f>Ведомственная!I1063</f>
        <v>1082.3</v>
      </c>
    </row>
    <row r="733" spans="1:8" ht="31.5">
      <c r="A733" s="77" t="s">
        <v>578</v>
      </c>
      <c r="B733" s="78" t="s">
        <v>579</v>
      </c>
      <c r="C733" s="74"/>
      <c r="D733" s="4"/>
      <c r="E733" s="4"/>
      <c r="F733" s="8">
        <f>F734+F735</f>
        <v>932.4</v>
      </c>
      <c r="G733" s="8">
        <f t="shared" ref="G733:H733" si="302">G734+G735</f>
        <v>1160.0999999999999</v>
      </c>
      <c r="H733" s="8">
        <f t="shared" si="302"/>
        <v>1160.0999999999999</v>
      </c>
    </row>
    <row r="734" spans="1:8" ht="31.5">
      <c r="A734" s="77" t="s">
        <v>25</v>
      </c>
      <c r="B734" s="78" t="s">
        <v>579</v>
      </c>
      <c r="C734" s="74" t="s">
        <v>36</v>
      </c>
      <c r="D734" s="4" t="s">
        <v>52</v>
      </c>
      <c r="E734" s="4" t="s">
        <v>69</v>
      </c>
      <c r="F734" s="8">
        <f>Ведомственная!G1065</f>
        <v>862.4</v>
      </c>
      <c r="G734" s="8">
        <f>Ведомственная!H1065</f>
        <v>1090.0999999999999</v>
      </c>
      <c r="H734" s="8">
        <f>Ведомственная!I1065</f>
        <v>1090.0999999999999</v>
      </c>
    </row>
    <row r="735" spans="1:8">
      <c r="A735" s="108" t="s">
        <v>13</v>
      </c>
      <c r="B735" s="78" t="s">
        <v>579</v>
      </c>
      <c r="C735" s="74" t="s">
        <v>41</v>
      </c>
      <c r="D735" s="4" t="s">
        <v>52</v>
      </c>
      <c r="E735" s="4" t="s">
        <v>69</v>
      </c>
      <c r="F735" s="8">
        <f>Ведомственная!G1066</f>
        <v>70</v>
      </c>
      <c r="G735" s="8">
        <f>Ведомственная!H1066</f>
        <v>70</v>
      </c>
      <c r="H735" s="8">
        <f>Ведомственная!I1066</f>
        <v>70</v>
      </c>
    </row>
    <row r="736" spans="1:8" ht="47.25">
      <c r="A736" s="108" t="s">
        <v>865</v>
      </c>
      <c r="B736" s="21" t="s">
        <v>484</v>
      </c>
      <c r="C736" s="4"/>
      <c r="D736" s="4"/>
      <c r="E736" s="4"/>
      <c r="F736" s="8">
        <f>F737+F743+F749+F752</f>
        <v>45261</v>
      </c>
      <c r="G736" s="8">
        <f t="shared" ref="G736:H736" si="303">G737+G743+G749+G752</f>
        <v>32014.499999999996</v>
      </c>
      <c r="H736" s="8">
        <f t="shared" si="303"/>
        <v>61894.899999999994</v>
      </c>
    </row>
    <row r="737" spans="1:8">
      <c r="A737" s="108" t="s">
        <v>21</v>
      </c>
      <c r="B737" s="21" t="s">
        <v>485</v>
      </c>
      <c r="C737" s="4"/>
      <c r="D737" s="4"/>
      <c r="E737" s="4"/>
      <c r="F737" s="8">
        <f>SUM(F738:F742)</f>
        <v>43775.5</v>
      </c>
      <c r="G737" s="8">
        <f>SUM(G738:G742)</f>
        <v>22383.199999999997</v>
      </c>
      <c r="H737" s="8">
        <f>SUM(H738:H742)</f>
        <v>34772.1</v>
      </c>
    </row>
    <row r="738" spans="1:8">
      <c r="A738" s="151" t="s">
        <v>25</v>
      </c>
      <c r="B738" s="21" t="s">
        <v>485</v>
      </c>
      <c r="C738" s="4" t="s">
        <v>36</v>
      </c>
      <c r="D738" s="4" t="s">
        <v>52</v>
      </c>
      <c r="E738" s="4" t="s">
        <v>20</v>
      </c>
      <c r="F738" s="8">
        <f>Ведомственная!G852</f>
        <v>1252</v>
      </c>
      <c r="G738" s="8">
        <f>Ведомственная!H852</f>
        <v>0</v>
      </c>
      <c r="H738" s="8">
        <f>Ведомственная!I852</f>
        <v>0</v>
      </c>
    </row>
    <row r="739" spans="1:8" ht="15.75" customHeight="1">
      <c r="A739" s="153"/>
      <c r="B739" s="21" t="s">
        <v>485</v>
      </c>
      <c r="C739" s="4" t="s">
        <v>36</v>
      </c>
      <c r="D739" s="4" t="s">
        <v>52</v>
      </c>
      <c r="E739" s="4" t="s">
        <v>23</v>
      </c>
      <c r="F739" s="8">
        <f>Ведомственная!G947</f>
        <v>13919.2</v>
      </c>
      <c r="G739" s="8">
        <f>Ведомственная!H947</f>
        <v>0</v>
      </c>
      <c r="H739" s="8">
        <f>Ведомственная!I947</f>
        <v>14600</v>
      </c>
    </row>
    <row r="740" spans="1:8">
      <c r="A740" s="154"/>
      <c r="B740" s="21" t="s">
        <v>485</v>
      </c>
      <c r="C740" s="4" t="s">
        <v>36</v>
      </c>
      <c r="D740" s="4" t="s">
        <v>52</v>
      </c>
      <c r="E740" s="4" t="s">
        <v>69</v>
      </c>
      <c r="F740" s="8">
        <f>Ведомственная!G1069</f>
        <v>0</v>
      </c>
      <c r="G740" s="8">
        <f>Ведомственная!H1069</f>
        <v>0</v>
      </c>
      <c r="H740" s="8">
        <f>Ведомственная!I1069</f>
        <v>0</v>
      </c>
    </row>
    <row r="741" spans="1:8">
      <c r="A741" s="151" t="s">
        <v>96</v>
      </c>
      <c r="B741" s="21" t="s">
        <v>485</v>
      </c>
      <c r="C741" s="4" t="s">
        <v>54</v>
      </c>
      <c r="D741" s="4" t="s">
        <v>52</v>
      </c>
      <c r="E741" s="4" t="s">
        <v>20</v>
      </c>
      <c r="F741" s="8">
        <f>Ведомственная!G853</f>
        <v>12954.4</v>
      </c>
      <c r="G741" s="8">
        <f>Ведомственная!H853</f>
        <v>5124.6000000000004</v>
      </c>
      <c r="H741" s="8">
        <f>Ведомственная!I853</f>
        <v>8472.1</v>
      </c>
    </row>
    <row r="742" spans="1:8" ht="15.75" customHeight="1">
      <c r="A742" s="153"/>
      <c r="B742" s="21" t="s">
        <v>485</v>
      </c>
      <c r="C742" s="4" t="s">
        <v>54</v>
      </c>
      <c r="D742" s="4" t="s">
        <v>52</v>
      </c>
      <c r="E742" s="4" t="s">
        <v>23</v>
      </c>
      <c r="F742" s="8">
        <f>Ведомственная!G948</f>
        <v>15649.9</v>
      </c>
      <c r="G742" s="8">
        <f>Ведомственная!H948</f>
        <v>17258.599999999999</v>
      </c>
      <c r="H742" s="8">
        <f>Ведомственная!I948</f>
        <v>11700</v>
      </c>
    </row>
    <row r="743" spans="1:8" ht="47.25">
      <c r="A743" s="108" t="s">
        <v>486</v>
      </c>
      <c r="B743" s="21" t="s">
        <v>487</v>
      </c>
      <c r="C743" s="4"/>
      <c r="D743" s="4"/>
      <c r="E743" s="4"/>
      <c r="F743" s="8">
        <f>SUM(F744:F748)</f>
        <v>750</v>
      </c>
      <c r="G743" s="8">
        <f t="shared" ref="G743:H743" si="304">SUM(G744:G748)</f>
        <v>8905.7999999999993</v>
      </c>
      <c r="H743" s="8">
        <f t="shared" si="304"/>
        <v>26397.3</v>
      </c>
    </row>
    <row r="744" spans="1:8">
      <c r="A744" s="151" t="s">
        <v>25</v>
      </c>
      <c r="B744" s="21" t="s">
        <v>487</v>
      </c>
      <c r="C744" s="4" t="s">
        <v>36</v>
      </c>
      <c r="D744" s="4" t="s">
        <v>52</v>
      </c>
      <c r="E744" s="4" t="s">
        <v>20</v>
      </c>
      <c r="F744" s="8">
        <f>Ведомственная!G855</f>
        <v>0</v>
      </c>
      <c r="G744" s="8">
        <f>Ведомственная!H855</f>
        <v>110</v>
      </c>
      <c r="H744" s="8">
        <f>Ведомственная!I855</f>
        <v>650</v>
      </c>
    </row>
    <row r="745" spans="1:8">
      <c r="A745" s="154"/>
      <c r="B745" s="21" t="s">
        <v>487</v>
      </c>
      <c r="C745" s="4" t="s">
        <v>36</v>
      </c>
      <c r="D745" s="4" t="s">
        <v>52</v>
      </c>
      <c r="E745" s="4" t="s">
        <v>23</v>
      </c>
      <c r="F745" s="8">
        <f>Ведомственная!G950</f>
        <v>0</v>
      </c>
      <c r="G745" s="8">
        <f>Ведомственная!H950</f>
        <v>2898.7</v>
      </c>
      <c r="H745" s="8">
        <f>Ведомственная!I950</f>
        <v>3050</v>
      </c>
    </row>
    <row r="746" spans="1:8">
      <c r="A746" s="151" t="s">
        <v>96</v>
      </c>
      <c r="B746" s="21" t="s">
        <v>487</v>
      </c>
      <c r="C746" s="4" t="s">
        <v>54</v>
      </c>
      <c r="D746" s="4" t="s">
        <v>52</v>
      </c>
      <c r="E746" s="4" t="s">
        <v>20</v>
      </c>
      <c r="F746" s="8">
        <f>Ведомственная!G856</f>
        <v>700</v>
      </c>
      <c r="G746" s="8">
        <f>Ведомственная!H856</f>
        <v>3009</v>
      </c>
      <c r="H746" s="8">
        <f>Ведомственная!I856</f>
        <v>13041.6</v>
      </c>
    </row>
    <row r="747" spans="1:8">
      <c r="A747" s="153"/>
      <c r="B747" s="21" t="s">
        <v>487</v>
      </c>
      <c r="C747" s="4" t="s">
        <v>54</v>
      </c>
      <c r="D747" s="4" t="s">
        <v>52</v>
      </c>
      <c r="E747" s="4" t="s">
        <v>23</v>
      </c>
      <c r="F747" s="8">
        <f>Ведомственная!G951</f>
        <v>50</v>
      </c>
      <c r="G747" s="8">
        <f>Ведомственная!H951</f>
        <v>2888.1</v>
      </c>
      <c r="H747" s="8">
        <f>Ведомственная!I951</f>
        <v>9655.7000000000007</v>
      </c>
    </row>
    <row r="748" spans="1:8">
      <c r="A748" s="154"/>
      <c r="B748" s="21" t="s">
        <v>487</v>
      </c>
      <c r="C748" s="4" t="s">
        <v>54</v>
      </c>
      <c r="D748" s="4" t="s">
        <v>52</v>
      </c>
      <c r="E748" s="4" t="s">
        <v>27</v>
      </c>
      <c r="F748" s="8">
        <f>Ведомственная!G988</f>
        <v>0</v>
      </c>
      <c r="G748" s="8">
        <f>Ведомственная!H988</f>
        <v>0</v>
      </c>
      <c r="H748" s="8">
        <f>Ведомственная!I988</f>
        <v>0</v>
      </c>
    </row>
    <row r="749" spans="1:8" ht="31.5">
      <c r="A749" s="108" t="s">
        <v>488</v>
      </c>
      <c r="B749" s="21" t="s">
        <v>489</v>
      </c>
      <c r="C749" s="4"/>
      <c r="D749" s="4"/>
      <c r="E749" s="4"/>
      <c r="F749" s="8">
        <f>F750+F751</f>
        <v>10</v>
      </c>
      <c r="G749" s="8">
        <f t="shared" ref="G749:H749" si="305">G750+G751</f>
        <v>0</v>
      </c>
      <c r="H749" s="8">
        <f t="shared" si="305"/>
        <v>0</v>
      </c>
    </row>
    <row r="750" spans="1:8" ht="31.5">
      <c r="A750" s="108" t="s">
        <v>25</v>
      </c>
      <c r="B750" s="21" t="s">
        <v>489</v>
      </c>
      <c r="C750" s="4" t="s">
        <v>36</v>
      </c>
      <c r="D750" s="4" t="s">
        <v>52</v>
      </c>
      <c r="E750" s="4" t="s">
        <v>20</v>
      </c>
      <c r="F750" s="8">
        <f>Ведомственная!G858</f>
        <v>10</v>
      </c>
      <c r="G750" s="8">
        <f>Ведомственная!H858</f>
        <v>0</v>
      </c>
      <c r="H750" s="8">
        <f>Ведомственная!I858</f>
        <v>0</v>
      </c>
    </row>
    <row r="751" spans="1:8" ht="31.5" hidden="1">
      <c r="A751" s="108" t="s">
        <v>96</v>
      </c>
      <c r="B751" s="21" t="s">
        <v>489</v>
      </c>
      <c r="C751" s="4" t="s">
        <v>54</v>
      </c>
      <c r="D751" s="4" t="s">
        <v>52</v>
      </c>
      <c r="E751" s="4" t="s">
        <v>20</v>
      </c>
      <c r="F751" s="8">
        <f>Ведомственная!G859</f>
        <v>0</v>
      </c>
      <c r="G751" s="8">
        <f>Ведомственная!H859</f>
        <v>0</v>
      </c>
      <c r="H751" s="8">
        <f>Ведомственная!I859</f>
        <v>0</v>
      </c>
    </row>
    <row r="752" spans="1:8" ht="63">
      <c r="A752" s="108" t="s">
        <v>490</v>
      </c>
      <c r="B752" s="21" t="s">
        <v>491</v>
      </c>
      <c r="C752" s="4"/>
      <c r="D752" s="4"/>
      <c r="E752" s="4"/>
      <c r="F752" s="8">
        <f>F753+F754</f>
        <v>725.5</v>
      </c>
      <c r="G752" s="8">
        <f t="shared" ref="G752:H752" si="306">G753+G754</f>
        <v>725.5</v>
      </c>
      <c r="H752" s="8">
        <f t="shared" si="306"/>
        <v>725.5</v>
      </c>
    </row>
    <row r="753" spans="1:8" ht="31.5" hidden="1">
      <c r="A753" s="108" t="s">
        <v>25</v>
      </c>
      <c r="B753" s="21" t="s">
        <v>491</v>
      </c>
      <c r="C753" s="4" t="s">
        <v>36</v>
      </c>
      <c r="D753" s="4" t="s">
        <v>52</v>
      </c>
      <c r="E753" s="4" t="s">
        <v>20</v>
      </c>
      <c r="F753" s="8">
        <f>Ведомственная!G861</f>
        <v>0</v>
      </c>
      <c r="G753" s="8">
        <f>Ведомственная!H861</f>
        <v>0</v>
      </c>
      <c r="H753" s="8">
        <f>Ведомственная!I861</f>
        <v>0</v>
      </c>
    </row>
    <row r="754" spans="1:8" ht="31.5">
      <c r="A754" s="108" t="s">
        <v>96</v>
      </c>
      <c r="B754" s="21" t="s">
        <v>491</v>
      </c>
      <c r="C754" s="4" t="s">
        <v>54</v>
      </c>
      <c r="D754" s="4" t="s">
        <v>52</v>
      </c>
      <c r="E754" s="4" t="s">
        <v>20</v>
      </c>
      <c r="F754" s="8">
        <f>Ведомственная!G862</f>
        <v>725.5</v>
      </c>
      <c r="G754" s="8">
        <f>Ведомственная!H862</f>
        <v>725.5</v>
      </c>
      <c r="H754" s="8">
        <f>Ведомственная!I862</f>
        <v>725.5</v>
      </c>
    </row>
    <row r="755" spans="1:8" ht="47.25">
      <c r="A755" s="54" t="s">
        <v>300</v>
      </c>
      <c r="B755" s="55" t="s">
        <v>299</v>
      </c>
      <c r="C755" s="55"/>
      <c r="D755" s="59"/>
      <c r="E755" s="59"/>
      <c r="F755" s="57">
        <f>F756</f>
        <v>178.5</v>
      </c>
      <c r="G755" s="57">
        <f t="shared" ref="G755:H755" si="307">G756</f>
        <v>178.5</v>
      </c>
      <c r="H755" s="57">
        <f t="shared" si="307"/>
        <v>178.5</v>
      </c>
    </row>
    <row r="756" spans="1:8">
      <c r="A756" s="108" t="s">
        <v>179</v>
      </c>
      <c r="B756" s="109" t="s">
        <v>552</v>
      </c>
      <c r="C756" s="109"/>
      <c r="D756" s="4"/>
      <c r="E756" s="4"/>
      <c r="F756" s="8">
        <f>F757</f>
        <v>178.5</v>
      </c>
      <c r="G756" s="8">
        <f t="shared" ref="G756:H756" si="308">G757</f>
        <v>178.5</v>
      </c>
      <c r="H756" s="8">
        <f t="shared" si="308"/>
        <v>178.5</v>
      </c>
    </row>
    <row r="757" spans="1:8" ht="31.5">
      <c r="A757" s="108" t="s">
        <v>553</v>
      </c>
      <c r="B757" s="109" t="s">
        <v>554</v>
      </c>
      <c r="C757" s="109"/>
      <c r="D757" s="4"/>
      <c r="E757" s="4"/>
      <c r="F757" s="8">
        <f>F758</f>
        <v>178.5</v>
      </c>
      <c r="G757" s="8">
        <f t="shared" ref="G757:H757" si="309">G758</f>
        <v>178.5</v>
      </c>
      <c r="H757" s="8">
        <f t="shared" si="309"/>
        <v>178.5</v>
      </c>
    </row>
    <row r="758" spans="1:8">
      <c r="A758" s="108" t="s">
        <v>21</v>
      </c>
      <c r="B758" s="109" t="s">
        <v>555</v>
      </c>
      <c r="C758" s="109"/>
      <c r="D758" s="4"/>
      <c r="E758" s="4"/>
      <c r="F758" s="8">
        <f>F759</f>
        <v>178.5</v>
      </c>
      <c r="G758" s="8">
        <f t="shared" ref="G758:H758" si="310">G759</f>
        <v>178.5</v>
      </c>
      <c r="H758" s="8">
        <f t="shared" si="310"/>
        <v>178.5</v>
      </c>
    </row>
    <row r="759" spans="1:8" ht="31.5">
      <c r="A759" s="108" t="s">
        <v>25</v>
      </c>
      <c r="B759" s="109" t="s">
        <v>555</v>
      </c>
      <c r="C759" s="109" t="s">
        <v>36</v>
      </c>
      <c r="D759" s="4" t="s">
        <v>52</v>
      </c>
      <c r="E759" s="4" t="s">
        <v>52</v>
      </c>
      <c r="F759" s="8">
        <f>Ведомственная!G1015</f>
        <v>178.5</v>
      </c>
      <c r="G759" s="8">
        <f>Ведомственная!H1015</f>
        <v>178.5</v>
      </c>
      <c r="H759" s="8">
        <f>Ведомственная!I1015</f>
        <v>178.5</v>
      </c>
    </row>
    <row r="760" spans="1:8" ht="31.5">
      <c r="A760" s="54" t="s">
        <v>302</v>
      </c>
      <c r="B760" s="55" t="s">
        <v>301</v>
      </c>
      <c r="C760" s="55"/>
      <c r="D760" s="59"/>
      <c r="E760" s="59"/>
      <c r="F760" s="57">
        <f>F766+F782+F761</f>
        <v>495764.60000000003</v>
      </c>
      <c r="G760" s="57">
        <f t="shared" ref="G760:H760" si="311">G766+G782+G761</f>
        <v>491678.10000000003</v>
      </c>
      <c r="H760" s="57">
        <f t="shared" si="311"/>
        <v>503778.60000000003</v>
      </c>
    </row>
    <row r="761" spans="1:8" ht="31.5">
      <c r="A761" s="108" t="s">
        <v>178</v>
      </c>
      <c r="B761" s="4" t="s">
        <v>855</v>
      </c>
      <c r="C761" s="4"/>
      <c r="D761" s="4"/>
      <c r="E761" s="4"/>
      <c r="F761" s="8">
        <f>F762</f>
        <v>5821.7</v>
      </c>
      <c r="G761" s="8">
        <f t="shared" ref="G761:H761" si="312">G762</f>
        <v>0</v>
      </c>
      <c r="H761" s="8">
        <f t="shared" si="312"/>
        <v>0</v>
      </c>
    </row>
    <row r="762" spans="1:8" ht="31.5">
      <c r="A762" s="108" t="s">
        <v>873</v>
      </c>
      <c r="B762" s="4" t="s">
        <v>856</v>
      </c>
      <c r="C762" s="4"/>
      <c r="D762" s="4"/>
      <c r="E762" s="4"/>
      <c r="F762" s="8">
        <f>F763</f>
        <v>5821.7</v>
      </c>
      <c r="G762" s="8">
        <f t="shared" ref="G762:H762" si="313">G763</f>
        <v>0</v>
      </c>
      <c r="H762" s="8">
        <f t="shared" si="313"/>
        <v>0</v>
      </c>
    </row>
    <row r="763" spans="1:8" ht="63">
      <c r="A763" s="108" t="s">
        <v>858</v>
      </c>
      <c r="B763" s="4" t="s">
        <v>857</v>
      </c>
      <c r="C763" s="4"/>
      <c r="D763" s="4"/>
      <c r="E763" s="4"/>
      <c r="F763" s="8">
        <f>F764+F765</f>
        <v>5821.7</v>
      </c>
      <c r="G763" s="8">
        <f t="shared" ref="G763:H763" si="314">G764+G765</f>
        <v>0</v>
      </c>
      <c r="H763" s="8">
        <f t="shared" si="314"/>
        <v>0</v>
      </c>
    </row>
    <row r="764" spans="1:8" ht="31.5">
      <c r="A764" s="108" t="s">
        <v>25</v>
      </c>
      <c r="B764" s="4" t="s">
        <v>857</v>
      </c>
      <c r="C764" s="4" t="s">
        <v>36</v>
      </c>
      <c r="D764" s="4" t="s">
        <v>12</v>
      </c>
      <c r="E764" s="4" t="s">
        <v>20</v>
      </c>
      <c r="F764" s="8">
        <f>Ведомственная!G1150</f>
        <v>2211.6</v>
      </c>
      <c r="G764" s="8">
        <f>Ведомственная!H1150</f>
        <v>0</v>
      </c>
      <c r="H764" s="8">
        <f>Ведомственная!I1150</f>
        <v>0</v>
      </c>
    </row>
    <row r="765" spans="1:8" ht="31.5">
      <c r="A765" s="108" t="s">
        <v>596</v>
      </c>
      <c r="B765" s="4" t="s">
        <v>857</v>
      </c>
      <c r="C765" s="4" t="s">
        <v>54</v>
      </c>
      <c r="D765" s="4" t="s">
        <v>12</v>
      </c>
      <c r="E765" s="4" t="s">
        <v>20</v>
      </c>
      <c r="F765" s="8">
        <f>Ведомственная!G1151</f>
        <v>3610.1</v>
      </c>
      <c r="G765" s="8">
        <f>Ведомственная!H1151</f>
        <v>0</v>
      </c>
      <c r="H765" s="8">
        <f>Ведомственная!I1151</f>
        <v>0</v>
      </c>
    </row>
    <row r="766" spans="1:8">
      <c r="A766" s="80" t="s">
        <v>218</v>
      </c>
      <c r="B766" s="81" t="s">
        <v>597</v>
      </c>
      <c r="C766" s="81"/>
      <c r="D766" s="4"/>
      <c r="E766" s="4"/>
      <c r="F766" s="8">
        <f>F770+F767</f>
        <v>6036.3</v>
      </c>
      <c r="G766" s="8">
        <f t="shared" ref="G766:H766" si="315">G770+G767</f>
        <v>184.8</v>
      </c>
      <c r="H766" s="8">
        <f t="shared" si="315"/>
        <v>19037.3</v>
      </c>
    </row>
    <row r="767" spans="1:8">
      <c r="A767" s="80" t="s">
        <v>616</v>
      </c>
      <c r="B767" s="81" t="s">
        <v>617</v>
      </c>
      <c r="C767" s="81"/>
      <c r="D767" s="4"/>
      <c r="E767" s="4"/>
      <c r="F767" s="8">
        <f>F768</f>
        <v>165.9</v>
      </c>
      <c r="G767" s="8">
        <f t="shared" ref="G767:H767" si="316">G768</f>
        <v>184.8</v>
      </c>
      <c r="H767" s="8">
        <f t="shared" si="316"/>
        <v>0</v>
      </c>
    </row>
    <row r="768" spans="1:8" ht="47.25">
      <c r="A768" s="80" t="s">
        <v>618</v>
      </c>
      <c r="B768" s="81" t="s">
        <v>619</v>
      </c>
      <c r="C768" s="81"/>
      <c r="D768" s="4"/>
      <c r="E768" s="4"/>
      <c r="F768" s="8">
        <f>F769</f>
        <v>165.9</v>
      </c>
      <c r="G768" s="8">
        <f t="shared" ref="G768:H768" si="317">G769</f>
        <v>184.8</v>
      </c>
      <c r="H768" s="8">
        <f t="shared" si="317"/>
        <v>0</v>
      </c>
    </row>
    <row r="769" spans="1:8" ht="31.5">
      <c r="A769" s="80" t="s">
        <v>25</v>
      </c>
      <c r="B769" s="81" t="s">
        <v>619</v>
      </c>
      <c r="C769" s="81" t="s">
        <v>36</v>
      </c>
      <c r="D769" s="4" t="s">
        <v>12</v>
      </c>
      <c r="E769" s="4" t="s">
        <v>20</v>
      </c>
      <c r="F769" s="8">
        <f>Ведомственная!G1155</f>
        <v>165.9</v>
      </c>
      <c r="G769" s="8">
        <f>Ведомственная!H1155</f>
        <v>184.8</v>
      </c>
      <c r="H769" s="8">
        <f>Ведомственная!I1155</f>
        <v>0</v>
      </c>
    </row>
    <row r="770" spans="1:8" ht="31.5">
      <c r="A770" s="80" t="s">
        <v>598</v>
      </c>
      <c r="B770" s="81" t="s">
        <v>599</v>
      </c>
      <c r="C770" s="81"/>
      <c r="D770" s="4"/>
      <c r="E770" s="4"/>
      <c r="F770" s="8">
        <f>F773+F775+F771+F777+F780</f>
        <v>5870.4000000000005</v>
      </c>
      <c r="G770" s="8">
        <f t="shared" ref="G770:H770" si="318">G773+G775+G771+G777+G780</f>
        <v>0</v>
      </c>
      <c r="H770" s="8">
        <f t="shared" si="318"/>
        <v>19037.3</v>
      </c>
    </row>
    <row r="771" spans="1:8" ht="47.25">
      <c r="A771" s="80" t="s">
        <v>620</v>
      </c>
      <c r="B771" s="81" t="s">
        <v>621</v>
      </c>
      <c r="C771" s="81"/>
      <c r="D771" s="4"/>
      <c r="E771" s="4"/>
      <c r="F771" s="8">
        <f>F772</f>
        <v>443.2</v>
      </c>
      <c r="G771" s="8">
        <f t="shared" ref="G771:H771" si="319">G772</f>
        <v>0</v>
      </c>
      <c r="H771" s="8">
        <f t="shared" si="319"/>
        <v>0</v>
      </c>
    </row>
    <row r="772" spans="1:8" ht="31.5">
      <c r="A772" s="80" t="s">
        <v>596</v>
      </c>
      <c r="B772" s="81" t="s">
        <v>621</v>
      </c>
      <c r="C772" s="81" t="s">
        <v>54</v>
      </c>
      <c r="D772" s="4" t="s">
        <v>12</v>
      </c>
      <c r="E772" s="4" t="s">
        <v>20</v>
      </c>
      <c r="F772" s="8">
        <f>Ведомственная!G1158</f>
        <v>443.2</v>
      </c>
      <c r="G772" s="8">
        <f>Ведомственная!H1158</f>
        <v>0</v>
      </c>
      <c r="H772" s="8">
        <f>Ведомственная!I1158</f>
        <v>0</v>
      </c>
    </row>
    <row r="773" spans="1:8" ht="31.5">
      <c r="A773" s="80" t="s">
        <v>600</v>
      </c>
      <c r="B773" s="81" t="s">
        <v>601</v>
      </c>
      <c r="C773" s="81"/>
      <c r="D773" s="4"/>
      <c r="E773" s="4"/>
      <c r="F773" s="8">
        <f>F774</f>
        <v>4367.6000000000004</v>
      </c>
      <c r="G773" s="8">
        <f t="shared" ref="G773:H773" si="320">G774</f>
        <v>0</v>
      </c>
      <c r="H773" s="8">
        <f t="shared" si="320"/>
        <v>14862.4</v>
      </c>
    </row>
    <row r="774" spans="1:8" ht="31.5">
      <c r="A774" s="80" t="s">
        <v>596</v>
      </c>
      <c r="B774" s="81" t="s">
        <v>601</v>
      </c>
      <c r="C774" s="81" t="s">
        <v>54</v>
      </c>
      <c r="D774" s="4" t="s">
        <v>52</v>
      </c>
      <c r="E774" s="4" t="s">
        <v>27</v>
      </c>
      <c r="F774" s="8">
        <f>Ведомственная!G1113</f>
        <v>4367.6000000000004</v>
      </c>
      <c r="G774" s="8">
        <f>Ведомственная!H1113</f>
        <v>0</v>
      </c>
      <c r="H774" s="8">
        <f>Ведомственная!I1113</f>
        <v>14862.4</v>
      </c>
    </row>
    <row r="775" spans="1:8" ht="78.75">
      <c r="A775" s="80" t="s">
        <v>602</v>
      </c>
      <c r="B775" s="81" t="s">
        <v>603</v>
      </c>
      <c r="C775" s="81"/>
      <c r="D775" s="4"/>
      <c r="E775" s="4"/>
      <c r="F775" s="8">
        <f>F776</f>
        <v>902.2</v>
      </c>
      <c r="G775" s="8">
        <f t="shared" ref="G775:H775" si="321">G776</f>
        <v>0</v>
      </c>
      <c r="H775" s="8">
        <f t="shared" si="321"/>
        <v>4174.8999999999996</v>
      </c>
    </row>
    <row r="776" spans="1:8" ht="31.5">
      <c r="A776" s="80" t="s">
        <v>596</v>
      </c>
      <c r="B776" s="81" t="s">
        <v>603</v>
      </c>
      <c r="C776" s="81" t="s">
        <v>54</v>
      </c>
      <c r="D776" s="4" t="s">
        <v>52</v>
      </c>
      <c r="E776" s="4" t="s">
        <v>27</v>
      </c>
      <c r="F776" s="8">
        <f>Ведомственная!G1115</f>
        <v>902.2</v>
      </c>
      <c r="G776" s="8">
        <f>Ведомственная!H1115</f>
        <v>0</v>
      </c>
      <c r="H776" s="8">
        <f>Ведомственная!I1115</f>
        <v>4174.8999999999996</v>
      </c>
    </row>
    <row r="777" spans="1:8" ht="47.25">
      <c r="A777" s="80" t="s">
        <v>622</v>
      </c>
      <c r="B777" s="81" t="s">
        <v>860</v>
      </c>
      <c r="C777" s="81"/>
      <c r="D777" s="4"/>
      <c r="E777" s="4"/>
      <c r="F777" s="8">
        <f>F778+F779</f>
        <v>34.799999999999997</v>
      </c>
      <c r="G777" s="8">
        <f t="shared" ref="G777:H777" si="322">G778+G779</f>
        <v>0</v>
      </c>
      <c r="H777" s="8">
        <f t="shared" si="322"/>
        <v>0</v>
      </c>
    </row>
    <row r="778" spans="1:8" ht="31.5">
      <c r="A778" s="80" t="s">
        <v>25</v>
      </c>
      <c r="B778" s="81" t="s">
        <v>860</v>
      </c>
      <c r="C778" s="81" t="s">
        <v>36</v>
      </c>
      <c r="D778" s="4" t="s">
        <v>12</v>
      </c>
      <c r="E778" s="4" t="s">
        <v>20</v>
      </c>
      <c r="F778" s="8">
        <f>Ведомственная!G1160</f>
        <v>17.8</v>
      </c>
      <c r="G778" s="8">
        <f>Ведомственная!H1160</f>
        <v>0</v>
      </c>
      <c r="H778" s="8">
        <f>Ведомственная!I1160</f>
        <v>0</v>
      </c>
    </row>
    <row r="779" spans="1:8" ht="31.5">
      <c r="A779" s="80" t="s">
        <v>596</v>
      </c>
      <c r="B779" s="81" t="s">
        <v>860</v>
      </c>
      <c r="C779" s="81" t="s">
        <v>54</v>
      </c>
      <c r="D779" s="4" t="s">
        <v>12</v>
      </c>
      <c r="E779" s="4" t="s">
        <v>20</v>
      </c>
      <c r="F779" s="8">
        <f>Ведомственная!G1161</f>
        <v>17</v>
      </c>
      <c r="G779" s="8">
        <f>Ведомственная!H1161</f>
        <v>0</v>
      </c>
      <c r="H779" s="8">
        <f>Ведомственная!I1161</f>
        <v>0</v>
      </c>
    </row>
    <row r="780" spans="1:8" ht="47.25">
      <c r="A780" s="80" t="s">
        <v>861</v>
      </c>
      <c r="B780" s="81" t="s">
        <v>862</v>
      </c>
      <c r="C780" s="81"/>
      <c r="D780" s="4"/>
      <c r="E780" s="4"/>
      <c r="F780" s="8">
        <f>F781</f>
        <v>122.6</v>
      </c>
      <c r="G780" s="8">
        <f t="shared" ref="G780:H780" si="323">G781</f>
        <v>0</v>
      </c>
      <c r="H780" s="8">
        <f t="shared" si="323"/>
        <v>0</v>
      </c>
    </row>
    <row r="781" spans="1:8" ht="31.5">
      <c r="A781" s="80" t="s">
        <v>596</v>
      </c>
      <c r="B781" s="81" t="s">
        <v>862</v>
      </c>
      <c r="C781" s="81" t="s">
        <v>54</v>
      </c>
      <c r="D781" s="4" t="s">
        <v>12</v>
      </c>
      <c r="E781" s="4" t="s">
        <v>20</v>
      </c>
      <c r="F781" s="8">
        <f>Ведомственная!G1163</f>
        <v>122.6</v>
      </c>
      <c r="G781" s="8">
        <f>Ведомственная!H1163</f>
        <v>0</v>
      </c>
      <c r="H781" s="8">
        <f>Ведомственная!I1163</f>
        <v>0</v>
      </c>
    </row>
    <row r="782" spans="1:8">
      <c r="A782" s="80" t="s">
        <v>175</v>
      </c>
      <c r="B782" s="81" t="s">
        <v>604</v>
      </c>
      <c r="C782" s="81"/>
      <c r="D782" s="4"/>
      <c r="E782" s="4"/>
      <c r="F782" s="8">
        <f>F783+F792+F797+F804+F810+F815</f>
        <v>483906.60000000003</v>
      </c>
      <c r="G782" s="8">
        <f t="shared" ref="G782:H782" si="324">G783+G792+G797+G804+G810+G815</f>
        <v>491493.30000000005</v>
      </c>
      <c r="H782" s="8">
        <f t="shared" si="324"/>
        <v>484741.30000000005</v>
      </c>
    </row>
    <row r="783" spans="1:8" ht="31.5">
      <c r="A783" s="80" t="s">
        <v>626</v>
      </c>
      <c r="B783" s="81" t="s">
        <v>627</v>
      </c>
      <c r="C783" s="81"/>
      <c r="D783" s="4"/>
      <c r="E783" s="4"/>
      <c r="F783" s="8">
        <f>F784+F787+F790</f>
        <v>6654.2</v>
      </c>
      <c r="G783" s="8">
        <f t="shared" ref="G783:H783" si="325">G784+G787+G790</f>
        <v>6964.5</v>
      </c>
      <c r="H783" s="8">
        <f t="shared" si="325"/>
        <v>6964.5</v>
      </c>
    </row>
    <row r="784" spans="1:8">
      <c r="A784" s="83" t="s">
        <v>30</v>
      </c>
      <c r="B784" s="81" t="s">
        <v>628</v>
      </c>
      <c r="C784" s="84"/>
      <c r="D784" s="4"/>
      <c r="E784" s="4"/>
      <c r="F784" s="8">
        <f>F785+F786</f>
        <v>6266</v>
      </c>
      <c r="G784" s="8">
        <f t="shared" ref="G784:H784" si="326">G785+G786</f>
        <v>6266</v>
      </c>
      <c r="H784" s="8">
        <f t="shared" si="326"/>
        <v>6266</v>
      </c>
    </row>
    <row r="785" spans="1:8" ht="63">
      <c r="A785" s="83" t="s">
        <v>24</v>
      </c>
      <c r="B785" s="81" t="s">
        <v>628</v>
      </c>
      <c r="C785" s="84" t="s">
        <v>35</v>
      </c>
      <c r="D785" s="4" t="s">
        <v>12</v>
      </c>
      <c r="E785" s="4" t="s">
        <v>10</v>
      </c>
      <c r="F785" s="8">
        <f>Ведомственная!G1183</f>
        <v>6265.5</v>
      </c>
      <c r="G785" s="8">
        <f>Ведомственная!H1183</f>
        <v>6265.5</v>
      </c>
      <c r="H785" s="8">
        <f>Ведомственная!I1183</f>
        <v>6265.5</v>
      </c>
    </row>
    <row r="786" spans="1:8" ht="31.5">
      <c r="A786" s="83" t="s">
        <v>25</v>
      </c>
      <c r="B786" s="81" t="s">
        <v>628</v>
      </c>
      <c r="C786" s="84" t="s">
        <v>36</v>
      </c>
      <c r="D786" s="4" t="s">
        <v>12</v>
      </c>
      <c r="E786" s="4" t="s">
        <v>10</v>
      </c>
      <c r="F786" s="8">
        <f>Ведомственная!G1184</f>
        <v>0.5</v>
      </c>
      <c r="G786" s="8">
        <f>Ведомственная!H1184</f>
        <v>0.5</v>
      </c>
      <c r="H786" s="8">
        <f>Ведомственная!I1184</f>
        <v>0.5</v>
      </c>
    </row>
    <row r="787" spans="1:8">
      <c r="A787" s="83" t="s">
        <v>40</v>
      </c>
      <c r="B787" s="81" t="s">
        <v>629</v>
      </c>
      <c r="C787" s="84"/>
      <c r="D787" s="4"/>
      <c r="E787" s="4"/>
      <c r="F787" s="8">
        <f>F788+F789</f>
        <v>203.20000000000002</v>
      </c>
      <c r="G787" s="8">
        <f t="shared" ref="G787:H787" si="327">G788+G789</f>
        <v>263.5</v>
      </c>
      <c r="H787" s="8">
        <f t="shared" si="327"/>
        <v>263.5</v>
      </c>
    </row>
    <row r="788" spans="1:8" ht="31.5">
      <c r="A788" s="83" t="s">
        <v>25</v>
      </c>
      <c r="B788" s="81" t="s">
        <v>629</v>
      </c>
      <c r="C788" s="84" t="s">
        <v>36</v>
      </c>
      <c r="D788" s="4" t="s">
        <v>12</v>
      </c>
      <c r="E788" s="4" t="s">
        <v>10</v>
      </c>
      <c r="F788" s="8">
        <f>Ведомственная!G1186</f>
        <v>201.8</v>
      </c>
      <c r="G788" s="8">
        <f>Ведомственная!H1186</f>
        <v>262.10000000000002</v>
      </c>
      <c r="H788" s="8">
        <f>Ведомственная!I1186</f>
        <v>262.10000000000002</v>
      </c>
    </row>
    <row r="789" spans="1:8">
      <c r="A789" s="80" t="s">
        <v>13</v>
      </c>
      <c r="B789" s="81" t="s">
        <v>629</v>
      </c>
      <c r="C789" s="84" t="s">
        <v>41</v>
      </c>
      <c r="D789" s="4" t="s">
        <v>12</v>
      </c>
      <c r="E789" s="4" t="s">
        <v>10</v>
      </c>
      <c r="F789" s="8">
        <f>Ведомственная!G1187</f>
        <v>1.4</v>
      </c>
      <c r="G789" s="8">
        <f>Ведомственная!H1187</f>
        <v>1.4</v>
      </c>
      <c r="H789" s="8">
        <f>Ведомственная!I1187</f>
        <v>1.4</v>
      </c>
    </row>
    <row r="790" spans="1:8" ht="31.5">
      <c r="A790" s="80" t="s">
        <v>43</v>
      </c>
      <c r="B790" s="81" t="s">
        <v>630</v>
      </c>
      <c r="C790" s="84"/>
      <c r="D790" s="4"/>
      <c r="E790" s="4"/>
      <c r="F790" s="8">
        <f>F791</f>
        <v>185</v>
      </c>
      <c r="G790" s="8">
        <f t="shared" ref="G790:H790" si="328">G791</f>
        <v>435</v>
      </c>
      <c r="H790" s="8">
        <f t="shared" si="328"/>
        <v>435</v>
      </c>
    </row>
    <row r="791" spans="1:8" ht="31.5">
      <c r="A791" s="83" t="s">
        <v>25</v>
      </c>
      <c r="B791" s="81" t="s">
        <v>630</v>
      </c>
      <c r="C791" s="84" t="s">
        <v>36</v>
      </c>
      <c r="D791" s="4" t="s">
        <v>12</v>
      </c>
      <c r="E791" s="4" t="s">
        <v>10</v>
      </c>
      <c r="F791" s="8">
        <f>Ведомственная!G1189</f>
        <v>185</v>
      </c>
      <c r="G791" s="8">
        <f>Ведомственная!H1189</f>
        <v>435</v>
      </c>
      <c r="H791" s="8">
        <f>Ведомственная!I1189</f>
        <v>435</v>
      </c>
    </row>
    <row r="792" spans="1:8" ht="47.25">
      <c r="A792" s="80" t="s">
        <v>838</v>
      </c>
      <c r="B792" s="81" t="s">
        <v>631</v>
      </c>
      <c r="C792" s="82"/>
      <c r="D792" s="4"/>
      <c r="E792" s="4"/>
      <c r="F792" s="8">
        <f>F793</f>
        <v>53114.5</v>
      </c>
      <c r="G792" s="8">
        <f t="shared" ref="G792:H792" si="329">G793</f>
        <v>54517.5</v>
      </c>
      <c r="H792" s="8">
        <f t="shared" si="329"/>
        <v>54517.5</v>
      </c>
    </row>
    <row r="793" spans="1:8">
      <c r="A793" s="80" t="s">
        <v>263</v>
      </c>
      <c r="B793" s="81" t="s">
        <v>632</v>
      </c>
      <c r="C793" s="82"/>
      <c r="D793" s="4"/>
      <c r="E793" s="4"/>
      <c r="F793" s="8">
        <f>SUM(F794:F796)</f>
        <v>53114.5</v>
      </c>
      <c r="G793" s="8">
        <f t="shared" ref="G793:H793" si="330">SUM(G794:G796)</f>
        <v>54517.5</v>
      </c>
      <c r="H793" s="8">
        <f t="shared" si="330"/>
        <v>54517.5</v>
      </c>
    </row>
    <row r="794" spans="1:8" ht="63">
      <c r="A794" s="80" t="s">
        <v>24</v>
      </c>
      <c r="B794" s="81" t="s">
        <v>632</v>
      </c>
      <c r="C794" s="81" t="s">
        <v>35</v>
      </c>
      <c r="D794" s="4" t="s">
        <v>12</v>
      </c>
      <c r="E794" s="4" t="s">
        <v>10</v>
      </c>
      <c r="F794" s="8">
        <f>Ведомственная!G1192</f>
        <v>51417.7</v>
      </c>
      <c r="G794" s="8">
        <f>Ведомственная!H1192</f>
        <v>51417.7</v>
      </c>
      <c r="H794" s="8">
        <f>Ведомственная!I1192</f>
        <v>51417.7</v>
      </c>
    </row>
    <row r="795" spans="1:8" ht="31.5">
      <c r="A795" s="80" t="s">
        <v>25</v>
      </c>
      <c r="B795" s="81" t="s">
        <v>632</v>
      </c>
      <c r="C795" s="81" t="s">
        <v>36</v>
      </c>
      <c r="D795" s="4" t="s">
        <v>12</v>
      </c>
      <c r="E795" s="4" t="s">
        <v>10</v>
      </c>
      <c r="F795" s="8">
        <f>Ведомственная!G1193</f>
        <v>1693.4</v>
      </c>
      <c r="G795" s="8">
        <f>Ведомственная!H1193</f>
        <v>3096.4</v>
      </c>
      <c r="H795" s="8">
        <f>Ведомственная!I1193</f>
        <v>3096.4</v>
      </c>
    </row>
    <row r="796" spans="1:8">
      <c r="A796" s="80" t="s">
        <v>13</v>
      </c>
      <c r="B796" s="81" t="s">
        <v>632</v>
      </c>
      <c r="C796" s="81" t="s">
        <v>41</v>
      </c>
      <c r="D796" s="4" t="s">
        <v>12</v>
      </c>
      <c r="E796" s="4" t="s">
        <v>10</v>
      </c>
      <c r="F796" s="8">
        <f>Ведомственная!G1194</f>
        <v>3.4</v>
      </c>
      <c r="G796" s="8">
        <f>Ведомственная!H1194</f>
        <v>3.4</v>
      </c>
      <c r="H796" s="8">
        <f>Ведомственная!I1194</f>
        <v>3.4</v>
      </c>
    </row>
    <row r="797" spans="1:8" ht="47.25">
      <c r="A797" s="80" t="s">
        <v>605</v>
      </c>
      <c r="B797" s="81" t="s">
        <v>606</v>
      </c>
      <c r="C797" s="81"/>
      <c r="D797" s="4"/>
      <c r="E797" s="4"/>
      <c r="F797" s="8">
        <f>F798</f>
        <v>394632.10000000003</v>
      </c>
      <c r="G797" s="8">
        <f t="shared" ref="G797:H797" si="331">G798</f>
        <v>401277.80000000005</v>
      </c>
      <c r="H797" s="8">
        <f t="shared" si="331"/>
        <v>401277.80000000005</v>
      </c>
    </row>
    <row r="798" spans="1:8">
      <c r="A798" s="80" t="s">
        <v>263</v>
      </c>
      <c r="B798" s="81" t="s">
        <v>607</v>
      </c>
      <c r="C798" s="81"/>
      <c r="D798" s="4"/>
      <c r="E798" s="4"/>
      <c r="F798" s="8">
        <f>SUM(F799:F803)</f>
        <v>394632.10000000003</v>
      </c>
      <c r="G798" s="8">
        <f t="shared" ref="G798:H798" si="332">SUM(G799:G803)</f>
        <v>401277.80000000005</v>
      </c>
      <c r="H798" s="8">
        <f t="shared" si="332"/>
        <v>401277.80000000005</v>
      </c>
    </row>
    <row r="799" spans="1:8" ht="63">
      <c r="A799" s="77" t="s">
        <v>24</v>
      </c>
      <c r="B799" s="81" t="s">
        <v>607</v>
      </c>
      <c r="C799" s="81" t="s">
        <v>35</v>
      </c>
      <c r="D799" s="4" t="s">
        <v>12</v>
      </c>
      <c r="E799" s="4" t="s">
        <v>20</v>
      </c>
      <c r="F799" s="8">
        <f>Ведомственная!G1167</f>
        <v>107494.5</v>
      </c>
      <c r="G799" s="8">
        <f>Ведомственная!H1167</f>
        <v>107494.5</v>
      </c>
      <c r="H799" s="8">
        <f>Ведомственная!I1167</f>
        <v>107494.5</v>
      </c>
    </row>
    <row r="800" spans="1:8" ht="31.5">
      <c r="A800" s="80" t="s">
        <v>25</v>
      </c>
      <c r="B800" s="81" t="s">
        <v>607</v>
      </c>
      <c r="C800" s="81" t="s">
        <v>36</v>
      </c>
      <c r="D800" s="4" t="s">
        <v>12</v>
      </c>
      <c r="E800" s="4" t="s">
        <v>20</v>
      </c>
      <c r="F800" s="8">
        <f>Ведомственная!G1168</f>
        <v>11352</v>
      </c>
      <c r="G800" s="8">
        <f>Ведомственная!H1168</f>
        <v>14082.2</v>
      </c>
      <c r="H800" s="8">
        <f>Ведомственная!I1168</f>
        <v>14082.2</v>
      </c>
    </row>
    <row r="801" spans="1:8">
      <c r="A801" s="148" t="s">
        <v>596</v>
      </c>
      <c r="B801" s="81" t="s">
        <v>607</v>
      </c>
      <c r="C801" s="81" t="s">
        <v>54</v>
      </c>
      <c r="D801" s="4" t="s">
        <v>52</v>
      </c>
      <c r="E801" s="4" t="s">
        <v>27</v>
      </c>
      <c r="F801" s="8">
        <f>Ведомственная!G1119</f>
        <v>175081</v>
      </c>
      <c r="G801" s="8">
        <f>Ведомственная!H1119</f>
        <v>176319.5</v>
      </c>
      <c r="H801" s="8">
        <f>Ведомственная!I1119</f>
        <v>176319.5</v>
      </c>
    </row>
    <row r="802" spans="1:8">
      <c r="A802" s="149"/>
      <c r="B802" s="81" t="s">
        <v>607</v>
      </c>
      <c r="C802" s="81" t="s">
        <v>54</v>
      </c>
      <c r="D802" s="4" t="s">
        <v>12</v>
      </c>
      <c r="E802" s="4" t="s">
        <v>20</v>
      </c>
      <c r="F802" s="8">
        <f>Ведомственная!G1169</f>
        <v>100035.2</v>
      </c>
      <c r="G802" s="8">
        <f>Ведомственная!H1169</f>
        <v>102712.2</v>
      </c>
      <c r="H802" s="8">
        <f>Ведомственная!I1169</f>
        <v>102712.2</v>
      </c>
    </row>
    <row r="803" spans="1:8">
      <c r="A803" s="108" t="s">
        <v>13</v>
      </c>
      <c r="B803" s="81" t="s">
        <v>607</v>
      </c>
      <c r="C803" s="81" t="s">
        <v>41</v>
      </c>
      <c r="D803" s="4" t="s">
        <v>12</v>
      </c>
      <c r="E803" s="4" t="s">
        <v>20</v>
      </c>
      <c r="F803" s="8">
        <f>Ведомственная!G1170</f>
        <v>669.4</v>
      </c>
      <c r="G803" s="8">
        <f>Ведомственная!H1170</f>
        <v>669.4</v>
      </c>
      <c r="H803" s="8">
        <f>Ведомственная!I1170</f>
        <v>669.4</v>
      </c>
    </row>
    <row r="804" spans="1:8" ht="31.5">
      <c r="A804" s="80" t="s">
        <v>608</v>
      </c>
      <c r="B804" s="81" t="s">
        <v>609</v>
      </c>
      <c r="C804" s="81"/>
      <c r="D804" s="4"/>
      <c r="E804" s="4"/>
      <c r="F804" s="8">
        <f>F805</f>
        <v>10165</v>
      </c>
      <c r="G804" s="8">
        <f t="shared" ref="G804:H804" si="333">G805</f>
        <v>10165</v>
      </c>
      <c r="H804" s="8">
        <f t="shared" si="333"/>
        <v>10165</v>
      </c>
    </row>
    <row r="805" spans="1:8">
      <c r="A805" s="80" t="s">
        <v>247</v>
      </c>
      <c r="B805" s="81" t="s">
        <v>610</v>
      </c>
      <c r="C805" s="81"/>
      <c r="D805" s="4"/>
      <c r="E805" s="4"/>
      <c r="F805" s="8">
        <f>SUM(F806:F809)</f>
        <v>10165</v>
      </c>
      <c r="G805" s="8">
        <f t="shared" ref="G805:H805" si="334">SUM(G806:G809)</f>
        <v>10165</v>
      </c>
      <c r="H805" s="8">
        <f t="shared" si="334"/>
        <v>10165</v>
      </c>
    </row>
    <row r="806" spans="1:8" ht="31.5">
      <c r="A806" s="80" t="s">
        <v>25</v>
      </c>
      <c r="B806" s="81" t="s">
        <v>610</v>
      </c>
      <c r="C806" s="81" t="s">
        <v>36</v>
      </c>
      <c r="D806" s="4" t="s">
        <v>12</v>
      </c>
      <c r="E806" s="4" t="s">
        <v>10</v>
      </c>
      <c r="F806" s="8">
        <f>Ведомственная!G1197</f>
        <v>2780</v>
      </c>
      <c r="G806" s="8">
        <f>Ведомственная!H1197</f>
        <v>2780</v>
      </c>
      <c r="H806" s="8">
        <f>Ведомственная!I1197</f>
        <v>2780</v>
      </c>
    </row>
    <row r="807" spans="1:8">
      <c r="A807" s="80" t="s">
        <v>22</v>
      </c>
      <c r="B807" s="81" t="s">
        <v>610</v>
      </c>
      <c r="C807" s="81" t="s">
        <v>44</v>
      </c>
      <c r="D807" s="4" t="s">
        <v>12</v>
      </c>
      <c r="E807" s="4" t="s">
        <v>10</v>
      </c>
      <c r="F807" s="8">
        <f>Ведомственная!G1198</f>
        <v>0</v>
      </c>
      <c r="G807" s="8">
        <f>Ведомственная!H1198</f>
        <v>0</v>
      </c>
      <c r="H807" s="8">
        <f>Ведомственная!I1198</f>
        <v>0</v>
      </c>
    </row>
    <row r="808" spans="1:8">
      <c r="A808" s="148" t="s">
        <v>596</v>
      </c>
      <c r="B808" s="81" t="s">
        <v>610</v>
      </c>
      <c r="C808" s="81" t="s">
        <v>54</v>
      </c>
      <c r="D808" s="4" t="s">
        <v>52</v>
      </c>
      <c r="E808" s="4" t="s">
        <v>27</v>
      </c>
      <c r="F808" s="8">
        <f>Ведомственная!G1122</f>
        <v>855</v>
      </c>
      <c r="G808" s="8">
        <f>Ведомственная!H1122</f>
        <v>855</v>
      </c>
      <c r="H808" s="8">
        <f>Ведомственная!I1122</f>
        <v>855</v>
      </c>
    </row>
    <row r="809" spans="1:8">
      <c r="A809" s="149"/>
      <c r="B809" s="81" t="s">
        <v>610</v>
      </c>
      <c r="C809" s="81" t="s">
        <v>54</v>
      </c>
      <c r="D809" s="4" t="s">
        <v>12</v>
      </c>
      <c r="E809" s="4" t="s">
        <v>10</v>
      </c>
      <c r="F809" s="8">
        <f>Ведомственная!G1199</f>
        <v>6530</v>
      </c>
      <c r="G809" s="8">
        <f>Ведомственная!H1199</f>
        <v>6530</v>
      </c>
      <c r="H809" s="8">
        <f>Ведомственная!I1199</f>
        <v>6530</v>
      </c>
    </row>
    <row r="810" spans="1:8" ht="31.5">
      <c r="A810" s="80" t="s">
        <v>611</v>
      </c>
      <c r="B810" s="81" t="s">
        <v>612</v>
      </c>
      <c r="C810" s="82"/>
      <c r="D810" s="4"/>
      <c r="E810" s="4"/>
      <c r="F810" s="8">
        <f>F811</f>
        <v>18704.7</v>
      </c>
      <c r="G810" s="8">
        <f t="shared" ref="G810:H810" si="335">G811</f>
        <v>2607</v>
      </c>
      <c r="H810" s="8">
        <f t="shared" si="335"/>
        <v>2640</v>
      </c>
    </row>
    <row r="811" spans="1:8">
      <c r="A811" s="80" t="s">
        <v>263</v>
      </c>
      <c r="B811" s="81" t="s">
        <v>613</v>
      </c>
      <c r="C811" s="81"/>
      <c r="D811" s="4"/>
      <c r="E811" s="4"/>
      <c r="F811" s="8">
        <f>SUM(F812:F814)</f>
        <v>18704.7</v>
      </c>
      <c r="G811" s="8">
        <f>SUM(G812:G814)</f>
        <v>2607</v>
      </c>
      <c r="H811" s="8">
        <f>SUM(H812:H814)</f>
        <v>2640</v>
      </c>
    </row>
    <row r="812" spans="1:8" ht="31.5">
      <c r="A812" s="80" t="s">
        <v>25</v>
      </c>
      <c r="B812" s="81" t="s">
        <v>613</v>
      </c>
      <c r="C812" s="81" t="s">
        <v>36</v>
      </c>
      <c r="D812" s="4" t="s">
        <v>12</v>
      </c>
      <c r="E812" s="4" t="s">
        <v>20</v>
      </c>
      <c r="F812" s="8">
        <f>Ведомственная!G1173</f>
        <v>13457</v>
      </c>
      <c r="G812" s="8">
        <f>Ведомственная!H1173</f>
        <v>2607</v>
      </c>
      <c r="H812" s="8">
        <f>Ведомственная!I1173</f>
        <v>2640</v>
      </c>
    </row>
    <row r="813" spans="1:8">
      <c r="A813" s="148" t="s">
        <v>596</v>
      </c>
      <c r="B813" s="81" t="s">
        <v>613</v>
      </c>
      <c r="C813" s="81" t="s">
        <v>54</v>
      </c>
      <c r="D813" s="4" t="s">
        <v>52</v>
      </c>
      <c r="E813" s="4" t="s">
        <v>27</v>
      </c>
      <c r="F813" s="8">
        <f>Ведомственная!G1125</f>
        <v>3247.7</v>
      </c>
      <c r="G813" s="8">
        <f>Ведомственная!H1125</f>
        <v>0</v>
      </c>
      <c r="H813" s="8">
        <f>Ведомственная!I1125</f>
        <v>0</v>
      </c>
    </row>
    <row r="814" spans="1:8">
      <c r="A814" s="149"/>
      <c r="B814" s="81" t="s">
        <v>613</v>
      </c>
      <c r="C814" s="81" t="s">
        <v>54</v>
      </c>
      <c r="D814" s="4" t="s">
        <v>12</v>
      </c>
      <c r="E814" s="4" t="s">
        <v>20</v>
      </c>
      <c r="F814" s="8">
        <f>Ведомственная!G1174</f>
        <v>2000</v>
      </c>
      <c r="G814" s="8">
        <f>Ведомственная!H1174</f>
        <v>0</v>
      </c>
      <c r="H814" s="8">
        <f>Ведомственная!I1174</f>
        <v>0</v>
      </c>
    </row>
    <row r="815" spans="1:8" ht="86.25" customHeight="1">
      <c r="A815" s="80" t="s">
        <v>634</v>
      </c>
      <c r="B815" s="81" t="s">
        <v>623</v>
      </c>
      <c r="C815" s="81"/>
      <c r="D815" s="4"/>
      <c r="E815" s="4"/>
      <c r="F815" s="8">
        <f>F816</f>
        <v>636.1</v>
      </c>
      <c r="G815" s="8">
        <f t="shared" ref="G815:H815" si="336">G816</f>
        <v>15961.5</v>
      </c>
      <c r="H815" s="8">
        <f t="shared" si="336"/>
        <v>9176.5</v>
      </c>
    </row>
    <row r="816" spans="1:8">
      <c r="A816" s="80" t="s">
        <v>263</v>
      </c>
      <c r="B816" s="81" t="s">
        <v>624</v>
      </c>
      <c r="C816" s="81"/>
      <c r="D816" s="4"/>
      <c r="E816" s="4"/>
      <c r="F816" s="8">
        <f>SUM(F817:F817)</f>
        <v>636.1</v>
      </c>
      <c r="G816" s="8">
        <f>SUM(G817:G817)</f>
        <v>15961.5</v>
      </c>
      <c r="H816" s="8">
        <f>SUM(H817:H817)</f>
        <v>9176.5</v>
      </c>
    </row>
    <row r="817" spans="1:8" ht="31.5">
      <c r="A817" s="80" t="s">
        <v>596</v>
      </c>
      <c r="B817" s="81" t="s">
        <v>624</v>
      </c>
      <c r="C817" s="81" t="s">
        <v>54</v>
      </c>
      <c r="D817" s="4" t="s">
        <v>12</v>
      </c>
      <c r="E817" s="4" t="s">
        <v>20</v>
      </c>
      <c r="F817" s="8">
        <f>Ведомственная!G1177</f>
        <v>636.1</v>
      </c>
      <c r="G817" s="8">
        <f>Ведомственная!H1177</f>
        <v>15961.5</v>
      </c>
      <c r="H817" s="8">
        <f>Ведомственная!I1177</f>
        <v>9176.5</v>
      </c>
    </row>
    <row r="818" spans="1:8" ht="21" customHeight="1">
      <c r="A818" s="54" t="s">
        <v>87</v>
      </c>
      <c r="B818" s="59" t="s">
        <v>88</v>
      </c>
      <c r="C818" s="59"/>
      <c r="D818" s="56"/>
      <c r="E818" s="56"/>
      <c r="F818" s="57">
        <f>F819+F821+F823+F825+F827+F829+F833+F835+F838+F840+F846+F848+F851+F853</f>
        <v>183642.19999999995</v>
      </c>
      <c r="G818" s="57">
        <f t="shared" ref="G818:H818" si="337">G819+G821+G823+G825+G827+G829+G833+G835+G838+G840+G846+G848+G851+G853</f>
        <v>199452.79999999999</v>
      </c>
      <c r="H818" s="57">
        <f t="shared" si="337"/>
        <v>346940</v>
      </c>
    </row>
    <row r="819" spans="1:8" ht="31.5">
      <c r="A819" s="108" t="s">
        <v>135</v>
      </c>
      <c r="B819" s="21" t="s">
        <v>91</v>
      </c>
      <c r="C819" s="21"/>
      <c r="D819" s="4"/>
      <c r="E819" s="4"/>
      <c r="F819" s="8">
        <f>F820</f>
        <v>105541.3</v>
      </c>
      <c r="G819" s="8">
        <f t="shared" ref="G819:H819" si="338">G820</f>
        <v>149432</v>
      </c>
      <c r="H819" s="8">
        <f t="shared" si="338"/>
        <v>179163</v>
      </c>
    </row>
    <row r="820" spans="1:8">
      <c r="A820" s="108" t="s">
        <v>13</v>
      </c>
      <c r="B820" s="21" t="s">
        <v>91</v>
      </c>
      <c r="C820" s="21">
        <v>800</v>
      </c>
      <c r="D820" s="4" t="s">
        <v>17</v>
      </c>
      <c r="E820" s="4" t="s">
        <v>29</v>
      </c>
      <c r="F820" s="8">
        <f>SUM(Ведомственная!G543)</f>
        <v>105541.3</v>
      </c>
      <c r="G820" s="8">
        <f>SUM(Ведомственная!H543)</f>
        <v>149432</v>
      </c>
      <c r="H820" s="8">
        <f>SUM(Ведомственная!I543)</f>
        <v>179163</v>
      </c>
    </row>
    <row r="821" spans="1:8" ht="47.25">
      <c r="A821" s="108" t="s">
        <v>136</v>
      </c>
      <c r="B821" s="109" t="s">
        <v>90</v>
      </c>
      <c r="C821" s="21"/>
      <c r="D821" s="4"/>
      <c r="E821" s="4"/>
      <c r="F821" s="8">
        <f>F822</f>
        <v>15458</v>
      </c>
      <c r="G821" s="8">
        <f t="shared" ref="G821:H821" si="339">G822</f>
        <v>0</v>
      </c>
      <c r="H821" s="8">
        <f t="shared" si="339"/>
        <v>117629.8</v>
      </c>
    </row>
    <row r="822" spans="1:8">
      <c r="A822" s="108" t="s">
        <v>13</v>
      </c>
      <c r="B822" s="109" t="s">
        <v>90</v>
      </c>
      <c r="C822" s="21">
        <v>800</v>
      </c>
      <c r="D822" s="4" t="s">
        <v>20</v>
      </c>
      <c r="E822" s="4" t="s">
        <v>39</v>
      </c>
      <c r="F822" s="8">
        <f>Ведомственная!G526</f>
        <v>15458</v>
      </c>
      <c r="G822" s="8">
        <f>Ведомственная!H526</f>
        <v>0</v>
      </c>
      <c r="H822" s="8">
        <f>Ведомственная!I526</f>
        <v>117629.8</v>
      </c>
    </row>
    <row r="823" spans="1:8">
      <c r="A823" s="108" t="s">
        <v>149</v>
      </c>
      <c r="B823" s="109" t="s">
        <v>148</v>
      </c>
      <c r="C823" s="21"/>
      <c r="D823" s="4"/>
      <c r="E823" s="4"/>
      <c r="F823" s="8">
        <f>F824</f>
        <v>18585.599999999999</v>
      </c>
      <c r="G823" s="8">
        <f>G824</f>
        <v>5821.4</v>
      </c>
      <c r="H823" s="8">
        <f>H824</f>
        <v>6090.4</v>
      </c>
    </row>
    <row r="824" spans="1:8">
      <c r="A824" s="108" t="s">
        <v>13</v>
      </c>
      <c r="B824" s="109" t="s">
        <v>148</v>
      </c>
      <c r="C824" s="21">
        <v>800</v>
      </c>
      <c r="D824" s="4" t="s">
        <v>29</v>
      </c>
      <c r="E824" s="4" t="s">
        <v>66</v>
      </c>
      <c r="F824" s="8">
        <f>Ведомственная!G531</f>
        <v>18585.599999999999</v>
      </c>
      <c r="G824" s="8">
        <f>Ведомственная!H531</f>
        <v>5821.4</v>
      </c>
      <c r="H824" s="8">
        <f>Ведомственная!I531</f>
        <v>6090.4</v>
      </c>
    </row>
    <row r="825" spans="1:8">
      <c r="A825" s="108" t="s">
        <v>137</v>
      </c>
      <c r="B825" s="109" t="s">
        <v>89</v>
      </c>
      <c r="C825" s="21"/>
      <c r="D825" s="4"/>
      <c r="E825" s="4"/>
      <c r="F825" s="8">
        <f>F826</f>
        <v>5000</v>
      </c>
      <c r="G825" s="8">
        <f t="shared" ref="G825:H825" si="340">G826</f>
        <v>10000</v>
      </c>
      <c r="H825" s="8">
        <f t="shared" si="340"/>
        <v>10000</v>
      </c>
    </row>
    <row r="826" spans="1:8">
      <c r="A826" s="108" t="s">
        <v>13</v>
      </c>
      <c r="B826" s="109" t="s">
        <v>89</v>
      </c>
      <c r="C826" s="21">
        <v>800</v>
      </c>
      <c r="D826" s="4" t="s">
        <v>20</v>
      </c>
      <c r="E826" s="4" t="s">
        <v>67</v>
      </c>
      <c r="F826" s="8">
        <f>Ведомственная!G512</f>
        <v>5000</v>
      </c>
      <c r="G826" s="8">
        <f>Ведомственная!H512</f>
        <v>10000</v>
      </c>
      <c r="H826" s="8">
        <f>Ведомственная!I512</f>
        <v>10000</v>
      </c>
    </row>
    <row r="827" spans="1:8" ht="31.5">
      <c r="A827" s="2" t="s">
        <v>108</v>
      </c>
      <c r="B827" s="4" t="s">
        <v>109</v>
      </c>
      <c r="C827" s="4"/>
      <c r="D827" s="4"/>
      <c r="E827" s="4"/>
      <c r="F827" s="8">
        <f>F828</f>
        <v>500</v>
      </c>
      <c r="G827" s="8">
        <f t="shared" ref="G827:H827" si="341">G828</f>
        <v>500</v>
      </c>
      <c r="H827" s="8">
        <f t="shared" si="341"/>
        <v>500</v>
      </c>
    </row>
    <row r="828" spans="1:8" ht="31.5">
      <c r="A828" s="2" t="s">
        <v>25</v>
      </c>
      <c r="B828" s="4" t="s">
        <v>109</v>
      </c>
      <c r="C828" s="4" t="s">
        <v>36</v>
      </c>
      <c r="D828" s="4" t="s">
        <v>27</v>
      </c>
      <c r="E828" s="4" t="s">
        <v>17</v>
      </c>
      <c r="F828" s="8">
        <f>SUM(Ведомственная!G164)</f>
        <v>500</v>
      </c>
      <c r="G828" s="8">
        <f>SUM(Ведомственная!H164)</f>
        <v>500</v>
      </c>
      <c r="H828" s="8">
        <f>SUM(Ведомственная!I164)</f>
        <v>500</v>
      </c>
    </row>
    <row r="829" spans="1:8">
      <c r="A829" s="108" t="s">
        <v>30</v>
      </c>
      <c r="B829" s="4" t="s">
        <v>46</v>
      </c>
      <c r="C829" s="4"/>
      <c r="D829" s="53"/>
      <c r="E829" s="53"/>
      <c r="F829" s="8">
        <f>SUM(F830:F832)</f>
        <v>22727.4</v>
      </c>
      <c r="G829" s="8">
        <f t="shared" ref="G829:H829" si="342">SUM(G830:G832)</f>
        <v>22727.4</v>
      </c>
      <c r="H829" s="8">
        <f t="shared" si="342"/>
        <v>22727.4</v>
      </c>
    </row>
    <row r="830" spans="1:8" ht="63">
      <c r="A830" s="2" t="s">
        <v>24</v>
      </c>
      <c r="B830" s="4" t="s">
        <v>46</v>
      </c>
      <c r="C830" s="4" t="s">
        <v>35</v>
      </c>
      <c r="D830" s="4" t="s">
        <v>20</v>
      </c>
      <c r="E830" s="4" t="s">
        <v>27</v>
      </c>
      <c r="F830" s="8">
        <f>SUM(Ведомственная!G15)</f>
        <v>22712.400000000001</v>
      </c>
      <c r="G830" s="8">
        <f>SUM(Ведомственная!H15)</f>
        <v>22712.400000000001</v>
      </c>
      <c r="H830" s="8">
        <f>SUM(Ведомственная!I15)</f>
        <v>22712.400000000001</v>
      </c>
    </row>
    <row r="831" spans="1:8" ht="31.5">
      <c r="A831" s="108" t="s">
        <v>25</v>
      </c>
      <c r="B831" s="4" t="s">
        <v>46</v>
      </c>
      <c r="C831" s="4" t="s">
        <v>36</v>
      </c>
      <c r="D831" s="4" t="s">
        <v>20</v>
      </c>
      <c r="E831" s="4" t="s">
        <v>27</v>
      </c>
      <c r="F831" s="8">
        <f>SUM(Ведомственная!G16)</f>
        <v>15</v>
      </c>
      <c r="G831" s="8">
        <f>SUM(Ведомственная!H16)</f>
        <v>15</v>
      </c>
      <c r="H831" s="8">
        <f>SUM(Ведомственная!I16)</f>
        <v>15</v>
      </c>
    </row>
    <row r="832" spans="1:8">
      <c r="A832" s="108" t="s">
        <v>22</v>
      </c>
      <c r="B832" s="4" t="s">
        <v>46</v>
      </c>
      <c r="C832" s="4" t="s">
        <v>44</v>
      </c>
      <c r="D832" s="4" t="s">
        <v>20</v>
      </c>
      <c r="E832" s="4" t="s">
        <v>27</v>
      </c>
      <c r="F832" s="8">
        <f>SUM(Ведомственная!G17)</f>
        <v>0</v>
      </c>
      <c r="G832" s="8">
        <f>SUM(Ведомственная!H17)</f>
        <v>0</v>
      </c>
      <c r="H832" s="8">
        <f>SUM(Ведомственная!I17)</f>
        <v>0</v>
      </c>
    </row>
    <row r="833" spans="1:8">
      <c r="A833" s="108" t="s">
        <v>37</v>
      </c>
      <c r="B833" s="4" t="s">
        <v>47</v>
      </c>
      <c r="C833" s="4"/>
      <c r="D833" s="53"/>
      <c r="E833" s="53"/>
      <c r="F833" s="8">
        <f>F834</f>
        <v>3739.3</v>
      </c>
      <c r="G833" s="8">
        <f t="shared" ref="G833:H833" si="343">G834</f>
        <v>3739.3</v>
      </c>
      <c r="H833" s="8">
        <f t="shared" si="343"/>
        <v>3739.3</v>
      </c>
    </row>
    <row r="834" spans="1:8" ht="63">
      <c r="A834" s="2" t="s">
        <v>24</v>
      </c>
      <c r="B834" s="4" t="s">
        <v>47</v>
      </c>
      <c r="C834" s="4" t="s">
        <v>35</v>
      </c>
      <c r="D834" s="4" t="s">
        <v>20</v>
      </c>
      <c r="E834" s="4" t="s">
        <v>27</v>
      </c>
      <c r="F834" s="8">
        <f>Ведомственная!G19</f>
        <v>3739.3</v>
      </c>
      <c r="G834" s="8">
        <f>Ведомственная!H19</f>
        <v>3739.3</v>
      </c>
      <c r="H834" s="8">
        <f>Ведомственная!I19</f>
        <v>3739.3</v>
      </c>
    </row>
    <row r="835" spans="1:8">
      <c r="A835" s="108" t="s">
        <v>40</v>
      </c>
      <c r="B835" s="4" t="s">
        <v>48</v>
      </c>
      <c r="C835" s="4"/>
      <c r="D835" s="53"/>
      <c r="E835" s="53"/>
      <c r="F835" s="8">
        <f>SUM(F836:F837)</f>
        <v>413.6</v>
      </c>
      <c r="G835" s="8">
        <f t="shared" ref="G835:H835" si="344">SUM(G836:G837)</f>
        <v>413.6</v>
      </c>
      <c r="H835" s="8">
        <f t="shared" si="344"/>
        <v>413.6</v>
      </c>
    </row>
    <row r="836" spans="1:8" ht="31.5">
      <c r="A836" s="108" t="s">
        <v>25</v>
      </c>
      <c r="B836" s="4" t="s">
        <v>48</v>
      </c>
      <c r="C836" s="4" t="s">
        <v>36</v>
      </c>
      <c r="D836" s="4" t="s">
        <v>20</v>
      </c>
      <c r="E836" s="4" t="s">
        <v>39</v>
      </c>
      <c r="F836" s="8">
        <f>Ведомственная!G23</f>
        <v>404.6</v>
      </c>
      <c r="G836" s="8">
        <f>Ведомственная!H23</f>
        <v>404.6</v>
      </c>
      <c r="H836" s="8">
        <f>Ведомственная!I23</f>
        <v>404.6</v>
      </c>
    </row>
    <row r="837" spans="1:8">
      <c r="A837" s="108" t="s">
        <v>13</v>
      </c>
      <c r="B837" s="4" t="s">
        <v>48</v>
      </c>
      <c r="C837" s="4" t="s">
        <v>41</v>
      </c>
      <c r="D837" s="4" t="s">
        <v>20</v>
      </c>
      <c r="E837" s="4" t="s">
        <v>39</v>
      </c>
      <c r="F837" s="8">
        <f>Ведомственная!G24</f>
        <v>9</v>
      </c>
      <c r="G837" s="8">
        <f>Ведомственная!H24</f>
        <v>9</v>
      </c>
      <c r="H837" s="8">
        <f>Ведомственная!I24</f>
        <v>9</v>
      </c>
    </row>
    <row r="838" spans="1:8" ht="31.5">
      <c r="A838" s="108" t="s">
        <v>42</v>
      </c>
      <c r="B838" s="4" t="s">
        <v>49</v>
      </c>
      <c r="C838" s="4"/>
      <c r="D838" s="53"/>
      <c r="E838" s="53"/>
      <c r="F838" s="8">
        <f>F839</f>
        <v>502.1</v>
      </c>
      <c r="G838" s="8">
        <f t="shared" ref="G838:H838" si="345">G839</f>
        <v>502.1</v>
      </c>
      <c r="H838" s="8">
        <f t="shared" si="345"/>
        <v>502.1</v>
      </c>
    </row>
    <row r="839" spans="1:8" ht="31.5">
      <c r="A839" s="108" t="s">
        <v>25</v>
      </c>
      <c r="B839" s="4" t="s">
        <v>49</v>
      </c>
      <c r="C839" s="4" t="s">
        <v>36</v>
      </c>
      <c r="D839" s="4" t="s">
        <v>20</v>
      </c>
      <c r="E839" s="4" t="s">
        <v>39</v>
      </c>
      <c r="F839" s="8">
        <f>Ведомственная!G26</f>
        <v>502.1</v>
      </c>
      <c r="G839" s="8">
        <f>Ведомственная!H26</f>
        <v>502.1</v>
      </c>
      <c r="H839" s="8">
        <f>Ведомственная!I26</f>
        <v>502.1</v>
      </c>
    </row>
    <row r="840" spans="1:8" ht="31.5">
      <c r="A840" s="108" t="s">
        <v>43</v>
      </c>
      <c r="B840" s="4" t="s">
        <v>50</v>
      </c>
      <c r="C840" s="4"/>
      <c r="D840" s="53"/>
      <c r="E840" s="53"/>
      <c r="F840" s="8">
        <f>SUM(F841:F845)</f>
        <v>9253.4</v>
      </c>
      <c r="G840" s="8">
        <f t="shared" ref="G840:H840" si="346">SUM(G841:G845)</f>
        <v>4253.3999999999996</v>
      </c>
      <c r="H840" s="8">
        <f t="shared" si="346"/>
        <v>4253.3999999999996</v>
      </c>
    </row>
    <row r="841" spans="1:8" ht="31.5">
      <c r="A841" s="108" t="s">
        <v>25</v>
      </c>
      <c r="B841" s="4" t="s">
        <v>50</v>
      </c>
      <c r="C841" s="4" t="s">
        <v>36</v>
      </c>
      <c r="D841" s="4" t="s">
        <v>20</v>
      </c>
      <c r="E841" s="4" t="s">
        <v>39</v>
      </c>
      <c r="F841" s="8">
        <f>Ведомственная!G28+Ведомственная!G122</f>
        <v>2930.9</v>
      </c>
      <c r="G841" s="8">
        <f>Ведомственная!H28+Ведомственная!H122</f>
        <v>2930.9</v>
      </c>
      <c r="H841" s="8">
        <f>Ведомственная!I28+Ведомственная!I122</f>
        <v>2930.9</v>
      </c>
    </row>
    <row r="842" spans="1:8" ht="31.5" hidden="1">
      <c r="A842" s="108" t="s">
        <v>25</v>
      </c>
      <c r="B842" s="4" t="s">
        <v>50</v>
      </c>
      <c r="C842" s="4" t="s">
        <v>36</v>
      </c>
      <c r="D842" s="4" t="s">
        <v>52</v>
      </c>
      <c r="E842" s="4" t="s">
        <v>66</v>
      </c>
      <c r="F842" s="8">
        <f>SUM(Ведомственная!G34)</f>
        <v>0</v>
      </c>
      <c r="G842" s="8">
        <f>SUM(Ведомственная!H34)</f>
        <v>0</v>
      </c>
      <c r="H842" s="8">
        <f>SUM(Ведомственная!I34)</f>
        <v>0</v>
      </c>
    </row>
    <row r="843" spans="1:8">
      <c r="A843" s="108" t="s">
        <v>22</v>
      </c>
      <c r="B843" s="4" t="s">
        <v>50</v>
      </c>
      <c r="C843" s="4" t="s">
        <v>44</v>
      </c>
      <c r="D843" s="4" t="s">
        <v>20</v>
      </c>
      <c r="E843" s="4" t="s">
        <v>39</v>
      </c>
      <c r="F843" s="8">
        <f>Ведомственная!G29</f>
        <v>1322.5</v>
      </c>
      <c r="G843" s="8">
        <f>Ведомственная!H29</f>
        <v>1322.5</v>
      </c>
      <c r="H843" s="8">
        <f>Ведомственная!I29</f>
        <v>1322.5</v>
      </c>
    </row>
    <row r="844" spans="1:8">
      <c r="A844" s="108" t="s">
        <v>13</v>
      </c>
      <c r="B844" s="4" t="s">
        <v>50</v>
      </c>
      <c r="C844" s="4" t="s">
        <v>41</v>
      </c>
      <c r="D844" s="4" t="s">
        <v>20</v>
      </c>
      <c r="E844" s="4" t="s">
        <v>52</v>
      </c>
      <c r="F844" s="8">
        <f>Ведомственная!G74</f>
        <v>5000</v>
      </c>
      <c r="G844" s="8">
        <f>Ведомственная!H74</f>
        <v>0</v>
      </c>
      <c r="H844" s="8">
        <f>Ведомственная!I74</f>
        <v>0</v>
      </c>
    </row>
    <row r="845" spans="1:8">
      <c r="A845" s="108" t="s">
        <v>13</v>
      </c>
      <c r="B845" s="4" t="s">
        <v>50</v>
      </c>
      <c r="C845" s="4" t="s">
        <v>41</v>
      </c>
      <c r="D845" s="4" t="s">
        <v>20</v>
      </c>
      <c r="E845" s="4" t="s">
        <v>39</v>
      </c>
      <c r="F845" s="8">
        <f>Ведомственная!G123</f>
        <v>0</v>
      </c>
      <c r="G845" s="8">
        <f>Ведомственная!H123</f>
        <v>0</v>
      </c>
      <c r="H845" s="8">
        <f>Ведомственная!I123</f>
        <v>0</v>
      </c>
    </row>
    <row r="846" spans="1:8" ht="47.25">
      <c r="A846" s="108" t="s">
        <v>95</v>
      </c>
      <c r="B846" s="109" t="s">
        <v>115</v>
      </c>
      <c r="C846" s="109"/>
      <c r="D846" s="53"/>
      <c r="E846" s="53"/>
      <c r="F846" s="8">
        <f>SUM(F847)</f>
        <v>12.5</v>
      </c>
      <c r="G846" s="8">
        <f t="shared" ref="G846:H846" si="347">SUM(G847)</f>
        <v>154.69999999999999</v>
      </c>
      <c r="H846" s="8">
        <f t="shared" si="347"/>
        <v>12</v>
      </c>
    </row>
    <row r="847" spans="1:8" ht="31.5">
      <c r="A847" s="108" t="s">
        <v>25</v>
      </c>
      <c r="B847" s="109" t="s">
        <v>115</v>
      </c>
      <c r="C847" s="109" t="s">
        <v>36</v>
      </c>
      <c r="D847" s="4" t="s">
        <v>20</v>
      </c>
      <c r="E847" s="4" t="s">
        <v>66</v>
      </c>
      <c r="F847" s="8">
        <f>Ведомственная!G70</f>
        <v>12.5</v>
      </c>
      <c r="G847" s="8">
        <f>Ведомственная!H70</f>
        <v>154.69999999999999</v>
      </c>
      <c r="H847" s="8">
        <f>Ведомственная!I70</f>
        <v>12</v>
      </c>
    </row>
    <row r="848" spans="1:8" ht="252">
      <c r="A848" s="119" t="s">
        <v>364</v>
      </c>
      <c r="B848" s="109" t="s">
        <v>151</v>
      </c>
      <c r="C848" s="21"/>
      <c r="D848" s="53"/>
      <c r="E848" s="53"/>
      <c r="F848" s="8">
        <f>SUM(F849:F850)</f>
        <v>137.80000000000001</v>
      </c>
      <c r="G848" s="8">
        <f t="shared" ref="G848:H848" si="348">SUM(G849:G850)</f>
        <v>137.69999999999999</v>
      </c>
      <c r="H848" s="8">
        <f t="shared" si="348"/>
        <v>137.80000000000001</v>
      </c>
    </row>
    <row r="849" spans="1:8" ht="63">
      <c r="A849" s="2" t="s">
        <v>24</v>
      </c>
      <c r="B849" s="109" t="s">
        <v>151</v>
      </c>
      <c r="C849" s="109" t="s">
        <v>35</v>
      </c>
      <c r="D849" s="109" t="s">
        <v>20</v>
      </c>
      <c r="E849" s="109" t="s">
        <v>10</v>
      </c>
      <c r="F849" s="8">
        <f>Ведомственная!G65</f>
        <v>137.80000000000001</v>
      </c>
      <c r="G849" s="8">
        <f>Ведомственная!H65</f>
        <v>137.69999999999999</v>
      </c>
      <c r="H849" s="8">
        <f>Ведомственная!I65</f>
        <v>137.80000000000001</v>
      </c>
    </row>
    <row r="850" spans="1:8" ht="31.5" hidden="1">
      <c r="A850" s="108" t="s">
        <v>25</v>
      </c>
      <c r="B850" s="109" t="s">
        <v>151</v>
      </c>
      <c r="C850" s="109" t="s">
        <v>36</v>
      </c>
      <c r="D850" s="109" t="s">
        <v>20</v>
      </c>
      <c r="E850" s="109" t="s">
        <v>10</v>
      </c>
      <c r="F850" s="8">
        <f>Ведомственная!G66</f>
        <v>0</v>
      </c>
      <c r="G850" s="8">
        <f>Ведомственная!H66</f>
        <v>0</v>
      </c>
      <c r="H850" s="8">
        <f>Ведомственная!I66</f>
        <v>0</v>
      </c>
    </row>
    <row r="851" spans="1:8" ht="47.25">
      <c r="A851" s="108" t="s">
        <v>363</v>
      </c>
      <c r="B851" s="109" t="s">
        <v>362</v>
      </c>
      <c r="C851" s="109"/>
      <c r="D851" s="109"/>
      <c r="E851" s="109"/>
      <c r="F851" s="8">
        <f>F852</f>
        <v>1503.8</v>
      </c>
      <c r="G851" s="8">
        <f t="shared" ref="G851:H851" si="349">G852</f>
        <v>1503.8</v>
      </c>
      <c r="H851" s="8">
        <f t="shared" si="349"/>
        <v>1503.8</v>
      </c>
    </row>
    <row r="852" spans="1:8" ht="63">
      <c r="A852" s="2" t="s">
        <v>24</v>
      </c>
      <c r="B852" s="109" t="s">
        <v>362</v>
      </c>
      <c r="C852" s="109" t="s">
        <v>35</v>
      </c>
      <c r="D852" s="109" t="s">
        <v>27</v>
      </c>
      <c r="E852" s="109" t="s">
        <v>10</v>
      </c>
      <c r="F852" s="8">
        <f>Ведомственная!G128</f>
        <v>1503.8</v>
      </c>
      <c r="G852" s="8">
        <f>Ведомственная!H128</f>
        <v>1503.8</v>
      </c>
      <c r="H852" s="8">
        <f>Ведомственная!I128</f>
        <v>1503.8</v>
      </c>
    </row>
    <row r="853" spans="1:8" ht="47.25">
      <c r="A853" s="108" t="s">
        <v>365</v>
      </c>
      <c r="B853" s="109" t="s">
        <v>152</v>
      </c>
      <c r="C853" s="21"/>
      <c r="D853" s="53"/>
      <c r="E853" s="53"/>
      <c r="F853" s="8">
        <f>SUM(F854:F855)</f>
        <v>267.39999999999998</v>
      </c>
      <c r="G853" s="8">
        <f t="shared" ref="G853:H853" si="350">SUM(G854:G855)</f>
        <v>267.39999999999998</v>
      </c>
      <c r="H853" s="8">
        <f t="shared" si="350"/>
        <v>267.39999999999998</v>
      </c>
    </row>
    <row r="854" spans="1:8" ht="63">
      <c r="A854" s="2" t="s">
        <v>24</v>
      </c>
      <c r="B854" s="109" t="s">
        <v>152</v>
      </c>
      <c r="C854" s="109" t="s">
        <v>35</v>
      </c>
      <c r="D854" s="109" t="s">
        <v>66</v>
      </c>
      <c r="E854" s="109" t="s">
        <v>66</v>
      </c>
      <c r="F854" s="8">
        <f>SUM(Ведомственная!G416)</f>
        <v>257.89999999999998</v>
      </c>
      <c r="G854" s="8">
        <f>SUM(Ведомственная!H416)</f>
        <v>257.89999999999998</v>
      </c>
      <c r="H854" s="8">
        <f>SUM(Ведомственная!I416)</f>
        <v>257.89999999999998</v>
      </c>
    </row>
    <row r="855" spans="1:8" ht="31.5">
      <c r="A855" s="108" t="s">
        <v>25</v>
      </c>
      <c r="B855" s="109" t="s">
        <v>152</v>
      </c>
      <c r="C855" s="109" t="s">
        <v>36</v>
      </c>
      <c r="D855" s="109" t="s">
        <v>66</v>
      </c>
      <c r="E855" s="109" t="s">
        <v>66</v>
      </c>
      <c r="F855" s="8">
        <f>SUM(Ведомственная!G417)</f>
        <v>9.5</v>
      </c>
      <c r="G855" s="8">
        <f>SUM(Ведомственная!H417)</f>
        <v>9.5</v>
      </c>
      <c r="H855" s="8">
        <f>SUM(Ведомственная!I417)</f>
        <v>9.5</v>
      </c>
    </row>
    <row r="856" spans="1:8">
      <c r="A856" s="62" t="s">
        <v>126</v>
      </c>
      <c r="B856" s="55"/>
      <c r="C856" s="58"/>
      <c r="D856" s="58"/>
      <c r="E856" s="58"/>
      <c r="F856" s="57"/>
      <c r="G856" s="61">
        <v>150000</v>
      </c>
      <c r="H856" s="61">
        <v>330000</v>
      </c>
    </row>
    <row r="857" spans="1:8">
      <c r="A857" s="63" t="s">
        <v>86</v>
      </c>
      <c r="B857" s="64"/>
      <c r="C857" s="64"/>
      <c r="D857" s="64"/>
      <c r="E857" s="64"/>
      <c r="F857" s="65">
        <f>F8+F30+F36+F45+F56+F70+F85+F102+F122+F140+F180+F185+F190+F198+F206+F215+F229+F238+F256+F285+F304+F309+F325+F334+F348+F484+F489+F554++F755+F760+F818+F856</f>
        <v>8483689.5999999978</v>
      </c>
      <c r="G857" s="65">
        <f>G8+G30+G36+G45+G56+G70+G85+G102+G122+G140+G180+G185+G190+G198+G206+G215+G229+G238+G256+G285+G304+G309+G325+G334+G348+G484+G489+G554++G755+G760+G818+G856</f>
        <v>8399039.299999997</v>
      </c>
      <c r="H857" s="65">
        <f>H8+H30+H36+H45+H56+H70+H85+H102+H122+H140+H180+H185+H190+H198+H206+H215+H229+H238+H256+H285+H304+H309+H325+H334+H348+H484+H489+H554++H755+H760+H818+H856</f>
        <v>8703957.5</v>
      </c>
    </row>
    <row r="859" spans="1:8" hidden="1">
      <c r="F859" s="26">
        <f>Ведомственная!G1201</f>
        <v>8483689.5999999996</v>
      </c>
      <c r="G859" s="26">
        <f>Ведомственная!H1201</f>
        <v>8399039.299999997</v>
      </c>
      <c r="H859" s="26">
        <f>Ведомственная!I1201</f>
        <v>8703957.4999999981</v>
      </c>
    </row>
    <row r="860" spans="1:8" hidden="1"/>
    <row r="861" spans="1:8" hidden="1">
      <c r="F861" s="26">
        <f>F859-F857</f>
        <v>0</v>
      </c>
      <c r="G861" s="26">
        <f t="shared" ref="G861:H861" si="351">G859-G857</f>
        <v>0</v>
      </c>
      <c r="H861" s="26">
        <f t="shared" si="351"/>
        <v>0</v>
      </c>
    </row>
  </sheetData>
  <mergeCells count="28">
    <mergeCell ref="A683:A685"/>
    <mergeCell ref="A5:H5"/>
    <mergeCell ref="A610:A612"/>
    <mergeCell ref="A613:A615"/>
    <mergeCell ref="A617:A619"/>
    <mergeCell ref="A620:A622"/>
    <mergeCell ref="A391:A393"/>
    <mergeCell ref="A594:A595"/>
    <mergeCell ref="A394:A397"/>
    <mergeCell ref="A439:A441"/>
    <mergeCell ref="A434:A436"/>
    <mergeCell ref="A482:A483"/>
    <mergeCell ref="A801:A802"/>
    <mergeCell ref="A813:A814"/>
    <mergeCell ref="A808:A809"/>
    <mergeCell ref="A302:A303"/>
    <mergeCell ref="A718:A719"/>
    <mergeCell ref="A646:A648"/>
    <mergeCell ref="A681:A682"/>
    <mergeCell ref="A712:A713"/>
    <mergeCell ref="A710:A711"/>
    <mergeCell ref="A738:A740"/>
    <mergeCell ref="A741:A742"/>
    <mergeCell ref="A746:A748"/>
    <mergeCell ref="A744:A745"/>
    <mergeCell ref="A642:A643"/>
    <mergeCell ref="A714:A715"/>
    <mergeCell ref="A649:A651"/>
  </mergeCells>
  <pageMargins left="0.51181102362204722" right="0.31496062992125984" top="0.59055118110236227" bottom="0" header="0.11811023622047245" footer="0"/>
  <pageSetup paperSize="9" scale="82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N1207"/>
  <sheetViews>
    <sheetView topLeftCell="A1182" zoomScale="90" zoomScaleNormal="90" workbookViewId="0">
      <selection activeCell="A479" sqref="A479"/>
    </sheetView>
  </sheetViews>
  <sheetFormatPr defaultRowHeight="15.75"/>
  <cols>
    <col min="1" max="1" width="80.85546875" style="14" customWidth="1"/>
    <col min="2" max="2" width="7.42578125" style="10" customWidth="1"/>
    <col min="3" max="3" width="7.28515625" style="15" customWidth="1"/>
    <col min="4" max="4" width="6.85546875" style="15" customWidth="1"/>
    <col min="5" max="5" width="15.5703125" style="15" customWidth="1"/>
    <col min="6" max="6" width="8.7109375" style="15" bestFit="1" customWidth="1"/>
    <col min="7" max="8" width="20.140625" style="15" customWidth="1"/>
    <col min="9" max="9" width="18.42578125" style="15" customWidth="1"/>
    <col min="10" max="10" width="9.140625" style="7"/>
    <col min="11" max="11" width="10.140625" style="7" bestFit="1" customWidth="1"/>
    <col min="12" max="13" width="12.42578125" style="7" customWidth="1"/>
    <col min="14" max="16384" width="9.140625" style="7"/>
  </cols>
  <sheetData>
    <row r="1" spans="1:9">
      <c r="A1" s="9"/>
      <c r="H1" s="1"/>
      <c r="I1" s="1" t="s">
        <v>155</v>
      </c>
    </row>
    <row r="2" spans="1:9">
      <c r="A2" s="13"/>
      <c r="H2" s="1"/>
      <c r="I2" s="1" t="s">
        <v>0</v>
      </c>
    </row>
    <row r="3" spans="1:9">
      <c r="H3" s="1"/>
      <c r="I3" s="1" t="s">
        <v>1</v>
      </c>
    </row>
    <row r="4" spans="1:9">
      <c r="H4" s="1"/>
      <c r="I4" s="1" t="s">
        <v>2</v>
      </c>
    </row>
    <row r="5" spans="1:9">
      <c r="B5" s="15"/>
      <c r="H5" s="1"/>
      <c r="I5" s="1"/>
    </row>
    <row r="6" spans="1:9">
      <c r="B6" s="16" t="s">
        <v>157</v>
      </c>
    </row>
    <row r="7" spans="1:9">
      <c r="B7" s="17"/>
      <c r="I7" s="15" t="s">
        <v>112</v>
      </c>
    </row>
    <row r="8" spans="1:9">
      <c r="A8" s="155" t="s">
        <v>3</v>
      </c>
      <c r="B8" s="165" t="s">
        <v>4</v>
      </c>
      <c r="C8" s="165"/>
      <c r="D8" s="165"/>
      <c r="E8" s="165"/>
      <c r="F8" s="165"/>
      <c r="G8" s="162" t="s">
        <v>141</v>
      </c>
      <c r="H8" s="162" t="s">
        <v>150</v>
      </c>
      <c r="I8" s="162" t="s">
        <v>851</v>
      </c>
    </row>
    <row r="9" spans="1:9" ht="63">
      <c r="A9" s="155"/>
      <c r="B9" s="4" t="s">
        <v>5</v>
      </c>
      <c r="C9" s="19" t="s">
        <v>6</v>
      </c>
      <c r="D9" s="19" t="s">
        <v>7</v>
      </c>
      <c r="E9" s="19" t="s">
        <v>8</v>
      </c>
      <c r="F9" s="19" t="s">
        <v>59</v>
      </c>
      <c r="G9" s="163"/>
      <c r="H9" s="163"/>
      <c r="I9" s="164"/>
    </row>
    <row r="10" spans="1:9" s="20" customFormat="1">
      <c r="A10" s="63" t="s">
        <v>31</v>
      </c>
      <c r="B10" s="64" t="s">
        <v>32</v>
      </c>
      <c r="C10" s="138"/>
      <c r="D10" s="138"/>
      <c r="E10" s="138"/>
      <c r="F10" s="138"/>
      <c r="G10" s="65">
        <f>SUM(G11)+G31</f>
        <v>31635.8</v>
      </c>
      <c r="H10" s="65">
        <f>SUM(H11)+H31</f>
        <v>31635.8</v>
      </c>
      <c r="I10" s="65">
        <f>SUM(I11)+I31</f>
        <v>31635.8</v>
      </c>
    </row>
    <row r="11" spans="1:9">
      <c r="A11" s="108" t="s">
        <v>33</v>
      </c>
      <c r="B11" s="4"/>
      <c r="C11" s="4" t="s">
        <v>20</v>
      </c>
      <c r="D11" s="4"/>
      <c r="E11" s="4"/>
      <c r="F11" s="4"/>
      <c r="G11" s="6">
        <f>SUM(G12+G20)</f>
        <v>31635.8</v>
      </c>
      <c r="H11" s="6">
        <f>SUM(H12+H20)</f>
        <v>31635.8</v>
      </c>
      <c r="I11" s="6">
        <f>SUM(I12+I20)</f>
        <v>31635.8</v>
      </c>
    </row>
    <row r="12" spans="1:9" ht="47.25">
      <c r="A12" s="108" t="s">
        <v>34</v>
      </c>
      <c r="B12" s="4"/>
      <c r="C12" s="4" t="s">
        <v>20</v>
      </c>
      <c r="D12" s="4" t="s">
        <v>27</v>
      </c>
      <c r="E12" s="4"/>
      <c r="F12" s="4"/>
      <c r="G12" s="6">
        <f>SUM(G13)</f>
        <v>26466.7</v>
      </c>
      <c r="H12" s="6">
        <f>SUM(H13)</f>
        <v>26466.7</v>
      </c>
      <c r="I12" s="6">
        <f>SUM(I13)</f>
        <v>26466.7</v>
      </c>
    </row>
    <row r="13" spans="1:9" s="104" customFormat="1">
      <c r="A13" s="96" t="s">
        <v>87</v>
      </c>
      <c r="B13" s="105"/>
      <c r="C13" s="105" t="s">
        <v>20</v>
      </c>
      <c r="D13" s="105" t="s">
        <v>27</v>
      </c>
      <c r="E13" s="105" t="s">
        <v>88</v>
      </c>
      <c r="F13" s="105"/>
      <c r="G13" s="106">
        <f>SUM(G14)+G18</f>
        <v>26466.7</v>
      </c>
      <c r="H13" s="106">
        <f>SUM(H14)+H18</f>
        <v>26466.7</v>
      </c>
      <c r="I13" s="106">
        <f>SUM(I14)+I18</f>
        <v>26466.7</v>
      </c>
    </row>
    <row r="14" spans="1:9">
      <c r="A14" s="108" t="s">
        <v>30</v>
      </c>
      <c r="B14" s="4"/>
      <c r="C14" s="4" t="s">
        <v>20</v>
      </c>
      <c r="D14" s="4" t="s">
        <v>27</v>
      </c>
      <c r="E14" s="4" t="s">
        <v>46</v>
      </c>
      <c r="F14" s="4"/>
      <c r="G14" s="6">
        <f>SUM(G15+G16)+G17</f>
        <v>22727.4</v>
      </c>
      <c r="H14" s="6">
        <f>SUM(H15+H16)+H17</f>
        <v>22727.4</v>
      </c>
      <c r="I14" s="6">
        <f>SUM(I15+I16)+I17</f>
        <v>22727.4</v>
      </c>
    </row>
    <row r="15" spans="1:9" ht="47.25">
      <c r="A15" s="2" t="s">
        <v>24</v>
      </c>
      <c r="B15" s="4"/>
      <c r="C15" s="4" t="s">
        <v>20</v>
      </c>
      <c r="D15" s="4" t="s">
        <v>27</v>
      </c>
      <c r="E15" s="4" t="s">
        <v>46</v>
      </c>
      <c r="F15" s="4" t="s">
        <v>35</v>
      </c>
      <c r="G15" s="6">
        <v>22712.400000000001</v>
      </c>
      <c r="H15" s="6">
        <v>22712.400000000001</v>
      </c>
      <c r="I15" s="6">
        <v>22712.400000000001</v>
      </c>
    </row>
    <row r="16" spans="1:9" ht="31.5">
      <c r="A16" s="108" t="s">
        <v>25</v>
      </c>
      <c r="B16" s="4"/>
      <c r="C16" s="4" t="s">
        <v>20</v>
      </c>
      <c r="D16" s="4" t="s">
        <v>27</v>
      </c>
      <c r="E16" s="4" t="s">
        <v>46</v>
      </c>
      <c r="F16" s="4" t="s">
        <v>36</v>
      </c>
      <c r="G16" s="8">
        <v>15</v>
      </c>
      <c r="H16" s="8">
        <v>15</v>
      </c>
      <c r="I16" s="8">
        <v>15</v>
      </c>
    </row>
    <row r="17" spans="1:9">
      <c r="A17" s="108" t="s">
        <v>22</v>
      </c>
      <c r="B17" s="4"/>
      <c r="C17" s="4" t="s">
        <v>20</v>
      </c>
      <c r="D17" s="4" t="s">
        <v>27</v>
      </c>
      <c r="E17" s="4" t="s">
        <v>46</v>
      </c>
      <c r="F17" s="4" t="s">
        <v>44</v>
      </c>
      <c r="G17" s="8"/>
      <c r="H17" s="8"/>
      <c r="I17" s="8"/>
    </row>
    <row r="18" spans="1:9">
      <c r="A18" s="108" t="s">
        <v>37</v>
      </c>
      <c r="B18" s="4"/>
      <c r="C18" s="4" t="s">
        <v>20</v>
      </c>
      <c r="D18" s="4" t="s">
        <v>27</v>
      </c>
      <c r="E18" s="4" t="s">
        <v>47</v>
      </c>
      <c r="F18" s="4"/>
      <c r="G18" s="6">
        <f>SUM(G19)</f>
        <v>3739.3</v>
      </c>
      <c r="H18" s="6">
        <f>SUM(H19)</f>
        <v>3739.3</v>
      </c>
      <c r="I18" s="6">
        <f>SUM(I19)</f>
        <v>3739.3</v>
      </c>
    </row>
    <row r="19" spans="1:9" ht="47.25">
      <c r="A19" s="2" t="s">
        <v>24</v>
      </c>
      <c r="B19" s="4"/>
      <c r="C19" s="4" t="s">
        <v>20</v>
      </c>
      <c r="D19" s="4" t="s">
        <v>27</v>
      </c>
      <c r="E19" s="4" t="s">
        <v>47</v>
      </c>
      <c r="F19" s="4" t="s">
        <v>35</v>
      </c>
      <c r="G19" s="6">
        <v>3739.3</v>
      </c>
      <c r="H19" s="6">
        <v>3739.3</v>
      </c>
      <c r="I19" s="6">
        <v>3739.3</v>
      </c>
    </row>
    <row r="20" spans="1:9">
      <c r="A20" s="108" t="s">
        <v>38</v>
      </c>
      <c r="B20" s="4"/>
      <c r="C20" s="4" t="s">
        <v>20</v>
      </c>
      <c r="D20" s="4" t="s">
        <v>39</v>
      </c>
      <c r="E20" s="4"/>
      <c r="F20" s="4"/>
      <c r="G20" s="6">
        <f>SUM(G21)</f>
        <v>5169.0999999999995</v>
      </c>
      <c r="H20" s="6">
        <f>SUM(H21)</f>
        <v>5169.0999999999995</v>
      </c>
      <c r="I20" s="6">
        <f>SUM(I21)</f>
        <v>5169.0999999999995</v>
      </c>
    </row>
    <row r="21" spans="1:9" s="104" customFormat="1">
      <c r="A21" s="96" t="s">
        <v>87</v>
      </c>
      <c r="B21" s="105"/>
      <c r="C21" s="105" t="s">
        <v>20</v>
      </c>
      <c r="D21" s="105" t="s">
        <v>39</v>
      </c>
      <c r="E21" s="105" t="s">
        <v>88</v>
      </c>
      <c r="F21" s="105"/>
      <c r="G21" s="106">
        <f>SUM(G22+G25+G27)</f>
        <v>5169.0999999999995</v>
      </c>
      <c r="H21" s="106">
        <f>SUM(H22+H25+H27)</f>
        <v>5169.0999999999995</v>
      </c>
      <c r="I21" s="106">
        <f>SUM(I22+I25+I27)</f>
        <v>5169.0999999999995</v>
      </c>
    </row>
    <row r="22" spans="1:9">
      <c r="A22" s="108" t="s">
        <v>40</v>
      </c>
      <c r="B22" s="4"/>
      <c r="C22" s="4" t="s">
        <v>20</v>
      </c>
      <c r="D22" s="4" t="s">
        <v>39</v>
      </c>
      <c r="E22" s="4" t="s">
        <v>48</v>
      </c>
      <c r="F22" s="4"/>
      <c r="G22" s="8">
        <f>SUM(G23:G24)</f>
        <v>413.6</v>
      </c>
      <c r="H22" s="8">
        <f>SUM(H23:H24)</f>
        <v>413.6</v>
      </c>
      <c r="I22" s="8">
        <f>SUM(I23:I24)</f>
        <v>413.6</v>
      </c>
    </row>
    <row r="23" spans="1:9" ht="31.5">
      <c r="A23" s="108" t="s">
        <v>25</v>
      </c>
      <c r="B23" s="4"/>
      <c r="C23" s="4" t="s">
        <v>20</v>
      </c>
      <c r="D23" s="4" t="s">
        <v>39</v>
      </c>
      <c r="E23" s="4" t="s">
        <v>48</v>
      </c>
      <c r="F23" s="4" t="s">
        <v>36</v>
      </c>
      <c r="G23" s="8">
        <v>404.6</v>
      </c>
      <c r="H23" s="8">
        <v>404.6</v>
      </c>
      <c r="I23" s="8">
        <v>404.6</v>
      </c>
    </row>
    <row r="24" spans="1:9">
      <c r="A24" s="108" t="s">
        <v>13</v>
      </c>
      <c r="B24" s="4"/>
      <c r="C24" s="4" t="s">
        <v>20</v>
      </c>
      <c r="D24" s="4" t="s">
        <v>39</v>
      </c>
      <c r="E24" s="4" t="s">
        <v>48</v>
      </c>
      <c r="F24" s="4" t="s">
        <v>41</v>
      </c>
      <c r="G24" s="8">
        <v>9</v>
      </c>
      <c r="H24" s="8">
        <v>9</v>
      </c>
      <c r="I24" s="8">
        <v>9</v>
      </c>
    </row>
    <row r="25" spans="1:9" ht="31.5">
      <c r="A25" s="108" t="s">
        <v>42</v>
      </c>
      <c r="B25" s="4"/>
      <c r="C25" s="4" t="s">
        <v>20</v>
      </c>
      <c r="D25" s="4" t="s">
        <v>39</v>
      </c>
      <c r="E25" s="4" t="s">
        <v>49</v>
      </c>
      <c r="F25" s="4"/>
      <c r="G25" s="8">
        <f>SUM(G26)</f>
        <v>502.1</v>
      </c>
      <c r="H25" s="8">
        <f>SUM(H26)</f>
        <v>502.1</v>
      </c>
      <c r="I25" s="8">
        <f>SUM(I26)</f>
        <v>502.1</v>
      </c>
    </row>
    <row r="26" spans="1:9" ht="31.5">
      <c r="A26" s="108" t="s">
        <v>25</v>
      </c>
      <c r="B26" s="4"/>
      <c r="C26" s="4" t="s">
        <v>20</v>
      </c>
      <c r="D26" s="4" t="s">
        <v>39</v>
      </c>
      <c r="E26" s="4" t="s">
        <v>49</v>
      </c>
      <c r="F26" s="4" t="s">
        <v>36</v>
      </c>
      <c r="G26" s="8">
        <v>502.1</v>
      </c>
      <c r="H26" s="8">
        <v>502.1</v>
      </c>
      <c r="I26" s="8">
        <v>502.1</v>
      </c>
    </row>
    <row r="27" spans="1:9" ht="31.5">
      <c r="A27" s="108" t="s">
        <v>43</v>
      </c>
      <c r="B27" s="4"/>
      <c r="C27" s="4" t="s">
        <v>20</v>
      </c>
      <c r="D27" s="4" t="s">
        <v>39</v>
      </c>
      <c r="E27" s="4" t="s">
        <v>50</v>
      </c>
      <c r="F27" s="4"/>
      <c r="G27" s="6">
        <f>SUM(G28:G29)</f>
        <v>4253.3999999999996</v>
      </c>
      <c r="H27" s="6">
        <f>SUM(H28:H29)</f>
        <v>4253.3999999999996</v>
      </c>
      <c r="I27" s="6">
        <f>SUM(I28:I29)</f>
        <v>4253.3999999999996</v>
      </c>
    </row>
    <row r="28" spans="1:9" ht="31.5">
      <c r="A28" s="108" t="s">
        <v>25</v>
      </c>
      <c r="B28" s="4"/>
      <c r="C28" s="4" t="s">
        <v>20</v>
      </c>
      <c r="D28" s="4" t="s">
        <v>39</v>
      </c>
      <c r="E28" s="4" t="s">
        <v>50</v>
      </c>
      <c r="F28" s="4" t="s">
        <v>36</v>
      </c>
      <c r="G28" s="6">
        <v>2930.9</v>
      </c>
      <c r="H28" s="6">
        <v>2930.9</v>
      </c>
      <c r="I28" s="6">
        <v>2930.9</v>
      </c>
    </row>
    <row r="29" spans="1:9">
      <c r="A29" s="108" t="s">
        <v>22</v>
      </c>
      <c r="B29" s="4"/>
      <c r="C29" s="4" t="s">
        <v>20</v>
      </c>
      <c r="D29" s="4" t="s">
        <v>39</v>
      </c>
      <c r="E29" s="4" t="s">
        <v>50</v>
      </c>
      <c r="F29" s="4" t="s">
        <v>44</v>
      </c>
      <c r="G29" s="6">
        <v>1322.5</v>
      </c>
      <c r="H29" s="6">
        <v>1322.5</v>
      </c>
      <c r="I29" s="6">
        <v>1322.5</v>
      </c>
    </row>
    <row r="30" spans="1:9">
      <c r="A30" s="108" t="s">
        <v>51</v>
      </c>
      <c r="B30" s="4"/>
      <c r="C30" s="4" t="s">
        <v>52</v>
      </c>
      <c r="D30" s="4"/>
      <c r="E30" s="4"/>
      <c r="F30" s="4"/>
      <c r="G30" s="6">
        <f t="shared" ref="G30:I33" si="0">SUM(G31)</f>
        <v>0</v>
      </c>
      <c r="H30" s="6">
        <f t="shared" si="0"/>
        <v>0</v>
      </c>
      <c r="I30" s="6">
        <f t="shared" si="0"/>
        <v>0</v>
      </c>
    </row>
    <row r="31" spans="1:9">
      <c r="A31" s="2" t="s">
        <v>127</v>
      </c>
      <c r="B31" s="19"/>
      <c r="C31" s="109" t="s">
        <v>52</v>
      </c>
      <c r="D31" s="109" t="s">
        <v>66</v>
      </c>
      <c r="E31" s="4"/>
      <c r="F31" s="4"/>
      <c r="G31" s="6">
        <f t="shared" si="0"/>
        <v>0</v>
      </c>
      <c r="H31" s="6">
        <f t="shared" si="0"/>
        <v>0</v>
      </c>
      <c r="I31" s="6">
        <f t="shared" si="0"/>
        <v>0</v>
      </c>
    </row>
    <row r="32" spans="1:9" s="104" customFormat="1">
      <c r="A32" s="96" t="s">
        <v>87</v>
      </c>
      <c r="B32" s="105"/>
      <c r="C32" s="101" t="s">
        <v>52</v>
      </c>
      <c r="D32" s="101" t="s">
        <v>66</v>
      </c>
      <c r="E32" s="105" t="s">
        <v>88</v>
      </c>
      <c r="F32" s="105"/>
      <c r="G32" s="106">
        <f t="shared" si="0"/>
        <v>0</v>
      </c>
      <c r="H32" s="106">
        <f t="shared" si="0"/>
        <v>0</v>
      </c>
      <c r="I32" s="106">
        <f t="shared" si="0"/>
        <v>0</v>
      </c>
    </row>
    <row r="33" spans="1:9" ht="31.5">
      <c r="A33" s="108" t="s">
        <v>43</v>
      </c>
      <c r="B33" s="4"/>
      <c r="C33" s="109" t="s">
        <v>52</v>
      </c>
      <c r="D33" s="109" t="s">
        <v>66</v>
      </c>
      <c r="E33" s="4" t="s">
        <v>50</v>
      </c>
      <c r="F33" s="4"/>
      <c r="G33" s="6">
        <f t="shared" si="0"/>
        <v>0</v>
      </c>
      <c r="H33" s="6">
        <f t="shared" si="0"/>
        <v>0</v>
      </c>
      <c r="I33" s="6">
        <f t="shared" si="0"/>
        <v>0</v>
      </c>
    </row>
    <row r="34" spans="1:9" ht="31.5">
      <c r="A34" s="108" t="s">
        <v>25</v>
      </c>
      <c r="B34" s="4"/>
      <c r="C34" s="109" t="s">
        <v>52</v>
      </c>
      <c r="D34" s="109" t="s">
        <v>66</v>
      </c>
      <c r="E34" s="4" t="s">
        <v>50</v>
      </c>
      <c r="F34" s="4" t="s">
        <v>36</v>
      </c>
      <c r="G34" s="6"/>
      <c r="H34" s="6"/>
      <c r="I34" s="6"/>
    </row>
    <row r="35" spans="1:9" s="20" customFormat="1">
      <c r="A35" s="63" t="s">
        <v>93</v>
      </c>
      <c r="B35" s="138">
        <v>283</v>
      </c>
      <c r="C35" s="139"/>
      <c r="D35" s="139"/>
      <c r="E35" s="139"/>
      <c r="F35" s="139"/>
      <c r="G35" s="140">
        <f>SUM(G36+G124+G165+G418+G470)+G263+G489+G458+G445</f>
        <v>2213796.9</v>
      </c>
      <c r="H35" s="140">
        <f>SUM(H36+H124+H165+H418+H470)+H263+H489+H458+H445</f>
        <v>2097706.7999999998</v>
      </c>
      <c r="I35" s="140">
        <f>SUM(I36+I124+I165+I418+I470)+I263+I489+I458+I445</f>
        <v>2042720.4999999998</v>
      </c>
    </row>
    <row r="36" spans="1:9">
      <c r="A36" s="108" t="s">
        <v>33</v>
      </c>
      <c r="B36" s="19"/>
      <c r="C36" s="109" t="s">
        <v>20</v>
      </c>
      <c r="D36" s="109"/>
      <c r="E36" s="109"/>
      <c r="F36" s="21"/>
      <c r="G36" s="8">
        <f>G37+G43+G67+G71+G75</f>
        <v>307832</v>
      </c>
      <c r="H36" s="8">
        <f t="shared" ref="H36:I36" si="1">H37+H43+H67+H71+H75</f>
        <v>317966.5</v>
      </c>
      <c r="I36" s="8">
        <f t="shared" si="1"/>
        <v>317823.89999999997</v>
      </c>
    </row>
    <row r="37" spans="1:9" ht="31.5">
      <c r="A37" s="108" t="s">
        <v>62</v>
      </c>
      <c r="B37" s="19"/>
      <c r="C37" s="109" t="s">
        <v>20</v>
      </c>
      <c r="D37" s="109" t="s">
        <v>23</v>
      </c>
      <c r="E37" s="109"/>
      <c r="F37" s="21"/>
      <c r="G37" s="8">
        <f t="shared" ref="G37:I41" si="2">SUM(G38)</f>
        <v>5063.7</v>
      </c>
      <c r="H37" s="8">
        <f t="shared" si="2"/>
        <v>5063.7</v>
      </c>
      <c r="I37" s="8">
        <f t="shared" si="2"/>
        <v>5063.7</v>
      </c>
    </row>
    <row r="38" spans="1:9" s="104" customFormat="1" ht="31.5">
      <c r="A38" s="96" t="s">
        <v>139</v>
      </c>
      <c r="B38" s="120"/>
      <c r="C38" s="101" t="s">
        <v>20</v>
      </c>
      <c r="D38" s="101" t="s">
        <v>23</v>
      </c>
      <c r="E38" s="102" t="s">
        <v>158</v>
      </c>
      <c r="F38" s="102"/>
      <c r="G38" s="103">
        <f>G39</f>
        <v>5063.7</v>
      </c>
      <c r="H38" s="103">
        <f>H39</f>
        <v>5063.7</v>
      </c>
      <c r="I38" s="103">
        <f>I39</f>
        <v>5063.7</v>
      </c>
    </row>
    <row r="39" spans="1:9">
      <c r="A39" s="108" t="s">
        <v>179</v>
      </c>
      <c r="B39" s="19"/>
      <c r="C39" s="109" t="s">
        <v>20</v>
      </c>
      <c r="D39" s="109" t="s">
        <v>23</v>
      </c>
      <c r="E39" s="109" t="s">
        <v>182</v>
      </c>
      <c r="F39" s="21"/>
      <c r="G39" s="8">
        <f>G40</f>
        <v>5063.7</v>
      </c>
      <c r="H39" s="8">
        <f t="shared" ref="H39:I39" si="3">H40</f>
        <v>5063.7</v>
      </c>
      <c r="I39" s="8">
        <f t="shared" si="3"/>
        <v>5063.7</v>
      </c>
    </row>
    <row r="40" spans="1:9" ht="31.5">
      <c r="A40" s="108" t="s">
        <v>241</v>
      </c>
      <c r="B40" s="19"/>
      <c r="C40" s="109" t="s">
        <v>20</v>
      </c>
      <c r="D40" s="109" t="s">
        <v>23</v>
      </c>
      <c r="E40" s="109" t="s">
        <v>180</v>
      </c>
      <c r="F40" s="21"/>
      <c r="G40" s="8">
        <f>G41</f>
        <v>5063.7</v>
      </c>
      <c r="H40" s="8">
        <f t="shared" ref="H40:I40" si="4">H41</f>
        <v>5063.7</v>
      </c>
      <c r="I40" s="8">
        <f t="shared" si="4"/>
        <v>5063.7</v>
      </c>
    </row>
    <row r="41" spans="1:9">
      <c r="A41" s="108" t="s">
        <v>94</v>
      </c>
      <c r="B41" s="19"/>
      <c r="C41" s="109" t="s">
        <v>20</v>
      </c>
      <c r="D41" s="109" t="s">
        <v>23</v>
      </c>
      <c r="E41" s="109" t="s">
        <v>181</v>
      </c>
      <c r="F41" s="109"/>
      <c r="G41" s="8">
        <f t="shared" si="2"/>
        <v>5063.7</v>
      </c>
      <c r="H41" s="8">
        <f t="shared" si="2"/>
        <v>5063.7</v>
      </c>
      <c r="I41" s="8">
        <f t="shared" si="2"/>
        <v>5063.7</v>
      </c>
    </row>
    <row r="42" spans="1:9" ht="47.25">
      <c r="A42" s="2" t="s">
        <v>24</v>
      </c>
      <c r="B42" s="19"/>
      <c r="C42" s="109" t="s">
        <v>20</v>
      </c>
      <c r="D42" s="109" t="s">
        <v>23</v>
      </c>
      <c r="E42" s="109" t="s">
        <v>181</v>
      </c>
      <c r="F42" s="109" t="s">
        <v>35</v>
      </c>
      <c r="G42" s="8">
        <v>5063.7</v>
      </c>
      <c r="H42" s="8">
        <v>5063.7</v>
      </c>
      <c r="I42" s="8">
        <v>5063.7</v>
      </c>
    </row>
    <row r="43" spans="1:9" ht="31.5">
      <c r="A43" s="108" t="s">
        <v>104</v>
      </c>
      <c r="B43" s="19"/>
      <c r="C43" s="109" t="s">
        <v>20</v>
      </c>
      <c r="D43" s="109" t="s">
        <v>10</v>
      </c>
      <c r="E43" s="21"/>
      <c r="F43" s="21"/>
      <c r="G43" s="8">
        <f>G44+G51+G57+G63</f>
        <v>235354.29999999996</v>
      </c>
      <c r="H43" s="8">
        <f>SUM(H44)+H51+H63+H57</f>
        <v>235354.19999999998</v>
      </c>
      <c r="I43" s="8">
        <f>SUM(I44)+I51+I63+I57</f>
        <v>235354.29999999996</v>
      </c>
    </row>
    <row r="44" spans="1:9" s="104" customFormat="1" ht="31.5">
      <c r="A44" s="96" t="s">
        <v>139</v>
      </c>
      <c r="B44" s="120"/>
      <c r="C44" s="101" t="s">
        <v>20</v>
      </c>
      <c r="D44" s="101" t="s">
        <v>10</v>
      </c>
      <c r="E44" s="102" t="s">
        <v>158</v>
      </c>
      <c r="F44" s="102"/>
      <c r="G44" s="103">
        <f>G45</f>
        <v>227956.3</v>
      </c>
      <c r="H44" s="103">
        <f t="shared" ref="H44:I44" si="5">H45</f>
        <v>227956.3</v>
      </c>
      <c r="I44" s="103">
        <f t="shared" si="5"/>
        <v>227956.3</v>
      </c>
    </row>
    <row r="45" spans="1:9">
      <c r="A45" s="108" t="s">
        <v>179</v>
      </c>
      <c r="B45" s="19"/>
      <c r="C45" s="109" t="s">
        <v>20</v>
      </c>
      <c r="D45" s="109" t="s">
        <v>10</v>
      </c>
      <c r="E45" s="109" t="s">
        <v>182</v>
      </c>
      <c r="F45" s="21"/>
      <c r="G45" s="8">
        <f>G46</f>
        <v>227956.3</v>
      </c>
      <c r="H45" s="8">
        <f t="shared" ref="H45:I45" si="6">H46</f>
        <v>227956.3</v>
      </c>
      <c r="I45" s="8">
        <f t="shared" si="6"/>
        <v>227956.3</v>
      </c>
    </row>
    <row r="46" spans="1:9" ht="31.5">
      <c r="A46" s="108" t="s">
        <v>241</v>
      </c>
      <c r="B46" s="19"/>
      <c r="C46" s="109" t="s">
        <v>20</v>
      </c>
      <c r="D46" s="109" t="s">
        <v>10</v>
      </c>
      <c r="E46" s="109" t="s">
        <v>180</v>
      </c>
      <c r="F46" s="21"/>
      <c r="G46" s="8">
        <f>G47</f>
        <v>227956.3</v>
      </c>
      <c r="H46" s="8">
        <f t="shared" ref="H46:I46" si="7">H47</f>
        <v>227956.3</v>
      </c>
      <c r="I46" s="8">
        <f t="shared" si="7"/>
        <v>227956.3</v>
      </c>
    </row>
    <row r="47" spans="1:9">
      <c r="A47" s="108" t="s">
        <v>30</v>
      </c>
      <c r="B47" s="19"/>
      <c r="C47" s="109" t="s">
        <v>20</v>
      </c>
      <c r="D47" s="109" t="s">
        <v>10</v>
      </c>
      <c r="E47" s="109" t="s">
        <v>183</v>
      </c>
      <c r="F47" s="109"/>
      <c r="G47" s="8">
        <f>SUM(G48:G50)</f>
        <v>227956.3</v>
      </c>
      <c r="H47" s="8">
        <f>SUM(H48:H50)</f>
        <v>227956.3</v>
      </c>
      <c r="I47" s="8">
        <f>SUM(I48:I50)</f>
        <v>227956.3</v>
      </c>
    </row>
    <row r="48" spans="1:9" ht="47.25">
      <c r="A48" s="2" t="s">
        <v>24</v>
      </c>
      <c r="B48" s="19"/>
      <c r="C48" s="109" t="s">
        <v>20</v>
      </c>
      <c r="D48" s="109" t="s">
        <v>10</v>
      </c>
      <c r="E48" s="109" t="s">
        <v>183</v>
      </c>
      <c r="F48" s="109" t="s">
        <v>35</v>
      </c>
      <c r="G48" s="8">
        <v>227852.79999999999</v>
      </c>
      <c r="H48" s="8">
        <v>227852.79999999999</v>
      </c>
      <c r="I48" s="8">
        <v>227852.79999999999</v>
      </c>
    </row>
    <row r="49" spans="1:9" ht="31.5">
      <c r="A49" s="108" t="s">
        <v>25</v>
      </c>
      <c r="B49" s="19"/>
      <c r="C49" s="109" t="s">
        <v>20</v>
      </c>
      <c r="D49" s="109" t="s">
        <v>10</v>
      </c>
      <c r="E49" s="109" t="s">
        <v>183</v>
      </c>
      <c r="F49" s="109" t="s">
        <v>36</v>
      </c>
      <c r="G49" s="8">
        <v>103.5</v>
      </c>
      <c r="H49" s="8">
        <v>103.5</v>
      </c>
      <c r="I49" s="8">
        <v>103.5</v>
      </c>
    </row>
    <row r="50" spans="1:9" hidden="1">
      <c r="A50" s="108" t="s">
        <v>22</v>
      </c>
      <c r="B50" s="19"/>
      <c r="C50" s="109" t="s">
        <v>20</v>
      </c>
      <c r="D50" s="109" t="s">
        <v>10</v>
      </c>
      <c r="E50" s="109" t="s">
        <v>183</v>
      </c>
      <c r="F50" s="109" t="s">
        <v>44</v>
      </c>
      <c r="G50" s="8"/>
      <c r="H50" s="8"/>
      <c r="I50" s="8"/>
    </row>
    <row r="51" spans="1:9" s="104" customFormat="1" ht="31.5">
      <c r="A51" s="96" t="s">
        <v>117</v>
      </c>
      <c r="B51" s="102"/>
      <c r="C51" s="101" t="s">
        <v>20</v>
      </c>
      <c r="D51" s="101" t="s">
        <v>10</v>
      </c>
      <c r="E51" s="101" t="s">
        <v>159</v>
      </c>
      <c r="F51" s="102"/>
      <c r="G51" s="103">
        <f>G52</f>
        <v>1037.3</v>
      </c>
      <c r="H51" s="103">
        <f t="shared" ref="H51:I51" si="8">H52</f>
        <v>1037.3</v>
      </c>
      <c r="I51" s="103">
        <f t="shared" si="8"/>
        <v>1037.3</v>
      </c>
    </row>
    <row r="52" spans="1:9">
      <c r="A52" s="108" t="s">
        <v>179</v>
      </c>
      <c r="B52" s="21"/>
      <c r="C52" s="109" t="s">
        <v>20</v>
      </c>
      <c r="D52" s="109" t="s">
        <v>10</v>
      </c>
      <c r="E52" s="21" t="s">
        <v>184</v>
      </c>
      <c r="F52" s="21"/>
      <c r="G52" s="8">
        <f>G53</f>
        <v>1037.3</v>
      </c>
      <c r="H52" s="8">
        <f t="shared" ref="H52:I52" si="9">H53</f>
        <v>1037.3</v>
      </c>
      <c r="I52" s="8">
        <f t="shared" si="9"/>
        <v>1037.3</v>
      </c>
    </row>
    <row r="53" spans="1:9" ht="47.25">
      <c r="A53" s="108" t="s">
        <v>236</v>
      </c>
      <c r="B53" s="21"/>
      <c r="C53" s="109" t="s">
        <v>20</v>
      </c>
      <c r="D53" s="109" t="s">
        <v>10</v>
      </c>
      <c r="E53" s="21" t="s">
        <v>185</v>
      </c>
      <c r="F53" s="21"/>
      <c r="G53" s="8">
        <f>G54</f>
        <v>1037.3</v>
      </c>
      <c r="H53" s="8">
        <f t="shared" ref="H53:I53" si="10">H54</f>
        <v>1037.3</v>
      </c>
      <c r="I53" s="8">
        <f t="shared" si="10"/>
        <v>1037.3</v>
      </c>
    </row>
    <row r="54" spans="1:9" ht="31.5">
      <c r="A54" s="108" t="s">
        <v>361</v>
      </c>
      <c r="B54" s="21"/>
      <c r="C54" s="109" t="s">
        <v>20</v>
      </c>
      <c r="D54" s="109" t="s">
        <v>10</v>
      </c>
      <c r="E54" s="21" t="s">
        <v>186</v>
      </c>
      <c r="F54" s="21"/>
      <c r="G54" s="8">
        <f>SUM(G55:G56)</f>
        <v>1037.3</v>
      </c>
      <c r="H54" s="8">
        <f>SUM(H55:H56)</f>
        <v>1037.3</v>
      </c>
      <c r="I54" s="8">
        <f>SUM(I55:I56)</f>
        <v>1037.3</v>
      </c>
    </row>
    <row r="55" spans="1:9" ht="47.25">
      <c r="A55" s="2" t="s">
        <v>24</v>
      </c>
      <c r="B55" s="21"/>
      <c r="C55" s="109" t="s">
        <v>20</v>
      </c>
      <c r="D55" s="109" t="s">
        <v>10</v>
      </c>
      <c r="E55" s="21" t="s">
        <v>186</v>
      </c>
      <c r="F55" s="21">
        <v>100</v>
      </c>
      <c r="G55" s="8">
        <v>743.5</v>
      </c>
      <c r="H55" s="8">
        <v>743.5</v>
      </c>
      <c r="I55" s="8">
        <v>743.5</v>
      </c>
    </row>
    <row r="56" spans="1:9" ht="31.5">
      <c r="A56" s="108" t="s">
        <v>25</v>
      </c>
      <c r="B56" s="21"/>
      <c r="C56" s="109" t="s">
        <v>20</v>
      </c>
      <c r="D56" s="109" t="s">
        <v>10</v>
      </c>
      <c r="E56" s="21" t="s">
        <v>186</v>
      </c>
      <c r="F56" s="109" t="s">
        <v>36</v>
      </c>
      <c r="G56" s="8">
        <v>293.8</v>
      </c>
      <c r="H56" s="8">
        <v>293.8</v>
      </c>
      <c r="I56" s="8">
        <v>293.8</v>
      </c>
    </row>
    <row r="57" spans="1:9" s="104" customFormat="1" ht="31.5">
      <c r="A57" s="96" t="s">
        <v>133</v>
      </c>
      <c r="B57" s="120"/>
      <c r="C57" s="101" t="s">
        <v>20</v>
      </c>
      <c r="D57" s="101" t="s">
        <v>10</v>
      </c>
      <c r="E57" s="101" t="s">
        <v>160</v>
      </c>
      <c r="F57" s="101"/>
      <c r="G57" s="103">
        <f>G58</f>
        <v>6222.9000000000005</v>
      </c>
      <c r="H57" s="103">
        <f t="shared" ref="H57:I58" si="11">H58</f>
        <v>6222.9000000000005</v>
      </c>
      <c r="I57" s="103">
        <f t="shared" si="11"/>
        <v>6222.9000000000005</v>
      </c>
    </row>
    <row r="58" spans="1:9">
      <c r="A58" s="108" t="s">
        <v>179</v>
      </c>
      <c r="B58" s="19"/>
      <c r="C58" s="109" t="s">
        <v>20</v>
      </c>
      <c r="D58" s="109" t="s">
        <v>10</v>
      </c>
      <c r="E58" s="109" t="s">
        <v>187</v>
      </c>
      <c r="F58" s="109"/>
      <c r="G58" s="8">
        <f>G59</f>
        <v>6222.9000000000005</v>
      </c>
      <c r="H58" s="8">
        <f t="shared" si="11"/>
        <v>6222.9000000000005</v>
      </c>
      <c r="I58" s="8">
        <f t="shared" si="11"/>
        <v>6222.9000000000005</v>
      </c>
    </row>
    <row r="59" spans="1:9" ht="31.5">
      <c r="A59" s="108" t="s">
        <v>239</v>
      </c>
      <c r="B59" s="19"/>
      <c r="C59" s="109" t="s">
        <v>20</v>
      </c>
      <c r="D59" s="109" t="s">
        <v>10</v>
      </c>
      <c r="E59" s="109" t="s">
        <v>188</v>
      </c>
      <c r="F59" s="109"/>
      <c r="G59" s="8">
        <f>G60</f>
        <v>6222.9000000000005</v>
      </c>
      <c r="H59" s="8">
        <f t="shared" ref="H59:I59" si="12">H60</f>
        <v>6222.9000000000005</v>
      </c>
      <c r="I59" s="8">
        <f t="shared" si="12"/>
        <v>6222.9000000000005</v>
      </c>
    </row>
    <row r="60" spans="1:9" ht="31.5">
      <c r="A60" s="108" t="s">
        <v>358</v>
      </c>
      <c r="B60" s="19"/>
      <c r="C60" s="109" t="s">
        <v>20</v>
      </c>
      <c r="D60" s="109" t="s">
        <v>10</v>
      </c>
      <c r="E60" s="109" t="s">
        <v>189</v>
      </c>
      <c r="F60" s="109"/>
      <c r="G60" s="8">
        <f>SUM(G61:G62)</f>
        <v>6222.9000000000005</v>
      </c>
      <c r="H60" s="8">
        <f>SUM(H61:H62)</f>
        <v>6222.9000000000005</v>
      </c>
      <c r="I60" s="8">
        <f>SUM(I61:I62)</f>
        <v>6222.9000000000005</v>
      </c>
    </row>
    <row r="61" spans="1:9" ht="47.25">
      <c r="A61" s="2" t="s">
        <v>24</v>
      </c>
      <c r="B61" s="19"/>
      <c r="C61" s="109" t="s">
        <v>20</v>
      </c>
      <c r="D61" s="109" t="s">
        <v>10</v>
      </c>
      <c r="E61" s="109" t="s">
        <v>189</v>
      </c>
      <c r="F61" s="21">
        <v>100</v>
      </c>
      <c r="G61" s="8">
        <v>4830.6000000000004</v>
      </c>
      <c r="H61" s="8">
        <v>4830.6000000000004</v>
      </c>
      <c r="I61" s="8">
        <v>4830.6000000000004</v>
      </c>
    </row>
    <row r="62" spans="1:9" ht="31.5">
      <c r="A62" s="108" t="s">
        <v>25</v>
      </c>
      <c r="B62" s="19"/>
      <c r="C62" s="109" t="s">
        <v>20</v>
      </c>
      <c r="D62" s="109" t="s">
        <v>10</v>
      </c>
      <c r="E62" s="109" t="s">
        <v>189</v>
      </c>
      <c r="F62" s="109" t="s">
        <v>36</v>
      </c>
      <c r="G62" s="8">
        <v>1392.3</v>
      </c>
      <c r="H62" s="8">
        <v>1392.3</v>
      </c>
      <c r="I62" s="8">
        <v>1392.3</v>
      </c>
    </row>
    <row r="63" spans="1:9">
      <c r="A63" s="108" t="s">
        <v>87</v>
      </c>
      <c r="B63" s="19"/>
      <c r="C63" s="109" t="s">
        <v>20</v>
      </c>
      <c r="D63" s="109" t="s">
        <v>10</v>
      </c>
      <c r="E63" s="109" t="s">
        <v>88</v>
      </c>
      <c r="F63" s="109"/>
      <c r="G63" s="8">
        <f>SUM(G64)</f>
        <v>137.80000000000001</v>
      </c>
      <c r="H63" s="8">
        <f>SUM(H64)</f>
        <v>137.69999999999999</v>
      </c>
      <c r="I63" s="8">
        <f>SUM(I64)</f>
        <v>137.80000000000001</v>
      </c>
    </row>
    <row r="64" spans="1:9" ht="211.5" customHeight="1">
      <c r="A64" s="66" t="s">
        <v>364</v>
      </c>
      <c r="B64" s="19"/>
      <c r="C64" s="109" t="s">
        <v>20</v>
      </c>
      <c r="D64" s="109" t="s">
        <v>10</v>
      </c>
      <c r="E64" s="109" t="s">
        <v>151</v>
      </c>
      <c r="F64" s="21"/>
      <c r="G64" s="8">
        <f>SUM(G65:G66)</f>
        <v>137.80000000000001</v>
      </c>
      <c r="H64" s="8">
        <f>SUM(H65:H66)</f>
        <v>137.69999999999999</v>
      </c>
      <c r="I64" s="8">
        <f>SUM(I65:I66)</f>
        <v>137.80000000000001</v>
      </c>
    </row>
    <row r="65" spans="1:9" ht="47.25">
      <c r="A65" s="2" t="s">
        <v>24</v>
      </c>
      <c r="B65" s="19"/>
      <c r="C65" s="109" t="s">
        <v>20</v>
      </c>
      <c r="D65" s="109" t="s">
        <v>10</v>
      </c>
      <c r="E65" s="109" t="s">
        <v>151</v>
      </c>
      <c r="F65" s="109" t="s">
        <v>35</v>
      </c>
      <c r="G65" s="8">
        <v>137.80000000000001</v>
      </c>
      <c r="H65" s="8">
        <v>137.69999999999999</v>
      </c>
      <c r="I65" s="8">
        <v>137.80000000000001</v>
      </c>
    </row>
    <row r="66" spans="1:9" ht="31.5">
      <c r="A66" s="108" t="s">
        <v>25</v>
      </c>
      <c r="B66" s="19"/>
      <c r="C66" s="109" t="s">
        <v>20</v>
      </c>
      <c r="D66" s="109" t="s">
        <v>10</v>
      </c>
      <c r="E66" s="109" t="s">
        <v>151</v>
      </c>
      <c r="F66" s="109" t="s">
        <v>36</v>
      </c>
      <c r="G66" s="8">
        <v>0</v>
      </c>
      <c r="H66" s="8">
        <v>0</v>
      </c>
      <c r="I66" s="8">
        <v>0</v>
      </c>
    </row>
    <row r="67" spans="1:9">
      <c r="A67" s="108" t="s">
        <v>65</v>
      </c>
      <c r="B67" s="19"/>
      <c r="C67" s="109" t="s">
        <v>20</v>
      </c>
      <c r="D67" s="109" t="s">
        <v>66</v>
      </c>
      <c r="E67" s="109"/>
      <c r="F67" s="109"/>
      <c r="G67" s="8">
        <f t="shared" ref="G67:I69" si="13">SUM(G68)</f>
        <v>12.5</v>
      </c>
      <c r="H67" s="8">
        <f t="shared" si="13"/>
        <v>154.69999999999999</v>
      </c>
      <c r="I67" s="8">
        <f t="shared" si="13"/>
        <v>12</v>
      </c>
    </row>
    <row r="68" spans="1:9">
      <c r="A68" s="108" t="s">
        <v>113</v>
      </c>
      <c r="B68" s="19"/>
      <c r="C68" s="109" t="s">
        <v>20</v>
      </c>
      <c r="D68" s="109" t="s">
        <v>66</v>
      </c>
      <c r="E68" s="109" t="s">
        <v>88</v>
      </c>
      <c r="F68" s="109"/>
      <c r="G68" s="8">
        <f>G69</f>
        <v>12.5</v>
      </c>
      <c r="H68" s="8">
        <f t="shared" si="13"/>
        <v>154.69999999999999</v>
      </c>
      <c r="I68" s="8">
        <f t="shared" si="13"/>
        <v>12</v>
      </c>
    </row>
    <row r="69" spans="1:9" ht="47.25">
      <c r="A69" s="108" t="s">
        <v>95</v>
      </c>
      <c r="B69" s="19"/>
      <c r="C69" s="109" t="s">
        <v>20</v>
      </c>
      <c r="D69" s="109" t="s">
        <v>66</v>
      </c>
      <c r="E69" s="109" t="s">
        <v>115</v>
      </c>
      <c r="F69" s="109"/>
      <c r="G69" s="8">
        <f t="shared" si="13"/>
        <v>12.5</v>
      </c>
      <c r="H69" s="8">
        <f t="shared" si="13"/>
        <v>154.69999999999999</v>
      </c>
      <c r="I69" s="8">
        <f t="shared" si="13"/>
        <v>12</v>
      </c>
    </row>
    <row r="70" spans="1:9" ht="31.5">
      <c r="A70" s="108" t="s">
        <v>25</v>
      </c>
      <c r="B70" s="19"/>
      <c r="C70" s="109" t="s">
        <v>20</v>
      </c>
      <c r="D70" s="109" t="s">
        <v>66</v>
      </c>
      <c r="E70" s="109" t="s">
        <v>115</v>
      </c>
      <c r="F70" s="109" t="s">
        <v>36</v>
      </c>
      <c r="G70" s="8">
        <v>12.5</v>
      </c>
      <c r="H70" s="8">
        <v>154.69999999999999</v>
      </c>
      <c r="I70" s="8">
        <v>12</v>
      </c>
    </row>
    <row r="71" spans="1:9">
      <c r="A71" s="108" t="s">
        <v>116</v>
      </c>
      <c r="B71" s="19"/>
      <c r="C71" s="109" t="s">
        <v>20</v>
      </c>
      <c r="D71" s="109" t="s">
        <v>52</v>
      </c>
      <c r="E71" s="109"/>
      <c r="F71" s="109"/>
      <c r="G71" s="8">
        <f t="shared" ref="G71:I73" si="14">SUM(G72)</f>
        <v>5000</v>
      </c>
      <c r="H71" s="8">
        <f t="shared" si="14"/>
        <v>0</v>
      </c>
      <c r="I71" s="8">
        <f t="shared" si="14"/>
        <v>0</v>
      </c>
    </row>
    <row r="72" spans="1:9">
      <c r="A72" s="108" t="s">
        <v>87</v>
      </c>
      <c r="B72" s="19"/>
      <c r="C72" s="109" t="s">
        <v>20</v>
      </c>
      <c r="D72" s="109" t="s">
        <v>52</v>
      </c>
      <c r="E72" s="109" t="s">
        <v>88</v>
      </c>
      <c r="F72" s="109"/>
      <c r="G72" s="8">
        <f>G73</f>
        <v>5000</v>
      </c>
      <c r="H72" s="8">
        <f t="shared" si="14"/>
        <v>0</v>
      </c>
      <c r="I72" s="8">
        <f t="shared" si="14"/>
        <v>0</v>
      </c>
    </row>
    <row r="73" spans="1:9" ht="31.5">
      <c r="A73" s="108" t="s">
        <v>43</v>
      </c>
      <c r="B73" s="19"/>
      <c r="C73" s="109" t="s">
        <v>20</v>
      </c>
      <c r="D73" s="109" t="s">
        <v>52</v>
      </c>
      <c r="E73" s="109" t="s">
        <v>50</v>
      </c>
      <c r="F73" s="109"/>
      <c r="G73" s="8">
        <f t="shared" si="14"/>
        <v>5000</v>
      </c>
      <c r="H73" s="8">
        <f t="shared" si="14"/>
        <v>0</v>
      </c>
      <c r="I73" s="8">
        <f t="shared" si="14"/>
        <v>0</v>
      </c>
    </row>
    <row r="74" spans="1:9">
      <c r="A74" s="108" t="s">
        <v>13</v>
      </c>
      <c r="B74" s="19"/>
      <c r="C74" s="109" t="s">
        <v>20</v>
      </c>
      <c r="D74" s="109" t="s">
        <v>52</v>
      </c>
      <c r="E74" s="109" t="s">
        <v>50</v>
      </c>
      <c r="F74" s="109" t="s">
        <v>41</v>
      </c>
      <c r="G74" s="8">
        <v>5000</v>
      </c>
      <c r="H74" s="8"/>
      <c r="I74" s="8"/>
    </row>
    <row r="75" spans="1:9">
      <c r="A75" s="108" t="s">
        <v>38</v>
      </c>
      <c r="B75" s="19"/>
      <c r="C75" s="109" t="s">
        <v>20</v>
      </c>
      <c r="D75" s="109" t="s">
        <v>39</v>
      </c>
      <c r="E75" s="109"/>
      <c r="F75" s="21"/>
      <c r="G75" s="8">
        <f>SUM(G76+G104+G112+G120)+G91+G96</f>
        <v>62401.5</v>
      </c>
      <c r="H75" s="8">
        <f>SUM(H76+H104+H112+H120)+H91+H96</f>
        <v>77393.899999999994</v>
      </c>
      <c r="I75" s="8">
        <f>SUM(I76+I104+I112+I120)+I91+I96</f>
        <v>77393.899999999994</v>
      </c>
    </row>
    <row r="76" spans="1:9" s="104" customFormat="1" ht="31.5">
      <c r="A76" s="96" t="s">
        <v>131</v>
      </c>
      <c r="B76" s="120"/>
      <c r="C76" s="101" t="s">
        <v>20</v>
      </c>
      <c r="D76" s="101" t="s">
        <v>39</v>
      </c>
      <c r="E76" s="102" t="s">
        <v>158</v>
      </c>
      <c r="F76" s="102"/>
      <c r="G76" s="103">
        <f>G77</f>
        <v>47739.4</v>
      </c>
      <c r="H76" s="103">
        <f t="shared" ref="H76:I76" si="15">H77</f>
        <v>57731.8</v>
      </c>
      <c r="I76" s="103">
        <f t="shared" si="15"/>
        <v>57731.8</v>
      </c>
    </row>
    <row r="77" spans="1:9">
      <c r="A77" s="108" t="s">
        <v>179</v>
      </c>
      <c r="B77" s="19"/>
      <c r="C77" s="109" t="s">
        <v>20</v>
      </c>
      <c r="D77" s="109" t="s">
        <v>39</v>
      </c>
      <c r="E77" s="21" t="s">
        <v>182</v>
      </c>
      <c r="F77" s="21"/>
      <c r="G77" s="8">
        <f>G78+G88</f>
        <v>47739.4</v>
      </c>
      <c r="H77" s="8">
        <f t="shared" ref="H77:I77" si="16">H78+H88</f>
        <v>57731.8</v>
      </c>
      <c r="I77" s="8">
        <f t="shared" si="16"/>
        <v>57731.8</v>
      </c>
    </row>
    <row r="78" spans="1:9" ht="31.5">
      <c r="A78" s="108" t="s">
        <v>241</v>
      </c>
      <c r="B78" s="19"/>
      <c r="C78" s="109" t="s">
        <v>20</v>
      </c>
      <c r="D78" s="109" t="s">
        <v>39</v>
      </c>
      <c r="E78" s="21" t="s">
        <v>180</v>
      </c>
      <c r="F78" s="21"/>
      <c r="G78" s="8">
        <f>G79+G82+G84</f>
        <v>47664.4</v>
      </c>
      <c r="H78" s="8">
        <f t="shared" ref="H78:I78" si="17">H79+H82+H84</f>
        <v>57656.800000000003</v>
      </c>
      <c r="I78" s="8">
        <f t="shared" si="17"/>
        <v>57656.800000000003</v>
      </c>
    </row>
    <row r="79" spans="1:9">
      <c r="A79" s="108" t="s">
        <v>40</v>
      </c>
      <c r="B79" s="19"/>
      <c r="C79" s="109" t="s">
        <v>20</v>
      </c>
      <c r="D79" s="109" t="s">
        <v>39</v>
      </c>
      <c r="E79" s="21" t="s">
        <v>190</v>
      </c>
      <c r="F79" s="21"/>
      <c r="G79" s="8">
        <f>SUM(G80:G81)</f>
        <v>2852.9000000000005</v>
      </c>
      <c r="H79" s="8">
        <f>SUM(H80:H81)</f>
        <v>2852.9</v>
      </c>
      <c r="I79" s="8">
        <f>SUM(I80:I81)</f>
        <v>2852.9</v>
      </c>
    </row>
    <row r="80" spans="1:9" ht="31.5">
      <c r="A80" s="108" t="s">
        <v>25</v>
      </c>
      <c r="B80" s="19"/>
      <c r="C80" s="109" t="s">
        <v>20</v>
      </c>
      <c r="D80" s="109" t="s">
        <v>39</v>
      </c>
      <c r="E80" s="21" t="s">
        <v>190</v>
      </c>
      <c r="F80" s="21">
        <v>200</v>
      </c>
      <c r="G80" s="8">
        <v>2794.6000000000004</v>
      </c>
      <c r="H80" s="8">
        <v>2794.6</v>
      </c>
      <c r="I80" s="8">
        <v>2794.6</v>
      </c>
    </row>
    <row r="81" spans="1:9">
      <c r="A81" s="108" t="s">
        <v>13</v>
      </c>
      <c r="B81" s="19"/>
      <c r="C81" s="109" t="s">
        <v>20</v>
      </c>
      <c r="D81" s="109" t="s">
        <v>39</v>
      </c>
      <c r="E81" s="21" t="s">
        <v>190</v>
      </c>
      <c r="F81" s="21">
        <v>800</v>
      </c>
      <c r="G81" s="8">
        <v>58.3</v>
      </c>
      <c r="H81" s="8">
        <v>58.3</v>
      </c>
      <c r="I81" s="8">
        <v>58.3</v>
      </c>
    </row>
    <row r="82" spans="1:9" ht="31.5">
      <c r="A82" s="108" t="s">
        <v>42</v>
      </c>
      <c r="B82" s="19"/>
      <c r="C82" s="109" t="s">
        <v>20</v>
      </c>
      <c r="D82" s="109" t="s">
        <v>39</v>
      </c>
      <c r="E82" s="21" t="s">
        <v>191</v>
      </c>
      <c r="F82" s="21"/>
      <c r="G82" s="8">
        <f>SUM(G83)</f>
        <v>25152.7</v>
      </c>
      <c r="H82" s="8">
        <f>SUM(H83)</f>
        <v>25152.7</v>
      </c>
      <c r="I82" s="8">
        <f>SUM(I83)</f>
        <v>25152.7</v>
      </c>
    </row>
    <row r="83" spans="1:9" ht="31.5">
      <c r="A83" s="108" t="s">
        <v>25</v>
      </c>
      <c r="B83" s="19"/>
      <c r="C83" s="109" t="s">
        <v>20</v>
      </c>
      <c r="D83" s="109" t="s">
        <v>39</v>
      </c>
      <c r="E83" s="21" t="s">
        <v>191</v>
      </c>
      <c r="F83" s="21">
        <v>200</v>
      </c>
      <c r="G83" s="8">
        <v>25152.7</v>
      </c>
      <c r="H83" s="8">
        <v>25152.7</v>
      </c>
      <c r="I83" s="8">
        <v>25152.7</v>
      </c>
    </row>
    <row r="84" spans="1:9" ht="31.5">
      <c r="A84" s="108" t="s">
        <v>43</v>
      </c>
      <c r="B84" s="19"/>
      <c r="C84" s="109" t="s">
        <v>20</v>
      </c>
      <c r="D84" s="109" t="s">
        <v>39</v>
      </c>
      <c r="E84" s="21" t="s">
        <v>192</v>
      </c>
      <c r="F84" s="21"/>
      <c r="G84" s="8">
        <f>SUM(G85:G87)</f>
        <v>19658.8</v>
      </c>
      <c r="H84" s="8">
        <f>SUM(H85:H87)</f>
        <v>29651.200000000004</v>
      </c>
      <c r="I84" s="8">
        <f>SUM(I85:I87)</f>
        <v>29651.200000000004</v>
      </c>
    </row>
    <row r="85" spans="1:9" ht="31.5">
      <c r="A85" s="108" t="s">
        <v>25</v>
      </c>
      <c r="B85" s="19"/>
      <c r="C85" s="109" t="s">
        <v>20</v>
      </c>
      <c r="D85" s="109" t="s">
        <v>39</v>
      </c>
      <c r="E85" s="21" t="s">
        <v>192</v>
      </c>
      <c r="F85" s="21">
        <v>200</v>
      </c>
      <c r="G85" s="8">
        <v>14912.9</v>
      </c>
      <c r="H85" s="8">
        <f>24912.9-7.6</f>
        <v>24905.300000000003</v>
      </c>
      <c r="I85" s="8">
        <f>24912.9-7.6</f>
        <v>24905.300000000003</v>
      </c>
    </row>
    <row r="86" spans="1:9">
      <c r="A86" s="108" t="s">
        <v>22</v>
      </c>
      <c r="B86" s="19"/>
      <c r="C86" s="109" t="s">
        <v>20</v>
      </c>
      <c r="D86" s="109" t="s">
        <v>39</v>
      </c>
      <c r="E86" s="21" t="s">
        <v>192</v>
      </c>
      <c r="F86" s="21">
        <v>300</v>
      </c>
      <c r="G86" s="8">
        <v>600</v>
      </c>
      <c r="H86" s="8">
        <v>600</v>
      </c>
      <c r="I86" s="8">
        <v>600</v>
      </c>
    </row>
    <row r="87" spans="1:9">
      <c r="A87" s="108" t="s">
        <v>13</v>
      </c>
      <c r="B87" s="19"/>
      <c r="C87" s="109" t="s">
        <v>20</v>
      </c>
      <c r="D87" s="109" t="s">
        <v>39</v>
      </c>
      <c r="E87" s="21" t="s">
        <v>192</v>
      </c>
      <c r="F87" s="21">
        <v>800</v>
      </c>
      <c r="G87" s="8">
        <v>4145.8999999999996</v>
      </c>
      <c r="H87" s="8">
        <v>4145.8999999999996</v>
      </c>
      <c r="I87" s="8">
        <v>4145.8999999999996</v>
      </c>
    </row>
    <row r="88" spans="1:9" ht="31.5">
      <c r="A88" s="108" t="s">
        <v>250</v>
      </c>
      <c r="B88" s="19"/>
      <c r="C88" s="109" t="s">
        <v>20</v>
      </c>
      <c r="D88" s="109" t="s">
        <v>39</v>
      </c>
      <c r="E88" s="109" t="s">
        <v>249</v>
      </c>
      <c r="F88" s="21"/>
      <c r="G88" s="8">
        <f>G89</f>
        <v>75</v>
      </c>
      <c r="H88" s="8">
        <f t="shared" ref="H88:I88" si="18">H89</f>
        <v>75</v>
      </c>
      <c r="I88" s="8">
        <f t="shared" si="18"/>
        <v>75</v>
      </c>
    </row>
    <row r="89" spans="1:9" ht="31.5">
      <c r="A89" s="108" t="s">
        <v>43</v>
      </c>
      <c r="B89" s="19"/>
      <c r="C89" s="109" t="s">
        <v>20</v>
      </c>
      <c r="D89" s="109" t="s">
        <v>39</v>
      </c>
      <c r="E89" s="21" t="s">
        <v>248</v>
      </c>
      <c r="F89" s="21"/>
      <c r="G89" s="8">
        <f>SUM(G90)</f>
        <v>75</v>
      </c>
      <c r="H89" s="8">
        <f t="shared" ref="H89:I89" si="19">SUM(H90)</f>
        <v>75</v>
      </c>
      <c r="I89" s="8">
        <f t="shared" si="19"/>
        <v>75</v>
      </c>
    </row>
    <row r="90" spans="1:9" ht="31.5">
      <c r="A90" s="108" t="s">
        <v>25</v>
      </c>
      <c r="B90" s="19"/>
      <c r="C90" s="109" t="s">
        <v>20</v>
      </c>
      <c r="D90" s="109" t="s">
        <v>39</v>
      </c>
      <c r="E90" s="21" t="s">
        <v>248</v>
      </c>
      <c r="F90" s="21">
        <v>200</v>
      </c>
      <c r="G90" s="8">
        <v>75</v>
      </c>
      <c r="H90" s="8">
        <v>75</v>
      </c>
      <c r="I90" s="8">
        <v>75</v>
      </c>
    </row>
    <row r="91" spans="1:9" s="104" customFormat="1" ht="31.5">
      <c r="A91" s="110" t="s">
        <v>133</v>
      </c>
      <c r="B91" s="120"/>
      <c r="C91" s="101" t="s">
        <v>20</v>
      </c>
      <c r="D91" s="101" t="s">
        <v>39</v>
      </c>
      <c r="E91" s="102" t="s">
        <v>160</v>
      </c>
      <c r="F91" s="102"/>
      <c r="G91" s="103">
        <f>SUM(G92)</f>
        <v>180</v>
      </c>
      <c r="H91" s="103">
        <f t="shared" ref="H91:I91" si="20">SUM(H92)</f>
        <v>180</v>
      </c>
      <c r="I91" s="103">
        <f t="shared" si="20"/>
        <v>180</v>
      </c>
    </row>
    <row r="92" spans="1:9">
      <c r="A92" s="108" t="s">
        <v>179</v>
      </c>
      <c r="B92" s="19"/>
      <c r="C92" s="109" t="s">
        <v>20</v>
      </c>
      <c r="D92" s="109" t="s">
        <v>39</v>
      </c>
      <c r="E92" s="21" t="s">
        <v>187</v>
      </c>
      <c r="F92" s="21"/>
      <c r="G92" s="8">
        <f>G93</f>
        <v>180</v>
      </c>
      <c r="H92" s="8">
        <f t="shared" ref="H92" si="21">H93</f>
        <v>180</v>
      </c>
      <c r="I92" s="8">
        <f t="shared" ref="I92" si="22">I93</f>
        <v>180</v>
      </c>
    </row>
    <row r="93" spans="1:9" ht="47.25">
      <c r="A93" s="108" t="s">
        <v>238</v>
      </c>
      <c r="B93" s="19"/>
      <c r="C93" s="109" t="s">
        <v>20</v>
      </c>
      <c r="D93" s="109" t="s">
        <v>39</v>
      </c>
      <c r="E93" s="21" t="s">
        <v>237</v>
      </c>
      <c r="F93" s="21"/>
      <c r="G93" s="8">
        <f>G94</f>
        <v>180</v>
      </c>
      <c r="H93" s="8">
        <f t="shared" ref="H93" si="23">H94</f>
        <v>180</v>
      </c>
      <c r="I93" s="8">
        <f t="shared" ref="I93" si="24">I94</f>
        <v>180</v>
      </c>
    </row>
    <row r="94" spans="1:9" ht="31.5">
      <c r="A94" s="2" t="s">
        <v>43</v>
      </c>
      <c r="B94" s="19"/>
      <c r="C94" s="109" t="s">
        <v>20</v>
      </c>
      <c r="D94" s="109" t="s">
        <v>39</v>
      </c>
      <c r="E94" s="21" t="s">
        <v>240</v>
      </c>
      <c r="F94" s="21"/>
      <c r="G94" s="8">
        <f>SUM(G95:G95)</f>
        <v>180</v>
      </c>
      <c r="H94" s="8">
        <f t="shared" ref="H94:I94" si="25">SUM(H95)</f>
        <v>180</v>
      </c>
      <c r="I94" s="8">
        <f t="shared" si="25"/>
        <v>180</v>
      </c>
    </row>
    <row r="95" spans="1:9" ht="31.5">
      <c r="A95" s="2" t="s">
        <v>25</v>
      </c>
      <c r="B95" s="19"/>
      <c r="C95" s="109" t="s">
        <v>20</v>
      </c>
      <c r="D95" s="109" t="s">
        <v>39</v>
      </c>
      <c r="E95" s="21" t="s">
        <v>240</v>
      </c>
      <c r="F95" s="21">
        <v>200</v>
      </c>
      <c r="G95" s="8">
        <v>180</v>
      </c>
      <c r="H95" s="8">
        <v>180</v>
      </c>
      <c r="I95" s="8">
        <v>180</v>
      </c>
    </row>
    <row r="96" spans="1:9" s="104" customFormat="1" ht="31.5">
      <c r="A96" s="96" t="s">
        <v>161</v>
      </c>
      <c r="B96" s="101"/>
      <c r="C96" s="101" t="s">
        <v>20</v>
      </c>
      <c r="D96" s="101" t="s">
        <v>39</v>
      </c>
      <c r="E96" s="101" t="s">
        <v>162</v>
      </c>
      <c r="F96" s="101"/>
      <c r="G96" s="103">
        <f>G97</f>
        <v>600</v>
      </c>
      <c r="H96" s="103">
        <f t="shared" ref="H96:I96" si="26">H97</f>
        <v>600</v>
      </c>
      <c r="I96" s="103">
        <f t="shared" si="26"/>
        <v>600</v>
      </c>
    </row>
    <row r="97" spans="1:9">
      <c r="A97" s="108" t="s">
        <v>179</v>
      </c>
      <c r="B97" s="109"/>
      <c r="C97" s="109" t="s">
        <v>20</v>
      </c>
      <c r="D97" s="109" t="s">
        <v>39</v>
      </c>
      <c r="E97" s="109" t="s">
        <v>193</v>
      </c>
      <c r="F97" s="109"/>
      <c r="G97" s="8">
        <f>SUM(G98)+G101</f>
        <v>600</v>
      </c>
      <c r="H97" s="8">
        <f t="shared" ref="H97:I97" si="27">SUM(H98)+H101</f>
        <v>600</v>
      </c>
      <c r="I97" s="8">
        <f t="shared" si="27"/>
        <v>600</v>
      </c>
    </row>
    <row r="98" spans="1:9" ht="31.5">
      <c r="A98" s="108" t="s">
        <v>244</v>
      </c>
      <c r="B98" s="109"/>
      <c r="C98" s="109" t="s">
        <v>20</v>
      </c>
      <c r="D98" s="109" t="s">
        <v>39</v>
      </c>
      <c r="E98" s="109" t="s">
        <v>194</v>
      </c>
      <c r="F98" s="109"/>
      <c r="G98" s="8">
        <f>SUM(G99)</f>
        <v>450</v>
      </c>
      <c r="H98" s="8">
        <f t="shared" ref="H98:I102" si="28">SUM(H99)</f>
        <v>450</v>
      </c>
      <c r="I98" s="8">
        <f t="shared" si="28"/>
        <v>450</v>
      </c>
    </row>
    <row r="99" spans="1:9">
      <c r="A99" s="108" t="s">
        <v>247</v>
      </c>
      <c r="B99" s="109"/>
      <c r="C99" s="109" t="s">
        <v>20</v>
      </c>
      <c r="D99" s="109" t="s">
        <v>39</v>
      </c>
      <c r="E99" s="109" t="s">
        <v>266</v>
      </c>
      <c r="F99" s="109"/>
      <c r="G99" s="8">
        <f>SUM(G100)</f>
        <v>450</v>
      </c>
      <c r="H99" s="8">
        <f t="shared" si="28"/>
        <v>450</v>
      </c>
      <c r="I99" s="8">
        <f t="shared" si="28"/>
        <v>450</v>
      </c>
    </row>
    <row r="100" spans="1:9" ht="31.5">
      <c r="A100" s="108" t="s">
        <v>25</v>
      </c>
      <c r="B100" s="109"/>
      <c r="C100" s="109" t="s">
        <v>20</v>
      </c>
      <c r="D100" s="109" t="s">
        <v>39</v>
      </c>
      <c r="E100" s="109" t="s">
        <v>266</v>
      </c>
      <c r="F100" s="109" t="s">
        <v>36</v>
      </c>
      <c r="G100" s="8">
        <v>450</v>
      </c>
      <c r="H100" s="8">
        <v>450</v>
      </c>
      <c r="I100" s="8">
        <v>450</v>
      </c>
    </row>
    <row r="101" spans="1:9" ht="31.5">
      <c r="A101" s="108" t="s">
        <v>245</v>
      </c>
      <c r="B101" s="109"/>
      <c r="C101" s="109" t="s">
        <v>20</v>
      </c>
      <c r="D101" s="109" t="s">
        <v>39</v>
      </c>
      <c r="E101" s="109" t="s">
        <v>246</v>
      </c>
      <c r="F101" s="109"/>
      <c r="G101" s="8">
        <f>SUM(G102)</f>
        <v>150</v>
      </c>
      <c r="H101" s="8">
        <f t="shared" si="28"/>
        <v>150</v>
      </c>
      <c r="I101" s="8">
        <f t="shared" si="28"/>
        <v>150</v>
      </c>
    </row>
    <row r="102" spans="1:9">
      <c r="A102" s="108" t="s">
        <v>247</v>
      </c>
      <c r="B102" s="109"/>
      <c r="C102" s="109" t="s">
        <v>20</v>
      </c>
      <c r="D102" s="109" t="s">
        <v>39</v>
      </c>
      <c r="E102" s="109" t="s">
        <v>267</v>
      </c>
      <c r="F102" s="109"/>
      <c r="G102" s="8">
        <f>SUM(G103)</f>
        <v>150</v>
      </c>
      <c r="H102" s="8">
        <f t="shared" si="28"/>
        <v>150</v>
      </c>
      <c r="I102" s="8">
        <f t="shared" si="28"/>
        <v>150</v>
      </c>
    </row>
    <row r="103" spans="1:9">
      <c r="A103" s="2" t="s">
        <v>22</v>
      </c>
      <c r="B103" s="109"/>
      <c r="C103" s="109" t="s">
        <v>20</v>
      </c>
      <c r="D103" s="109" t="s">
        <v>39</v>
      </c>
      <c r="E103" s="109" t="s">
        <v>267</v>
      </c>
      <c r="F103" s="109" t="s">
        <v>44</v>
      </c>
      <c r="G103" s="8">
        <v>150</v>
      </c>
      <c r="H103" s="8">
        <v>150</v>
      </c>
      <c r="I103" s="8">
        <v>150</v>
      </c>
    </row>
    <row r="104" spans="1:9" s="104" customFormat="1" ht="31.5">
      <c r="A104" s="96" t="s">
        <v>886</v>
      </c>
      <c r="B104" s="120"/>
      <c r="C104" s="101" t="s">
        <v>20</v>
      </c>
      <c r="D104" s="101" t="s">
        <v>39</v>
      </c>
      <c r="E104" s="102" t="s">
        <v>163</v>
      </c>
      <c r="F104" s="102"/>
      <c r="G104" s="103">
        <f>SUM(G106)</f>
        <v>5053.7</v>
      </c>
      <c r="H104" s="103">
        <f t="shared" ref="H104:I104" si="29">SUM(H106)</f>
        <v>10053.700000000001</v>
      </c>
      <c r="I104" s="103">
        <f t="shared" si="29"/>
        <v>10053.700000000001</v>
      </c>
    </row>
    <row r="105" spans="1:9">
      <c r="A105" s="108" t="s">
        <v>179</v>
      </c>
      <c r="B105" s="109"/>
      <c r="C105" s="109" t="s">
        <v>20</v>
      </c>
      <c r="D105" s="109" t="s">
        <v>39</v>
      </c>
      <c r="E105" s="109" t="s">
        <v>196</v>
      </c>
      <c r="F105" s="109"/>
      <c r="G105" s="8">
        <f>SUM(G106)</f>
        <v>5053.7</v>
      </c>
      <c r="H105" s="8">
        <f t="shared" ref="H105:I105" si="30">SUM(H106)</f>
        <v>10053.700000000001</v>
      </c>
      <c r="I105" s="8">
        <f t="shared" si="30"/>
        <v>10053.700000000001</v>
      </c>
    </row>
    <row r="106" spans="1:9" ht="47.25">
      <c r="A106" s="108" t="s">
        <v>257</v>
      </c>
      <c r="B106" s="19"/>
      <c r="C106" s="109" t="s">
        <v>20</v>
      </c>
      <c r="D106" s="109" t="s">
        <v>39</v>
      </c>
      <c r="E106" s="21" t="s">
        <v>214</v>
      </c>
      <c r="F106" s="21"/>
      <c r="G106" s="8">
        <f>G107+G110</f>
        <v>5053.7</v>
      </c>
      <c r="H106" s="8">
        <f t="shared" ref="H106:I106" si="31">H107+H110</f>
        <v>10053.700000000001</v>
      </c>
      <c r="I106" s="8">
        <f t="shared" si="31"/>
        <v>10053.700000000001</v>
      </c>
    </row>
    <row r="107" spans="1:9">
      <c r="A107" s="108" t="s">
        <v>258</v>
      </c>
      <c r="B107" s="19"/>
      <c r="C107" s="109" t="s">
        <v>20</v>
      </c>
      <c r="D107" s="109" t="s">
        <v>39</v>
      </c>
      <c r="E107" s="21" t="s">
        <v>215</v>
      </c>
      <c r="F107" s="21"/>
      <c r="G107" s="8">
        <f>SUM(G108:G109)</f>
        <v>5053.7</v>
      </c>
      <c r="H107" s="8">
        <f>SUM(H108:H109)</f>
        <v>10053.700000000001</v>
      </c>
      <c r="I107" s="8">
        <f>SUM(I108:I109)</f>
        <v>10053.700000000001</v>
      </c>
    </row>
    <row r="108" spans="1:9" ht="31.5">
      <c r="A108" s="108" t="s">
        <v>25</v>
      </c>
      <c r="B108" s="19"/>
      <c r="C108" s="109" t="s">
        <v>20</v>
      </c>
      <c r="D108" s="109" t="s">
        <v>39</v>
      </c>
      <c r="E108" s="21" t="s">
        <v>215</v>
      </c>
      <c r="F108" s="21">
        <v>200</v>
      </c>
      <c r="G108" s="8">
        <v>5048.7</v>
      </c>
      <c r="H108" s="8">
        <v>10048.700000000001</v>
      </c>
      <c r="I108" s="8">
        <v>10048.700000000001</v>
      </c>
    </row>
    <row r="109" spans="1:9">
      <c r="A109" s="108" t="s">
        <v>13</v>
      </c>
      <c r="B109" s="19"/>
      <c r="C109" s="109" t="s">
        <v>20</v>
      </c>
      <c r="D109" s="109" t="s">
        <v>39</v>
      </c>
      <c r="E109" s="21" t="s">
        <v>215</v>
      </c>
      <c r="F109" s="21">
        <v>800</v>
      </c>
      <c r="G109" s="8">
        <v>5</v>
      </c>
      <c r="H109" s="8">
        <v>5</v>
      </c>
      <c r="I109" s="8">
        <v>5</v>
      </c>
    </row>
    <row r="110" spans="1:9" hidden="1">
      <c r="A110" s="108" t="s">
        <v>259</v>
      </c>
      <c r="B110" s="19"/>
      <c r="C110" s="109" t="s">
        <v>20</v>
      </c>
      <c r="D110" s="109" t="s">
        <v>39</v>
      </c>
      <c r="E110" s="21" t="s">
        <v>260</v>
      </c>
      <c r="F110" s="21"/>
      <c r="G110" s="8">
        <f>G111</f>
        <v>0</v>
      </c>
      <c r="H110" s="8">
        <f t="shared" ref="H110:I110" si="32">H111</f>
        <v>0</v>
      </c>
      <c r="I110" s="8">
        <f t="shared" si="32"/>
        <v>0</v>
      </c>
    </row>
    <row r="111" spans="1:9" ht="31.5" hidden="1">
      <c r="A111" s="108" t="s">
        <v>25</v>
      </c>
      <c r="B111" s="19"/>
      <c r="C111" s="109" t="s">
        <v>20</v>
      </c>
      <c r="D111" s="109" t="s">
        <v>39</v>
      </c>
      <c r="E111" s="21" t="s">
        <v>260</v>
      </c>
      <c r="F111" s="21">
        <v>200</v>
      </c>
      <c r="G111" s="8"/>
      <c r="H111" s="8"/>
      <c r="I111" s="8"/>
    </row>
    <row r="112" spans="1:9" s="104" customFormat="1" ht="31.5">
      <c r="A112" s="96" t="s">
        <v>887</v>
      </c>
      <c r="B112" s="120"/>
      <c r="C112" s="101" t="s">
        <v>20</v>
      </c>
      <c r="D112" s="101" t="s">
        <v>39</v>
      </c>
      <c r="E112" s="102" t="s">
        <v>164</v>
      </c>
      <c r="F112" s="102"/>
      <c r="G112" s="103">
        <f>G113</f>
        <v>8828.4</v>
      </c>
      <c r="H112" s="103">
        <f t="shared" ref="H112:I112" si="33">H113</f>
        <v>8828.4</v>
      </c>
      <c r="I112" s="103">
        <f t="shared" si="33"/>
        <v>8828.4</v>
      </c>
    </row>
    <row r="113" spans="1:12">
      <c r="A113" s="108" t="s">
        <v>179</v>
      </c>
      <c r="B113" s="19"/>
      <c r="C113" s="109" t="s">
        <v>20</v>
      </c>
      <c r="D113" s="109" t="s">
        <v>39</v>
      </c>
      <c r="E113" s="21" t="s">
        <v>195</v>
      </c>
      <c r="F113" s="21"/>
      <c r="G113" s="8">
        <f>G114+G117</f>
        <v>8828.4</v>
      </c>
      <c r="H113" s="8">
        <f>H114+H117</f>
        <v>8828.4</v>
      </c>
      <c r="I113" s="8">
        <f>I114+I117</f>
        <v>8828.4</v>
      </c>
    </row>
    <row r="114" spans="1:12" ht="31.5">
      <c r="A114" s="108" t="s">
        <v>254</v>
      </c>
      <c r="B114" s="19"/>
      <c r="C114" s="109" t="s">
        <v>20</v>
      </c>
      <c r="D114" s="109" t="s">
        <v>39</v>
      </c>
      <c r="E114" s="21" t="s">
        <v>197</v>
      </c>
      <c r="F114" s="21"/>
      <c r="G114" s="8">
        <f>G115</f>
        <v>8592</v>
      </c>
      <c r="H114" s="8">
        <f>H115</f>
        <v>8592</v>
      </c>
      <c r="I114" s="8">
        <f>I115</f>
        <v>8592</v>
      </c>
    </row>
    <row r="115" spans="1:12">
      <c r="A115" s="108" t="s">
        <v>263</v>
      </c>
      <c r="B115" s="19"/>
      <c r="C115" s="109" t="s">
        <v>20</v>
      </c>
      <c r="D115" s="109" t="s">
        <v>39</v>
      </c>
      <c r="E115" s="21" t="s">
        <v>264</v>
      </c>
      <c r="F115" s="21"/>
      <c r="G115" s="8">
        <f>SUM(G116)</f>
        <v>8592</v>
      </c>
      <c r="H115" s="8">
        <f>SUM(H116)</f>
        <v>8592</v>
      </c>
      <c r="I115" s="8">
        <f>SUM(I116)</f>
        <v>8592</v>
      </c>
      <c r="L115" s="51"/>
    </row>
    <row r="116" spans="1:12" ht="31.5">
      <c r="A116" s="108" t="s">
        <v>96</v>
      </c>
      <c r="B116" s="19"/>
      <c r="C116" s="109" t="s">
        <v>20</v>
      </c>
      <c r="D116" s="109" t="s">
        <v>39</v>
      </c>
      <c r="E116" s="21" t="s">
        <v>264</v>
      </c>
      <c r="F116" s="21">
        <v>600</v>
      </c>
      <c r="G116" s="8">
        <v>8592</v>
      </c>
      <c r="H116" s="8">
        <v>8592</v>
      </c>
      <c r="I116" s="8">
        <v>8592</v>
      </c>
    </row>
    <row r="117" spans="1:12" ht="31.5">
      <c r="A117" s="108" t="s">
        <v>255</v>
      </c>
      <c r="B117" s="19"/>
      <c r="C117" s="109" t="s">
        <v>20</v>
      </c>
      <c r="D117" s="109" t="s">
        <v>39</v>
      </c>
      <c r="E117" s="21" t="s">
        <v>198</v>
      </c>
      <c r="F117" s="21"/>
      <c r="G117" s="8">
        <f>G118</f>
        <v>236.4</v>
      </c>
      <c r="H117" s="8">
        <f t="shared" ref="H117:I117" si="34">H118</f>
        <v>236.4</v>
      </c>
      <c r="I117" s="8">
        <f t="shared" si="34"/>
        <v>236.4</v>
      </c>
    </row>
    <row r="118" spans="1:12" ht="47.25">
      <c r="A118" s="108" t="s">
        <v>359</v>
      </c>
      <c r="B118" s="19"/>
      <c r="C118" s="109" t="s">
        <v>20</v>
      </c>
      <c r="D118" s="109" t="s">
        <v>39</v>
      </c>
      <c r="E118" s="21" t="s">
        <v>256</v>
      </c>
      <c r="F118" s="21"/>
      <c r="G118" s="8">
        <f>SUM(G119)</f>
        <v>236.4</v>
      </c>
      <c r="H118" s="8">
        <f>SUM(H119)</f>
        <v>236.4</v>
      </c>
      <c r="I118" s="8">
        <f>SUM(I119)</f>
        <v>236.4</v>
      </c>
    </row>
    <row r="119" spans="1:12" ht="31.5">
      <c r="A119" s="108" t="s">
        <v>96</v>
      </c>
      <c r="B119" s="19"/>
      <c r="C119" s="109" t="s">
        <v>20</v>
      </c>
      <c r="D119" s="109" t="s">
        <v>39</v>
      </c>
      <c r="E119" s="21" t="s">
        <v>256</v>
      </c>
      <c r="F119" s="21">
        <v>600</v>
      </c>
      <c r="G119" s="8">
        <v>236.4</v>
      </c>
      <c r="H119" s="8">
        <v>236.4</v>
      </c>
      <c r="I119" s="8">
        <v>236.4</v>
      </c>
    </row>
    <row r="120" spans="1:12" hidden="1">
      <c r="A120" s="96" t="s">
        <v>87</v>
      </c>
      <c r="B120" s="19"/>
      <c r="C120" s="101" t="s">
        <v>20</v>
      </c>
      <c r="D120" s="101" t="s">
        <v>39</v>
      </c>
      <c r="E120" s="102" t="s">
        <v>88</v>
      </c>
      <c r="F120" s="102"/>
      <c r="G120" s="103">
        <f>G121</f>
        <v>0</v>
      </c>
      <c r="H120" s="103">
        <f t="shared" ref="H120:I120" si="35">H121</f>
        <v>0</v>
      </c>
      <c r="I120" s="103">
        <f t="shared" si="35"/>
        <v>0</v>
      </c>
    </row>
    <row r="121" spans="1:12" ht="31.5" hidden="1">
      <c r="A121" s="108" t="s">
        <v>43</v>
      </c>
      <c r="B121" s="19"/>
      <c r="C121" s="109" t="s">
        <v>20</v>
      </c>
      <c r="D121" s="109" t="s">
        <v>39</v>
      </c>
      <c r="E121" s="21" t="s">
        <v>50</v>
      </c>
      <c r="F121" s="21"/>
      <c r="G121" s="8">
        <f>G123+G122</f>
        <v>0</v>
      </c>
      <c r="H121" s="8">
        <f t="shared" ref="H121:I121" si="36">H123+H122</f>
        <v>0</v>
      </c>
      <c r="I121" s="8">
        <f t="shared" si="36"/>
        <v>0</v>
      </c>
    </row>
    <row r="122" spans="1:12" ht="31.5" hidden="1">
      <c r="A122" s="2" t="s">
        <v>25</v>
      </c>
      <c r="B122" s="19"/>
      <c r="C122" s="109" t="s">
        <v>20</v>
      </c>
      <c r="D122" s="109" t="s">
        <v>39</v>
      </c>
      <c r="E122" s="21" t="s">
        <v>50</v>
      </c>
      <c r="F122" s="21">
        <v>200</v>
      </c>
      <c r="G122" s="8"/>
      <c r="H122" s="8"/>
      <c r="I122" s="8"/>
    </row>
    <row r="123" spans="1:12" hidden="1">
      <c r="A123" s="108" t="s">
        <v>13</v>
      </c>
      <c r="B123" s="19"/>
      <c r="C123" s="109" t="s">
        <v>20</v>
      </c>
      <c r="D123" s="109" t="s">
        <v>39</v>
      </c>
      <c r="E123" s="21" t="s">
        <v>50</v>
      </c>
      <c r="F123" s="21">
        <v>800</v>
      </c>
      <c r="G123" s="8"/>
      <c r="H123" s="8"/>
      <c r="I123" s="8"/>
    </row>
    <row r="124" spans="1:12">
      <c r="A124" s="108" t="s">
        <v>97</v>
      </c>
      <c r="B124" s="19"/>
      <c r="C124" s="109" t="s">
        <v>27</v>
      </c>
      <c r="D124" s="109"/>
      <c r="E124" s="109"/>
      <c r="F124" s="109"/>
      <c r="G124" s="8">
        <f>G125+G133+G144</f>
        <v>43024.5</v>
      </c>
      <c r="H124" s="8">
        <f t="shared" ref="H124:I124" si="37">H125+H133+H144</f>
        <v>37424.5</v>
      </c>
      <c r="I124" s="8">
        <f t="shared" si="37"/>
        <v>37424.5</v>
      </c>
    </row>
    <row r="125" spans="1:12">
      <c r="A125" s="22" t="s">
        <v>68</v>
      </c>
      <c r="B125" s="21"/>
      <c r="C125" s="109" t="s">
        <v>27</v>
      </c>
      <c r="D125" s="109" t="s">
        <v>10</v>
      </c>
      <c r="E125" s="109"/>
      <c r="F125" s="109"/>
      <c r="G125" s="8">
        <f t="shared" ref="G125:I125" si="38">SUM(G126)</f>
        <v>1503.8</v>
      </c>
      <c r="H125" s="8">
        <f t="shared" si="38"/>
        <v>1503.8</v>
      </c>
      <c r="I125" s="8">
        <f t="shared" si="38"/>
        <v>1503.8</v>
      </c>
    </row>
    <row r="126" spans="1:12" s="104" customFormat="1">
      <c r="A126" s="96" t="s">
        <v>87</v>
      </c>
      <c r="B126" s="120"/>
      <c r="C126" s="101" t="s">
        <v>27</v>
      </c>
      <c r="D126" s="101" t="s">
        <v>10</v>
      </c>
      <c r="E126" s="102" t="s">
        <v>88</v>
      </c>
      <c r="F126" s="101"/>
      <c r="G126" s="103">
        <f>G127+G129</f>
        <v>1503.8</v>
      </c>
      <c r="H126" s="103">
        <f t="shared" ref="H126:I126" si="39">H127+H129</f>
        <v>1503.8</v>
      </c>
      <c r="I126" s="103">
        <f t="shared" si="39"/>
        <v>1503.8</v>
      </c>
    </row>
    <row r="127" spans="1:12" ht="47.25">
      <c r="A127" s="108" t="s">
        <v>363</v>
      </c>
      <c r="B127" s="19"/>
      <c r="C127" s="109" t="s">
        <v>27</v>
      </c>
      <c r="D127" s="109" t="s">
        <v>10</v>
      </c>
      <c r="E127" s="109" t="s">
        <v>362</v>
      </c>
      <c r="F127" s="109"/>
      <c r="G127" s="8">
        <f>G128</f>
        <v>1503.8</v>
      </c>
      <c r="H127" s="8">
        <f t="shared" ref="H127:I127" si="40">H128</f>
        <v>1503.8</v>
      </c>
      <c r="I127" s="8">
        <f t="shared" si="40"/>
        <v>1503.8</v>
      </c>
    </row>
    <row r="128" spans="1:12" ht="47.25">
      <c r="A128" s="2" t="s">
        <v>24</v>
      </c>
      <c r="B128" s="19"/>
      <c r="C128" s="109" t="s">
        <v>27</v>
      </c>
      <c r="D128" s="109" t="s">
        <v>10</v>
      </c>
      <c r="E128" s="109" t="s">
        <v>362</v>
      </c>
      <c r="F128" s="109" t="s">
        <v>35</v>
      </c>
      <c r="G128" s="8">
        <v>1503.8</v>
      </c>
      <c r="H128" s="8">
        <v>1503.8</v>
      </c>
      <c r="I128" s="8">
        <v>1503.8</v>
      </c>
    </row>
    <row r="129" spans="1:9" ht="31.5">
      <c r="A129" s="108" t="s">
        <v>98</v>
      </c>
      <c r="B129" s="19"/>
      <c r="C129" s="109" t="s">
        <v>27</v>
      </c>
      <c r="D129" s="109" t="s">
        <v>10</v>
      </c>
      <c r="E129" s="109" t="s">
        <v>125</v>
      </c>
      <c r="F129" s="109"/>
      <c r="G129" s="8">
        <f>G130+G131+G132</f>
        <v>0</v>
      </c>
      <c r="H129" s="8">
        <f t="shared" ref="H129:I129" si="41">H130+H131+H132</f>
        <v>0</v>
      </c>
      <c r="I129" s="8">
        <f t="shared" si="41"/>
        <v>0</v>
      </c>
    </row>
    <row r="130" spans="1:9" ht="47.25">
      <c r="A130" s="2" t="s">
        <v>24</v>
      </c>
      <c r="B130" s="19"/>
      <c r="C130" s="109" t="s">
        <v>27</v>
      </c>
      <c r="D130" s="109" t="s">
        <v>10</v>
      </c>
      <c r="E130" s="109" t="s">
        <v>125</v>
      </c>
      <c r="F130" s="109" t="s">
        <v>35</v>
      </c>
      <c r="G130" s="8"/>
      <c r="H130" s="8"/>
      <c r="I130" s="8"/>
    </row>
    <row r="131" spans="1:9" ht="31.5">
      <c r="A131" s="108" t="s">
        <v>25</v>
      </c>
      <c r="B131" s="19"/>
      <c r="C131" s="109" t="s">
        <v>27</v>
      </c>
      <c r="D131" s="109" t="s">
        <v>10</v>
      </c>
      <c r="E131" s="109" t="s">
        <v>125</v>
      </c>
      <c r="F131" s="109" t="s">
        <v>36</v>
      </c>
      <c r="G131" s="8"/>
      <c r="H131" s="8"/>
      <c r="I131" s="8"/>
    </row>
    <row r="132" spans="1:9">
      <c r="A132" s="108" t="s">
        <v>13</v>
      </c>
      <c r="B132" s="19"/>
      <c r="C132" s="109" t="s">
        <v>27</v>
      </c>
      <c r="D132" s="109" t="s">
        <v>10</v>
      </c>
      <c r="E132" s="109" t="s">
        <v>125</v>
      </c>
      <c r="F132" s="109" t="s">
        <v>41</v>
      </c>
      <c r="G132" s="8"/>
      <c r="H132" s="8"/>
      <c r="I132" s="8"/>
    </row>
    <row r="133" spans="1:9">
      <c r="A133" s="2" t="s">
        <v>128</v>
      </c>
      <c r="B133" s="4"/>
      <c r="C133" s="4" t="s">
        <v>27</v>
      </c>
      <c r="D133" s="4" t="s">
        <v>69</v>
      </c>
      <c r="E133" s="4"/>
      <c r="F133" s="4"/>
      <c r="G133" s="6">
        <f>SUM(G134)</f>
        <v>31026.600000000002</v>
      </c>
      <c r="H133" s="6">
        <f t="shared" ref="H133:I133" si="42">SUM(H134)</f>
        <v>31026.600000000002</v>
      </c>
      <c r="I133" s="6">
        <f t="shared" si="42"/>
        <v>31026.600000000002</v>
      </c>
    </row>
    <row r="134" spans="1:9" s="104" customFormat="1" ht="31.5">
      <c r="A134" s="110" t="s">
        <v>273</v>
      </c>
      <c r="B134" s="105"/>
      <c r="C134" s="105" t="s">
        <v>27</v>
      </c>
      <c r="D134" s="105" t="s">
        <v>69</v>
      </c>
      <c r="E134" s="105" t="s">
        <v>165</v>
      </c>
      <c r="F134" s="105"/>
      <c r="G134" s="106">
        <f>SUM(G135)</f>
        <v>31026.600000000002</v>
      </c>
      <c r="H134" s="106">
        <f t="shared" ref="H134:I134" si="43">SUM(H135)</f>
        <v>31026.600000000002</v>
      </c>
      <c r="I134" s="106">
        <f t="shared" si="43"/>
        <v>31026.600000000002</v>
      </c>
    </row>
    <row r="135" spans="1:9">
      <c r="A135" s="2" t="s">
        <v>179</v>
      </c>
      <c r="B135" s="4"/>
      <c r="C135" s="4" t="s">
        <v>27</v>
      </c>
      <c r="D135" s="4" t="s">
        <v>69</v>
      </c>
      <c r="E135" s="4" t="s">
        <v>324</v>
      </c>
      <c r="F135" s="4"/>
      <c r="G135" s="6">
        <f>G136+G141</f>
        <v>31026.600000000002</v>
      </c>
      <c r="H135" s="6">
        <f t="shared" ref="H135:I135" si="44">H136+H141</f>
        <v>31026.600000000002</v>
      </c>
      <c r="I135" s="6">
        <f t="shared" si="44"/>
        <v>31026.600000000002</v>
      </c>
    </row>
    <row r="136" spans="1:9" ht="31.5">
      <c r="A136" s="2" t="s">
        <v>787</v>
      </c>
      <c r="B136" s="4"/>
      <c r="C136" s="4" t="s">
        <v>27</v>
      </c>
      <c r="D136" s="4" t="s">
        <v>69</v>
      </c>
      <c r="E136" s="4" t="s">
        <v>325</v>
      </c>
      <c r="F136" s="4"/>
      <c r="G136" s="6">
        <f>G137</f>
        <v>30916.600000000002</v>
      </c>
      <c r="H136" s="6">
        <f t="shared" ref="H136:I136" si="45">H137</f>
        <v>30916.600000000002</v>
      </c>
      <c r="I136" s="6">
        <f t="shared" si="45"/>
        <v>30916.600000000002</v>
      </c>
    </row>
    <row r="137" spans="1:9">
      <c r="A137" s="2" t="s">
        <v>263</v>
      </c>
      <c r="B137" s="4"/>
      <c r="C137" s="4" t="s">
        <v>27</v>
      </c>
      <c r="D137" s="4" t="s">
        <v>69</v>
      </c>
      <c r="E137" s="4" t="s">
        <v>326</v>
      </c>
      <c r="F137" s="4"/>
      <c r="G137" s="6">
        <f>G138+G139+G140</f>
        <v>30916.600000000002</v>
      </c>
      <c r="H137" s="6">
        <f t="shared" ref="H137:I137" si="46">H138+H139+H140</f>
        <v>30916.600000000002</v>
      </c>
      <c r="I137" s="6">
        <f t="shared" si="46"/>
        <v>30916.600000000002</v>
      </c>
    </row>
    <row r="138" spans="1:9" ht="47.25">
      <c r="A138" s="2" t="s">
        <v>24</v>
      </c>
      <c r="B138" s="4"/>
      <c r="C138" s="4" t="s">
        <v>27</v>
      </c>
      <c r="D138" s="4" t="s">
        <v>69</v>
      </c>
      <c r="E138" s="4" t="s">
        <v>326</v>
      </c>
      <c r="F138" s="4" t="s">
        <v>35</v>
      </c>
      <c r="G138" s="6">
        <v>27870.9</v>
      </c>
      <c r="H138" s="6">
        <v>27870.9</v>
      </c>
      <c r="I138" s="6">
        <v>27870.9</v>
      </c>
    </row>
    <row r="139" spans="1:9" ht="31.5">
      <c r="A139" s="2" t="s">
        <v>25</v>
      </c>
      <c r="B139" s="4"/>
      <c r="C139" s="4" t="s">
        <v>27</v>
      </c>
      <c r="D139" s="4" t="s">
        <v>69</v>
      </c>
      <c r="E139" s="4" t="s">
        <v>326</v>
      </c>
      <c r="F139" s="4" t="s">
        <v>36</v>
      </c>
      <c r="G139" s="6">
        <v>2923.2</v>
      </c>
      <c r="H139" s="6">
        <v>2923.2</v>
      </c>
      <c r="I139" s="6">
        <v>2923.2</v>
      </c>
    </row>
    <row r="140" spans="1:9">
      <c r="A140" s="108" t="s">
        <v>13</v>
      </c>
      <c r="B140" s="4"/>
      <c r="C140" s="4" t="s">
        <v>27</v>
      </c>
      <c r="D140" s="4" t="s">
        <v>69</v>
      </c>
      <c r="E140" s="4" t="s">
        <v>326</v>
      </c>
      <c r="F140" s="4" t="s">
        <v>41</v>
      </c>
      <c r="G140" s="6">
        <v>122.5</v>
      </c>
      <c r="H140" s="6">
        <v>122.5</v>
      </c>
      <c r="I140" s="6">
        <v>122.5</v>
      </c>
    </row>
    <row r="141" spans="1:9" ht="47.25">
      <c r="A141" s="2" t="s">
        <v>786</v>
      </c>
      <c r="B141" s="4"/>
      <c r="C141" s="4" t="s">
        <v>27</v>
      </c>
      <c r="D141" s="4" t="s">
        <v>69</v>
      </c>
      <c r="E141" s="4" t="s">
        <v>327</v>
      </c>
      <c r="F141" s="4"/>
      <c r="G141" s="6">
        <f>G142</f>
        <v>110</v>
      </c>
      <c r="H141" s="6">
        <f t="shared" ref="H141:I141" si="47">H142</f>
        <v>110</v>
      </c>
      <c r="I141" s="6">
        <f t="shared" si="47"/>
        <v>110</v>
      </c>
    </row>
    <row r="142" spans="1:9">
      <c r="A142" s="2" t="s">
        <v>247</v>
      </c>
      <c r="B142" s="4"/>
      <c r="C142" s="4" t="s">
        <v>27</v>
      </c>
      <c r="D142" s="4" t="s">
        <v>69</v>
      </c>
      <c r="E142" s="4" t="s">
        <v>328</v>
      </c>
      <c r="F142" s="4"/>
      <c r="G142" s="6">
        <f>G143</f>
        <v>110</v>
      </c>
      <c r="H142" s="6">
        <f t="shared" ref="H142:I142" si="48">H143</f>
        <v>110</v>
      </c>
      <c r="I142" s="6">
        <f t="shared" si="48"/>
        <v>110</v>
      </c>
    </row>
    <row r="143" spans="1:9" ht="31.5">
      <c r="A143" s="2" t="s">
        <v>25</v>
      </c>
      <c r="B143" s="4"/>
      <c r="C143" s="4" t="s">
        <v>27</v>
      </c>
      <c r="D143" s="4" t="s">
        <v>69</v>
      </c>
      <c r="E143" s="4" t="s">
        <v>328</v>
      </c>
      <c r="F143" s="4" t="s">
        <v>36</v>
      </c>
      <c r="G143" s="6">
        <v>110</v>
      </c>
      <c r="H143" s="6">
        <v>110</v>
      </c>
      <c r="I143" s="6">
        <v>110</v>
      </c>
    </row>
    <row r="144" spans="1:9" ht="31.5">
      <c r="A144" s="2" t="s">
        <v>129</v>
      </c>
      <c r="B144" s="4"/>
      <c r="C144" s="4" t="s">
        <v>27</v>
      </c>
      <c r="D144" s="4" t="s">
        <v>17</v>
      </c>
      <c r="E144" s="4"/>
      <c r="F144" s="4"/>
      <c r="G144" s="6">
        <f>G145+G157+G162</f>
        <v>10494.1</v>
      </c>
      <c r="H144" s="6">
        <f t="shared" ref="H144:I144" si="49">H145+H157+H162</f>
        <v>4894.0999999999995</v>
      </c>
      <c r="I144" s="6">
        <f t="shared" si="49"/>
        <v>4894.0999999999995</v>
      </c>
    </row>
    <row r="145" spans="1:9" ht="31.5">
      <c r="A145" s="110" t="s">
        <v>273</v>
      </c>
      <c r="B145" s="105"/>
      <c r="C145" s="105" t="s">
        <v>27</v>
      </c>
      <c r="D145" s="105" t="s">
        <v>17</v>
      </c>
      <c r="E145" s="105" t="s">
        <v>165</v>
      </c>
      <c r="F145" s="105"/>
      <c r="G145" s="6">
        <f>G146+G150</f>
        <v>9982.1</v>
      </c>
      <c r="H145" s="6">
        <f t="shared" ref="H145:I145" si="50">H146+H150</f>
        <v>4382.0999999999995</v>
      </c>
      <c r="I145" s="6">
        <f t="shared" si="50"/>
        <v>4382.0999999999995</v>
      </c>
    </row>
    <row r="146" spans="1:9">
      <c r="A146" s="2" t="s">
        <v>218</v>
      </c>
      <c r="B146" s="4"/>
      <c r="C146" s="4" t="s">
        <v>788</v>
      </c>
      <c r="D146" s="4" t="s">
        <v>17</v>
      </c>
      <c r="E146" s="4" t="s">
        <v>789</v>
      </c>
      <c r="F146" s="4"/>
      <c r="G146" s="6">
        <f>G147</f>
        <v>5605.6</v>
      </c>
      <c r="H146" s="6">
        <f t="shared" ref="H146:I146" si="51">H147</f>
        <v>0</v>
      </c>
      <c r="I146" s="6">
        <f t="shared" si="51"/>
        <v>0</v>
      </c>
    </row>
    <row r="147" spans="1:9" ht="31.5">
      <c r="A147" s="2" t="s">
        <v>793</v>
      </c>
      <c r="B147" s="4"/>
      <c r="C147" s="4" t="s">
        <v>788</v>
      </c>
      <c r="D147" s="4" t="s">
        <v>17</v>
      </c>
      <c r="E147" s="4" t="s">
        <v>790</v>
      </c>
      <c r="F147" s="4"/>
      <c r="G147" s="6">
        <f>G148</f>
        <v>5605.6</v>
      </c>
      <c r="H147" s="6">
        <f t="shared" ref="H147:I147" si="52">H148</f>
        <v>0</v>
      </c>
      <c r="I147" s="6">
        <f t="shared" si="52"/>
        <v>0</v>
      </c>
    </row>
    <row r="148" spans="1:9" ht="31.5">
      <c r="A148" s="2" t="s">
        <v>791</v>
      </c>
      <c r="B148" s="4"/>
      <c r="C148" s="4" t="s">
        <v>27</v>
      </c>
      <c r="D148" s="4" t="s">
        <v>17</v>
      </c>
      <c r="E148" s="4" t="s">
        <v>792</v>
      </c>
      <c r="F148" s="4"/>
      <c r="G148" s="6">
        <f>G149</f>
        <v>5605.6</v>
      </c>
      <c r="H148" s="6">
        <f t="shared" ref="H148:I148" si="53">H149</f>
        <v>0</v>
      </c>
      <c r="I148" s="6">
        <f t="shared" si="53"/>
        <v>0</v>
      </c>
    </row>
    <row r="149" spans="1:9" ht="31.5">
      <c r="A149" s="2" t="s">
        <v>25</v>
      </c>
      <c r="B149" s="4"/>
      <c r="C149" s="4" t="s">
        <v>27</v>
      </c>
      <c r="D149" s="4" t="s">
        <v>17</v>
      </c>
      <c r="E149" s="4" t="s">
        <v>792</v>
      </c>
      <c r="F149" s="4" t="s">
        <v>36</v>
      </c>
      <c r="G149" s="6">
        <v>5605.6</v>
      </c>
      <c r="H149" s="6"/>
      <c r="I149" s="6"/>
    </row>
    <row r="150" spans="1:9">
      <c r="A150" s="2" t="s">
        <v>179</v>
      </c>
      <c r="B150" s="4"/>
      <c r="C150" s="4" t="s">
        <v>27</v>
      </c>
      <c r="D150" s="4" t="s">
        <v>17</v>
      </c>
      <c r="E150" s="4" t="s">
        <v>324</v>
      </c>
      <c r="F150" s="4"/>
      <c r="G150" s="6">
        <f>G151+G154</f>
        <v>4376.5</v>
      </c>
      <c r="H150" s="6">
        <f t="shared" ref="H150:I150" si="54">H151+H154</f>
        <v>4382.0999999999995</v>
      </c>
      <c r="I150" s="6">
        <f t="shared" si="54"/>
        <v>4382.0999999999995</v>
      </c>
    </row>
    <row r="151" spans="1:9" ht="47.25">
      <c r="A151" s="2" t="s">
        <v>329</v>
      </c>
      <c r="B151" s="4"/>
      <c r="C151" s="4" t="s">
        <v>27</v>
      </c>
      <c r="D151" s="4" t="s">
        <v>17</v>
      </c>
      <c r="E151" s="4" t="s">
        <v>330</v>
      </c>
      <c r="F151" s="4"/>
      <c r="G151" s="6">
        <f>G152</f>
        <v>4162.1000000000004</v>
      </c>
      <c r="H151" s="6">
        <f t="shared" ref="H151:I151" si="55">H152</f>
        <v>4167.7</v>
      </c>
      <c r="I151" s="6">
        <f t="shared" si="55"/>
        <v>4167.7</v>
      </c>
    </row>
    <row r="152" spans="1:9">
      <c r="A152" s="2" t="s">
        <v>247</v>
      </c>
      <c r="B152" s="4"/>
      <c r="C152" s="4" t="s">
        <v>27</v>
      </c>
      <c r="D152" s="4" t="s">
        <v>17</v>
      </c>
      <c r="E152" s="4" t="s">
        <v>331</v>
      </c>
      <c r="F152" s="4"/>
      <c r="G152" s="6">
        <f>G153</f>
        <v>4162.1000000000004</v>
      </c>
      <c r="H152" s="6">
        <f t="shared" ref="H152:I152" si="56">H153</f>
        <v>4167.7</v>
      </c>
      <c r="I152" s="6">
        <f t="shared" si="56"/>
        <v>4167.7</v>
      </c>
    </row>
    <row r="153" spans="1:9" ht="31.5">
      <c r="A153" s="2" t="s">
        <v>25</v>
      </c>
      <c r="B153" s="4"/>
      <c r="C153" s="4" t="s">
        <v>27</v>
      </c>
      <c r="D153" s="4" t="s">
        <v>17</v>
      </c>
      <c r="E153" s="4" t="s">
        <v>331</v>
      </c>
      <c r="F153" s="4" t="s">
        <v>36</v>
      </c>
      <c r="G153" s="6">
        <v>4162.1000000000004</v>
      </c>
      <c r="H153" s="6">
        <v>4167.7</v>
      </c>
      <c r="I153" s="6">
        <v>4167.7</v>
      </c>
    </row>
    <row r="154" spans="1:9" ht="47.25">
      <c r="A154" s="2" t="s">
        <v>332</v>
      </c>
      <c r="B154" s="4"/>
      <c r="C154" s="4" t="s">
        <v>27</v>
      </c>
      <c r="D154" s="4" t="s">
        <v>17</v>
      </c>
      <c r="E154" s="4" t="s">
        <v>333</v>
      </c>
      <c r="F154" s="4"/>
      <c r="G154" s="6">
        <f>G155</f>
        <v>214.4</v>
      </c>
      <c r="H154" s="6">
        <f t="shared" ref="H154:I155" si="57">H155</f>
        <v>214.4</v>
      </c>
      <c r="I154" s="6">
        <f t="shared" si="57"/>
        <v>214.4</v>
      </c>
    </row>
    <row r="155" spans="1:9">
      <c r="A155" s="2" t="s">
        <v>247</v>
      </c>
      <c r="B155" s="4"/>
      <c r="C155" s="4" t="s">
        <v>27</v>
      </c>
      <c r="D155" s="4" t="s">
        <v>17</v>
      </c>
      <c r="E155" s="4" t="s">
        <v>334</v>
      </c>
      <c r="F155" s="4"/>
      <c r="G155" s="6">
        <f>G156</f>
        <v>214.4</v>
      </c>
      <c r="H155" s="6">
        <f t="shared" si="57"/>
        <v>214.4</v>
      </c>
      <c r="I155" s="6">
        <f t="shared" si="57"/>
        <v>214.4</v>
      </c>
    </row>
    <row r="156" spans="1:9" ht="31.5">
      <c r="A156" s="2" t="s">
        <v>25</v>
      </c>
      <c r="B156" s="4"/>
      <c r="C156" s="4" t="s">
        <v>27</v>
      </c>
      <c r="D156" s="4" t="s">
        <v>17</v>
      </c>
      <c r="E156" s="4" t="s">
        <v>334</v>
      </c>
      <c r="F156" s="4" t="s">
        <v>36</v>
      </c>
      <c r="G156" s="6">
        <v>214.4</v>
      </c>
      <c r="H156" s="6">
        <v>214.4</v>
      </c>
      <c r="I156" s="6">
        <v>214.4</v>
      </c>
    </row>
    <row r="157" spans="1:9" s="104" customFormat="1" ht="31.5">
      <c r="A157" s="96" t="s">
        <v>132</v>
      </c>
      <c r="B157" s="105"/>
      <c r="C157" s="105" t="s">
        <v>27</v>
      </c>
      <c r="D157" s="105" t="s">
        <v>17</v>
      </c>
      <c r="E157" s="105" t="s">
        <v>166</v>
      </c>
      <c r="F157" s="105"/>
      <c r="G157" s="106">
        <f>G158</f>
        <v>12</v>
      </c>
      <c r="H157" s="106">
        <f t="shared" ref="H157:I157" si="58">H158</f>
        <v>12</v>
      </c>
      <c r="I157" s="106">
        <f t="shared" si="58"/>
        <v>12</v>
      </c>
    </row>
    <row r="158" spans="1:9">
      <c r="A158" s="108" t="s">
        <v>218</v>
      </c>
      <c r="B158" s="4"/>
      <c r="C158" s="4" t="s">
        <v>27</v>
      </c>
      <c r="D158" s="4" t="s">
        <v>17</v>
      </c>
      <c r="E158" s="4" t="s">
        <v>219</v>
      </c>
      <c r="F158" s="4"/>
      <c r="G158" s="6">
        <f>G159</f>
        <v>12</v>
      </c>
      <c r="H158" s="6">
        <f t="shared" ref="H158:I158" si="59">H159</f>
        <v>12</v>
      </c>
      <c r="I158" s="6">
        <f t="shared" si="59"/>
        <v>12</v>
      </c>
    </row>
    <row r="159" spans="1:9" ht="31.5">
      <c r="A159" s="108" t="s">
        <v>831</v>
      </c>
      <c r="B159" s="4"/>
      <c r="C159" s="4" t="s">
        <v>27</v>
      </c>
      <c r="D159" s="4" t="s">
        <v>17</v>
      </c>
      <c r="E159" s="4" t="s">
        <v>829</v>
      </c>
      <c r="F159" s="4"/>
      <c r="G159" s="6">
        <f>SUM(G160)</f>
        <v>12</v>
      </c>
      <c r="H159" s="6">
        <f t="shared" ref="H159:I160" si="60">SUM(H160)</f>
        <v>12</v>
      </c>
      <c r="I159" s="6">
        <f t="shared" si="60"/>
        <v>12</v>
      </c>
    </row>
    <row r="160" spans="1:9" ht="157.5">
      <c r="A160" s="108" t="s">
        <v>360</v>
      </c>
      <c r="B160" s="4"/>
      <c r="C160" s="4" t="s">
        <v>27</v>
      </c>
      <c r="D160" s="4" t="s">
        <v>17</v>
      </c>
      <c r="E160" s="5" t="s">
        <v>830</v>
      </c>
      <c r="F160" s="4"/>
      <c r="G160" s="6">
        <f>SUM(G161)</f>
        <v>12</v>
      </c>
      <c r="H160" s="6">
        <f t="shared" si="60"/>
        <v>12</v>
      </c>
      <c r="I160" s="6">
        <f t="shared" si="60"/>
        <v>12</v>
      </c>
    </row>
    <row r="161" spans="1:9" ht="47.25">
      <c r="A161" s="2" t="s">
        <v>24</v>
      </c>
      <c r="B161" s="4"/>
      <c r="C161" s="4" t="s">
        <v>27</v>
      </c>
      <c r="D161" s="4" t="s">
        <v>17</v>
      </c>
      <c r="E161" s="5" t="s">
        <v>830</v>
      </c>
      <c r="F161" s="4" t="s">
        <v>35</v>
      </c>
      <c r="G161" s="6">
        <v>12</v>
      </c>
      <c r="H161" s="6">
        <v>12</v>
      </c>
      <c r="I161" s="6">
        <v>12</v>
      </c>
    </row>
    <row r="162" spans="1:9">
      <c r="A162" s="110" t="s">
        <v>87</v>
      </c>
      <c r="B162" s="105"/>
      <c r="C162" s="105" t="s">
        <v>27</v>
      </c>
      <c r="D162" s="105" t="s">
        <v>17</v>
      </c>
      <c r="E162" s="105" t="s">
        <v>88</v>
      </c>
      <c r="F162" s="105"/>
      <c r="G162" s="106">
        <f>SUM(G163)</f>
        <v>500</v>
      </c>
      <c r="H162" s="106">
        <f t="shared" ref="H162:I162" si="61">SUM(H163)</f>
        <v>500</v>
      </c>
      <c r="I162" s="106">
        <f t="shared" si="61"/>
        <v>500</v>
      </c>
    </row>
    <row r="163" spans="1:9" ht="31.5">
      <c r="A163" s="2" t="s">
        <v>108</v>
      </c>
      <c r="B163" s="4"/>
      <c r="C163" s="4" t="s">
        <v>27</v>
      </c>
      <c r="D163" s="4" t="s">
        <v>17</v>
      </c>
      <c r="E163" s="4" t="s">
        <v>109</v>
      </c>
      <c r="F163" s="4"/>
      <c r="G163" s="6">
        <f>SUM(G164)</f>
        <v>500</v>
      </c>
      <c r="H163" s="6">
        <f>SUM(H164)</f>
        <v>500</v>
      </c>
      <c r="I163" s="6">
        <f>SUM(I164)</f>
        <v>500</v>
      </c>
    </row>
    <row r="164" spans="1:9" ht="31.5">
      <c r="A164" s="2" t="s">
        <v>25</v>
      </c>
      <c r="B164" s="4"/>
      <c r="C164" s="4" t="s">
        <v>27</v>
      </c>
      <c r="D164" s="4" t="s">
        <v>17</v>
      </c>
      <c r="E164" s="4" t="s">
        <v>109</v>
      </c>
      <c r="F164" s="4" t="s">
        <v>36</v>
      </c>
      <c r="G164" s="6">
        <v>500</v>
      </c>
      <c r="H164" s="6">
        <v>500</v>
      </c>
      <c r="I164" s="6">
        <v>500</v>
      </c>
    </row>
    <row r="165" spans="1:9">
      <c r="A165" s="108" t="s">
        <v>9</v>
      </c>
      <c r="B165" s="19"/>
      <c r="C165" s="109" t="s">
        <v>10</v>
      </c>
      <c r="D165" s="21"/>
      <c r="E165" s="21"/>
      <c r="F165" s="21"/>
      <c r="G165" s="8">
        <f>G166+G190+G222</f>
        <v>1085883.3</v>
      </c>
      <c r="H165" s="8">
        <f t="shared" ref="H165:I165" si="62">H166+H190+H222</f>
        <v>885596.5</v>
      </c>
      <c r="I165" s="8">
        <f t="shared" si="62"/>
        <v>885538.5</v>
      </c>
    </row>
    <row r="166" spans="1:9">
      <c r="A166" s="2" t="s">
        <v>11</v>
      </c>
      <c r="B166" s="4"/>
      <c r="C166" s="4" t="s">
        <v>10</v>
      </c>
      <c r="D166" s="4" t="s">
        <v>12</v>
      </c>
      <c r="E166" s="4"/>
      <c r="F166" s="4"/>
      <c r="G166" s="6">
        <f>SUM(G167)+G172</f>
        <v>505608.7</v>
      </c>
      <c r="H166" s="6">
        <f t="shared" ref="H166:I166" si="63">SUM(H167)+H172</f>
        <v>557139.70000000007</v>
      </c>
      <c r="I166" s="6">
        <f t="shared" si="63"/>
        <v>557139.70000000007</v>
      </c>
    </row>
    <row r="167" spans="1:9" s="104" customFormat="1" ht="31.5">
      <c r="A167" s="96" t="s">
        <v>274</v>
      </c>
      <c r="B167" s="105"/>
      <c r="C167" s="105" t="s">
        <v>10</v>
      </c>
      <c r="D167" s="105" t="s">
        <v>12</v>
      </c>
      <c r="E167" s="105" t="s">
        <v>169</v>
      </c>
      <c r="F167" s="105"/>
      <c r="G167" s="106">
        <f>G168</f>
        <v>18719.099999999999</v>
      </c>
      <c r="H167" s="106">
        <f t="shared" ref="H167:I167" si="64">H168</f>
        <v>0</v>
      </c>
      <c r="I167" s="106">
        <f t="shared" si="64"/>
        <v>0</v>
      </c>
    </row>
    <row r="168" spans="1:9">
      <c r="A168" s="23" t="s">
        <v>335</v>
      </c>
      <c r="B168" s="4"/>
      <c r="C168" s="4" t="s">
        <v>10</v>
      </c>
      <c r="D168" s="4" t="s">
        <v>12</v>
      </c>
      <c r="E168" s="5" t="s">
        <v>336</v>
      </c>
      <c r="F168" s="4"/>
      <c r="G168" s="6">
        <f>G169</f>
        <v>18719.099999999999</v>
      </c>
      <c r="H168" s="6">
        <f t="shared" ref="H168:I168" si="65">H169</f>
        <v>0</v>
      </c>
      <c r="I168" s="6">
        <f t="shared" si="65"/>
        <v>0</v>
      </c>
    </row>
    <row r="169" spans="1:9" ht="47.25">
      <c r="A169" s="52" t="s">
        <v>877</v>
      </c>
      <c r="B169" s="4"/>
      <c r="C169" s="4" t="s">
        <v>10</v>
      </c>
      <c r="D169" s="4" t="s">
        <v>12</v>
      </c>
      <c r="E169" s="21" t="s">
        <v>343</v>
      </c>
      <c r="F169" s="4"/>
      <c r="G169" s="6">
        <f>G170</f>
        <v>18719.099999999999</v>
      </c>
      <c r="H169" s="6">
        <f t="shared" ref="H169:I169" si="66">H170</f>
        <v>0</v>
      </c>
      <c r="I169" s="6">
        <f t="shared" si="66"/>
        <v>0</v>
      </c>
    </row>
    <row r="170" spans="1:9" ht="31.5">
      <c r="A170" s="52" t="s">
        <v>339</v>
      </c>
      <c r="B170" s="4"/>
      <c r="C170" s="4" t="s">
        <v>10</v>
      </c>
      <c r="D170" s="4" t="s">
        <v>12</v>
      </c>
      <c r="E170" s="21" t="s">
        <v>344</v>
      </c>
      <c r="F170" s="4"/>
      <c r="G170" s="6">
        <f>G171</f>
        <v>18719.099999999999</v>
      </c>
      <c r="H170" s="6">
        <f t="shared" ref="H170:I170" si="67">H171</f>
        <v>0</v>
      </c>
      <c r="I170" s="6">
        <f t="shared" si="67"/>
        <v>0</v>
      </c>
    </row>
    <row r="171" spans="1:9" ht="31.5">
      <c r="A171" s="22" t="s">
        <v>107</v>
      </c>
      <c r="B171" s="4"/>
      <c r="C171" s="4" t="s">
        <v>10</v>
      </c>
      <c r="D171" s="4" t="s">
        <v>12</v>
      </c>
      <c r="E171" s="21" t="s">
        <v>344</v>
      </c>
      <c r="F171" s="4" t="s">
        <v>102</v>
      </c>
      <c r="G171" s="6">
        <v>18719.099999999999</v>
      </c>
      <c r="H171" s="6"/>
      <c r="I171" s="6"/>
    </row>
    <row r="172" spans="1:9" s="104" customFormat="1" ht="31.5">
      <c r="A172" s="110" t="s">
        <v>282</v>
      </c>
      <c r="B172" s="105"/>
      <c r="C172" s="105" t="s">
        <v>10</v>
      </c>
      <c r="D172" s="105" t="s">
        <v>12</v>
      </c>
      <c r="E172" s="105" t="s">
        <v>281</v>
      </c>
      <c r="F172" s="105"/>
      <c r="G172" s="106">
        <f>G173+G182</f>
        <v>486889.60000000003</v>
      </c>
      <c r="H172" s="106">
        <f t="shared" ref="H172:I172" si="68">H173+H182</f>
        <v>557139.70000000007</v>
      </c>
      <c r="I172" s="106">
        <f t="shared" si="68"/>
        <v>557139.70000000007</v>
      </c>
    </row>
    <row r="173" spans="1:9">
      <c r="A173" s="22" t="s">
        <v>218</v>
      </c>
      <c r="B173" s="49"/>
      <c r="C173" s="4" t="s">
        <v>10</v>
      </c>
      <c r="D173" s="4" t="s">
        <v>12</v>
      </c>
      <c r="E173" s="21" t="s">
        <v>635</v>
      </c>
      <c r="F173" s="21"/>
      <c r="G173" s="6">
        <f>G174+G177</f>
        <v>379175.30000000005</v>
      </c>
      <c r="H173" s="6">
        <f t="shared" ref="H173:I173" si="69">H174+H177</f>
        <v>379175.30000000005</v>
      </c>
      <c r="I173" s="6">
        <f t="shared" si="69"/>
        <v>379175.30000000005</v>
      </c>
    </row>
    <row r="174" spans="1:9" ht="31.5">
      <c r="A174" s="108" t="s">
        <v>636</v>
      </c>
      <c r="B174" s="49"/>
      <c r="C174" s="4" t="s">
        <v>10</v>
      </c>
      <c r="D174" s="4" t="s">
        <v>12</v>
      </c>
      <c r="E174" s="21" t="s">
        <v>637</v>
      </c>
      <c r="F174" s="21"/>
      <c r="G174" s="6">
        <f>G175</f>
        <v>166977</v>
      </c>
      <c r="H174" s="6">
        <f t="shared" ref="H174:I174" si="70">H175</f>
        <v>166977</v>
      </c>
      <c r="I174" s="6">
        <f t="shared" si="70"/>
        <v>166977</v>
      </c>
    </row>
    <row r="175" spans="1:9" ht="63">
      <c r="A175" s="108" t="s">
        <v>638</v>
      </c>
      <c r="B175" s="49"/>
      <c r="C175" s="4" t="s">
        <v>10</v>
      </c>
      <c r="D175" s="4" t="s">
        <v>12</v>
      </c>
      <c r="E175" s="21" t="s">
        <v>639</v>
      </c>
      <c r="F175" s="21"/>
      <c r="G175" s="6">
        <f>G176</f>
        <v>166977</v>
      </c>
      <c r="H175" s="6">
        <f t="shared" ref="H175:I175" si="71">H176</f>
        <v>166977</v>
      </c>
      <c r="I175" s="6">
        <f t="shared" si="71"/>
        <v>166977</v>
      </c>
    </row>
    <row r="176" spans="1:9" ht="31.5">
      <c r="A176" s="23" t="s">
        <v>25</v>
      </c>
      <c r="B176" s="49"/>
      <c r="C176" s="4" t="s">
        <v>10</v>
      </c>
      <c r="D176" s="4" t="s">
        <v>12</v>
      </c>
      <c r="E176" s="21" t="s">
        <v>639</v>
      </c>
      <c r="F176" s="21">
        <v>200</v>
      </c>
      <c r="G176" s="6">
        <v>166977</v>
      </c>
      <c r="H176" s="6">
        <v>166977</v>
      </c>
      <c r="I176" s="6">
        <v>166977</v>
      </c>
    </row>
    <row r="177" spans="1:9" ht="47.25">
      <c r="A177" s="108" t="s">
        <v>640</v>
      </c>
      <c r="B177" s="49"/>
      <c r="C177" s="4" t="s">
        <v>10</v>
      </c>
      <c r="D177" s="4" t="s">
        <v>12</v>
      </c>
      <c r="E177" s="21" t="s">
        <v>641</v>
      </c>
      <c r="F177" s="21"/>
      <c r="G177" s="6">
        <f>G178+G180</f>
        <v>212198.30000000002</v>
      </c>
      <c r="H177" s="6">
        <f t="shared" ref="H177:I177" si="72">H178+H180</f>
        <v>212198.30000000002</v>
      </c>
      <c r="I177" s="6">
        <f t="shared" si="72"/>
        <v>212198.30000000002</v>
      </c>
    </row>
    <row r="178" spans="1:9" ht="47.25">
      <c r="A178" s="108" t="s">
        <v>642</v>
      </c>
      <c r="B178" s="49"/>
      <c r="C178" s="4" t="s">
        <v>10</v>
      </c>
      <c r="D178" s="4" t="s">
        <v>12</v>
      </c>
      <c r="E178" s="21" t="s">
        <v>643</v>
      </c>
      <c r="F178" s="21"/>
      <c r="G178" s="6">
        <f>G179</f>
        <v>19331.7</v>
      </c>
      <c r="H178" s="6">
        <f t="shared" ref="H178:I178" si="73">H179</f>
        <v>19331.7</v>
      </c>
      <c r="I178" s="6">
        <f t="shared" si="73"/>
        <v>19331.7</v>
      </c>
    </row>
    <row r="179" spans="1:9" ht="31.5">
      <c r="A179" s="23" t="s">
        <v>25</v>
      </c>
      <c r="B179" s="49"/>
      <c r="C179" s="4" t="s">
        <v>10</v>
      </c>
      <c r="D179" s="4" t="s">
        <v>12</v>
      </c>
      <c r="E179" s="21" t="s">
        <v>643</v>
      </c>
      <c r="F179" s="21">
        <v>200</v>
      </c>
      <c r="G179" s="6">
        <v>19331.7</v>
      </c>
      <c r="H179" s="6">
        <v>19331.7</v>
      </c>
      <c r="I179" s="6">
        <v>19331.7</v>
      </c>
    </row>
    <row r="180" spans="1:9" ht="47.25">
      <c r="A180" s="108" t="s">
        <v>644</v>
      </c>
      <c r="B180" s="49"/>
      <c r="C180" s="4" t="s">
        <v>10</v>
      </c>
      <c r="D180" s="4" t="s">
        <v>12</v>
      </c>
      <c r="E180" s="21" t="s">
        <v>645</v>
      </c>
      <c r="F180" s="21"/>
      <c r="G180" s="6">
        <f>G181</f>
        <v>192866.6</v>
      </c>
      <c r="H180" s="6">
        <f t="shared" ref="H180:I180" si="74">H181</f>
        <v>192866.6</v>
      </c>
      <c r="I180" s="6">
        <f t="shared" si="74"/>
        <v>192866.6</v>
      </c>
    </row>
    <row r="181" spans="1:9" ht="31.5">
      <c r="A181" s="23" t="s">
        <v>25</v>
      </c>
      <c r="B181" s="4"/>
      <c r="C181" s="4" t="s">
        <v>10</v>
      </c>
      <c r="D181" s="4" t="s">
        <v>12</v>
      </c>
      <c r="E181" s="21" t="s">
        <v>645</v>
      </c>
      <c r="F181" s="21">
        <v>200</v>
      </c>
      <c r="G181" s="6">
        <v>192866.6</v>
      </c>
      <c r="H181" s="6">
        <v>192866.6</v>
      </c>
      <c r="I181" s="6">
        <v>192866.6</v>
      </c>
    </row>
    <row r="182" spans="1:9">
      <c r="A182" s="108" t="s">
        <v>179</v>
      </c>
      <c r="B182" s="4"/>
      <c r="C182" s="4" t="s">
        <v>10</v>
      </c>
      <c r="D182" s="4" t="s">
        <v>12</v>
      </c>
      <c r="E182" s="21" t="s">
        <v>646</v>
      </c>
      <c r="F182" s="21"/>
      <c r="G182" s="6">
        <f>G183</f>
        <v>107714.3</v>
      </c>
      <c r="H182" s="6">
        <f t="shared" ref="H182:I182" si="75">H183</f>
        <v>177964.4</v>
      </c>
      <c r="I182" s="6">
        <f t="shared" si="75"/>
        <v>177964.4</v>
      </c>
    </row>
    <row r="183" spans="1:9" ht="31.5">
      <c r="A183" s="108" t="s">
        <v>647</v>
      </c>
      <c r="B183" s="4"/>
      <c r="C183" s="4" t="s">
        <v>10</v>
      </c>
      <c r="D183" s="4" t="s">
        <v>12</v>
      </c>
      <c r="E183" s="21" t="s">
        <v>648</v>
      </c>
      <c r="F183" s="21"/>
      <c r="G183" s="6">
        <f>G186+G188+G184</f>
        <v>107714.3</v>
      </c>
      <c r="H183" s="6">
        <f t="shared" ref="H183:I183" si="76">H186+H188+H184</f>
        <v>177964.4</v>
      </c>
      <c r="I183" s="6">
        <f t="shared" si="76"/>
        <v>177964.4</v>
      </c>
    </row>
    <row r="184" spans="1:9">
      <c r="A184" s="98" t="s">
        <v>21</v>
      </c>
      <c r="B184" s="49"/>
      <c r="C184" s="4" t="s">
        <v>10</v>
      </c>
      <c r="D184" s="4" t="s">
        <v>12</v>
      </c>
      <c r="E184" s="21" t="s">
        <v>847</v>
      </c>
      <c r="F184" s="21"/>
      <c r="G184" s="6">
        <f>G185</f>
        <v>3250</v>
      </c>
      <c r="H184" s="6">
        <f t="shared" ref="H184:I184" si="77">H185</f>
        <v>3250</v>
      </c>
      <c r="I184" s="6">
        <f t="shared" si="77"/>
        <v>3250</v>
      </c>
    </row>
    <row r="185" spans="1:9" ht="31.5">
      <c r="A185" s="99" t="s">
        <v>25</v>
      </c>
      <c r="B185" s="49"/>
      <c r="C185" s="4" t="s">
        <v>10</v>
      </c>
      <c r="D185" s="4" t="s">
        <v>12</v>
      </c>
      <c r="E185" s="21" t="s">
        <v>847</v>
      </c>
      <c r="F185" s="21">
        <v>200</v>
      </c>
      <c r="G185" s="6">
        <v>3250</v>
      </c>
      <c r="H185" s="6">
        <v>3250</v>
      </c>
      <c r="I185" s="6">
        <v>3250</v>
      </c>
    </row>
    <row r="186" spans="1:9">
      <c r="A186" s="108" t="s">
        <v>649</v>
      </c>
      <c r="B186" s="4"/>
      <c r="C186" s="4" t="s">
        <v>10</v>
      </c>
      <c r="D186" s="4" t="s">
        <v>12</v>
      </c>
      <c r="E186" s="21" t="s">
        <v>650</v>
      </c>
      <c r="F186" s="21"/>
      <c r="G186" s="6">
        <f>G187</f>
        <v>104464.3</v>
      </c>
      <c r="H186" s="6">
        <f t="shared" ref="H186:I186" si="78">H187</f>
        <v>174714.4</v>
      </c>
      <c r="I186" s="6">
        <f t="shared" si="78"/>
        <v>174714.4</v>
      </c>
    </row>
    <row r="187" spans="1:9" ht="31.5">
      <c r="A187" s="23" t="s">
        <v>25</v>
      </c>
      <c r="B187" s="4"/>
      <c r="C187" s="4" t="s">
        <v>10</v>
      </c>
      <c r="D187" s="4" t="s">
        <v>12</v>
      </c>
      <c r="E187" s="21" t="s">
        <v>650</v>
      </c>
      <c r="F187" s="21">
        <v>200</v>
      </c>
      <c r="G187" s="6">
        <v>104464.3</v>
      </c>
      <c r="H187" s="6">
        <v>174714.4</v>
      </c>
      <c r="I187" s="6">
        <v>174714.4</v>
      </c>
    </row>
    <row r="188" spans="1:9">
      <c r="A188" s="108" t="s">
        <v>651</v>
      </c>
      <c r="B188" s="4"/>
      <c r="C188" s="4" t="s">
        <v>10</v>
      </c>
      <c r="D188" s="4" t="s">
        <v>12</v>
      </c>
      <c r="E188" s="21" t="s">
        <v>652</v>
      </c>
      <c r="F188" s="21"/>
      <c r="G188" s="6">
        <f>G189</f>
        <v>0</v>
      </c>
      <c r="H188" s="6">
        <f t="shared" ref="H188:I188" si="79">H189</f>
        <v>0</v>
      </c>
      <c r="I188" s="6">
        <f t="shared" si="79"/>
        <v>0</v>
      </c>
    </row>
    <row r="189" spans="1:9" ht="31.5">
      <c r="A189" s="23" t="s">
        <v>25</v>
      </c>
      <c r="B189" s="4"/>
      <c r="C189" s="4" t="s">
        <v>10</v>
      </c>
      <c r="D189" s="4" t="s">
        <v>12</v>
      </c>
      <c r="E189" s="21" t="s">
        <v>652</v>
      </c>
      <c r="F189" s="21">
        <v>200</v>
      </c>
      <c r="G189" s="6"/>
      <c r="H189" s="6"/>
      <c r="I189" s="6"/>
    </row>
    <row r="190" spans="1:9">
      <c r="A190" s="2" t="s">
        <v>106</v>
      </c>
      <c r="B190" s="4"/>
      <c r="C190" s="4" t="s">
        <v>10</v>
      </c>
      <c r="D190" s="4" t="s">
        <v>69</v>
      </c>
      <c r="E190" s="4"/>
      <c r="F190" s="4"/>
      <c r="G190" s="6">
        <f>G191+G205+G200+G217</f>
        <v>544939.6</v>
      </c>
      <c r="H190" s="6">
        <f t="shared" ref="H190:I190" si="80">H191+H205+H200+H217</f>
        <v>293930.59999999998</v>
      </c>
      <c r="I190" s="6">
        <f t="shared" si="80"/>
        <v>293872.59999999998</v>
      </c>
    </row>
    <row r="191" spans="1:9" s="104" customFormat="1" ht="31.5">
      <c r="A191" s="96" t="s">
        <v>274</v>
      </c>
      <c r="B191" s="105"/>
      <c r="C191" s="105" t="s">
        <v>10</v>
      </c>
      <c r="D191" s="105" t="s">
        <v>69</v>
      </c>
      <c r="E191" s="105" t="s">
        <v>169</v>
      </c>
      <c r="F191" s="105"/>
      <c r="G191" s="106">
        <f>G196+G192</f>
        <v>173512</v>
      </c>
      <c r="H191" s="106">
        <f t="shared" ref="H191:I191" si="81">H196+H192</f>
        <v>0</v>
      </c>
      <c r="I191" s="106">
        <f t="shared" si="81"/>
        <v>0</v>
      </c>
    </row>
    <row r="192" spans="1:9">
      <c r="A192" s="108" t="s">
        <v>218</v>
      </c>
      <c r="B192" s="4"/>
      <c r="C192" s="4" t="s">
        <v>10</v>
      </c>
      <c r="D192" s="4" t="s">
        <v>69</v>
      </c>
      <c r="E192" s="4" t="s">
        <v>794</v>
      </c>
      <c r="F192" s="4"/>
      <c r="G192" s="6">
        <f>G193</f>
        <v>85946.9</v>
      </c>
      <c r="H192" s="6">
        <f t="shared" ref="H192:I192" si="82">H193</f>
        <v>0</v>
      </c>
      <c r="I192" s="6">
        <f t="shared" si="82"/>
        <v>0</v>
      </c>
    </row>
    <row r="193" spans="1:9" ht="31.5">
      <c r="A193" s="108" t="s">
        <v>653</v>
      </c>
      <c r="B193" s="4"/>
      <c r="C193" s="4" t="s">
        <v>10</v>
      </c>
      <c r="D193" s="4" t="s">
        <v>69</v>
      </c>
      <c r="E193" s="4" t="s">
        <v>795</v>
      </c>
      <c r="F193" s="4"/>
      <c r="G193" s="6">
        <f>G194</f>
        <v>85946.9</v>
      </c>
      <c r="H193" s="6">
        <f t="shared" ref="H193:I193" si="83">H194</f>
        <v>0</v>
      </c>
      <c r="I193" s="6">
        <f t="shared" si="83"/>
        <v>0</v>
      </c>
    </row>
    <row r="194" spans="1:9" ht="31.5">
      <c r="A194" s="108" t="s">
        <v>796</v>
      </c>
      <c r="B194" s="4"/>
      <c r="C194" s="4" t="s">
        <v>10</v>
      </c>
      <c r="D194" s="4" t="s">
        <v>69</v>
      </c>
      <c r="E194" s="4" t="s">
        <v>797</v>
      </c>
      <c r="F194" s="4"/>
      <c r="G194" s="6">
        <f>G195</f>
        <v>85946.9</v>
      </c>
      <c r="H194" s="6">
        <f t="shared" ref="H194:I194" si="84">H195</f>
        <v>0</v>
      </c>
      <c r="I194" s="6">
        <f t="shared" si="84"/>
        <v>0</v>
      </c>
    </row>
    <row r="195" spans="1:9" ht="31.5">
      <c r="A195" s="108" t="s">
        <v>107</v>
      </c>
      <c r="B195" s="4"/>
      <c r="C195" s="4" t="s">
        <v>10</v>
      </c>
      <c r="D195" s="4" t="s">
        <v>69</v>
      </c>
      <c r="E195" s="4" t="s">
        <v>797</v>
      </c>
      <c r="F195" s="4" t="s">
        <v>102</v>
      </c>
      <c r="G195" s="6">
        <v>85946.9</v>
      </c>
      <c r="H195" s="6"/>
      <c r="I195" s="6"/>
    </row>
    <row r="196" spans="1:9">
      <c r="A196" s="23" t="s">
        <v>335</v>
      </c>
      <c r="B196" s="4"/>
      <c r="C196" s="4" t="s">
        <v>10</v>
      </c>
      <c r="D196" s="4" t="s">
        <v>69</v>
      </c>
      <c r="E196" s="5" t="s">
        <v>336</v>
      </c>
      <c r="F196" s="4"/>
      <c r="G196" s="6">
        <f>G197</f>
        <v>87565.1</v>
      </c>
      <c r="H196" s="6">
        <f t="shared" ref="H196:I196" si="85">H197</f>
        <v>0</v>
      </c>
      <c r="I196" s="6">
        <f t="shared" si="85"/>
        <v>0</v>
      </c>
    </row>
    <row r="197" spans="1:9" ht="47.25">
      <c r="A197" s="52" t="s">
        <v>877</v>
      </c>
      <c r="B197" s="4"/>
      <c r="C197" s="4" t="s">
        <v>10</v>
      </c>
      <c r="D197" s="4" t="s">
        <v>69</v>
      </c>
      <c r="E197" s="21" t="s">
        <v>343</v>
      </c>
      <c r="F197" s="4"/>
      <c r="G197" s="6">
        <f>G198</f>
        <v>87565.1</v>
      </c>
      <c r="H197" s="6">
        <f t="shared" ref="H197:I197" si="86">H198</f>
        <v>0</v>
      </c>
      <c r="I197" s="6">
        <f t="shared" si="86"/>
        <v>0</v>
      </c>
    </row>
    <row r="198" spans="1:9" ht="31.5">
      <c r="A198" s="52" t="s">
        <v>339</v>
      </c>
      <c r="B198" s="4"/>
      <c r="C198" s="4" t="s">
        <v>10</v>
      </c>
      <c r="D198" s="4" t="s">
        <v>69</v>
      </c>
      <c r="E198" s="21" t="s">
        <v>344</v>
      </c>
      <c r="F198" s="4"/>
      <c r="G198" s="6">
        <f>G199</f>
        <v>87565.1</v>
      </c>
      <c r="H198" s="6">
        <f t="shared" ref="H198:I198" si="87">H199</f>
        <v>0</v>
      </c>
      <c r="I198" s="6">
        <f t="shared" si="87"/>
        <v>0</v>
      </c>
    </row>
    <row r="199" spans="1:9" ht="31.5">
      <c r="A199" s="22" t="s">
        <v>107</v>
      </c>
      <c r="B199" s="4"/>
      <c r="C199" s="4" t="s">
        <v>10</v>
      </c>
      <c r="D199" s="4" t="s">
        <v>69</v>
      </c>
      <c r="E199" s="21" t="s">
        <v>344</v>
      </c>
      <c r="F199" s="4" t="s">
        <v>102</v>
      </c>
      <c r="G199" s="6">
        <v>87565.1</v>
      </c>
      <c r="H199" s="50"/>
      <c r="I199" s="50"/>
    </row>
    <row r="200" spans="1:9" s="104" customFormat="1" ht="31.5">
      <c r="A200" s="110" t="s">
        <v>688</v>
      </c>
      <c r="B200" s="105"/>
      <c r="C200" s="105" t="s">
        <v>10</v>
      </c>
      <c r="D200" s="105" t="s">
        <v>69</v>
      </c>
      <c r="E200" s="105" t="s">
        <v>277</v>
      </c>
      <c r="F200" s="105"/>
      <c r="G200" s="106">
        <f>SUM(G201)</f>
        <v>20000</v>
      </c>
      <c r="H200" s="106">
        <f t="shared" ref="H200:I203" si="88">SUM(H201)</f>
        <v>20000</v>
      </c>
      <c r="I200" s="106">
        <f t="shared" si="88"/>
        <v>20000</v>
      </c>
    </row>
    <row r="201" spans="1:9">
      <c r="A201" s="108" t="s">
        <v>179</v>
      </c>
      <c r="B201" s="4"/>
      <c r="C201" s="4" t="s">
        <v>10</v>
      </c>
      <c r="D201" s="4" t="s">
        <v>69</v>
      </c>
      <c r="E201" s="21" t="s">
        <v>694</v>
      </c>
      <c r="F201" s="4"/>
      <c r="G201" s="6">
        <f>SUM(G202)</f>
        <v>20000</v>
      </c>
      <c r="H201" s="6">
        <f t="shared" si="88"/>
        <v>20000</v>
      </c>
      <c r="I201" s="6">
        <f t="shared" si="88"/>
        <v>20000</v>
      </c>
    </row>
    <row r="202" spans="1:9" ht="31.5">
      <c r="A202" s="89" t="s">
        <v>695</v>
      </c>
      <c r="B202" s="4"/>
      <c r="C202" s="4" t="s">
        <v>10</v>
      </c>
      <c r="D202" s="4" t="s">
        <v>69</v>
      </c>
      <c r="E202" s="21" t="s">
        <v>696</v>
      </c>
      <c r="F202" s="4"/>
      <c r="G202" s="6">
        <f>SUM(G203)</f>
        <v>20000</v>
      </c>
      <c r="H202" s="6">
        <f t="shared" si="88"/>
        <v>20000</v>
      </c>
      <c r="I202" s="6">
        <f t="shared" si="88"/>
        <v>20000</v>
      </c>
    </row>
    <row r="203" spans="1:9" ht="31.5">
      <c r="A203" s="23" t="s">
        <v>802</v>
      </c>
      <c r="B203" s="4"/>
      <c r="C203" s="4" t="s">
        <v>10</v>
      </c>
      <c r="D203" s="4" t="s">
        <v>69</v>
      </c>
      <c r="E203" s="21" t="s">
        <v>803</v>
      </c>
      <c r="F203" s="4"/>
      <c r="G203" s="6">
        <f>SUM(G204)</f>
        <v>20000</v>
      </c>
      <c r="H203" s="6">
        <f t="shared" si="88"/>
        <v>20000</v>
      </c>
      <c r="I203" s="6">
        <f t="shared" si="88"/>
        <v>20000</v>
      </c>
    </row>
    <row r="204" spans="1:9" ht="31.5">
      <c r="A204" s="23" t="s">
        <v>25</v>
      </c>
      <c r="B204" s="4"/>
      <c r="C204" s="4" t="s">
        <v>10</v>
      </c>
      <c r="D204" s="4" t="s">
        <v>69</v>
      </c>
      <c r="E204" s="21" t="s">
        <v>803</v>
      </c>
      <c r="F204" s="4" t="s">
        <v>36</v>
      </c>
      <c r="G204" s="6">
        <v>20000</v>
      </c>
      <c r="H204" s="6">
        <v>20000</v>
      </c>
      <c r="I204" s="6">
        <v>20000</v>
      </c>
    </row>
    <row r="205" spans="1:9" s="104" customFormat="1" ht="31.5">
      <c r="A205" s="110" t="s">
        <v>282</v>
      </c>
      <c r="B205" s="105"/>
      <c r="C205" s="105" t="s">
        <v>10</v>
      </c>
      <c r="D205" s="105" t="s">
        <v>69</v>
      </c>
      <c r="E205" s="105" t="s">
        <v>281</v>
      </c>
      <c r="F205" s="121"/>
      <c r="G205" s="106">
        <f>G206+G210</f>
        <v>351427.6</v>
      </c>
      <c r="H205" s="106">
        <f t="shared" ref="H205:I205" si="89">H206+H210</f>
        <v>273930.59999999998</v>
      </c>
      <c r="I205" s="106">
        <f t="shared" si="89"/>
        <v>273872.59999999998</v>
      </c>
    </row>
    <row r="206" spans="1:9">
      <c r="A206" s="22" t="s">
        <v>218</v>
      </c>
      <c r="B206" s="49"/>
      <c r="C206" s="4" t="s">
        <v>10</v>
      </c>
      <c r="D206" s="4" t="s">
        <v>69</v>
      </c>
      <c r="E206" s="21" t="s">
        <v>635</v>
      </c>
      <c r="F206" s="49"/>
      <c r="G206" s="6">
        <f>G207</f>
        <v>192754.4</v>
      </c>
      <c r="H206" s="6">
        <f t="shared" ref="H206:I206" si="90">H207</f>
        <v>90587.1</v>
      </c>
      <c r="I206" s="6">
        <f t="shared" si="90"/>
        <v>90529.1</v>
      </c>
    </row>
    <row r="207" spans="1:9" ht="31.5">
      <c r="A207" s="108" t="s">
        <v>653</v>
      </c>
      <c r="B207" s="49"/>
      <c r="C207" s="4" t="s">
        <v>10</v>
      </c>
      <c r="D207" s="4" t="s">
        <v>69</v>
      </c>
      <c r="E207" s="21" t="s">
        <v>654</v>
      </c>
      <c r="F207" s="21"/>
      <c r="G207" s="6">
        <f>G208</f>
        <v>192754.4</v>
      </c>
      <c r="H207" s="6">
        <f t="shared" ref="H207:I207" si="91">H208</f>
        <v>90587.1</v>
      </c>
      <c r="I207" s="6">
        <f t="shared" si="91"/>
        <v>90529.1</v>
      </c>
    </row>
    <row r="208" spans="1:9" ht="31.5">
      <c r="A208" s="108" t="s">
        <v>655</v>
      </c>
      <c r="B208" s="49"/>
      <c r="C208" s="4" t="s">
        <v>10</v>
      </c>
      <c r="D208" s="4" t="s">
        <v>69</v>
      </c>
      <c r="E208" s="21" t="s">
        <v>656</v>
      </c>
      <c r="F208" s="21"/>
      <c r="G208" s="6">
        <f>G209</f>
        <v>192754.4</v>
      </c>
      <c r="H208" s="6">
        <f t="shared" ref="H208:I208" si="92">H209</f>
        <v>90587.1</v>
      </c>
      <c r="I208" s="6">
        <f t="shared" si="92"/>
        <v>90529.1</v>
      </c>
    </row>
    <row r="209" spans="1:9" ht="31.5">
      <c r="A209" s="23" t="s">
        <v>25</v>
      </c>
      <c r="B209" s="49"/>
      <c r="C209" s="4" t="s">
        <v>10</v>
      </c>
      <c r="D209" s="4" t="s">
        <v>69</v>
      </c>
      <c r="E209" s="21" t="s">
        <v>656</v>
      </c>
      <c r="F209" s="21">
        <v>200</v>
      </c>
      <c r="G209" s="6">
        <f>192754.5-0.1</f>
        <v>192754.4</v>
      </c>
      <c r="H209" s="6">
        <v>90587.1</v>
      </c>
      <c r="I209" s="6">
        <v>90529.1</v>
      </c>
    </row>
    <row r="210" spans="1:9">
      <c r="A210" s="23" t="s">
        <v>175</v>
      </c>
      <c r="B210" s="49"/>
      <c r="C210" s="4" t="s">
        <v>10</v>
      </c>
      <c r="D210" s="4" t="s">
        <v>69</v>
      </c>
      <c r="E210" s="21" t="s">
        <v>646</v>
      </c>
      <c r="F210" s="21"/>
      <c r="G210" s="6">
        <f>G211+G214</f>
        <v>158673.20000000001</v>
      </c>
      <c r="H210" s="6">
        <f t="shared" ref="H210:I210" si="93">H211+H214</f>
        <v>183343.5</v>
      </c>
      <c r="I210" s="6">
        <f t="shared" si="93"/>
        <v>183343.5</v>
      </c>
    </row>
    <row r="211" spans="1:9" ht="31.5">
      <c r="A211" s="108" t="s">
        <v>657</v>
      </c>
      <c r="B211" s="49"/>
      <c r="C211" s="4" t="s">
        <v>10</v>
      </c>
      <c r="D211" s="4" t="s">
        <v>69</v>
      </c>
      <c r="E211" s="21" t="s">
        <v>658</v>
      </c>
      <c r="F211" s="21"/>
      <c r="G211" s="6">
        <f>G212</f>
        <v>113631.8</v>
      </c>
      <c r="H211" s="6">
        <f t="shared" ref="H211:I211" si="94">H212</f>
        <v>138302.1</v>
      </c>
      <c r="I211" s="6">
        <f t="shared" si="94"/>
        <v>138302.1</v>
      </c>
    </row>
    <row r="212" spans="1:9" ht="31.5">
      <c r="A212" s="108" t="s">
        <v>659</v>
      </c>
      <c r="B212" s="49"/>
      <c r="C212" s="4" t="s">
        <v>10</v>
      </c>
      <c r="D212" s="4" t="s">
        <v>69</v>
      </c>
      <c r="E212" s="21" t="s">
        <v>660</v>
      </c>
      <c r="F212" s="21"/>
      <c r="G212" s="6">
        <f>G213</f>
        <v>113631.8</v>
      </c>
      <c r="H212" s="6">
        <f t="shared" ref="H212:I212" si="95">H213</f>
        <v>138302.1</v>
      </c>
      <c r="I212" s="6">
        <f t="shared" si="95"/>
        <v>138302.1</v>
      </c>
    </row>
    <row r="213" spans="1:9" ht="31.5">
      <c r="A213" s="23" t="s">
        <v>25</v>
      </c>
      <c r="B213" s="49"/>
      <c r="C213" s="4" t="s">
        <v>10</v>
      </c>
      <c r="D213" s="4" t="s">
        <v>69</v>
      </c>
      <c r="E213" s="21" t="s">
        <v>660</v>
      </c>
      <c r="F213" s="21">
        <v>200</v>
      </c>
      <c r="G213" s="6">
        <v>113631.8</v>
      </c>
      <c r="H213" s="6">
        <v>138302.1</v>
      </c>
      <c r="I213" s="6">
        <v>138302.1</v>
      </c>
    </row>
    <row r="214" spans="1:9" ht="31.5">
      <c r="A214" s="108" t="s">
        <v>661</v>
      </c>
      <c r="B214" s="49"/>
      <c r="C214" s="4" t="s">
        <v>10</v>
      </c>
      <c r="D214" s="4" t="s">
        <v>69</v>
      </c>
      <c r="E214" s="21" t="s">
        <v>662</v>
      </c>
      <c r="F214" s="21"/>
      <c r="G214" s="6">
        <f>G215</f>
        <v>45041.4</v>
      </c>
      <c r="H214" s="6">
        <f t="shared" ref="H214:I214" si="96">H215</f>
        <v>45041.4</v>
      </c>
      <c r="I214" s="6">
        <f t="shared" si="96"/>
        <v>45041.4</v>
      </c>
    </row>
    <row r="215" spans="1:9">
      <c r="A215" s="22" t="s">
        <v>663</v>
      </c>
      <c r="B215" s="49"/>
      <c r="C215" s="4" t="s">
        <v>10</v>
      </c>
      <c r="D215" s="4" t="s">
        <v>69</v>
      </c>
      <c r="E215" s="21" t="s">
        <v>664</v>
      </c>
      <c r="F215" s="21"/>
      <c r="G215" s="6">
        <f>G216</f>
        <v>45041.4</v>
      </c>
      <c r="H215" s="6">
        <f t="shared" ref="H215:I215" si="97">H216</f>
        <v>45041.4</v>
      </c>
      <c r="I215" s="6">
        <f t="shared" si="97"/>
        <v>45041.4</v>
      </c>
    </row>
    <row r="216" spans="1:9" ht="31.5">
      <c r="A216" s="23" t="s">
        <v>25</v>
      </c>
      <c r="B216" s="4"/>
      <c r="C216" s="4" t="s">
        <v>10</v>
      </c>
      <c r="D216" s="4" t="s">
        <v>69</v>
      </c>
      <c r="E216" s="21" t="s">
        <v>664</v>
      </c>
      <c r="F216" s="21">
        <v>200</v>
      </c>
      <c r="G216" s="6">
        <v>45041.4</v>
      </c>
      <c r="H216" s="6">
        <v>45041.4</v>
      </c>
      <c r="I216" s="6">
        <v>45041.4</v>
      </c>
    </row>
    <row r="217" spans="1:9" s="104" customFormat="1" ht="31.5">
      <c r="A217" s="122" t="s">
        <v>734</v>
      </c>
      <c r="B217" s="121"/>
      <c r="C217" s="105" t="s">
        <v>10</v>
      </c>
      <c r="D217" s="105" t="s">
        <v>69</v>
      </c>
      <c r="E217" s="102" t="s">
        <v>283</v>
      </c>
      <c r="F217" s="102"/>
      <c r="G217" s="106">
        <f>SUM(G218)</f>
        <v>0</v>
      </c>
      <c r="H217" s="106">
        <f t="shared" ref="H217:I220" si="98">SUM(H218)</f>
        <v>0</v>
      </c>
      <c r="I217" s="106">
        <f t="shared" si="98"/>
        <v>0</v>
      </c>
    </row>
    <row r="218" spans="1:9">
      <c r="A218" s="23" t="s">
        <v>335</v>
      </c>
      <c r="B218" s="49"/>
      <c r="C218" s="4" t="s">
        <v>10</v>
      </c>
      <c r="D218" s="4" t="s">
        <v>69</v>
      </c>
      <c r="E218" s="21" t="s">
        <v>711</v>
      </c>
      <c r="F218" s="21"/>
      <c r="G218" s="6">
        <f>SUM(G219)</f>
        <v>0</v>
      </c>
      <c r="H218" s="6">
        <f t="shared" si="98"/>
        <v>0</v>
      </c>
      <c r="I218" s="6">
        <f t="shared" si="98"/>
        <v>0</v>
      </c>
    </row>
    <row r="219" spans="1:9">
      <c r="A219" s="23" t="s">
        <v>712</v>
      </c>
      <c r="B219" s="49"/>
      <c r="C219" s="4" t="s">
        <v>10</v>
      </c>
      <c r="D219" s="4" t="s">
        <v>69</v>
      </c>
      <c r="E219" s="21" t="s">
        <v>713</v>
      </c>
      <c r="F219" s="21"/>
      <c r="G219" s="6">
        <f>SUM(G220)</f>
        <v>0</v>
      </c>
      <c r="H219" s="6">
        <f t="shared" si="98"/>
        <v>0</v>
      </c>
      <c r="I219" s="6">
        <f t="shared" si="98"/>
        <v>0</v>
      </c>
    </row>
    <row r="220" spans="1:9" ht="31.5">
      <c r="A220" s="23" t="s">
        <v>802</v>
      </c>
      <c r="B220" s="49"/>
      <c r="C220" s="4" t="s">
        <v>10</v>
      </c>
      <c r="D220" s="4" t="s">
        <v>69</v>
      </c>
      <c r="E220" s="21" t="s">
        <v>804</v>
      </c>
      <c r="F220" s="21"/>
      <c r="G220" s="6">
        <f>SUM(G221)</f>
        <v>0</v>
      </c>
      <c r="H220" s="6">
        <f t="shared" si="98"/>
        <v>0</v>
      </c>
      <c r="I220" s="6">
        <f t="shared" si="98"/>
        <v>0</v>
      </c>
    </row>
    <row r="221" spans="1:9" ht="31.5">
      <c r="A221" s="23" t="s">
        <v>25</v>
      </c>
      <c r="B221" s="49"/>
      <c r="C221" s="4" t="s">
        <v>10</v>
      </c>
      <c r="D221" s="4" t="s">
        <v>69</v>
      </c>
      <c r="E221" s="21" t="s">
        <v>804</v>
      </c>
      <c r="F221" s="21">
        <v>200</v>
      </c>
      <c r="G221" s="6"/>
      <c r="H221" s="6"/>
      <c r="I221" s="6"/>
    </row>
    <row r="222" spans="1:9">
      <c r="A222" s="108" t="s">
        <v>14</v>
      </c>
      <c r="B222" s="19"/>
      <c r="C222" s="109" t="s">
        <v>10</v>
      </c>
      <c r="D222" s="109" t="s">
        <v>15</v>
      </c>
      <c r="E222" s="21"/>
      <c r="F222" s="21"/>
      <c r="G222" s="8">
        <f>SUM(G250+G255+G238+G223+G245)</f>
        <v>35335</v>
      </c>
      <c r="H222" s="8">
        <f>SUM(H250+H255+H238+H223+H245)</f>
        <v>34526.199999999997</v>
      </c>
      <c r="I222" s="8">
        <f>SUM(I250+I255+I238+I223+I245)</f>
        <v>34526.199999999997</v>
      </c>
    </row>
    <row r="223" spans="1:9" s="104" customFormat="1" ht="47.25">
      <c r="A223" s="123" t="s">
        <v>170</v>
      </c>
      <c r="B223" s="120"/>
      <c r="C223" s="101" t="s">
        <v>10</v>
      </c>
      <c r="D223" s="101" t="s">
        <v>15</v>
      </c>
      <c r="E223" s="102" t="s">
        <v>171</v>
      </c>
      <c r="F223" s="101"/>
      <c r="G223" s="103">
        <f>G224</f>
        <v>12572.3</v>
      </c>
      <c r="H223" s="103">
        <f t="shared" ref="H223:I223" si="99">H224</f>
        <v>12572.3</v>
      </c>
      <c r="I223" s="103">
        <f t="shared" si="99"/>
        <v>12572.3</v>
      </c>
    </row>
    <row r="224" spans="1:9">
      <c r="A224" s="108" t="s">
        <v>179</v>
      </c>
      <c r="B224" s="19"/>
      <c r="C224" s="109" t="s">
        <v>10</v>
      </c>
      <c r="D224" s="109" t="s">
        <v>15</v>
      </c>
      <c r="E224" s="21" t="s">
        <v>199</v>
      </c>
      <c r="F224" s="109"/>
      <c r="G224" s="8">
        <f>G225+G228+G231</f>
        <v>12572.3</v>
      </c>
      <c r="H224" s="8">
        <f t="shared" ref="H224:I224" si="100">H225+H228+H231</f>
        <v>12572.3</v>
      </c>
      <c r="I224" s="8">
        <f t="shared" si="100"/>
        <v>12572.3</v>
      </c>
    </row>
    <row r="225" spans="1:9" ht="31.5">
      <c r="A225" s="108" t="s">
        <v>884</v>
      </c>
      <c r="B225" s="19"/>
      <c r="C225" s="109" t="s">
        <v>10</v>
      </c>
      <c r="D225" s="109" t="s">
        <v>15</v>
      </c>
      <c r="E225" s="21" t="s">
        <v>320</v>
      </c>
      <c r="F225" s="109"/>
      <c r="G225" s="8">
        <f>G226</f>
        <v>1000</v>
      </c>
      <c r="H225" s="8">
        <f t="shared" ref="H225:I226" si="101">H226</f>
        <v>1000</v>
      </c>
      <c r="I225" s="8">
        <f t="shared" si="101"/>
        <v>1000</v>
      </c>
    </row>
    <row r="226" spans="1:9">
      <c r="A226" s="2" t="s">
        <v>21</v>
      </c>
      <c r="B226" s="19"/>
      <c r="C226" s="109" t="s">
        <v>10</v>
      </c>
      <c r="D226" s="109" t="s">
        <v>15</v>
      </c>
      <c r="E226" s="21" t="s">
        <v>321</v>
      </c>
      <c r="F226" s="109"/>
      <c r="G226" s="8">
        <f>G227</f>
        <v>1000</v>
      </c>
      <c r="H226" s="8">
        <f t="shared" si="101"/>
        <v>1000</v>
      </c>
      <c r="I226" s="8">
        <f t="shared" si="101"/>
        <v>1000</v>
      </c>
    </row>
    <row r="227" spans="1:9" ht="31.5">
      <c r="A227" s="2" t="s">
        <v>25</v>
      </c>
      <c r="B227" s="19"/>
      <c r="C227" s="109" t="s">
        <v>10</v>
      </c>
      <c r="D227" s="109" t="s">
        <v>15</v>
      </c>
      <c r="E227" s="21" t="s">
        <v>321</v>
      </c>
      <c r="F227" s="109" t="s">
        <v>36</v>
      </c>
      <c r="G227" s="8">
        <v>1000</v>
      </c>
      <c r="H227" s="8">
        <v>1000</v>
      </c>
      <c r="I227" s="8">
        <v>1000</v>
      </c>
    </row>
    <row r="228" spans="1:9" ht="31.5">
      <c r="A228" s="108" t="s">
        <v>319</v>
      </c>
      <c r="B228" s="24"/>
      <c r="C228" s="109" t="s">
        <v>10</v>
      </c>
      <c r="D228" s="109" t="s">
        <v>15</v>
      </c>
      <c r="E228" s="21" t="s">
        <v>200</v>
      </c>
      <c r="F228" s="21"/>
      <c r="G228" s="8">
        <f>G229</f>
        <v>6761</v>
      </c>
      <c r="H228" s="8">
        <f t="shared" ref="H228:I228" si="102">H229</f>
        <v>6761</v>
      </c>
      <c r="I228" s="8">
        <f t="shared" si="102"/>
        <v>6761</v>
      </c>
    </row>
    <row r="229" spans="1:9">
      <c r="A229" s="2" t="s">
        <v>21</v>
      </c>
      <c r="B229" s="24"/>
      <c r="C229" s="109" t="s">
        <v>10</v>
      </c>
      <c r="D229" s="109" t="s">
        <v>15</v>
      </c>
      <c r="E229" s="21" t="s">
        <v>265</v>
      </c>
      <c r="F229" s="109"/>
      <c r="G229" s="8">
        <f>G230</f>
        <v>6761</v>
      </c>
      <c r="H229" s="8">
        <f t="shared" ref="H229:I229" si="103">H230</f>
        <v>6761</v>
      </c>
      <c r="I229" s="8">
        <f t="shared" si="103"/>
        <v>6761</v>
      </c>
    </row>
    <row r="230" spans="1:9" ht="31.5">
      <c r="A230" s="2" t="s">
        <v>25</v>
      </c>
      <c r="B230" s="24"/>
      <c r="C230" s="109" t="s">
        <v>10</v>
      </c>
      <c r="D230" s="109" t="s">
        <v>15</v>
      </c>
      <c r="E230" s="21" t="s">
        <v>265</v>
      </c>
      <c r="F230" s="109" t="s">
        <v>36</v>
      </c>
      <c r="G230" s="8">
        <f>250+6511</f>
        <v>6761</v>
      </c>
      <c r="H230" s="8">
        <v>6761</v>
      </c>
      <c r="I230" s="8">
        <v>6761</v>
      </c>
    </row>
    <row r="231" spans="1:9" ht="47.25">
      <c r="A231" s="108" t="s">
        <v>316</v>
      </c>
      <c r="B231" s="19"/>
      <c r="C231" s="109" t="s">
        <v>10</v>
      </c>
      <c r="D231" s="109" t="s">
        <v>15</v>
      </c>
      <c r="E231" s="21" t="s">
        <v>317</v>
      </c>
      <c r="F231" s="21"/>
      <c r="G231" s="8">
        <f>G232+G234</f>
        <v>4811.2999999999993</v>
      </c>
      <c r="H231" s="8">
        <f t="shared" ref="H231:I231" si="104">H232+H234</f>
        <v>4811.2999999999993</v>
      </c>
      <c r="I231" s="8">
        <f t="shared" si="104"/>
        <v>4811.3</v>
      </c>
    </row>
    <row r="232" spans="1:9">
      <c r="A232" s="2" t="s">
        <v>21</v>
      </c>
      <c r="B232" s="19"/>
      <c r="C232" s="109" t="s">
        <v>10</v>
      </c>
      <c r="D232" s="109" t="s">
        <v>15</v>
      </c>
      <c r="E232" s="21" t="s">
        <v>318</v>
      </c>
      <c r="F232" s="21"/>
      <c r="G232" s="8">
        <f>G233</f>
        <v>4802.6999999999989</v>
      </c>
      <c r="H232" s="8">
        <f t="shared" ref="H232:I232" si="105">H233</f>
        <v>4802.6999999999989</v>
      </c>
      <c r="I232" s="8">
        <f t="shared" si="105"/>
        <v>4802.7</v>
      </c>
    </row>
    <row r="233" spans="1:9" ht="31.5">
      <c r="A233" s="2" t="s">
        <v>25</v>
      </c>
      <c r="B233" s="19"/>
      <c r="C233" s="109" t="s">
        <v>10</v>
      </c>
      <c r="D233" s="109" t="s">
        <v>15</v>
      </c>
      <c r="E233" s="21" t="s">
        <v>318</v>
      </c>
      <c r="F233" s="109" t="s">
        <v>36</v>
      </c>
      <c r="G233" s="8">
        <f>11322.3-8.6-6511</f>
        <v>4802.6999999999989</v>
      </c>
      <c r="H233" s="8">
        <f>11322.3-6511-8.6</f>
        <v>4802.6999999999989</v>
      </c>
      <c r="I233" s="8">
        <v>4802.7</v>
      </c>
    </row>
    <row r="234" spans="1:9" ht="31.5">
      <c r="A234" s="108" t="s">
        <v>130</v>
      </c>
      <c r="B234" s="19"/>
      <c r="C234" s="109" t="s">
        <v>10</v>
      </c>
      <c r="D234" s="114" t="s">
        <v>15</v>
      </c>
      <c r="E234" s="21" t="s">
        <v>322</v>
      </c>
      <c r="F234" s="21"/>
      <c r="G234" s="8">
        <f>SUM(G235)</f>
        <v>8.6</v>
      </c>
      <c r="H234" s="8">
        <f>SUM(H235)</f>
        <v>8.6</v>
      </c>
      <c r="I234" s="8">
        <f>SUM(I235)</f>
        <v>8.6</v>
      </c>
    </row>
    <row r="235" spans="1:9" ht="31.5">
      <c r="A235" s="108" t="s">
        <v>25</v>
      </c>
      <c r="B235" s="19"/>
      <c r="C235" s="109" t="s">
        <v>10</v>
      </c>
      <c r="D235" s="114" t="s">
        <v>15</v>
      </c>
      <c r="E235" s="21" t="s">
        <v>322</v>
      </c>
      <c r="F235" s="21">
        <v>200</v>
      </c>
      <c r="G235" s="8">
        <v>8.6</v>
      </c>
      <c r="H235" s="8">
        <v>8.6</v>
      </c>
      <c r="I235" s="8">
        <v>8.6</v>
      </c>
    </row>
    <row r="236" spans="1:9" ht="31.5" hidden="1">
      <c r="A236" s="108" t="s">
        <v>154</v>
      </c>
      <c r="B236" s="19"/>
      <c r="C236" s="109" t="s">
        <v>10</v>
      </c>
      <c r="D236" s="109" t="s">
        <v>15</v>
      </c>
      <c r="E236" s="48" t="s">
        <v>323</v>
      </c>
      <c r="F236" s="21"/>
      <c r="G236" s="8">
        <f>SUM(G237)</f>
        <v>0</v>
      </c>
      <c r="H236" s="8"/>
      <c r="I236" s="8"/>
    </row>
    <row r="237" spans="1:9" ht="31.5" hidden="1">
      <c r="A237" s="108" t="s">
        <v>25</v>
      </c>
      <c r="B237" s="19"/>
      <c r="C237" s="109" t="s">
        <v>10</v>
      </c>
      <c r="D237" s="109" t="s">
        <v>15</v>
      </c>
      <c r="E237" s="48" t="s">
        <v>323</v>
      </c>
      <c r="F237" s="21">
        <v>200</v>
      </c>
      <c r="G237" s="8"/>
      <c r="H237" s="8"/>
      <c r="I237" s="8"/>
    </row>
    <row r="238" spans="1:9" s="104" customFormat="1" ht="31.5">
      <c r="A238" s="110" t="s">
        <v>201</v>
      </c>
      <c r="B238" s="105"/>
      <c r="C238" s="105" t="s">
        <v>10</v>
      </c>
      <c r="D238" s="105" t="s">
        <v>15</v>
      </c>
      <c r="E238" s="105" t="s">
        <v>169</v>
      </c>
      <c r="F238" s="105"/>
      <c r="G238" s="106">
        <f>G239</f>
        <v>15003.9</v>
      </c>
      <c r="H238" s="106">
        <f t="shared" ref="H238:I238" si="106">H239</f>
        <v>15003.9</v>
      </c>
      <c r="I238" s="106">
        <f t="shared" si="106"/>
        <v>15003.9</v>
      </c>
    </row>
    <row r="239" spans="1:9">
      <c r="A239" s="108" t="s">
        <v>179</v>
      </c>
      <c r="B239" s="4"/>
      <c r="C239" s="4" t="s">
        <v>10</v>
      </c>
      <c r="D239" s="4" t="s">
        <v>15</v>
      </c>
      <c r="E239" s="4" t="s">
        <v>202</v>
      </c>
      <c r="F239" s="4"/>
      <c r="G239" s="6">
        <f>G240</f>
        <v>15003.9</v>
      </c>
      <c r="H239" s="6">
        <f t="shared" ref="H239:I239" si="107">H240</f>
        <v>15003.9</v>
      </c>
      <c r="I239" s="6">
        <f t="shared" si="107"/>
        <v>15003.9</v>
      </c>
    </row>
    <row r="240" spans="1:9" ht="31.5">
      <c r="A240" s="108" t="s">
        <v>314</v>
      </c>
      <c r="B240" s="4"/>
      <c r="C240" s="4" t="s">
        <v>10</v>
      </c>
      <c r="D240" s="4" t="s">
        <v>15</v>
      </c>
      <c r="E240" s="4" t="s">
        <v>204</v>
      </c>
      <c r="F240" s="4"/>
      <c r="G240" s="6">
        <f t="shared" ref="G240:I240" si="108">SUM(G241)</f>
        <v>15003.9</v>
      </c>
      <c r="H240" s="6">
        <f t="shared" si="108"/>
        <v>15003.9</v>
      </c>
      <c r="I240" s="6">
        <f t="shared" si="108"/>
        <v>15003.9</v>
      </c>
    </row>
    <row r="241" spans="1:9">
      <c r="A241" s="108" t="s">
        <v>263</v>
      </c>
      <c r="B241" s="4"/>
      <c r="C241" s="4" t="s">
        <v>10</v>
      </c>
      <c r="D241" s="4" t="s">
        <v>15</v>
      </c>
      <c r="E241" s="4" t="s">
        <v>315</v>
      </c>
      <c r="F241" s="4"/>
      <c r="G241" s="6">
        <f>SUM(G242:G244)</f>
        <v>15003.9</v>
      </c>
      <c r="H241" s="6">
        <f>SUM(H242:H244)</f>
        <v>15003.9</v>
      </c>
      <c r="I241" s="6">
        <f>SUM(I242:I244)</f>
        <v>15003.9</v>
      </c>
    </row>
    <row r="242" spans="1:9" ht="47.25">
      <c r="A242" s="2" t="s">
        <v>24</v>
      </c>
      <c r="B242" s="4"/>
      <c r="C242" s="4" t="s">
        <v>10</v>
      </c>
      <c r="D242" s="4" t="s">
        <v>15</v>
      </c>
      <c r="E242" s="4" t="s">
        <v>315</v>
      </c>
      <c r="F242" s="4" t="s">
        <v>35</v>
      </c>
      <c r="G242" s="6">
        <v>13961.5</v>
      </c>
      <c r="H242" s="6">
        <v>13961.5</v>
      </c>
      <c r="I242" s="6">
        <v>13961.5</v>
      </c>
    </row>
    <row r="243" spans="1:9" ht="31.5">
      <c r="A243" s="2" t="s">
        <v>25</v>
      </c>
      <c r="B243" s="4"/>
      <c r="C243" s="4" t="s">
        <v>10</v>
      </c>
      <c r="D243" s="4" t="s">
        <v>15</v>
      </c>
      <c r="E243" s="4" t="s">
        <v>315</v>
      </c>
      <c r="F243" s="4" t="s">
        <v>36</v>
      </c>
      <c r="G243" s="6">
        <v>1026.9000000000001</v>
      </c>
      <c r="H243" s="6">
        <v>1026.9000000000001</v>
      </c>
      <c r="I243" s="6">
        <v>1026.9000000000001</v>
      </c>
    </row>
    <row r="244" spans="1:9">
      <c r="A244" s="2" t="s">
        <v>13</v>
      </c>
      <c r="B244" s="4"/>
      <c r="C244" s="4" t="s">
        <v>10</v>
      </c>
      <c r="D244" s="4" t="s">
        <v>15</v>
      </c>
      <c r="E244" s="4" t="s">
        <v>315</v>
      </c>
      <c r="F244" s="4" t="s">
        <v>41</v>
      </c>
      <c r="G244" s="6">
        <v>15.5</v>
      </c>
      <c r="H244" s="6">
        <v>15.5</v>
      </c>
      <c r="I244" s="6">
        <v>15.5</v>
      </c>
    </row>
    <row r="245" spans="1:9" s="104" customFormat="1" ht="47.25">
      <c r="A245" s="96" t="s">
        <v>863</v>
      </c>
      <c r="B245" s="120"/>
      <c r="C245" s="101" t="s">
        <v>10</v>
      </c>
      <c r="D245" s="101" t="s">
        <v>15</v>
      </c>
      <c r="E245" s="102" t="s">
        <v>172</v>
      </c>
      <c r="F245" s="101"/>
      <c r="G245" s="103">
        <f>SUM(G248)</f>
        <v>1808.8</v>
      </c>
      <c r="H245" s="103">
        <f t="shared" ref="H245:I245" si="109">SUM(H248)</f>
        <v>1000</v>
      </c>
      <c r="I245" s="103">
        <f t="shared" si="109"/>
        <v>1000</v>
      </c>
    </row>
    <row r="246" spans="1:9">
      <c r="A246" s="108" t="s">
        <v>179</v>
      </c>
      <c r="B246" s="19"/>
      <c r="C246" s="109" t="s">
        <v>10</v>
      </c>
      <c r="D246" s="109" t="s">
        <v>15</v>
      </c>
      <c r="E246" s="21" t="s">
        <v>206</v>
      </c>
      <c r="F246" s="109"/>
      <c r="G246" s="8">
        <f>G247</f>
        <v>1808.8</v>
      </c>
      <c r="H246" s="8">
        <f t="shared" ref="H246:I246" si="110">H247</f>
        <v>1000</v>
      </c>
      <c r="I246" s="8">
        <f t="shared" si="110"/>
        <v>1000</v>
      </c>
    </row>
    <row r="247" spans="1:9" ht="47.25">
      <c r="A247" s="108" t="s">
        <v>308</v>
      </c>
      <c r="B247" s="19"/>
      <c r="C247" s="109" t="s">
        <v>10</v>
      </c>
      <c r="D247" s="109" t="s">
        <v>15</v>
      </c>
      <c r="E247" s="21" t="s">
        <v>203</v>
      </c>
      <c r="F247" s="109"/>
      <c r="G247" s="8">
        <f>G248</f>
        <v>1808.8</v>
      </c>
      <c r="H247" s="8">
        <f t="shared" ref="H247:I247" si="111">H248</f>
        <v>1000</v>
      </c>
      <c r="I247" s="8">
        <f t="shared" si="111"/>
        <v>1000</v>
      </c>
    </row>
    <row r="248" spans="1:9" ht="31.5">
      <c r="A248" s="108" t="s">
        <v>366</v>
      </c>
      <c r="B248" s="19"/>
      <c r="C248" s="109" t="s">
        <v>10</v>
      </c>
      <c r="D248" s="109" t="s">
        <v>15</v>
      </c>
      <c r="E248" s="21" t="s">
        <v>205</v>
      </c>
      <c r="F248" s="109"/>
      <c r="G248" s="8">
        <f t="shared" ref="G248:I248" si="112">SUM(G249)</f>
        <v>1808.8</v>
      </c>
      <c r="H248" s="8">
        <f t="shared" si="112"/>
        <v>1000</v>
      </c>
      <c r="I248" s="8">
        <f t="shared" si="112"/>
        <v>1000</v>
      </c>
    </row>
    <row r="249" spans="1:9" ht="31.5">
      <c r="A249" s="23" t="s">
        <v>96</v>
      </c>
      <c r="B249" s="19"/>
      <c r="C249" s="109" t="s">
        <v>10</v>
      </c>
      <c r="D249" s="109" t="s">
        <v>15</v>
      </c>
      <c r="E249" s="21" t="s">
        <v>205</v>
      </c>
      <c r="F249" s="109" t="s">
        <v>54</v>
      </c>
      <c r="G249" s="8">
        <v>1808.8</v>
      </c>
      <c r="H249" s="8">
        <v>1000</v>
      </c>
      <c r="I249" s="8">
        <v>1000</v>
      </c>
    </row>
    <row r="250" spans="1:9" s="104" customFormat="1" ht="31.5">
      <c r="A250" s="96" t="s">
        <v>882</v>
      </c>
      <c r="B250" s="120"/>
      <c r="C250" s="101" t="s">
        <v>10</v>
      </c>
      <c r="D250" s="101" t="s">
        <v>15</v>
      </c>
      <c r="E250" s="102" t="s">
        <v>167</v>
      </c>
      <c r="F250" s="102"/>
      <c r="G250" s="103">
        <f>G251</f>
        <v>200</v>
      </c>
      <c r="H250" s="103">
        <f t="shared" ref="H250:I250" si="113">H251</f>
        <v>200</v>
      </c>
      <c r="I250" s="103">
        <f t="shared" si="113"/>
        <v>200</v>
      </c>
    </row>
    <row r="251" spans="1:9">
      <c r="A251" s="108" t="s">
        <v>179</v>
      </c>
      <c r="B251" s="19"/>
      <c r="C251" s="109" t="s">
        <v>10</v>
      </c>
      <c r="D251" s="109" t="s">
        <v>15</v>
      </c>
      <c r="E251" s="21" t="s">
        <v>207</v>
      </c>
      <c r="F251" s="21"/>
      <c r="G251" s="8">
        <f>G252</f>
        <v>200</v>
      </c>
      <c r="H251" s="8">
        <f t="shared" ref="H251:I251" si="114">H252</f>
        <v>200</v>
      </c>
      <c r="I251" s="8">
        <f t="shared" si="114"/>
        <v>200</v>
      </c>
    </row>
    <row r="252" spans="1:9" ht="47.25">
      <c r="A252" s="2" t="s">
        <v>303</v>
      </c>
      <c r="B252" s="19"/>
      <c r="C252" s="109" t="s">
        <v>10</v>
      </c>
      <c r="D252" s="109" t="s">
        <v>15</v>
      </c>
      <c r="E252" s="21" t="s">
        <v>208</v>
      </c>
      <c r="F252" s="21"/>
      <c r="G252" s="8">
        <f t="shared" ref="G252:I253" si="115">SUM(G253)</f>
        <v>200</v>
      </c>
      <c r="H252" s="8">
        <f t="shared" si="115"/>
        <v>200</v>
      </c>
      <c r="I252" s="8">
        <f t="shared" si="115"/>
        <v>200</v>
      </c>
    </row>
    <row r="253" spans="1:9">
      <c r="A253" s="2" t="s">
        <v>21</v>
      </c>
      <c r="B253" s="19"/>
      <c r="C253" s="109" t="s">
        <v>10</v>
      </c>
      <c r="D253" s="109" t="s">
        <v>15</v>
      </c>
      <c r="E253" s="21" t="s">
        <v>304</v>
      </c>
      <c r="F253" s="21"/>
      <c r="G253" s="8">
        <f t="shared" si="115"/>
        <v>200</v>
      </c>
      <c r="H253" s="8">
        <f t="shared" si="115"/>
        <v>200</v>
      </c>
      <c r="I253" s="8">
        <f t="shared" si="115"/>
        <v>200</v>
      </c>
    </row>
    <row r="254" spans="1:9" ht="31.5">
      <c r="A254" s="23" t="s">
        <v>25</v>
      </c>
      <c r="B254" s="19"/>
      <c r="C254" s="109" t="s">
        <v>10</v>
      </c>
      <c r="D254" s="109" t="s">
        <v>15</v>
      </c>
      <c r="E254" s="21" t="s">
        <v>304</v>
      </c>
      <c r="F254" s="21">
        <v>200</v>
      </c>
      <c r="G254" s="8">
        <v>200</v>
      </c>
      <c r="H254" s="8">
        <v>200</v>
      </c>
      <c r="I254" s="8">
        <v>200</v>
      </c>
    </row>
    <row r="255" spans="1:9" s="104" customFormat="1" ht="31.5">
      <c r="A255" s="96" t="s">
        <v>121</v>
      </c>
      <c r="B255" s="120"/>
      <c r="C255" s="101" t="s">
        <v>10</v>
      </c>
      <c r="D255" s="101" t="s">
        <v>15</v>
      </c>
      <c r="E255" s="101" t="s">
        <v>168</v>
      </c>
      <c r="F255" s="102"/>
      <c r="G255" s="103">
        <f>G256</f>
        <v>5750</v>
      </c>
      <c r="H255" s="103">
        <f t="shared" ref="H255:I255" si="116">H256</f>
        <v>5750</v>
      </c>
      <c r="I255" s="103">
        <f t="shared" si="116"/>
        <v>5750</v>
      </c>
    </row>
    <row r="256" spans="1:9">
      <c r="A256" s="108" t="s">
        <v>179</v>
      </c>
      <c r="B256" s="19"/>
      <c r="C256" s="109" t="s">
        <v>10</v>
      </c>
      <c r="D256" s="109" t="s">
        <v>15</v>
      </c>
      <c r="E256" s="109" t="s">
        <v>209</v>
      </c>
      <c r="F256" s="21"/>
      <c r="G256" s="8">
        <f>G257+G260</f>
        <v>5750</v>
      </c>
      <c r="H256" s="8">
        <f t="shared" ref="H256:I256" si="117">H257+H260</f>
        <v>5750</v>
      </c>
      <c r="I256" s="8">
        <f t="shared" si="117"/>
        <v>5750</v>
      </c>
    </row>
    <row r="257" spans="1:9" ht="47.25">
      <c r="A257" s="108" t="s">
        <v>242</v>
      </c>
      <c r="B257" s="19"/>
      <c r="C257" s="109" t="s">
        <v>10</v>
      </c>
      <c r="D257" s="109" t="s">
        <v>15</v>
      </c>
      <c r="E257" s="109" t="s">
        <v>210</v>
      </c>
      <c r="F257" s="21"/>
      <c r="G257" s="8">
        <f>SUM(G258)</f>
        <v>5000</v>
      </c>
      <c r="H257" s="8">
        <f t="shared" ref="H257:I257" si="118">SUM(H258)</f>
        <v>5000</v>
      </c>
      <c r="I257" s="8">
        <f t="shared" si="118"/>
        <v>5000</v>
      </c>
    </row>
    <row r="258" spans="1:9" ht="31.5">
      <c r="A258" s="108" t="s">
        <v>138</v>
      </c>
      <c r="B258" s="19"/>
      <c r="C258" s="109" t="s">
        <v>10</v>
      </c>
      <c r="D258" s="109" t="s">
        <v>15</v>
      </c>
      <c r="E258" s="109" t="s">
        <v>211</v>
      </c>
      <c r="F258" s="109"/>
      <c r="G258" s="8">
        <f>SUM(G259)</f>
        <v>5000</v>
      </c>
      <c r="H258" s="8">
        <f>SUM(H259)</f>
        <v>5000</v>
      </c>
      <c r="I258" s="8">
        <f>SUM(I259)</f>
        <v>5000</v>
      </c>
    </row>
    <row r="259" spans="1:9" ht="31.5">
      <c r="A259" s="108" t="s">
        <v>96</v>
      </c>
      <c r="B259" s="19"/>
      <c r="C259" s="109" t="s">
        <v>10</v>
      </c>
      <c r="D259" s="109" t="s">
        <v>15</v>
      </c>
      <c r="E259" s="109" t="s">
        <v>211</v>
      </c>
      <c r="F259" s="109" t="s">
        <v>54</v>
      </c>
      <c r="G259" s="8">
        <v>5000</v>
      </c>
      <c r="H259" s="8">
        <v>5000</v>
      </c>
      <c r="I259" s="8">
        <v>5000</v>
      </c>
    </row>
    <row r="260" spans="1:9" ht="31.5">
      <c r="A260" s="108" t="s">
        <v>243</v>
      </c>
      <c r="B260" s="19"/>
      <c r="C260" s="109" t="s">
        <v>10</v>
      </c>
      <c r="D260" s="109" t="s">
        <v>15</v>
      </c>
      <c r="E260" s="109" t="s">
        <v>212</v>
      </c>
      <c r="F260" s="109"/>
      <c r="G260" s="8">
        <f>G262</f>
        <v>750</v>
      </c>
      <c r="H260" s="8">
        <f>H262</f>
        <v>750</v>
      </c>
      <c r="I260" s="8">
        <f>I262</f>
        <v>750</v>
      </c>
    </row>
    <row r="261" spans="1:9" ht="31.5">
      <c r="A261" s="108" t="s">
        <v>138</v>
      </c>
      <c r="B261" s="19"/>
      <c r="C261" s="109" t="s">
        <v>10</v>
      </c>
      <c r="D261" s="109" t="s">
        <v>15</v>
      </c>
      <c r="E261" s="109" t="s">
        <v>213</v>
      </c>
      <c r="F261" s="109"/>
      <c r="G261" s="8">
        <f>SUM(G262)</f>
        <v>750</v>
      </c>
      <c r="H261" s="8">
        <f t="shared" ref="H261:I261" si="119">SUM(H262)</f>
        <v>750</v>
      </c>
      <c r="I261" s="8">
        <f t="shared" si="119"/>
        <v>750</v>
      </c>
    </row>
    <row r="262" spans="1:9" ht="31.5">
      <c r="A262" s="108" t="s">
        <v>96</v>
      </c>
      <c r="B262" s="19"/>
      <c r="C262" s="109" t="s">
        <v>10</v>
      </c>
      <c r="D262" s="109" t="s">
        <v>15</v>
      </c>
      <c r="E262" s="109" t="s">
        <v>213</v>
      </c>
      <c r="F262" s="109" t="s">
        <v>54</v>
      </c>
      <c r="G262" s="8">
        <v>750</v>
      </c>
      <c r="H262" s="8">
        <v>750</v>
      </c>
      <c r="I262" s="8">
        <v>750</v>
      </c>
    </row>
    <row r="263" spans="1:9">
      <c r="A263" s="108" t="s">
        <v>99</v>
      </c>
      <c r="B263" s="19"/>
      <c r="C263" s="109" t="s">
        <v>66</v>
      </c>
      <c r="D263" s="109"/>
      <c r="E263" s="21"/>
      <c r="F263" s="109"/>
      <c r="G263" s="8">
        <f>SUM(G264+G274+G311+G401)</f>
        <v>570143.29999999993</v>
      </c>
      <c r="H263" s="8">
        <f>SUM(H264+H274+H311+H401)</f>
        <v>556836.20000000007</v>
      </c>
      <c r="I263" s="8">
        <f>SUM(I264+I274+I311+I401)</f>
        <v>634890.5</v>
      </c>
    </row>
    <row r="264" spans="1:9">
      <c r="A264" s="108" t="s">
        <v>71</v>
      </c>
      <c r="B264" s="19"/>
      <c r="C264" s="109" t="s">
        <v>66</v>
      </c>
      <c r="D264" s="109" t="s">
        <v>20</v>
      </c>
      <c r="E264" s="21"/>
      <c r="F264" s="109"/>
      <c r="G264" s="8">
        <f>SUM(G265)</f>
        <v>0</v>
      </c>
      <c r="H264" s="8">
        <f>SUM(H265)</f>
        <v>0</v>
      </c>
      <c r="I264" s="8">
        <f>SUM(I265)</f>
        <v>84937</v>
      </c>
    </row>
    <row r="265" spans="1:9" s="104" customFormat="1" ht="31.5">
      <c r="A265" s="96" t="s">
        <v>881</v>
      </c>
      <c r="B265" s="120"/>
      <c r="C265" s="101" t="s">
        <v>66</v>
      </c>
      <c r="D265" s="101" t="s">
        <v>20</v>
      </c>
      <c r="E265" s="102" t="s">
        <v>173</v>
      </c>
      <c r="F265" s="101"/>
      <c r="G265" s="103">
        <f>G266+G270</f>
        <v>0</v>
      </c>
      <c r="H265" s="103">
        <f>H266+H270</f>
        <v>0</v>
      </c>
      <c r="I265" s="103">
        <f>I266+I270</f>
        <v>84937</v>
      </c>
    </row>
    <row r="266" spans="1:9">
      <c r="A266" s="108" t="s">
        <v>218</v>
      </c>
      <c r="B266" s="19"/>
      <c r="C266" s="109" t="s">
        <v>100</v>
      </c>
      <c r="D266" s="109" t="s">
        <v>20</v>
      </c>
      <c r="E266" s="21" t="s">
        <v>309</v>
      </c>
      <c r="F266" s="109"/>
      <c r="G266" s="8">
        <f>G267</f>
        <v>0</v>
      </c>
      <c r="H266" s="8">
        <f t="shared" ref="H266:I267" si="120">H267</f>
        <v>0</v>
      </c>
      <c r="I266" s="8">
        <f t="shared" si="120"/>
        <v>84937</v>
      </c>
    </row>
    <row r="267" spans="1:9" ht="31.5">
      <c r="A267" s="108" t="s">
        <v>728</v>
      </c>
      <c r="B267" s="19"/>
      <c r="C267" s="109" t="s">
        <v>100</v>
      </c>
      <c r="D267" s="109" t="s">
        <v>20</v>
      </c>
      <c r="E267" s="21" t="s">
        <v>353</v>
      </c>
      <c r="F267" s="109"/>
      <c r="G267" s="8">
        <f>G268</f>
        <v>0</v>
      </c>
      <c r="H267" s="8">
        <f t="shared" si="120"/>
        <v>0</v>
      </c>
      <c r="I267" s="8">
        <f t="shared" si="120"/>
        <v>84937</v>
      </c>
    </row>
    <row r="268" spans="1:9" ht="47.25">
      <c r="A268" s="108" t="s">
        <v>354</v>
      </c>
      <c r="B268" s="19"/>
      <c r="C268" s="109" t="s">
        <v>100</v>
      </c>
      <c r="D268" s="109" t="s">
        <v>20</v>
      </c>
      <c r="E268" s="21" t="s">
        <v>729</v>
      </c>
      <c r="F268" s="109"/>
      <c r="G268" s="8">
        <f>G269</f>
        <v>0</v>
      </c>
      <c r="H268" s="8">
        <f t="shared" ref="H268:I268" si="121">H269</f>
        <v>0</v>
      </c>
      <c r="I268" s="8">
        <f t="shared" si="121"/>
        <v>84937</v>
      </c>
    </row>
    <row r="269" spans="1:9" ht="31.5">
      <c r="A269" s="2" t="s">
        <v>107</v>
      </c>
      <c r="B269" s="19"/>
      <c r="C269" s="109" t="s">
        <v>100</v>
      </c>
      <c r="D269" s="109" t="s">
        <v>20</v>
      </c>
      <c r="E269" s="21" t="s">
        <v>729</v>
      </c>
      <c r="F269" s="109" t="s">
        <v>102</v>
      </c>
      <c r="G269" s="8">
        <v>0</v>
      </c>
      <c r="H269" s="8">
        <v>0</v>
      </c>
      <c r="I269" s="8">
        <v>84937</v>
      </c>
    </row>
    <row r="270" spans="1:9" hidden="1">
      <c r="A270" s="108" t="s">
        <v>175</v>
      </c>
      <c r="B270" s="19"/>
      <c r="C270" s="109" t="s">
        <v>66</v>
      </c>
      <c r="D270" s="109" t="s">
        <v>20</v>
      </c>
      <c r="E270" s="21" t="s">
        <v>176</v>
      </c>
      <c r="F270" s="109"/>
      <c r="G270" s="8">
        <f>G271</f>
        <v>0</v>
      </c>
      <c r="H270" s="8">
        <f t="shared" ref="H270:I271" si="122">H271</f>
        <v>0</v>
      </c>
      <c r="I270" s="8">
        <f t="shared" si="122"/>
        <v>0</v>
      </c>
    </row>
    <row r="271" spans="1:9" ht="31.5" hidden="1">
      <c r="A271" s="108" t="s">
        <v>174</v>
      </c>
      <c r="B271" s="19"/>
      <c r="C271" s="109" t="s">
        <v>100</v>
      </c>
      <c r="D271" s="109" t="s">
        <v>20</v>
      </c>
      <c r="E271" s="21" t="s">
        <v>177</v>
      </c>
      <c r="F271" s="109"/>
      <c r="G271" s="8">
        <f>G272</f>
        <v>0</v>
      </c>
      <c r="H271" s="8">
        <f t="shared" si="122"/>
        <v>0</v>
      </c>
      <c r="I271" s="8">
        <f t="shared" si="122"/>
        <v>0</v>
      </c>
    </row>
    <row r="272" spans="1:9" hidden="1">
      <c r="A272" s="2" t="s">
        <v>21</v>
      </c>
      <c r="B272" s="19"/>
      <c r="C272" s="109" t="s">
        <v>100</v>
      </c>
      <c r="D272" s="109" t="s">
        <v>20</v>
      </c>
      <c r="E272" s="21" t="s">
        <v>272</v>
      </c>
      <c r="F272" s="109"/>
      <c r="G272" s="8">
        <f>SUM(G273)</f>
        <v>0</v>
      </c>
      <c r="H272" s="8">
        <f t="shared" ref="H272:I272" si="123">SUM(H273)</f>
        <v>0</v>
      </c>
      <c r="I272" s="8">
        <f t="shared" si="123"/>
        <v>0</v>
      </c>
    </row>
    <row r="273" spans="1:9" hidden="1">
      <c r="A273" s="2" t="s">
        <v>13</v>
      </c>
      <c r="B273" s="19"/>
      <c r="C273" s="109" t="s">
        <v>100</v>
      </c>
      <c r="D273" s="109" t="s">
        <v>20</v>
      </c>
      <c r="E273" s="21" t="s">
        <v>272</v>
      </c>
      <c r="F273" s="109" t="s">
        <v>41</v>
      </c>
      <c r="G273" s="8"/>
      <c r="H273" s="8"/>
      <c r="I273" s="8"/>
    </row>
    <row r="274" spans="1:9">
      <c r="A274" s="2" t="s">
        <v>72</v>
      </c>
      <c r="B274" s="4"/>
      <c r="C274" s="4" t="s">
        <v>66</v>
      </c>
      <c r="D274" s="4" t="s">
        <v>23</v>
      </c>
      <c r="E274" s="4"/>
      <c r="F274" s="4"/>
      <c r="G274" s="6">
        <f>G275+G280+G285+G290+G302</f>
        <v>90591.700000000012</v>
      </c>
      <c r="H274" s="6">
        <f>H275+H280+H285+H290+H302</f>
        <v>85511.500000000015</v>
      </c>
      <c r="I274" s="6">
        <f>I275+I280+I285+I290+I302</f>
        <v>85511.500000000015</v>
      </c>
    </row>
    <row r="275" spans="1:9" s="104" customFormat="1" ht="31.5">
      <c r="A275" s="96" t="s">
        <v>886</v>
      </c>
      <c r="B275" s="105"/>
      <c r="C275" s="105" t="s">
        <v>66</v>
      </c>
      <c r="D275" s="105" t="s">
        <v>23</v>
      </c>
      <c r="E275" s="105" t="s">
        <v>163</v>
      </c>
      <c r="F275" s="105"/>
      <c r="G275" s="106">
        <f>G276</f>
        <v>1300</v>
      </c>
      <c r="H275" s="106">
        <f t="shared" ref="H275:I275" si="124">H276</f>
        <v>1300</v>
      </c>
      <c r="I275" s="106">
        <f t="shared" si="124"/>
        <v>1300</v>
      </c>
    </row>
    <row r="276" spans="1:9">
      <c r="A276" s="108" t="s">
        <v>175</v>
      </c>
      <c r="B276" s="4"/>
      <c r="C276" s="4" t="s">
        <v>66</v>
      </c>
      <c r="D276" s="4" t="s">
        <v>23</v>
      </c>
      <c r="E276" s="4" t="s">
        <v>196</v>
      </c>
      <c r="F276" s="4"/>
      <c r="G276" s="6">
        <f>G277</f>
        <v>1300</v>
      </c>
      <c r="H276" s="6">
        <f t="shared" ref="H276:I276" si="125">H277</f>
        <v>1300</v>
      </c>
      <c r="I276" s="6">
        <f t="shared" si="125"/>
        <v>1300</v>
      </c>
    </row>
    <row r="277" spans="1:9" ht="47.25">
      <c r="A277" s="108" t="s">
        <v>257</v>
      </c>
      <c r="B277" s="4"/>
      <c r="C277" s="4" t="s">
        <v>66</v>
      </c>
      <c r="D277" s="4" t="s">
        <v>23</v>
      </c>
      <c r="E277" s="4" t="s">
        <v>214</v>
      </c>
      <c r="F277" s="4"/>
      <c r="G277" s="6">
        <f>SUM(G278)</f>
        <v>1300</v>
      </c>
      <c r="H277" s="6">
        <f t="shared" ref="H277:I277" si="126">SUM(H278)</f>
        <v>1300</v>
      </c>
      <c r="I277" s="6">
        <f t="shared" si="126"/>
        <v>1300</v>
      </c>
    </row>
    <row r="278" spans="1:9">
      <c r="A278" s="108" t="s">
        <v>258</v>
      </c>
      <c r="B278" s="4"/>
      <c r="C278" s="4" t="s">
        <v>66</v>
      </c>
      <c r="D278" s="4" t="s">
        <v>23</v>
      </c>
      <c r="E278" s="4" t="s">
        <v>215</v>
      </c>
      <c r="F278" s="4"/>
      <c r="G278" s="6">
        <f>SUM(G279:G279)</f>
        <v>1300</v>
      </c>
      <c r="H278" s="6">
        <f>SUM(H279:H279)</f>
        <v>1300</v>
      </c>
      <c r="I278" s="6">
        <f>SUM(I279:I279)</f>
        <v>1300</v>
      </c>
    </row>
    <row r="279" spans="1:9" ht="31.5">
      <c r="A279" s="2" t="s">
        <v>25</v>
      </c>
      <c r="B279" s="4"/>
      <c r="C279" s="4" t="s">
        <v>66</v>
      </c>
      <c r="D279" s="4" t="s">
        <v>23</v>
      </c>
      <c r="E279" s="4" t="s">
        <v>215</v>
      </c>
      <c r="F279" s="4" t="s">
        <v>36</v>
      </c>
      <c r="G279" s="6">
        <v>1300</v>
      </c>
      <c r="H279" s="6">
        <v>1300</v>
      </c>
      <c r="I279" s="6">
        <v>1300</v>
      </c>
    </row>
    <row r="280" spans="1:9" s="104" customFormat="1" ht="31.5">
      <c r="A280" s="96" t="s">
        <v>274</v>
      </c>
      <c r="B280" s="105"/>
      <c r="C280" s="105" t="s">
        <v>66</v>
      </c>
      <c r="D280" s="105" t="s">
        <v>23</v>
      </c>
      <c r="E280" s="105" t="s">
        <v>169</v>
      </c>
      <c r="F280" s="105"/>
      <c r="G280" s="106">
        <f>G281</f>
        <v>180</v>
      </c>
      <c r="H280" s="106">
        <f t="shared" ref="H280:I280" si="127">H281</f>
        <v>0</v>
      </c>
      <c r="I280" s="106">
        <f t="shared" si="127"/>
        <v>0</v>
      </c>
    </row>
    <row r="281" spans="1:9">
      <c r="A281" s="23" t="s">
        <v>335</v>
      </c>
      <c r="B281" s="4"/>
      <c r="C281" s="4" t="s">
        <v>66</v>
      </c>
      <c r="D281" s="4" t="s">
        <v>23</v>
      </c>
      <c r="E281" s="5" t="s">
        <v>336</v>
      </c>
      <c r="F281" s="4"/>
      <c r="G281" s="6">
        <f>G282</f>
        <v>180</v>
      </c>
      <c r="H281" s="6">
        <f t="shared" ref="H281:I281" si="128">H282</f>
        <v>0</v>
      </c>
      <c r="I281" s="6">
        <f t="shared" si="128"/>
        <v>0</v>
      </c>
    </row>
    <row r="282" spans="1:9" ht="31.5">
      <c r="A282" s="52" t="s">
        <v>840</v>
      </c>
      <c r="B282" s="4"/>
      <c r="C282" s="4" t="s">
        <v>66</v>
      </c>
      <c r="D282" s="4" t="s">
        <v>23</v>
      </c>
      <c r="E282" s="21" t="s">
        <v>341</v>
      </c>
      <c r="F282" s="4"/>
      <c r="G282" s="6">
        <f>G283</f>
        <v>180</v>
      </c>
      <c r="H282" s="6">
        <f t="shared" ref="H282:I282" si="129">H283</f>
        <v>0</v>
      </c>
      <c r="I282" s="6">
        <f t="shared" si="129"/>
        <v>0</v>
      </c>
    </row>
    <row r="283" spans="1:9" ht="31.5">
      <c r="A283" s="52" t="s">
        <v>339</v>
      </c>
      <c r="B283" s="4"/>
      <c r="C283" s="4" t="s">
        <v>66</v>
      </c>
      <c r="D283" s="4" t="s">
        <v>23</v>
      </c>
      <c r="E283" s="21" t="s">
        <v>342</v>
      </c>
      <c r="F283" s="4"/>
      <c r="G283" s="6">
        <f>G284</f>
        <v>180</v>
      </c>
      <c r="H283" s="6">
        <f t="shared" ref="H283:I283" si="130">H284</f>
        <v>0</v>
      </c>
      <c r="I283" s="6">
        <f t="shared" si="130"/>
        <v>0</v>
      </c>
    </row>
    <row r="284" spans="1:9" ht="31.5">
      <c r="A284" s="22" t="s">
        <v>107</v>
      </c>
      <c r="B284" s="4"/>
      <c r="C284" s="4" t="s">
        <v>66</v>
      </c>
      <c r="D284" s="4" t="s">
        <v>23</v>
      </c>
      <c r="E284" s="21" t="s">
        <v>342</v>
      </c>
      <c r="F284" s="4" t="s">
        <v>102</v>
      </c>
      <c r="G284" s="6">
        <v>180</v>
      </c>
      <c r="H284" s="6"/>
      <c r="I284" s="6"/>
    </row>
    <row r="285" spans="1:9" s="104" customFormat="1" ht="31.5">
      <c r="A285" s="110" t="s">
        <v>288</v>
      </c>
      <c r="B285" s="105"/>
      <c r="C285" s="105" t="s">
        <v>66</v>
      </c>
      <c r="D285" s="105" t="s">
        <v>23</v>
      </c>
      <c r="E285" s="105" t="s">
        <v>220</v>
      </c>
      <c r="F285" s="105"/>
      <c r="G285" s="106">
        <f>G286</f>
        <v>1900</v>
      </c>
      <c r="H285" s="106">
        <f t="shared" ref="H285:I285" si="131">H286</f>
        <v>1900</v>
      </c>
      <c r="I285" s="106">
        <f t="shared" si="131"/>
        <v>1900</v>
      </c>
    </row>
    <row r="286" spans="1:9">
      <c r="A286" s="108" t="s">
        <v>179</v>
      </c>
      <c r="B286" s="4"/>
      <c r="C286" s="4" t="s">
        <v>66</v>
      </c>
      <c r="D286" s="4" t="s">
        <v>23</v>
      </c>
      <c r="E286" s="4" t="s">
        <v>222</v>
      </c>
      <c r="F286" s="4"/>
      <c r="G286" s="6">
        <f>G287</f>
        <v>1900</v>
      </c>
      <c r="H286" s="6">
        <f t="shared" ref="H286:I286" si="132">H287</f>
        <v>1900</v>
      </c>
      <c r="I286" s="6">
        <f t="shared" si="132"/>
        <v>1900</v>
      </c>
    </row>
    <row r="287" spans="1:9" ht="31.5">
      <c r="A287" s="108" t="s">
        <v>261</v>
      </c>
      <c r="B287" s="4"/>
      <c r="C287" s="4" t="s">
        <v>66</v>
      </c>
      <c r="D287" s="4" t="s">
        <v>23</v>
      </c>
      <c r="E287" s="4" t="s">
        <v>221</v>
      </c>
      <c r="F287" s="4"/>
      <c r="G287" s="6">
        <f>G288</f>
        <v>1900</v>
      </c>
      <c r="H287" s="6">
        <f t="shared" ref="H287:I287" si="133">H288</f>
        <v>1900</v>
      </c>
      <c r="I287" s="6">
        <f t="shared" si="133"/>
        <v>1900</v>
      </c>
    </row>
    <row r="288" spans="1:9">
      <c r="A288" s="108" t="s">
        <v>666</v>
      </c>
      <c r="B288" s="4"/>
      <c r="C288" s="4" t="s">
        <v>66</v>
      </c>
      <c r="D288" s="4" t="s">
        <v>23</v>
      </c>
      <c r="E288" s="4" t="s">
        <v>665</v>
      </c>
      <c r="F288" s="4"/>
      <c r="G288" s="6">
        <f>G289</f>
        <v>1900</v>
      </c>
      <c r="H288" s="6">
        <f t="shared" ref="H288:I288" si="134">H289</f>
        <v>1900</v>
      </c>
      <c r="I288" s="6">
        <f t="shared" si="134"/>
        <v>1900</v>
      </c>
    </row>
    <row r="289" spans="1:9" ht="31.5">
      <c r="A289" s="2" t="s">
        <v>25</v>
      </c>
      <c r="B289" s="4"/>
      <c r="C289" s="4" t="s">
        <v>66</v>
      </c>
      <c r="D289" s="4" t="s">
        <v>23</v>
      </c>
      <c r="E289" s="4" t="s">
        <v>665</v>
      </c>
      <c r="F289" s="4" t="s">
        <v>36</v>
      </c>
      <c r="G289" s="6">
        <v>1900</v>
      </c>
      <c r="H289" s="6">
        <v>1900</v>
      </c>
      <c r="I289" s="6">
        <v>1900</v>
      </c>
    </row>
    <row r="290" spans="1:9" s="104" customFormat="1" ht="31.5">
      <c r="A290" s="110" t="s">
        <v>280</v>
      </c>
      <c r="B290" s="105"/>
      <c r="C290" s="105" t="s">
        <v>66</v>
      </c>
      <c r="D290" s="105" t="s">
        <v>23</v>
      </c>
      <c r="E290" s="105" t="s">
        <v>279</v>
      </c>
      <c r="F290" s="105"/>
      <c r="G290" s="106">
        <f>G291+G295</f>
        <v>69602.8</v>
      </c>
      <c r="H290" s="106">
        <f t="shared" ref="H290:I290" si="135">H291+H295</f>
        <v>64702.700000000004</v>
      </c>
      <c r="I290" s="106">
        <f t="shared" si="135"/>
        <v>64702.700000000004</v>
      </c>
    </row>
    <row r="291" spans="1:9">
      <c r="A291" s="22" t="s">
        <v>218</v>
      </c>
      <c r="B291" s="4"/>
      <c r="C291" s="4" t="s">
        <v>66</v>
      </c>
      <c r="D291" s="4" t="s">
        <v>23</v>
      </c>
      <c r="E291" s="21" t="s">
        <v>667</v>
      </c>
      <c r="F291" s="21"/>
      <c r="G291" s="6">
        <f>G292</f>
        <v>25025.5</v>
      </c>
      <c r="H291" s="6">
        <f t="shared" ref="H291:I291" si="136">H292</f>
        <v>20125.400000000001</v>
      </c>
      <c r="I291" s="6">
        <f t="shared" si="136"/>
        <v>20125.400000000001</v>
      </c>
    </row>
    <row r="292" spans="1:9" ht="31.5">
      <c r="A292" s="108" t="s">
        <v>668</v>
      </c>
      <c r="B292" s="49"/>
      <c r="C292" s="4" t="s">
        <v>66</v>
      </c>
      <c r="D292" s="4" t="s">
        <v>23</v>
      </c>
      <c r="E292" s="21" t="s">
        <v>669</v>
      </c>
      <c r="F292" s="21"/>
      <c r="G292" s="6">
        <f>G293</f>
        <v>25025.5</v>
      </c>
      <c r="H292" s="6">
        <f t="shared" ref="H292:I292" si="137">H293</f>
        <v>20125.400000000001</v>
      </c>
      <c r="I292" s="6">
        <f t="shared" si="137"/>
        <v>20125.400000000001</v>
      </c>
    </row>
    <row r="293" spans="1:9" ht="63">
      <c r="A293" s="108" t="s">
        <v>670</v>
      </c>
      <c r="B293" s="49"/>
      <c r="C293" s="4" t="s">
        <v>66</v>
      </c>
      <c r="D293" s="4" t="s">
        <v>23</v>
      </c>
      <c r="E293" s="21" t="s">
        <v>671</v>
      </c>
      <c r="F293" s="21"/>
      <c r="G293" s="6">
        <f>G294</f>
        <v>25025.5</v>
      </c>
      <c r="H293" s="6">
        <f>H294</f>
        <v>20125.400000000001</v>
      </c>
      <c r="I293" s="6">
        <f>I294</f>
        <v>20125.400000000001</v>
      </c>
    </row>
    <row r="294" spans="1:9" ht="31.5">
      <c r="A294" s="23" t="s">
        <v>25</v>
      </c>
      <c r="B294" s="49"/>
      <c r="C294" s="4" t="s">
        <v>66</v>
      </c>
      <c r="D294" s="4" t="s">
        <v>23</v>
      </c>
      <c r="E294" s="21" t="s">
        <v>671</v>
      </c>
      <c r="F294" s="21">
        <v>200</v>
      </c>
      <c r="G294" s="6">
        <v>25025.5</v>
      </c>
      <c r="H294" s="6">
        <v>20125.400000000001</v>
      </c>
      <c r="I294" s="6">
        <v>20125.400000000001</v>
      </c>
    </row>
    <row r="295" spans="1:9">
      <c r="A295" s="108" t="s">
        <v>179</v>
      </c>
      <c r="B295" s="49"/>
      <c r="C295" s="4" t="s">
        <v>66</v>
      </c>
      <c r="D295" s="4" t="s">
        <v>23</v>
      </c>
      <c r="E295" s="21" t="s">
        <v>672</v>
      </c>
      <c r="F295" s="21"/>
      <c r="G295" s="6">
        <f>G296+G299</f>
        <v>44577.3</v>
      </c>
      <c r="H295" s="6">
        <f t="shared" ref="H295:I295" si="138">H296+H299</f>
        <v>44577.3</v>
      </c>
      <c r="I295" s="6">
        <f t="shared" si="138"/>
        <v>44577.3</v>
      </c>
    </row>
    <row r="296" spans="1:9" ht="31.5">
      <c r="A296" s="108" t="s">
        <v>675</v>
      </c>
      <c r="B296" s="49"/>
      <c r="C296" s="4" t="s">
        <v>66</v>
      </c>
      <c r="D296" s="4" t="s">
        <v>23</v>
      </c>
      <c r="E296" s="21" t="s">
        <v>676</v>
      </c>
      <c r="F296" s="21"/>
      <c r="G296" s="6">
        <f>G297</f>
        <v>17077.3</v>
      </c>
      <c r="H296" s="6">
        <f t="shared" ref="H296:I297" si="139">H297</f>
        <v>17077.3</v>
      </c>
      <c r="I296" s="6">
        <f t="shared" si="139"/>
        <v>17077.3</v>
      </c>
    </row>
    <row r="297" spans="1:9">
      <c r="A297" s="22" t="s">
        <v>21</v>
      </c>
      <c r="B297" s="49"/>
      <c r="C297" s="4" t="s">
        <v>66</v>
      </c>
      <c r="D297" s="4" t="s">
        <v>23</v>
      </c>
      <c r="E297" s="21" t="s">
        <v>677</v>
      </c>
      <c r="F297" s="21"/>
      <c r="G297" s="6">
        <f>G298</f>
        <v>17077.3</v>
      </c>
      <c r="H297" s="6">
        <f t="shared" si="139"/>
        <v>17077.3</v>
      </c>
      <c r="I297" s="6">
        <f t="shared" si="139"/>
        <v>17077.3</v>
      </c>
    </row>
    <row r="298" spans="1:9" ht="31.5">
      <c r="A298" s="23" t="s">
        <v>25</v>
      </c>
      <c r="B298" s="49"/>
      <c r="C298" s="4" t="s">
        <v>66</v>
      </c>
      <c r="D298" s="4" t="s">
        <v>23</v>
      </c>
      <c r="E298" s="21" t="s">
        <v>677</v>
      </c>
      <c r="F298" s="21">
        <v>200</v>
      </c>
      <c r="G298" s="6">
        <v>17077.3</v>
      </c>
      <c r="H298" s="6">
        <v>17077.3</v>
      </c>
      <c r="I298" s="6">
        <v>17077.3</v>
      </c>
    </row>
    <row r="299" spans="1:9" ht="31.5">
      <c r="A299" s="23" t="s">
        <v>678</v>
      </c>
      <c r="B299" s="49"/>
      <c r="C299" s="4" t="s">
        <v>66</v>
      </c>
      <c r="D299" s="4" t="s">
        <v>23</v>
      </c>
      <c r="E299" s="21" t="s">
        <v>679</v>
      </c>
      <c r="F299" s="21"/>
      <c r="G299" s="6">
        <f>G300</f>
        <v>27500</v>
      </c>
      <c r="H299" s="6">
        <f t="shared" ref="H299:I300" si="140">H300</f>
        <v>27500</v>
      </c>
      <c r="I299" s="6">
        <f t="shared" si="140"/>
        <v>27500</v>
      </c>
    </row>
    <row r="300" spans="1:9">
      <c r="A300" s="22" t="s">
        <v>21</v>
      </c>
      <c r="B300" s="49"/>
      <c r="C300" s="4" t="s">
        <v>66</v>
      </c>
      <c r="D300" s="4" t="s">
        <v>23</v>
      </c>
      <c r="E300" s="21" t="s">
        <v>680</v>
      </c>
      <c r="F300" s="21"/>
      <c r="G300" s="6">
        <f>G301</f>
        <v>27500</v>
      </c>
      <c r="H300" s="6">
        <f t="shared" si="140"/>
        <v>27500</v>
      </c>
      <c r="I300" s="6">
        <f t="shared" si="140"/>
        <v>27500</v>
      </c>
    </row>
    <row r="301" spans="1:9" ht="31.5">
      <c r="A301" s="23" t="s">
        <v>25</v>
      </c>
      <c r="B301" s="49"/>
      <c r="C301" s="4" t="s">
        <v>66</v>
      </c>
      <c r="D301" s="4" t="s">
        <v>23</v>
      </c>
      <c r="E301" s="21" t="s">
        <v>680</v>
      </c>
      <c r="F301" s="21">
        <v>200</v>
      </c>
      <c r="G301" s="6">
        <v>27500</v>
      </c>
      <c r="H301" s="6">
        <v>27500</v>
      </c>
      <c r="I301" s="6">
        <v>27500</v>
      </c>
    </row>
    <row r="302" spans="1:9" s="104" customFormat="1" ht="31.5">
      <c r="A302" s="96" t="s">
        <v>124</v>
      </c>
      <c r="B302" s="121"/>
      <c r="C302" s="105" t="s">
        <v>66</v>
      </c>
      <c r="D302" s="105" t="s">
        <v>23</v>
      </c>
      <c r="E302" s="102" t="s">
        <v>290</v>
      </c>
      <c r="F302" s="102"/>
      <c r="G302" s="106">
        <f>SUM(G303,G307)</f>
        <v>17608.900000000001</v>
      </c>
      <c r="H302" s="106">
        <f t="shared" ref="H302:I302" si="141">SUM(H303,H307)</f>
        <v>17608.8</v>
      </c>
      <c r="I302" s="106">
        <f t="shared" si="141"/>
        <v>17608.8</v>
      </c>
    </row>
    <row r="303" spans="1:9">
      <c r="A303" s="52" t="s">
        <v>218</v>
      </c>
      <c r="B303" s="49"/>
      <c r="C303" s="4" t="s">
        <v>66</v>
      </c>
      <c r="D303" s="4" t="s">
        <v>23</v>
      </c>
      <c r="E303" s="21" t="s">
        <v>805</v>
      </c>
      <c r="F303" s="21"/>
      <c r="G303" s="6">
        <f>SUM(G304)</f>
        <v>7608.9000000000005</v>
      </c>
      <c r="H303" s="6">
        <f t="shared" ref="H303:I305" si="142">SUM(H304)</f>
        <v>7608.8</v>
      </c>
      <c r="I303" s="6">
        <f t="shared" si="142"/>
        <v>7608.8</v>
      </c>
    </row>
    <row r="304" spans="1:9" ht="31.5">
      <c r="A304" s="89" t="s">
        <v>812</v>
      </c>
      <c r="B304" s="49"/>
      <c r="C304" s="4" t="s">
        <v>66</v>
      </c>
      <c r="D304" s="4" t="s">
        <v>23</v>
      </c>
      <c r="E304" s="21" t="s">
        <v>806</v>
      </c>
      <c r="F304" s="21"/>
      <c r="G304" s="6">
        <f>SUM(G305)</f>
        <v>7608.9000000000005</v>
      </c>
      <c r="H304" s="6">
        <f t="shared" si="142"/>
        <v>7608.8</v>
      </c>
      <c r="I304" s="6">
        <f t="shared" si="142"/>
        <v>7608.8</v>
      </c>
    </row>
    <row r="305" spans="1:9" ht="47.25">
      <c r="A305" s="89" t="s">
        <v>807</v>
      </c>
      <c r="B305" s="49"/>
      <c r="C305" s="4" t="s">
        <v>66</v>
      </c>
      <c r="D305" s="4" t="s">
        <v>23</v>
      </c>
      <c r="E305" s="21" t="s">
        <v>808</v>
      </c>
      <c r="F305" s="21"/>
      <c r="G305" s="6">
        <f>SUM(G306)</f>
        <v>7608.9000000000005</v>
      </c>
      <c r="H305" s="6">
        <f t="shared" si="142"/>
        <v>7608.8</v>
      </c>
      <c r="I305" s="6">
        <f t="shared" si="142"/>
        <v>7608.8</v>
      </c>
    </row>
    <row r="306" spans="1:9" ht="31.5">
      <c r="A306" s="108" t="s">
        <v>25</v>
      </c>
      <c r="B306" s="49"/>
      <c r="C306" s="4" t="s">
        <v>66</v>
      </c>
      <c r="D306" s="4" t="s">
        <v>23</v>
      </c>
      <c r="E306" s="21" t="s">
        <v>808</v>
      </c>
      <c r="F306" s="21">
        <v>200</v>
      </c>
      <c r="G306" s="6">
        <f>7601.3+7.6</f>
        <v>7608.9000000000005</v>
      </c>
      <c r="H306" s="6">
        <f>7601.2+7.6</f>
        <v>7608.8</v>
      </c>
      <c r="I306" s="6">
        <f>7601.2+7.6</f>
        <v>7608.8</v>
      </c>
    </row>
    <row r="307" spans="1:9">
      <c r="A307" s="108" t="s">
        <v>179</v>
      </c>
      <c r="B307" s="49"/>
      <c r="C307" s="4" t="s">
        <v>66</v>
      </c>
      <c r="D307" s="4" t="s">
        <v>23</v>
      </c>
      <c r="E307" s="21" t="s">
        <v>809</v>
      </c>
      <c r="F307" s="21"/>
      <c r="G307" s="6">
        <f>SUM(G308)</f>
        <v>10000</v>
      </c>
      <c r="H307" s="6">
        <f t="shared" ref="H307:I309" si="143">SUM(H308)</f>
        <v>10000</v>
      </c>
      <c r="I307" s="6">
        <f t="shared" si="143"/>
        <v>10000</v>
      </c>
    </row>
    <row r="308" spans="1:9" ht="63">
      <c r="A308" s="89" t="s">
        <v>813</v>
      </c>
      <c r="B308" s="49"/>
      <c r="C308" s="4" t="s">
        <v>66</v>
      </c>
      <c r="D308" s="4" t="s">
        <v>23</v>
      </c>
      <c r="E308" s="21" t="s">
        <v>810</v>
      </c>
      <c r="F308" s="21"/>
      <c r="G308" s="6">
        <f>SUM(G309)</f>
        <v>10000</v>
      </c>
      <c r="H308" s="6">
        <f t="shared" si="143"/>
        <v>10000</v>
      </c>
      <c r="I308" s="6">
        <f t="shared" si="143"/>
        <v>10000</v>
      </c>
    </row>
    <row r="309" spans="1:9">
      <c r="A309" s="52" t="s">
        <v>21</v>
      </c>
      <c r="B309" s="49"/>
      <c r="C309" s="4" t="s">
        <v>66</v>
      </c>
      <c r="D309" s="4" t="s">
        <v>23</v>
      </c>
      <c r="E309" s="21" t="s">
        <v>811</v>
      </c>
      <c r="F309" s="21"/>
      <c r="G309" s="6">
        <f>SUM(G310)</f>
        <v>10000</v>
      </c>
      <c r="H309" s="6">
        <f t="shared" si="143"/>
        <v>10000</v>
      </c>
      <c r="I309" s="6">
        <f t="shared" si="143"/>
        <v>10000</v>
      </c>
    </row>
    <row r="310" spans="1:9" ht="31.5">
      <c r="A310" s="108" t="s">
        <v>25</v>
      </c>
      <c r="B310" s="49"/>
      <c r="C310" s="4" t="s">
        <v>66</v>
      </c>
      <c r="D310" s="4" t="s">
        <v>23</v>
      </c>
      <c r="E310" s="21" t="s">
        <v>811</v>
      </c>
      <c r="F310" s="21">
        <v>200</v>
      </c>
      <c r="G310" s="6">
        <v>10000</v>
      </c>
      <c r="H310" s="6">
        <v>10000</v>
      </c>
      <c r="I310" s="6">
        <v>10000</v>
      </c>
    </row>
    <row r="311" spans="1:9">
      <c r="A311" s="2" t="s">
        <v>73</v>
      </c>
      <c r="B311" s="4"/>
      <c r="C311" s="4" t="s">
        <v>66</v>
      </c>
      <c r="D311" s="4" t="s">
        <v>27</v>
      </c>
      <c r="E311" s="4"/>
      <c r="F311" s="49"/>
      <c r="G311" s="6">
        <f>G312+G319+G328+G337+G349+G354+G367+G380+G385+G362</f>
        <v>453289</v>
      </c>
      <c r="H311" s="6">
        <f t="shared" ref="H311:I311" si="144">H312+H319+H328+H337+H349+H354+H367+H380+H385+H362</f>
        <v>446723.3</v>
      </c>
      <c r="I311" s="6">
        <f t="shared" si="144"/>
        <v>439840.6</v>
      </c>
    </row>
    <row r="312" spans="1:9" s="104" customFormat="1" ht="31.5">
      <c r="A312" s="96" t="s">
        <v>886</v>
      </c>
      <c r="B312" s="105"/>
      <c r="C312" s="105" t="s">
        <v>66</v>
      </c>
      <c r="D312" s="105" t="s">
        <v>27</v>
      </c>
      <c r="E312" s="102" t="s">
        <v>163</v>
      </c>
      <c r="F312" s="105"/>
      <c r="G312" s="106">
        <f t="shared" ref="G312:I312" si="145">SUM(G313)</f>
        <v>3365.8</v>
      </c>
      <c r="H312" s="106">
        <f t="shared" si="145"/>
        <v>3365.8</v>
      </c>
      <c r="I312" s="106">
        <f t="shared" si="145"/>
        <v>3365.8</v>
      </c>
    </row>
    <row r="313" spans="1:9">
      <c r="A313" s="108" t="s">
        <v>175</v>
      </c>
      <c r="B313" s="4"/>
      <c r="C313" s="4" t="s">
        <v>66</v>
      </c>
      <c r="D313" s="4" t="s">
        <v>27</v>
      </c>
      <c r="E313" s="4" t="s">
        <v>196</v>
      </c>
      <c r="F313" s="4"/>
      <c r="G313" s="6">
        <f>G314</f>
        <v>3365.8</v>
      </c>
      <c r="H313" s="6">
        <f t="shared" ref="H313:I313" si="146">H314</f>
        <v>3365.8</v>
      </c>
      <c r="I313" s="6">
        <f t="shared" si="146"/>
        <v>3365.8</v>
      </c>
    </row>
    <row r="314" spans="1:9" ht="47.25">
      <c r="A314" s="108" t="s">
        <v>257</v>
      </c>
      <c r="B314" s="4"/>
      <c r="C314" s="4" t="s">
        <v>66</v>
      </c>
      <c r="D314" s="4" t="s">
        <v>27</v>
      </c>
      <c r="E314" s="4" t="s">
        <v>214</v>
      </c>
      <c r="F314" s="4"/>
      <c r="G314" s="6">
        <f>G315+G317</f>
        <v>3365.8</v>
      </c>
      <c r="H314" s="6">
        <f t="shared" ref="H314:I314" si="147">H315+H317</f>
        <v>3365.8</v>
      </c>
      <c r="I314" s="6">
        <f t="shared" si="147"/>
        <v>3365.8</v>
      </c>
    </row>
    <row r="315" spans="1:9">
      <c r="A315" s="108" t="s">
        <v>258</v>
      </c>
      <c r="B315" s="4"/>
      <c r="C315" s="4" t="s">
        <v>66</v>
      </c>
      <c r="D315" s="4" t="s">
        <v>27</v>
      </c>
      <c r="E315" s="4" t="s">
        <v>215</v>
      </c>
      <c r="F315" s="4"/>
      <c r="G315" s="6">
        <f>G316</f>
        <v>3365.8</v>
      </c>
      <c r="H315" s="6">
        <f t="shared" ref="H315:I315" si="148">H316</f>
        <v>3365.8</v>
      </c>
      <c r="I315" s="6">
        <f t="shared" si="148"/>
        <v>3365.8</v>
      </c>
    </row>
    <row r="316" spans="1:9" ht="31.5">
      <c r="A316" s="2" t="s">
        <v>25</v>
      </c>
      <c r="B316" s="4"/>
      <c r="C316" s="4" t="s">
        <v>66</v>
      </c>
      <c r="D316" s="4" t="s">
        <v>27</v>
      </c>
      <c r="E316" s="4" t="s">
        <v>215</v>
      </c>
      <c r="F316" s="4" t="s">
        <v>36</v>
      </c>
      <c r="G316" s="6">
        <v>3365.8</v>
      </c>
      <c r="H316" s="6">
        <v>3365.8</v>
      </c>
      <c r="I316" s="6">
        <v>3365.8</v>
      </c>
    </row>
    <row r="317" spans="1:9" hidden="1">
      <c r="A317" s="108" t="s">
        <v>259</v>
      </c>
      <c r="B317" s="4"/>
      <c r="C317" s="4" t="s">
        <v>66</v>
      </c>
      <c r="D317" s="4" t="s">
        <v>27</v>
      </c>
      <c r="E317" s="21" t="s">
        <v>260</v>
      </c>
      <c r="F317" s="4"/>
      <c r="G317" s="6">
        <f>G318</f>
        <v>0</v>
      </c>
      <c r="H317" s="6">
        <f t="shared" ref="H317:I317" si="149">H318</f>
        <v>0</v>
      </c>
      <c r="I317" s="6">
        <f t="shared" si="149"/>
        <v>0</v>
      </c>
    </row>
    <row r="318" spans="1:9" ht="31.5" hidden="1">
      <c r="A318" s="2" t="s">
        <v>25</v>
      </c>
      <c r="B318" s="4"/>
      <c r="C318" s="4" t="s">
        <v>66</v>
      </c>
      <c r="D318" s="4" t="s">
        <v>27</v>
      </c>
      <c r="E318" s="21" t="s">
        <v>260</v>
      </c>
      <c r="F318" s="4" t="s">
        <v>36</v>
      </c>
      <c r="G318" s="6"/>
      <c r="H318" s="6"/>
      <c r="I318" s="6"/>
    </row>
    <row r="319" spans="1:9" s="104" customFormat="1" ht="31.5">
      <c r="A319" s="96" t="s">
        <v>274</v>
      </c>
      <c r="B319" s="105"/>
      <c r="C319" s="105" t="s">
        <v>66</v>
      </c>
      <c r="D319" s="105" t="s">
        <v>27</v>
      </c>
      <c r="E319" s="105" t="s">
        <v>169</v>
      </c>
      <c r="F319" s="105"/>
      <c r="G319" s="106">
        <f>G324+G320</f>
        <v>30</v>
      </c>
      <c r="H319" s="106">
        <f t="shared" ref="H319:I319" si="150">H324+H320</f>
        <v>553.1</v>
      </c>
      <c r="I319" s="106">
        <f t="shared" si="150"/>
        <v>553.1</v>
      </c>
    </row>
    <row r="320" spans="1:9">
      <c r="A320" s="108" t="s">
        <v>218</v>
      </c>
      <c r="B320" s="4"/>
      <c r="C320" s="4" t="s">
        <v>66</v>
      </c>
      <c r="D320" s="4" t="s">
        <v>27</v>
      </c>
      <c r="E320" s="4" t="s">
        <v>794</v>
      </c>
      <c r="F320" s="4"/>
      <c r="G320" s="6">
        <f>G321</f>
        <v>0</v>
      </c>
      <c r="H320" s="6">
        <f t="shared" ref="H320:I320" si="151">H321</f>
        <v>553.1</v>
      </c>
      <c r="I320" s="6">
        <f t="shared" si="151"/>
        <v>553.1</v>
      </c>
    </row>
    <row r="321" spans="1:9" ht="31.5">
      <c r="A321" s="2" t="s">
        <v>837</v>
      </c>
      <c r="B321" s="4"/>
      <c r="C321" s="4" t="s">
        <v>66</v>
      </c>
      <c r="D321" s="4" t="s">
        <v>27</v>
      </c>
      <c r="E321" s="4" t="s">
        <v>832</v>
      </c>
      <c r="F321" s="4"/>
      <c r="G321" s="6">
        <f>G322</f>
        <v>0</v>
      </c>
      <c r="H321" s="6">
        <f t="shared" ref="H321:I321" si="152">H322</f>
        <v>553.1</v>
      </c>
      <c r="I321" s="6">
        <f t="shared" si="152"/>
        <v>553.1</v>
      </c>
    </row>
    <row r="322" spans="1:9" ht="63">
      <c r="A322" s="130" t="s">
        <v>834</v>
      </c>
      <c r="B322" s="4"/>
      <c r="C322" s="4" t="s">
        <v>66</v>
      </c>
      <c r="D322" s="4" t="s">
        <v>27</v>
      </c>
      <c r="E322" s="4" t="s">
        <v>833</v>
      </c>
      <c r="F322" s="4"/>
      <c r="G322" s="6">
        <f>G323</f>
        <v>0</v>
      </c>
      <c r="H322" s="6">
        <f t="shared" ref="H322:I322" si="153">H323</f>
        <v>553.1</v>
      </c>
      <c r="I322" s="6">
        <f t="shared" si="153"/>
        <v>553.1</v>
      </c>
    </row>
    <row r="323" spans="1:9" ht="31.5">
      <c r="A323" s="2" t="s">
        <v>107</v>
      </c>
      <c r="B323" s="4"/>
      <c r="C323" s="4" t="s">
        <v>66</v>
      </c>
      <c r="D323" s="4" t="s">
        <v>27</v>
      </c>
      <c r="E323" s="4" t="s">
        <v>833</v>
      </c>
      <c r="F323" s="4" t="s">
        <v>102</v>
      </c>
      <c r="G323" s="6"/>
      <c r="H323" s="6">
        <v>553.1</v>
      </c>
      <c r="I323" s="6">
        <v>553.1</v>
      </c>
    </row>
    <row r="324" spans="1:9">
      <c r="A324" s="23" t="s">
        <v>335</v>
      </c>
      <c r="B324" s="4"/>
      <c r="C324" s="4" t="s">
        <v>66</v>
      </c>
      <c r="D324" s="4" t="s">
        <v>27</v>
      </c>
      <c r="E324" s="5" t="s">
        <v>336</v>
      </c>
      <c r="F324" s="4"/>
      <c r="G324" s="6">
        <f>G325</f>
        <v>30</v>
      </c>
      <c r="H324" s="6">
        <f t="shared" ref="H324:I324" si="154">H325</f>
        <v>0</v>
      </c>
      <c r="I324" s="6">
        <f t="shared" si="154"/>
        <v>0</v>
      </c>
    </row>
    <row r="325" spans="1:9" ht="47.25">
      <c r="A325" s="52" t="s">
        <v>877</v>
      </c>
      <c r="B325" s="4"/>
      <c r="C325" s="4" t="s">
        <v>66</v>
      </c>
      <c r="D325" s="4" t="s">
        <v>27</v>
      </c>
      <c r="E325" s="21" t="s">
        <v>343</v>
      </c>
      <c r="F325" s="4"/>
      <c r="G325" s="6">
        <f>G326</f>
        <v>30</v>
      </c>
      <c r="H325" s="6">
        <f t="shared" ref="H325:I325" si="155">H326</f>
        <v>0</v>
      </c>
      <c r="I325" s="6">
        <f t="shared" si="155"/>
        <v>0</v>
      </c>
    </row>
    <row r="326" spans="1:9" ht="31.5">
      <c r="A326" s="52" t="s">
        <v>339</v>
      </c>
      <c r="B326" s="4"/>
      <c r="C326" s="4" t="s">
        <v>66</v>
      </c>
      <c r="D326" s="4" t="s">
        <v>27</v>
      </c>
      <c r="E326" s="21" t="s">
        <v>344</v>
      </c>
      <c r="F326" s="4"/>
      <c r="G326" s="6">
        <f>G327</f>
        <v>30</v>
      </c>
      <c r="H326" s="6">
        <f t="shared" ref="H326:I326" si="156">H327</f>
        <v>0</v>
      </c>
      <c r="I326" s="6">
        <f t="shared" si="156"/>
        <v>0</v>
      </c>
    </row>
    <row r="327" spans="1:9" ht="31.5">
      <c r="A327" s="22" t="s">
        <v>107</v>
      </c>
      <c r="B327" s="4"/>
      <c r="C327" s="4" t="s">
        <v>66</v>
      </c>
      <c r="D327" s="4" t="s">
        <v>27</v>
      </c>
      <c r="E327" s="21" t="s">
        <v>344</v>
      </c>
      <c r="F327" s="4" t="s">
        <v>102</v>
      </c>
      <c r="G327" s="6">
        <v>30</v>
      </c>
      <c r="H327" s="50"/>
      <c r="I327" s="50"/>
    </row>
    <row r="328" spans="1:9" s="104" customFormat="1">
      <c r="A328" s="96" t="s">
        <v>888</v>
      </c>
      <c r="B328" s="124"/>
      <c r="C328" s="105" t="s">
        <v>66</v>
      </c>
      <c r="D328" s="105" t="s">
        <v>27</v>
      </c>
      <c r="E328" s="102" t="s">
        <v>275</v>
      </c>
      <c r="F328" s="102"/>
      <c r="G328" s="106">
        <f>G329+G333</f>
        <v>36040.300000000003</v>
      </c>
      <c r="H328" s="106">
        <f t="shared" ref="H328:I328" si="157">H329+H333</f>
        <v>30149.200000000001</v>
      </c>
      <c r="I328" s="106">
        <f t="shared" si="157"/>
        <v>30149.200000000001</v>
      </c>
    </row>
    <row r="329" spans="1:9">
      <c r="A329" s="22" t="s">
        <v>178</v>
      </c>
      <c r="B329" s="49"/>
      <c r="C329" s="4" t="s">
        <v>66</v>
      </c>
      <c r="D329" s="4" t="s">
        <v>27</v>
      </c>
      <c r="E329" s="21" t="s">
        <v>681</v>
      </c>
      <c r="F329" s="21"/>
      <c r="G329" s="6">
        <f>G330</f>
        <v>5891.1</v>
      </c>
      <c r="H329" s="6">
        <f t="shared" ref="H329:I329" si="158">H330</f>
        <v>0</v>
      </c>
      <c r="I329" s="6">
        <f t="shared" si="158"/>
        <v>0</v>
      </c>
    </row>
    <row r="330" spans="1:9">
      <c r="A330" s="108" t="s">
        <v>682</v>
      </c>
      <c r="B330" s="49"/>
      <c r="C330" s="4" t="s">
        <v>66</v>
      </c>
      <c r="D330" s="4" t="s">
        <v>27</v>
      </c>
      <c r="E330" s="21" t="s">
        <v>874</v>
      </c>
      <c r="F330" s="21"/>
      <c r="G330" s="6">
        <f>G331</f>
        <v>5891.1</v>
      </c>
      <c r="H330" s="6">
        <f t="shared" ref="H330:I330" si="159">H331</f>
        <v>0</v>
      </c>
      <c r="I330" s="6">
        <f t="shared" si="159"/>
        <v>0</v>
      </c>
    </row>
    <row r="331" spans="1:9" ht="31.5">
      <c r="A331" s="108" t="s">
        <v>683</v>
      </c>
      <c r="B331" s="49"/>
      <c r="C331" s="4" t="s">
        <v>66</v>
      </c>
      <c r="D331" s="4" t="s">
        <v>27</v>
      </c>
      <c r="E331" s="21" t="s">
        <v>874</v>
      </c>
      <c r="F331" s="21"/>
      <c r="G331" s="6">
        <f>G332</f>
        <v>5891.1</v>
      </c>
      <c r="H331" s="6">
        <f t="shared" ref="H331:I331" si="160">H332</f>
        <v>0</v>
      </c>
      <c r="I331" s="6">
        <f t="shared" si="160"/>
        <v>0</v>
      </c>
    </row>
    <row r="332" spans="1:9" ht="31.5">
      <c r="A332" s="23" t="s">
        <v>25</v>
      </c>
      <c r="B332" s="49"/>
      <c r="C332" s="4" t="s">
        <v>66</v>
      </c>
      <c r="D332" s="4" t="s">
        <v>27</v>
      </c>
      <c r="E332" s="21" t="s">
        <v>874</v>
      </c>
      <c r="F332" s="21">
        <v>200</v>
      </c>
      <c r="G332" s="6">
        <v>5891.1</v>
      </c>
      <c r="H332" s="6"/>
      <c r="I332" s="6"/>
    </row>
    <row r="333" spans="1:9">
      <c r="A333" s="108" t="s">
        <v>179</v>
      </c>
      <c r="B333" s="49"/>
      <c r="C333" s="4" t="s">
        <v>66</v>
      </c>
      <c r="D333" s="4" t="s">
        <v>27</v>
      </c>
      <c r="E333" s="21" t="s">
        <v>684</v>
      </c>
      <c r="F333" s="21"/>
      <c r="G333" s="6">
        <f>G334</f>
        <v>30149.200000000001</v>
      </c>
      <c r="H333" s="6">
        <f t="shared" ref="H333:I333" si="161">H334</f>
        <v>30149.200000000001</v>
      </c>
      <c r="I333" s="6">
        <f t="shared" si="161"/>
        <v>30149.200000000001</v>
      </c>
    </row>
    <row r="334" spans="1:9" ht="31.5">
      <c r="A334" s="108" t="s">
        <v>685</v>
      </c>
      <c r="B334" s="49"/>
      <c r="C334" s="4" t="s">
        <v>66</v>
      </c>
      <c r="D334" s="4" t="s">
        <v>27</v>
      </c>
      <c r="E334" s="21" t="s">
        <v>686</v>
      </c>
      <c r="F334" s="21"/>
      <c r="G334" s="6">
        <f>G335</f>
        <v>30149.200000000001</v>
      </c>
      <c r="H334" s="6">
        <f t="shared" ref="H334:I334" si="162">H335</f>
        <v>30149.200000000001</v>
      </c>
      <c r="I334" s="6">
        <f t="shared" si="162"/>
        <v>30149.200000000001</v>
      </c>
    </row>
    <row r="335" spans="1:9">
      <c r="A335" s="22" t="s">
        <v>21</v>
      </c>
      <c r="B335" s="49"/>
      <c r="C335" s="4" t="s">
        <v>66</v>
      </c>
      <c r="D335" s="4" t="s">
        <v>27</v>
      </c>
      <c r="E335" s="21" t="s">
        <v>687</v>
      </c>
      <c r="F335" s="21"/>
      <c r="G335" s="6">
        <f>G336</f>
        <v>30149.200000000001</v>
      </c>
      <c r="H335" s="6">
        <f t="shared" ref="H335:I335" si="163">H336</f>
        <v>30149.200000000001</v>
      </c>
      <c r="I335" s="6">
        <f t="shared" si="163"/>
        <v>30149.200000000001</v>
      </c>
    </row>
    <row r="336" spans="1:9" ht="31.5">
      <c r="A336" s="23" t="s">
        <v>25</v>
      </c>
      <c r="B336" s="49"/>
      <c r="C336" s="4" t="s">
        <v>66</v>
      </c>
      <c r="D336" s="4" t="s">
        <v>27</v>
      </c>
      <c r="E336" s="21" t="s">
        <v>687</v>
      </c>
      <c r="F336" s="21">
        <v>200</v>
      </c>
      <c r="G336" s="6">
        <v>30149.200000000001</v>
      </c>
      <c r="H336" s="6">
        <v>30149.200000000001</v>
      </c>
      <c r="I336" s="6">
        <v>30149.200000000001</v>
      </c>
    </row>
    <row r="337" spans="1:9" s="104" customFormat="1" ht="31.5">
      <c r="A337" s="96" t="s">
        <v>688</v>
      </c>
      <c r="B337" s="121"/>
      <c r="C337" s="105" t="s">
        <v>66</v>
      </c>
      <c r="D337" s="105" t="s">
        <v>27</v>
      </c>
      <c r="E337" s="102" t="s">
        <v>277</v>
      </c>
      <c r="F337" s="102"/>
      <c r="G337" s="106">
        <f>G338+G342</f>
        <v>71791.3</v>
      </c>
      <c r="H337" s="106">
        <f t="shared" ref="H337:I337" si="164">H338+H342</f>
        <v>70560</v>
      </c>
      <c r="I337" s="106">
        <f t="shared" si="164"/>
        <v>70560</v>
      </c>
    </row>
    <row r="338" spans="1:9">
      <c r="A338" s="22" t="s">
        <v>218</v>
      </c>
      <c r="B338" s="49"/>
      <c r="C338" s="4" t="s">
        <v>66</v>
      </c>
      <c r="D338" s="4" t="s">
        <v>27</v>
      </c>
      <c r="E338" s="21" t="s">
        <v>689</v>
      </c>
      <c r="F338" s="21"/>
      <c r="G338" s="6">
        <f>G339</f>
        <v>1231.3</v>
      </c>
      <c r="H338" s="6">
        <f t="shared" ref="H338:I338" si="165">H339</f>
        <v>0</v>
      </c>
      <c r="I338" s="6">
        <f t="shared" si="165"/>
        <v>0</v>
      </c>
    </row>
    <row r="339" spans="1:9" ht="31.5">
      <c r="A339" s="108" t="s">
        <v>690</v>
      </c>
      <c r="B339" s="49"/>
      <c r="C339" s="4" t="s">
        <v>66</v>
      </c>
      <c r="D339" s="4" t="s">
        <v>27</v>
      </c>
      <c r="E339" s="21" t="s">
        <v>691</v>
      </c>
      <c r="F339" s="21"/>
      <c r="G339" s="6">
        <f>G340</f>
        <v>1231.3</v>
      </c>
      <c r="H339" s="6">
        <f t="shared" ref="H339:I339" si="166">H340</f>
        <v>0</v>
      </c>
      <c r="I339" s="6">
        <f t="shared" si="166"/>
        <v>0</v>
      </c>
    </row>
    <row r="340" spans="1:9" ht="47.25">
      <c r="A340" s="108" t="s">
        <v>692</v>
      </c>
      <c r="B340" s="49"/>
      <c r="C340" s="4" t="s">
        <v>66</v>
      </c>
      <c r="D340" s="4" t="s">
        <v>27</v>
      </c>
      <c r="E340" s="21" t="s">
        <v>693</v>
      </c>
      <c r="F340" s="21"/>
      <c r="G340" s="6">
        <f>G341</f>
        <v>1231.3</v>
      </c>
      <c r="H340" s="6">
        <f t="shared" ref="H340:I340" si="167">H341</f>
        <v>0</v>
      </c>
      <c r="I340" s="6">
        <f t="shared" si="167"/>
        <v>0</v>
      </c>
    </row>
    <row r="341" spans="1:9" ht="31.5">
      <c r="A341" s="23" t="s">
        <v>25</v>
      </c>
      <c r="B341" s="49"/>
      <c r="C341" s="4" t="s">
        <v>66</v>
      </c>
      <c r="D341" s="4" t="s">
        <v>27</v>
      </c>
      <c r="E341" s="21" t="s">
        <v>693</v>
      </c>
      <c r="F341" s="21">
        <v>200</v>
      </c>
      <c r="G341" s="6">
        <v>1231.3</v>
      </c>
      <c r="H341" s="6"/>
      <c r="I341" s="6"/>
    </row>
    <row r="342" spans="1:9">
      <c r="A342" s="108" t="s">
        <v>179</v>
      </c>
      <c r="B342" s="49"/>
      <c r="C342" s="4" t="s">
        <v>66</v>
      </c>
      <c r="D342" s="4" t="s">
        <v>27</v>
      </c>
      <c r="E342" s="21" t="s">
        <v>694</v>
      </c>
      <c r="F342" s="21"/>
      <c r="G342" s="6">
        <f>G343+G346</f>
        <v>70560</v>
      </c>
      <c r="H342" s="6">
        <f t="shared" ref="H342:I342" si="168">H343+H346</f>
        <v>70560</v>
      </c>
      <c r="I342" s="6">
        <f t="shared" si="168"/>
        <v>70560</v>
      </c>
    </row>
    <row r="343" spans="1:9" ht="31.5">
      <c r="A343" s="108" t="s">
        <v>695</v>
      </c>
      <c r="B343" s="49"/>
      <c r="C343" s="4" t="s">
        <v>66</v>
      </c>
      <c r="D343" s="4" t="s">
        <v>27</v>
      </c>
      <c r="E343" s="21" t="s">
        <v>696</v>
      </c>
      <c r="F343" s="21"/>
      <c r="G343" s="6">
        <f>G344</f>
        <v>70560</v>
      </c>
      <c r="H343" s="6">
        <f t="shared" ref="H343:I343" si="169">H344</f>
        <v>70560</v>
      </c>
      <c r="I343" s="6">
        <f t="shared" si="169"/>
        <v>70560</v>
      </c>
    </row>
    <row r="344" spans="1:9">
      <c r="A344" s="22" t="s">
        <v>21</v>
      </c>
      <c r="B344" s="49"/>
      <c r="C344" s="4" t="s">
        <v>66</v>
      </c>
      <c r="D344" s="4" t="s">
        <v>27</v>
      </c>
      <c r="E344" s="21" t="s">
        <v>697</v>
      </c>
      <c r="F344" s="21"/>
      <c r="G344" s="6">
        <f>G345</f>
        <v>70560</v>
      </c>
      <c r="H344" s="6">
        <f t="shared" ref="H344:I344" si="170">H345</f>
        <v>70560</v>
      </c>
      <c r="I344" s="6">
        <f t="shared" si="170"/>
        <v>70560</v>
      </c>
    </row>
    <row r="345" spans="1:9" ht="31.5">
      <c r="A345" s="23" t="s">
        <v>25</v>
      </c>
      <c r="B345" s="49"/>
      <c r="C345" s="4" t="s">
        <v>66</v>
      </c>
      <c r="D345" s="4" t="s">
        <v>27</v>
      </c>
      <c r="E345" s="21" t="s">
        <v>697</v>
      </c>
      <c r="F345" s="21">
        <v>200</v>
      </c>
      <c r="G345" s="6">
        <v>70560</v>
      </c>
      <c r="H345" s="6">
        <v>70560</v>
      </c>
      <c r="I345" s="6">
        <v>70560</v>
      </c>
    </row>
    <row r="346" spans="1:9" ht="31.5">
      <c r="A346" s="108" t="s">
        <v>698</v>
      </c>
      <c r="B346" s="49"/>
      <c r="C346" s="4" t="s">
        <v>66</v>
      </c>
      <c r="D346" s="4" t="s">
        <v>27</v>
      </c>
      <c r="E346" s="21" t="s">
        <v>699</v>
      </c>
      <c r="F346" s="21"/>
      <c r="G346" s="6">
        <f>G347</f>
        <v>0</v>
      </c>
      <c r="H346" s="6">
        <f t="shared" ref="H346:I346" si="171">H347</f>
        <v>0</v>
      </c>
      <c r="I346" s="6">
        <f t="shared" si="171"/>
        <v>0</v>
      </c>
    </row>
    <row r="347" spans="1:9">
      <c r="A347" s="22" t="s">
        <v>21</v>
      </c>
      <c r="B347" s="49"/>
      <c r="C347" s="4" t="s">
        <v>66</v>
      </c>
      <c r="D347" s="4" t="s">
        <v>27</v>
      </c>
      <c r="E347" s="21" t="s">
        <v>700</v>
      </c>
      <c r="F347" s="21"/>
      <c r="G347" s="6">
        <f>G348</f>
        <v>0</v>
      </c>
      <c r="H347" s="6">
        <f t="shared" ref="H347:I347" si="172">H348</f>
        <v>0</v>
      </c>
      <c r="I347" s="6">
        <f t="shared" si="172"/>
        <v>0</v>
      </c>
    </row>
    <row r="348" spans="1:9" ht="31.5">
      <c r="A348" s="23" t="s">
        <v>25</v>
      </c>
      <c r="B348" s="49"/>
      <c r="C348" s="4" t="s">
        <v>66</v>
      </c>
      <c r="D348" s="4" t="s">
        <v>27</v>
      </c>
      <c r="E348" s="21" t="s">
        <v>700</v>
      </c>
      <c r="F348" s="21">
        <v>200</v>
      </c>
      <c r="G348" s="6"/>
      <c r="H348" s="6"/>
      <c r="I348" s="6"/>
    </row>
    <row r="349" spans="1:9" s="104" customFormat="1" ht="31.5">
      <c r="A349" s="96" t="s">
        <v>122</v>
      </c>
      <c r="B349" s="121"/>
      <c r="C349" s="105" t="s">
        <v>66</v>
      </c>
      <c r="D349" s="105" t="s">
        <v>27</v>
      </c>
      <c r="E349" s="102" t="s">
        <v>220</v>
      </c>
      <c r="F349" s="102"/>
      <c r="G349" s="106">
        <f>G350</f>
        <v>28002.400000000001</v>
      </c>
      <c r="H349" s="106">
        <f t="shared" ref="H349:I352" si="173">H350</f>
        <v>28002.400000000001</v>
      </c>
      <c r="I349" s="106">
        <f t="shared" si="173"/>
        <v>28002.400000000001</v>
      </c>
    </row>
    <row r="350" spans="1:9">
      <c r="A350" s="108" t="s">
        <v>179</v>
      </c>
      <c r="B350" s="49"/>
      <c r="C350" s="4" t="s">
        <v>66</v>
      </c>
      <c r="D350" s="4" t="s">
        <v>27</v>
      </c>
      <c r="E350" s="4" t="s">
        <v>222</v>
      </c>
      <c r="F350" s="4"/>
      <c r="G350" s="6">
        <f>G351</f>
        <v>28002.400000000001</v>
      </c>
      <c r="H350" s="6">
        <f t="shared" si="173"/>
        <v>28002.400000000001</v>
      </c>
      <c r="I350" s="6">
        <f t="shared" si="173"/>
        <v>28002.400000000001</v>
      </c>
    </row>
    <row r="351" spans="1:9" ht="31.5">
      <c r="A351" s="108" t="s">
        <v>261</v>
      </c>
      <c r="B351" s="49"/>
      <c r="C351" s="4" t="s">
        <v>66</v>
      </c>
      <c r="D351" s="4" t="s">
        <v>27</v>
      </c>
      <c r="E351" s="4" t="s">
        <v>221</v>
      </c>
      <c r="F351" s="4"/>
      <c r="G351" s="6">
        <f>G352</f>
        <v>28002.400000000001</v>
      </c>
      <c r="H351" s="6">
        <f t="shared" si="173"/>
        <v>28002.400000000001</v>
      </c>
      <c r="I351" s="6">
        <f t="shared" si="173"/>
        <v>28002.400000000001</v>
      </c>
    </row>
    <row r="352" spans="1:9">
      <c r="A352" s="108" t="s">
        <v>701</v>
      </c>
      <c r="B352" s="49"/>
      <c r="C352" s="4" t="s">
        <v>66</v>
      </c>
      <c r="D352" s="4" t="s">
        <v>27</v>
      </c>
      <c r="E352" s="4" t="s">
        <v>702</v>
      </c>
      <c r="F352" s="4"/>
      <c r="G352" s="6">
        <f>G353</f>
        <v>28002.400000000001</v>
      </c>
      <c r="H352" s="6">
        <f t="shared" si="173"/>
        <v>28002.400000000001</v>
      </c>
      <c r="I352" s="6">
        <f t="shared" si="173"/>
        <v>28002.400000000001</v>
      </c>
    </row>
    <row r="353" spans="1:9" ht="31.5">
      <c r="A353" s="2" t="s">
        <v>25</v>
      </c>
      <c r="B353" s="49"/>
      <c r="C353" s="4" t="s">
        <v>66</v>
      </c>
      <c r="D353" s="4" t="s">
        <v>27</v>
      </c>
      <c r="E353" s="4" t="s">
        <v>702</v>
      </c>
      <c r="F353" s="4" t="s">
        <v>36</v>
      </c>
      <c r="G353" s="6">
        <v>28002.400000000001</v>
      </c>
      <c r="H353" s="6">
        <v>28002.400000000001</v>
      </c>
      <c r="I353" s="6">
        <v>28002.400000000001</v>
      </c>
    </row>
    <row r="354" spans="1:9" s="104" customFormat="1" ht="31.5">
      <c r="A354" s="96" t="s">
        <v>889</v>
      </c>
      <c r="B354" s="121"/>
      <c r="C354" s="105" t="s">
        <v>66</v>
      </c>
      <c r="D354" s="105" t="s">
        <v>27</v>
      </c>
      <c r="E354" s="102" t="s">
        <v>279</v>
      </c>
      <c r="F354" s="121"/>
      <c r="G354" s="106">
        <f>G355</f>
        <v>70647.399999999994</v>
      </c>
      <c r="H354" s="106">
        <f t="shared" ref="H354:I360" si="174">H355</f>
        <v>70647.399999999994</v>
      </c>
      <c r="I354" s="106">
        <f t="shared" si="174"/>
        <v>70647.399999999994</v>
      </c>
    </row>
    <row r="355" spans="1:9">
      <c r="A355" s="108" t="s">
        <v>179</v>
      </c>
      <c r="B355" s="49"/>
      <c r="C355" s="4" t="s">
        <v>66</v>
      </c>
      <c r="D355" s="4" t="s">
        <v>27</v>
      </c>
      <c r="E355" s="21" t="s">
        <v>672</v>
      </c>
      <c r="F355" s="49"/>
      <c r="G355" s="6">
        <f>G359+G356</f>
        <v>70647.399999999994</v>
      </c>
      <c r="H355" s="6">
        <f t="shared" ref="H355:I355" si="175">H359+H356</f>
        <v>70647.399999999994</v>
      </c>
      <c r="I355" s="6">
        <f t="shared" si="175"/>
        <v>70647.399999999994</v>
      </c>
    </row>
    <row r="356" spans="1:9" ht="31.5">
      <c r="A356" s="108" t="s">
        <v>820</v>
      </c>
      <c r="B356" s="49"/>
      <c r="C356" s="4" t="s">
        <v>66</v>
      </c>
      <c r="D356" s="4" t="s">
        <v>27</v>
      </c>
      <c r="E356" s="21" t="s">
        <v>673</v>
      </c>
      <c r="F356" s="21"/>
      <c r="G356" s="6">
        <f>G357</f>
        <v>68973.899999999994</v>
      </c>
      <c r="H356" s="6">
        <f t="shared" ref="H356:I357" si="176">H357</f>
        <v>68973.899999999994</v>
      </c>
      <c r="I356" s="6">
        <f t="shared" si="176"/>
        <v>68973.899999999994</v>
      </c>
    </row>
    <row r="357" spans="1:9">
      <c r="A357" s="22" t="s">
        <v>21</v>
      </c>
      <c r="B357" s="49"/>
      <c r="C357" s="4" t="s">
        <v>66</v>
      </c>
      <c r="D357" s="4" t="s">
        <v>27</v>
      </c>
      <c r="E357" s="21" t="s">
        <v>674</v>
      </c>
      <c r="F357" s="21"/>
      <c r="G357" s="6">
        <f>G358</f>
        <v>68973.899999999994</v>
      </c>
      <c r="H357" s="6">
        <f t="shared" si="176"/>
        <v>68973.899999999994</v>
      </c>
      <c r="I357" s="6">
        <f t="shared" si="176"/>
        <v>68973.899999999994</v>
      </c>
    </row>
    <row r="358" spans="1:9" ht="31.5">
      <c r="A358" s="23" t="s">
        <v>25</v>
      </c>
      <c r="B358" s="49"/>
      <c r="C358" s="4" t="s">
        <v>66</v>
      </c>
      <c r="D358" s="4" t="s">
        <v>27</v>
      </c>
      <c r="E358" s="21" t="s">
        <v>674</v>
      </c>
      <c r="F358" s="21">
        <v>200</v>
      </c>
      <c r="G358" s="6">
        <v>68973.899999999994</v>
      </c>
      <c r="H358" s="6">
        <v>68973.899999999994</v>
      </c>
      <c r="I358" s="6">
        <v>68973.899999999994</v>
      </c>
    </row>
    <row r="359" spans="1:9" ht="31.5">
      <c r="A359" s="23" t="s">
        <v>703</v>
      </c>
      <c r="B359" s="49"/>
      <c r="C359" s="4" t="s">
        <v>66</v>
      </c>
      <c r="D359" s="4" t="s">
        <v>27</v>
      </c>
      <c r="E359" s="21" t="s">
        <v>704</v>
      </c>
      <c r="F359" s="21"/>
      <c r="G359" s="6">
        <f>G360</f>
        <v>1673.5</v>
      </c>
      <c r="H359" s="6">
        <f t="shared" si="174"/>
        <v>1673.5</v>
      </c>
      <c r="I359" s="6">
        <f t="shared" si="174"/>
        <v>1673.5</v>
      </c>
    </row>
    <row r="360" spans="1:9">
      <c r="A360" s="22" t="s">
        <v>21</v>
      </c>
      <c r="B360" s="49"/>
      <c r="C360" s="4" t="s">
        <v>66</v>
      </c>
      <c r="D360" s="4" t="s">
        <v>27</v>
      </c>
      <c r="E360" s="21" t="s">
        <v>705</v>
      </c>
      <c r="F360" s="21"/>
      <c r="G360" s="6">
        <f>G361</f>
        <v>1673.5</v>
      </c>
      <c r="H360" s="6">
        <f t="shared" si="174"/>
        <v>1673.5</v>
      </c>
      <c r="I360" s="6">
        <f t="shared" si="174"/>
        <v>1673.5</v>
      </c>
    </row>
    <row r="361" spans="1:9" ht="31.5">
      <c r="A361" s="23" t="s">
        <v>25</v>
      </c>
      <c r="B361" s="49"/>
      <c r="C361" s="4" t="s">
        <v>66</v>
      </c>
      <c r="D361" s="4" t="s">
        <v>27</v>
      </c>
      <c r="E361" s="21" t="s">
        <v>705</v>
      </c>
      <c r="F361" s="21">
        <v>200</v>
      </c>
      <c r="G361" s="6">
        <v>1673.5</v>
      </c>
      <c r="H361" s="6">
        <v>1673.5</v>
      </c>
      <c r="I361" s="6">
        <v>1673.5</v>
      </c>
    </row>
    <row r="362" spans="1:9" s="104" customFormat="1" ht="31.5">
      <c r="A362" s="122" t="s">
        <v>890</v>
      </c>
      <c r="B362" s="121"/>
      <c r="C362" s="105" t="s">
        <v>66</v>
      </c>
      <c r="D362" s="105" t="s">
        <v>27</v>
      </c>
      <c r="E362" s="102" t="s">
        <v>281</v>
      </c>
      <c r="F362" s="102"/>
      <c r="G362" s="106">
        <f>G363</f>
        <v>271</v>
      </c>
      <c r="H362" s="106">
        <f t="shared" ref="H362:I365" si="177">H363</f>
        <v>271</v>
      </c>
      <c r="I362" s="106">
        <f t="shared" si="177"/>
        <v>271</v>
      </c>
    </row>
    <row r="363" spans="1:9">
      <c r="A363" s="108" t="s">
        <v>179</v>
      </c>
      <c r="B363" s="49"/>
      <c r="C363" s="4" t="s">
        <v>66</v>
      </c>
      <c r="D363" s="4" t="s">
        <v>27</v>
      </c>
      <c r="E363" s="21" t="s">
        <v>646</v>
      </c>
      <c r="F363" s="21"/>
      <c r="G363" s="6">
        <f>G364</f>
        <v>271</v>
      </c>
      <c r="H363" s="6">
        <f t="shared" si="177"/>
        <v>271</v>
      </c>
      <c r="I363" s="6">
        <f t="shared" si="177"/>
        <v>271</v>
      </c>
    </row>
    <row r="364" spans="1:9" ht="31.5">
      <c r="A364" s="23" t="s">
        <v>657</v>
      </c>
      <c r="B364" s="49"/>
      <c r="C364" s="4" t="s">
        <v>66</v>
      </c>
      <c r="D364" s="4" t="s">
        <v>27</v>
      </c>
      <c r="E364" s="21" t="s">
        <v>658</v>
      </c>
      <c r="F364" s="21"/>
      <c r="G364" s="6">
        <f>G365</f>
        <v>271</v>
      </c>
      <c r="H364" s="6">
        <f t="shared" si="177"/>
        <v>271</v>
      </c>
      <c r="I364" s="6">
        <f t="shared" si="177"/>
        <v>271</v>
      </c>
    </row>
    <row r="365" spans="1:9">
      <c r="A365" s="52" t="s">
        <v>21</v>
      </c>
      <c r="B365" s="49"/>
      <c r="C365" s="4" t="s">
        <v>66</v>
      </c>
      <c r="D365" s="4" t="s">
        <v>27</v>
      </c>
      <c r="E365" s="21" t="s">
        <v>848</v>
      </c>
      <c r="F365" s="21"/>
      <c r="G365" s="6">
        <f>G366</f>
        <v>271</v>
      </c>
      <c r="H365" s="6">
        <f t="shared" si="177"/>
        <v>271</v>
      </c>
      <c r="I365" s="6">
        <f t="shared" si="177"/>
        <v>271</v>
      </c>
    </row>
    <row r="366" spans="1:9" ht="31.5">
      <c r="A366" s="23" t="s">
        <v>25</v>
      </c>
      <c r="B366" s="49"/>
      <c r="C366" s="4" t="s">
        <v>66</v>
      </c>
      <c r="D366" s="4" t="s">
        <v>27</v>
      </c>
      <c r="E366" s="21" t="s">
        <v>848</v>
      </c>
      <c r="F366" s="21">
        <v>200</v>
      </c>
      <c r="G366" s="6">
        <v>271</v>
      </c>
      <c r="H366" s="6">
        <v>271</v>
      </c>
      <c r="I366" s="6">
        <v>271</v>
      </c>
    </row>
    <row r="367" spans="1:9" s="104" customFormat="1" ht="31.5">
      <c r="A367" s="96" t="s">
        <v>734</v>
      </c>
      <c r="B367" s="121"/>
      <c r="C367" s="105" t="s">
        <v>66</v>
      </c>
      <c r="D367" s="105" t="s">
        <v>27</v>
      </c>
      <c r="E367" s="102" t="s">
        <v>283</v>
      </c>
      <c r="F367" s="102"/>
      <c r="G367" s="106">
        <f>G368+G376+G372</f>
        <v>37340.6</v>
      </c>
      <c r="H367" s="106">
        <f t="shared" ref="H367:I367" si="178">H368+H376+H372</f>
        <v>44256.9</v>
      </c>
      <c r="I367" s="106">
        <f t="shared" si="178"/>
        <v>44256.9</v>
      </c>
    </row>
    <row r="368" spans="1:9">
      <c r="A368" s="22" t="s">
        <v>178</v>
      </c>
      <c r="B368" s="49"/>
      <c r="C368" s="4" t="s">
        <v>66</v>
      </c>
      <c r="D368" s="4" t="s">
        <v>27</v>
      </c>
      <c r="E368" s="21" t="s">
        <v>706</v>
      </c>
      <c r="F368" s="21"/>
      <c r="G368" s="6">
        <f>G369</f>
        <v>2801.3</v>
      </c>
      <c r="H368" s="6">
        <f t="shared" ref="H368:I368" si="179">H369</f>
        <v>2801.3</v>
      </c>
      <c r="I368" s="6">
        <f t="shared" si="179"/>
        <v>2801.3</v>
      </c>
    </row>
    <row r="369" spans="1:9">
      <c r="A369" s="22" t="s">
        <v>707</v>
      </c>
      <c r="B369" s="49"/>
      <c r="C369" s="4" t="s">
        <v>66</v>
      </c>
      <c r="D369" s="4" t="s">
        <v>27</v>
      </c>
      <c r="E369" s="21" t="s">
        <v>876</v>
      </c>
      <c r="F369" s="21"/>
      <c r="G369" s="6">
        <f>G370</f>
        <v>2801.3</v>
      </c>
      <c r="H369" s="6">
        <f t="shared" ref="H369:I369" si="180">H370</f>
        <v>2801.3</v>
      </c>
      <c r="I369" s="6">
        <f t="shared" si="180"/>
        <v>2801.3</v>
      </c>
    </row>
    <row r="370" spans="1:9">
      <c r="A370" s="22" t="s">
        <v>709</v>
      </c>
      <c r="B370" s="49"/>
      <c r="C370" s="4" t="s">
        <v>66</v>
      </c>
      <c r="D370" s="4" t="s">
        <v>27</v>
      </c>
      <c r="E370" s="21" t="s">
        <v>875</v>
      </c>
      <c r="F370" s="21"/>
      <c r="G370" s="6">
        <f>G371</f>
        <v>2801.3</v>
      </c>
      <c r="H370" s="6">
        <f t="shared" ref="H370:I370" si="181">H371</f>
        <v>2801.3</v>
      </c>
      <c r="I370" s="6">
        <f t="shared" si="181"/>
        <v>2801.3</v>
      </c>
    </row>
    <row r="371" spans="1:9" ht="31.5">
      <c r="A371" s="23" t="s">
        <v>25</v>
      </c>
      <c r="B371" s="49"/>
      <c r="C371" s="4" t="s">
        <v>66</v>
      </c>
      <c r="D371" s="4" t="s">
        <v>27</v>
      </c>
      <c r="E371" s="21" t="s">
        <v>875</v>
      </c>
      <c r="F371" s="21">
        <v>200</v>
      </c>
      <c r="G371" s="6">
        <v>2801.3</v>
      </c>
      <c r="H371" s="6">
        <v>2801.3</v>
      </c>
      <c r="I371" s="6">
        <v>2801.3</v>
      </c>
    </row>
    <row r="372" spans="1:9">
      <c r="A372" s="108" t="s">
        <v>870</v>
      </c>
      <c r="B372" s="93"/>
      <c r="C372" s="4" t="s">
        <v>66</v>
      </c>
      <c r="D372" s="4" t="s">
        <v>27</v>
      </c>
      <c r="E372" s="21" t="s">
        <v>735</v>
      </c>
      <c r="F372" s="112"/>
      <c r="G372" s="6">
        <f>G373</f>
        <v>22003.599999999999</v>
      </c>
      <c r="H372" s="6">
        <f t="shared" ref="H372:I374" si="182">H373</f>
        <v>28919.9</v>
      </c>
      <c r="I372" s="6">
        <f t="shared" si="182"/>
        <v>28919.9</v>
      </c>
    </row>
    <row r="373" spans="1:9" ht="31.5">
      <c r="A373" s="108" t="s">
        <v>736</v>
      </c>
      <c r="B373" s="93"/>
      <c r="C373" s="4" t="s">
        <v>66</v>
      </c>
      <c r="D373" s="4" t="s">
        <v>27</v>
      </c>
      <c r="E373" s="21" t="s">
        <v>737</v>
      </c>
      <c r="F373" s="19"/>
      <c r="G373" s="6">
        <f>G374</f>
        <v>22003.599999999999</v>
      </c>
      <c r="H373" s="6">
        <f t="shared" si="182"/>
        <v>28919.9</v>
      </c>
      <c r="I373" s="6">
        <f t="shared" si="182"/>
        <v>28919.9</v>
      </c>
    </row>
    <row r="374" spans="1:9" ht="31.5">
      <c r="A374" s="108" t="s">
        <v>738</v>
      </c>
      <c r="B374" s="93"/>
      <c r="C374" s="4" t="s">
        <v>66</v>
      </c>
      <c r="D374" s="4" t="s">
        <v>27</v>
      </c>
      <c r="E374" s="21" t="s">
        <v>739</v>
      </c>
      <c r="F374" s="19"/>
      <c r="G374" s="6">
        <f>G375</f>
        <v>22003.599999999999</v>
      </c>
      <c r="H374" s="6">
        <f t="shared" si="182"/>
        <v>28919.9</v>
      </c>
      <c r="I374" s="6">
        <f t="shared" si="182"/>
        <v>28919.9</v>
      </c>
    </row>
    <row r="375" spans="1:9" ht="31.5">
      <c r="A375" s="23" t="s">
        <v>25</v>
      </c>
      <c r="B375" s="93"/>
      <c r="C375" s="4" t="s">
        <v>66</v>
      </c>
      <c r="D375" s="4" t="s">
        <v>27</v>
      </c>
      <c r="E375" s="21" t="s">
        <v>739</v>
      </c>
      <c r="F375" s="19">
        <v>200</v>
      </c>
      <c r="G375" s="6">
        <v>22003.599999999999</v>
      </c>
      <c r="H375" s="6">
        <v>28919.9</v>
      </c>
      <c r="I375" s="6">
        <v>28919.9</v>
      </c>
    </row>
    <row r="376" spans="1:9">
      <c r="A376" s="22" t="s">
        <v>335</v>
      </c>
      <c r="B376" s="49"/>
      <c r="C376" s="4" t="s">
        <v>66</v>
      </c>
      <c r="D376" s="4" t="s">
        <v>27</v>
      </c>
      <c r="E376" s="21" t="s">
        <v>711</v>
      </c>
      <c r="F376" s="21"/>
      <c r="G376" s="6">
        <f>G377</f>
        <v>12535.7</v>
      </c>
      <c r="H376" s="6">
        <f t="shared" ref="H376:I376" si="183">H377</f>
        <v>12535.7</v>
      </c>
      <c r="I376" s="6">
        <f t="shared" si="183"/>
        <v>12535.7</v>
      </c>
    </row>
    <row r="377" spans="1:9">
      <c r="A377" s="113" t="s">
        <v>885</v>
      </c>
      <c r="B377" s="49"/>
      <c r="C377" s="4" t="s">
        <v>66</v>
      </c>
      <c r="D377" s="4" t="s">
        <v>27</v>
      </c>
      <c r="E377" s="21" t="s">
        <v>713</v>
      </c>
      <c r="F377" s="21"/>
      <c r="G377" s="6">
        <f>G378</f>
        <v>12535.7</v>
      </c>
      <c r="H377" s="6">
        <f t="shared" ref="H377:I377" si="184">H378</f>
        <v>12535.7</v>
      </c>
      <c r="I377" s="6">
        <f t="shared" si="184"/>
        <v>12535.7</v>
      </c>
    </row>
    <row r="378" spans="1:9">
      <c r="A378" s="22" t="s">
        <v>714</v>
      </c>
      <c r="B378" s="49"/>
      <c r="C378" s="4" t="s">
        <v>66</v>
      </c>
      <c r="D378" s="4" t="s">
        <v>27</v>
      </c>
      <c r="E378" s="21" t="s">
        <v>715</v>
      </c>
      <c r="F378" s="21"/>
      <c r="G378" s="6">
        <f>G379</f>
        <v>12535.7</v>
      </c>
      <c r="H378" s="6">
        <f t="shared" ref="H378:I378" si="185">H379</f>
        <v>12535.7</v>
      </c>
      <c r="I378" s="6">
        <f t="shared" si="185"/>
        <v>12535.7</v>
      </c>
    </row>
    <row r="379" spans="1:9" ht="31.5">
      <c r="A379" s="23" t="s">
        <v>25</v>
      </c>
      <c r="B379" s="49"/>
      <c r="C379" s="4" t="s">
        <v>66</v>
      </c>
      <c r="D379" s="4" t="s">
        <v>27</v>
      </c>
      <c r="E379" s="21" t="s">
        <v>715</v>
      </c>
      <c r="F379" s="21">
        <v>200</v>
      </c>
      <c r="G379" s="6">
        <v>12535.7</v>
      </c>
      <c r="H379" s="6">
        <v>12535.7</v>
      </c>
      <c r="I379" s="6">
        <v>12535.7</v>
      </c>
    </row>
    <row r="380" spans="1:9" s="104" customFormat="1" ht="31.5">
      <c r="A380" s="96" t="s">
        <v>891</v>
      </c>
      <c r="B380" s="121"/>
      <c r="C380" s="105" t="s">
        <v>66</v>
      </c>
      <c r="D380" s="105" t="s">
        <v>27</v>
      </c>
      <c r="E380" s="102" t="s">
        <v>285</v>
      </c>
      <c r="F380" s="102"/>
      <c r="G380" s="106">
        <f>G381</f>
        <v>137791.70000000001</v>
      </c>
      <c r="H380" s="106">
        <f t="shared" ref="H380:I383" si="186">H381</f>
        <v>130909</v>
      </c>
      <c r="I380" s="106">
        <f t="shared" si="186"/>
        <v>124026.3</v>
      </c>
    </row>
    <row r="381" spans="1:9">
      <c r="A381" s="22" t="s">
        <v>218</v>
      </c>
      <c r="B381" s="49"/>
      <c r="C381" s="4" t="s">
        <v>66</v>
      </c>
      <c r="D381" s="4" t="s">
        <v>27</v>
      </c>
      <c r="E381" s="21" t="s">
        <v>716</v>
      </c>
      <c r="F381" s="21"/>
      <c r="G381" s="6">
        <f>G382</f>
        <v>137791.70000000001</v>
      </c>
      <c r="H381" s="6">
        <f t="shared" si="186"/>
        <v>130909</v>
      </c>
      <c r="I381" s="6">
        <f t="shared" si="186"/>
        <v>124026.3</v>
      </c>
    </row>
    <row r="382" spans="1:9" ht="31.5">
      <c r="A382" s="108" t="s">
        <v>821</v>
      </c>
      <c r="B382" s="49"/>
      <c r="C382" s="4" t="s">
        <v>66</v>
      </c>
      <c r="D382" s="4" t="s">
        <v>27</v>
      </c>
      <c r="E382" s="21" t="s">
        <v>717</v>
      </c>
      <c r="F382" s="21"/>
      <c r="G382" s="6">
        <f>G383</f>
        <v>137791.70000000001</v>
      </c>
      <c r="H382" s="6">
        <f t="shared" si="186"/>
        <v>130909</v>
      </c>
      <c r="I382" s="6">
        <f t="shared" si="186"/>
        <v>124026.3</v>
      </c>
    </row>
    <row r="383" spans="1:9">
      <c r="A383" s="22" t="s">
        <v>718</v>
      </c>
      <c r="B383" s="49"/>
      <c r="C383" s="4" t="s">
        <v>66</v>
      </c>
      <c r="D383" s="4" t="s">
        <v>27</v>
      </c>
      <c r="E383" s="21" t="s">
        <v>719</v>
      </c>
      <c r="F383" s="21"/>
      <c r="G383" s="6">
        <f>G384</f>
        <v>137791.70000000001</v>
      </c>
      <c r="H383" s="6">
        <f t="shared" si="186"/>
        <v>130909</v>
      </c>
      <c r="I383" s="6">
        <f t="shared" si="186"/>
        <v>124026.3</v>
      </c>
    </row>
    <row r="384" spans="1:9" ht="31.5">
      <c r="A384" s="23" t="s">
        <v>25</v>
      </c>
      <c r="B384" s="49"/>
      <c r="C384" s="4" t="s">
        <v>66</v>
      </c>
      <c r="D384" s="4" t="s">
        <v>27</v>
      </c>
      <c r="E384" s="21" t="s">
        <v>719</v>
      </c>
      <c r="F384" s="21">
        <v>200</v>
      </c>
      <c r="G384" s="6">
        <v>137791.70000000001</v>
      </c>
      <c r="H384" s="6">
        <v>130909</v>
      </c>
      <c r="I384" s="6">
        <v>124026.3</v>
      </c>
    </row>
    <row r="385" spans="1:9" s="104" customFormat="1" ht="31.5">
      <c r="A385" s="96" t="s">
        <v>289</v>
      </c>
      <c r="B385" s="121"/>
      <c r="C385" s="105" t="s">
        <v>66</v>
      </c>
      <c r="D385" s="105" t="s">
        <v>27</v>
      </c>
      <c r="E385" s="102" t="s">
        <v>287</v>
      </c>
      <c r="F385" s="102"/>
      <c r="G385" s="106">
        <f>G386</f>
        <v>68008.5</v>
      </c>
      <c r="H385" s="106">
        <f t="shared" ref="H385:I385" si="187">H386</f>
        <v>68008.5</v>
      </c>
      <c r="I385" s="106">
        <f t="shared" si="187"/>
        <v>68008.5</v>
      </c>
    </row>
    <row r="386" spans="1:9">
      <c r="A386" s="108" t="s">
        <v>179</v>
      </c>
      <c r="B386" s="49"/>
      <c r="C386" s="4" t="s">
        <v>66</v>
      </c>
      <c r="D386" s="4" t="s">
        <v>27</v>
      </c>
      <c r="E386" s="21" t="s">
        <v>720</v>
      </c>
      <c r="F386" s="21"/>
      <c r="G386" s="6">
        <f>SUM(G387,G390,G393,G396)</f>
        <v>68008.5</v>
      </c>
      <c r="H386" s="6">
        <f t="shared" ref="H386:I386" si="188">SUM(H387,H390,H393,H396)</f>
        <v>68008.5</v>
      </c>
      <c r="I386" s="6">
        <f t="shared" si="188"/>
        <v>68008.5</v>
      </c>
    </row>
    <row r="387" spans="1:9" ht="31.5">
      <c r="A387" s="89" t="s">
        <v>721</v>
      </c>
      <c r="B387" s="49"/>
      <c r="C387" s="4" t="s">
        <v>66</v>
      </c>
      <c r="D387" s="4" t="s">
        <v>27</v>
      </c>
      <c r="E387" s="21" t="s">
        <v>722</v>
      </c>
      <c r="F387" s="21"/>
      <c r="G387" s="6">
        <f>SUM(G388)</f>
        <v>14406.6</v>
      </c>
      <c r="H387" s="6">
        <f t="shared" ref="H387:I388" si="189">SUM(H388)</f>
        <v>14406.6</v>
      </c>
      <c r="I387" s="6">
        <f t="shared" si="189"/>
        <v>14406.6</v>
      </c>
    </row>
    <row r="388" spans="1:9">
      <c r="A388" s="52" t="s">
        <v>21</v>
      </c>
      <c r="B388" s="49"/>
      <c r="C388" s="4" t="s">
        <v>66</v>
      </c>
      <c r="D388" s="4" t="s">
        <v>27</v>
      </c>
      <c r="E388" s="21" t="s">
        <v>814</v>
      </c>
      <c r="F388" s="21"/>
      <c r="G388" s="6">
        <f>SUM(G389)</f>
        <v>14406.6</v>
      </c>
      <c r="H388" s="6">
        <f t="shared" si="189"/>
        <v>14406.6</v>
      </c>
      <c r="I388" s="6">
        <f t="shared" si="189"/>
        <v>14406.6</v>
      </c>
    </row>
    <row r="389" spans="1:9" ht="31.5">
      <c r="A389" s="23" t="s">
        <v>25</v>
      </c>
      <c r="B389" s="49"/>
      <c r="C389" s="4" t="s">
        <v>66</v>
      </c>
      <c r="D389" s="4" t="s">
        <v>27</v>
      </c>
      <c r="E389" s="21" t="s">
        <v>814</v>
      </c>
      <c r="F389" s="21">
        <v>200</v>
      </c>
      <c r="G389" s="6">
        <v>14406.6</v>
      </c>
      <c r="H389" s="6">
        <v>14406.6</v>
      </c>
      <c r="I389" s="6">
        <v>14406.6</v>
      </c>
    </row>
    <row r="390" spans="1:9" ht="31.5">
      <c r="A390" s="90" t="s">
        <v>723</v>
      </c>
      <c r="B390" s="49"/>
      <c r="C390" s="4" t="s">
        <v>66</v>
      </c>
      <c r="D390" s="4" t="s">
        <v>27</v>
      </c>
      <c r="E390" s="21" t="s">
        <v>724</v>
      </c>
      <c r="F390" s="21"/>
      <c r="G390" s="6">
        <f>SUM(G391)</f>
        <v>470</v>
      </c>
      <c r="H390" s="6">
        <f t="shared" ref="H390:I391" si="190">SUM(H391)</f>
        <v>470</v>
      </c>
      <c r="I390" s="6">
        <f t="shared" si="190"/>
        <v>470</v>
      </c>
    </row>
    <row r="391" spans="1:9">
      <c r="A391" s="52" t="s">
        <v>21</v>
      </c>
      <c r="B391" s="49"/>
      <c r="C391" s="4" t="s">
        <v>66</v>
      </c>
      <c r="D391" s="4" t="s">
        <v>27</v>
      </c>
      <c r="E391" s="21" t="s">
        <v>815</v>
      </c>
      <c r="F391" s="21"/>
      <c r="G391" s="6">
        <f>SUM(G392)</f>
        <v>470</v>
      </c>
      <c r="H391" s="6">
        <f t="shared" si="190"/>
        <v>470</v>
      </c>
      <c r="I391" s="6">
        <f t="shared" si="190"/>
        <v>470</v>
      </c>
    </row>
    <row r="392" spans="1:9" ht="31.5">
      <c r="A392" s="23" t="s">
        <v>25</v>
      </c>
      <c r="B392" s="49"/>
      <c r="C392" s="4" t="s">
        <v>66</v>
      </c>
      <c r="D392" s="4" t="s">
        <v>27</v>
      </c>
      <c r="E392" s="21" t="s">
        <v>815</v>
      </c>
      <c r="F392" s="21">
        <v>200</v>
      </c>
      <c r="G392" s="6">
        <v>470</v>
      </c>
      <c r="H392" s="6">
        <v>470</v>
      </c>
      <c r="I392" s="6">
        <v>470</v>
      </c>
    </row>
    <row r="393" spans="1:9" ht="31.5">
      <c r="A393" s="89" t="s">
        <v>725</v>
      </c>
      <c r="B393" s="49"/>
      <c r="C393" s="4" t="s">
        <v>66</v>
      </c>
      <c r="D393" s="4" t="s">
        <v>27</v>
      </c>
      <c r="E393" s="21" t="s">
        <v>726</v>
      </c>
      <c r="F393" s="21"/>
      <c r="G393" s="6">
        <f>SUM(G394)</f>
        <v>2473.6</v>
      </c>
      <c r="H393" s="6">
        <f t="shared" ref="H393:I394" si="191">SUM(H394)</f>
        <v>2473.6</v>
      </c>
      <c r="I393" s="6">
        <f t="shared" si="191"/>
        <v>2473.6</v>
      </c>
    </row>
    <row r="394" spans="1:9">
      <c r="A394" s="52" t="s">
        <v>21</v>
      </c>
      <c r="B394" s="49"/>
      <c r="C394" s="4" t="s">
        <v>66</v>
      </c>
      <c r="D394" s="4" t="s">
        <v>27</v>
      </c>
      <c r="E394" s="21" t="s">
        <v>816</v>
      </c>
      <c r="F394" s="21"/>
      <c r="G394" s="6">
        <f>SUM(G395)</f>
        <v>2473.6</v>
      </c>
      <c r="H394" s="6">
        <f t="shared" si="191"/>
        <v>2473.6</v>
      </c>
      <c r="I394" s="6">
        <f t="shared" si="191"/>
        <v>2473.6</v>
      </c>
    </row>
    <row r="395" spans="1:9" ht="31.5">
      <c r="A395" s="23" t="s">
        <v>25</v>
      </c>
      <c r="B395" s="49"/>
      <c r="C395" s="4" t="s">
        <v>66</v>
      </c>
      <c r="D395" s="4" t="s">
        <v>27</v>
      </c>
      <c r="E395" s="21" t="s">
        <v>816</v>
      </c>
      <c r="F395" s="21">
        <v>200</v>
      </c>
      <c r="G395" s="6">
        <v>2473.6</v>
      </c>
      <c r="H395" s="6">
        <v>2473.6</v>
      </c>
      <c r="I395" s="6">
        <v>2473.6</v>
      </c>
    </row>
    <row r="396" spans="1:9" ht="31.5">
      <c r="A396" s="89" t="s">
        <v>819</v>
      </c>
      <c r="B396" s="49"/>
      <c r="C396" s="4" t="s">
        <v>66</v>
      </c>
      <c r="D396" s="4" t="s">
        <v>27</v>
      </c>
      <c r="E396" s="21" t="s">
        <v>727</v>
      </c>
      <c r="F396" s="21"/>
      <c r="G396" s="6">
        <f>SUM(G397)</f>
        <v>50658.299999999996</v>
      </c>
      <c r="H396" s="6">
        <f t="shared" ref="H396:I396" si="192">SUM(H397)</f>
        <v>50658.299999999996</v>
      </c>
      <c r="I396" s="6">
        <f t="shared" si="192"/>
        <v>50658.299999999996</v>
      </c>
    </row>
    <row r="397" spans="1:9">
      <c r="A397" s="89" t="s">
        <v>263</v>
      </c>
      <c r="B397" s="49"/>
      <c r="C397" s="4" t="s">
        <v>66</v>
      </c>
      <c r="D397" s="4" t="s">
        <v>27</v>
      </c>
      <c r="E397" s="21" t="s">
        <v>817</v>
      </c>
      <c r="F397" s="21"/>
      <c r="G397" s="6">
        <f>SUM(G398:G400)</f>
        <v>50658.299999999996</v>
      </c>
      <c r="H397" s="6">
        <f t="shared" ref="H397:I397" si="193">SUM(H398:H400)</f>
        <v>50658.299999999996</v>
      </c>
      <c r="I397" s="6">
        <f t="shared" si="193"/>
        <v>50658.299999999996</v>
      </c>
    </row>
    <row r="398" spans="1:9" ht="47.25">
      <c r="A398" s="2" t="s">
        <v>24</v>
      </c>
      <c r="B398" s="49"/>
      <c r="C398" s="4" t="s">
        <v>66</v>
      </c>
      <c r="D398" s="4" t="s">
        <v>27</v>
      </c>
      <c r="E398" s="21" t="s">
        <v>817</v>
      </c>
      <c r="F398" s="21">
        <v>100</v>
      </c>
      <c r="G398" s="6">
        <v>48158.2</v>
      </c>
      <c r="H398" s="6">
        <v>48158.2</v>
      </c>
      <c r="I398" s="6">
        <v>48158.2</v>
      </c>
    </row>
    <row r="399" spans="1:9" ht="31.5">
      <c r="A399" s="108" t="s">
        <v>25</v>
      </c>
      <c r="B399" s="49"/>
      <c r="C399" s="4" t="s">
        <v>66</v>
      </c>
      <c r="D399" s="4" t="s">
        <v>27</v>
      </c>
      <c r="E399" s="21" t="s">
        <v>817</v>
      </c>
      <c r="F399" s="21">
        <v>200</v>
      </c>
      <c r="G399" s="6">
        <v>2350.4</v>
      </c>
      <c r="H399" s="6">
        <v>2350.4</v>
      </c>
      <c r="I399" s="6">
        <v>2350.4</v>
      </c>
    </row>
    <row r="400" spans="1:9">
      <c r="A400" s="108" t="s">
        <v>13</v>
      </c>
      <c r="B400" s="4"/>
      <c r="C400" s="4" t="s">
        <v>66</v>
      </c>
      <c r="D400" s="4" t="s">
        <v>27</v>
      </c>
      <c r="E400" s="21" t="s">
        <v>817</v>
      </c>
      <c r="F400" s="21">
        <v>800</v>
      </c>
      <c r="G400" s="6">
        <v>149.69999999999999</v>
      </c>
      <c r="H400" s="6">
        <v>149.69999999999999</v>
      </c>
      <c r="I400" s="6">
        <v>149.69999999999999</v>
      </c>
    </row>
    <row r="401" spans="1:9">
      <c r="A401" s="2" t="s">
        <v>74</v>
      </c>
      <c r="B401" s="4"/>
      <c r="C401" s="109" t="s">
        <v>66</v>
      </c>
      <c r="D401" s="109" t="s">
        <v>66</v>
      </c>
      <c r="E401" s="109"/>
      <c r="F401" s="109"/>
      <c r="G401" s="8">
        <f>G402+G414</f>
        <v>26262.600000000002</v>
      </c>
      <c r="H401" s="8">
        <f t="shared" ref="H401:I401" si="194">H402+H414</f>
        <v>24601.4</v>
      </c>
      <c r="I401" s="8">
        <f t="shared" si="194"/>
        <v>24601.4</v>
      </c>
    </row>
    <row r="402" spans="1:9" s="104" customFormat="1" ht="31.5">
      <c r="A402" s="96" t="s">
        <v>274</v>
      </c>
      <c r="B402" s="120"/>
      <c r="C402" s="101" t="s">
        <v>66</v>
      </c>
      <c r="D402" s="101" t="s">
        <v>66</v>
      </c>
      <c r="E402" s="102" t="s">
        <v>169</v>
      </c>
      <c r="F402" s="101"/>
      <c r="G402" s="103">
        <f>G407+G403</f>
        <v>25995.200000000001</v>
      </c>
      <c r="H402" s="103">
        <f t="shared" ref="H402:I402" si="195">H407+H403</f>
        <v>24334</v>
      </c>
      <c r="I402" s="103">
        <f t="shared" si="195"/>
        <v>24334</v>
      </c>
    </row>
    <row r="403" spans="1:9">
      <c r="A403" s="108" t="s">
        <v>218</v>
      </c>
      <c r="B403" s="19"/>
      <c r="C403" s="4" t="s">
        <v>66</v>
      </c>
      <c r="D403" s="4" t="s">
        <v>66</v>
      </c>
      <c r="E403" s="21" t="s">
        <v>794</v>
      </c>
      <c r="F403" s="109"/>
      <c r="G403" s="8">
        <f>G404</f>
        <v>20000</v>
      </c>
      <c r="H403" s="8">
        <f t="shared" ref="H403:I403" si="196">H404</f>
        <v>24334</v>
      </c>
      <c r="I403" s="8">
        <f t="shared" si="196"/>
        <v>24334</v>
      </c>
    </row>
    <row r="404" spans="1:9" ht="31.5">
      <c r="A404" s="108" t="s">
        <v>668</v>
      </c>
      <c r="B404" s="19"/>
      <c r="C404" s="4" t="s">
        <v>66</v>
      </c>
      <c r="D404" s="4" t="s">
        <v>66</v>
      </c>
      <c r="E404" s="21" t="s">
        <v>835</v>
      </c>
      <c r="F404" s="109"/>
      <c r="G404" s="8">
        <f>G405</f>
        <v>20000</v>
      </c>
      <c r="H404" s="8">
        <f t="shared" ref="H404:I404" si="197">H405</f>
        <v>24334</v>
      </c>
      <c r="I404" s="8">
        <f t="shared" si="197"/>
        <v>24334</v>
      </c>
    </row>
    <row r="405" spans="1:9" ht="31.5">
      <c r="A405" s="108" t="s">
        <v>836</v>
      </c>
      <c r="B405" s="19"/>
      <c r="C405" s="4" t="s">
        <v>66</v>
      </c>
      <c r="D405" s="4" t="s">
        <v>66</v>
      </c>
      <c r="E405" s="21" t="s">
        <v>879</v>
      </c>
      <c r="F405" s="109"/>
      <c r="G405" s="8">
        <f>G406</f>
        <v>20000</v>
      </c>
      <c r="H405" s="8">
        <f t="shared" ref="H405:I405" si="198">H406</f>
        <v>24334</v>
      </c>
      <c r="I405" s="8">
        <f t="shared" si="198"/>
        <v>24334</v>
      </c>
    </row>
    <row r="406" spans="1:9" ht="31.5">
      <c r="A406" s="108" t="s">
        <v>107</v>
      </c>
      <c r="B406" s="19"/>
      <c r="C406" s="4" t="s">
        <v>66</v>
      </c>
      <c r="D406" s="4" t="s">
        <v>66</v>
      </c>
      <c r="E406" s="21" t="s">
        <v>879</v>
      </c>
      <c r="F406" s="109" t="s">
        <v>102</v>
      </c>
      <c r="G406" s="8">
        <v>20000</v>
      </c>
      <c r="H406" s="8">
        <v>24334</v>
      </c>
      <c r="I406" s="8">
        <v>24334</v>
      </c>
    </row>
    <row r="407" spans="1:9">
      <c r="A407" s="23" t="s">
        <v>335</v>
      </c>
      <c r="B407" s="4"/>
      <c r="C407" s="4" t="s">
        <v>66</v>
      </c>
      <c r="D407" s="4" t="s">
        <v>66</v>
      </c>
      <c r="E407" s="5" t="s">
        <v>336</v>
      </c>
      <c r="F407" s="4"/>
      <c r="G407" s="6">
        <f>G408+G411</f>
        <v>5995.2</v>
      </c>
      <c r="H407" s="6">
        <f t="shared" ref="H407:I407" si="199">H408+H411</f>
        <v>0</v>
      </c>
      <c r="I407" s="6">
        <f t="shared" si="199"/>
        <v>0</v>
      </c>
    </row>
    <row r="408" spans="1:9" ht="31.5">
      <c r="A408" s="52" t="s">
        <v>840</v>
      </c>
      <c r="B408" s="4"/>
      <c r="C408" s="4" t="s">
        <v>66</v>
      </c>
      <c r="D408" s="4" t="s">
        <v>66</v>
      </c>
      <c r="E408" s="21" t="s">
        <v>341</v>
      </c>
      <c r="F408" s="4"/>
      <c r="G408" s="6">
        <f>G409</f>
        <v>573</v>
      </c>
      <c r="H408" s="6">
        <f t="shared" ref="H408:I408" si="200">H409</f>
        <v>0</v>
      </c>
      <c r="I408" s="6">
        <f t="shared" si="200"/>
        <v>0</v>
      </c>
    </row>
    <row r="409" spans="1:9" ht="31.5">
      <c r="A409" s="52" t="s">
        <v>339</v>
      </c>
      <c r="B409" s="4"/>
      <c r="C409" s="4" t="s">
        <v>66</v>
      </c>
      <c r="D409" s="4" t="s">
        <v>66</v>
      </c>
      <c r="E409" s="21" t="s">
        <v>342</v>
      </c>
      <c r="F409" s="4"/>
      <c r="G409" s="6">
        <f>G410</f>
        <v>573</v>
      </c>
      <c r="H409" s="6">
        <f t="shared" ref="H409:I409" si="201">H410</f>
        <v>0</v>
      </c>
      <c r="I409" s="6">
        <f t="shared" si="201"/>
        <v>0</v>
      </c>
    </row>
    <row r="410" spans="1:9" ht="31.5">
      <c r="A410" s="22" t="s">
        <v>107</v>
      </c>
      <c r="B410" s="4"/>
      <c r="C410" s="4" t="s">
        <v>66</v>
      </c>
      <c r="D410" s="4" t="s">
        <v>66</v>
      </c>
      <c r="E410" s="21" t="s">
        <v>342</v>
      </c>
      <c r="F410" s="4" t="s">
        <v>102</v>
      </c>
      <c r="G410" s="6">
        <f>580.6-7.6</f>
        <v>573</v>
      </c>
      <c r="H410" s="6"/>
      <c r="I410" s="6"/>
    </row>
    <row r="411" spans="1:9">
      <c r="A411" s="52" t="s">
        <v>345</v>
      </c>
      <c r="B411" s="49"/>
      <c r="C411" s="4" t="s">
        <v>66</v>
      </c>
      <c r="D411" s="4" t="s">
        <v>66</v>
      </c>
      <c r="E411" s="21" t="s">
        <v>346</v>
      </c>
      <c r="F411" s="49"/>
      <c r="G411" s="6">
        <f>G412</f>
        <v>5422.2</v>
      </c>
      <c r="H411" s="6">
        <f t="shared" ref="H411:I411" si="202">H412</f>
        <v>0</v>
      </c>
      <c r="I411" s="6">
        <f t="shared" si="202"/>
        <v>0</v>
      </c>
    </row>
    <row r="412" spans="1:9" ht="31.5">
      <c r="A412" s="52" t="s">
        <v>339</v>
      </c>
      <c r="B412" s="49"/>
      <c r="C412" s="4" t="s">
        <v>66</v>
      </c>
      <c r="D412" s="4" t="s">
        <v>66</v>
      </c>
      <c r="E412" s="21" t="s">
        <v>347</v>
      </c>
      <c r="F412" s="49"/>
      <c r="G412" s="6">
        <f>G413</f>
        <v>5422.2</v>
      </c>
      <c r="H412" s="6">
        <f t="shared" ref="H412:I412" si="203">H413</f>
        <v>0</v>
      </c>
      <c r="I412" s="6">
        <f t="shared" si="203"/>
        <v>0</v>
      </c>
    </row>
    <row r="413" spans="1:9" ht="31.5">
      <c r="A413" s="22" t="s">
        <v>107</v>
      </c>
      <c r="B413" s="49"/>
      <c r="C413" s="4" t="s">
        <v>66</v>
      </c>
      <c r="D413" s="4" t="s">
        <v>66</v>
      </c>
      <c r="E413" s="21" t="s">
        <v>347</v>
      </c>
      <c r="F413" s="4" t="s">
        <v>102</v>
      </c>
      <c r="G413" s="6">
        <v>5422.2</v>
      </c>
      <c r="H413" s="6"/>
      <c r="I413" s="6"/>
    </row>
    <row r="414" spans="1:9" s="104" customFormat="1">
      <c r="A414" s="110" t="s">
        <v>87</v>
      </c>
      <c r="B414" s="105"/>
      <c r="C414" s="101" t="s">
        <v>66</v>
      </c>
      <c r="D414" s="101" t="s">
        <v>66</v>
      </c>
      <c r="E414" s="101" t="s">
        <v>88</v>
      </c>
      <c r="F414" s="101"/>
      <c r="G414" s="103">
        <f>SUM(G415)</f>
        <v>267.39999999999998</v>
      </c>
      <c r="H414" s="103">
        <f t="shared" ref="H414:I414" si="204">SUM(H415)</f>
        <v>267.39999999999998</v>
      </c>
      <c r="I414" s="103">
        <f t="shared" si="204"/>
        <v>267.39999999999998</v>
      </c>
    </row>
    <row r="415" spans="1:9" ht="47.25">
      <c r="A415" s="108" t="s">
        <v>365</v>
      </c>
      <c r="B415" s="109"/>
      <c r="C415" s="109" t="s">
        <v>66</v>
      </c>
      <c r="D415" s="109" t="s">
        <v>66</v>
      </c>
      <c r="E415" s="109" t="s">
        <v>152</v>
      </c>
      <c r="F415" s="21"/>
      <c r="G415" s="8">
        <f>SUM(G416:G417)</f>
        <v>267.39999999999998</v>
      </c>
      <c r="H415" s="8">
        <f>SUM(H416:H417)</f>
        <v>267.39999999999998</v>
      </c>
      <c r="I415" s="8">
        <f>SUM(I416:I417)</f>
        <v>267.39999999999998</v>
      </c>
    </row>
    <row r="416" spans="1:9" ht="47.25">
      <c r="A416" s="2" t="s">
        <v>24</v>
      </c>
      <c r="B416" s="109"/>
      <c r="C416" s="109" t="s">
        <v>66</v>
      </c>
      <c r="D416" s="109" t="s">
        <v>66</v>
      </c>
      <c r="E416" s="109" t="s">
        <v>152</v>
      </c>
      <c r="F416" s="109" t="s">
        <v>35</v>
      </c>
      <c r="G416" s="8">
        <v>257.89999999999998</v>
      </c>
      <c r="H416" s="8">
        <v>257.89999999999998</v>
      </c>
      <c r="I416" s="8">
        <v>257.89999999999998</v>
      </c>
    </row>
    <row r="417" spans="1:9" ht="31.5">
      <c r="A417" s="108" t="s">
        <v>25</v>
      </c>
      <c r="B417" s="109"/>
      <c r="C417" s="109" t="s">
        <v>66</v>
      </c>
      <c r="D417" s="109" t="s">
        <v>66</v>
      </c>
      <c r="E417" s="109" t="s">
        <v>152</v>
      </c>
      <c r="F417" s="109" t="s">
        <v>36</v>
      </c>
      <c r="G417" s="8">
        <v>9.5</v>
      </c>
      <c r="H417" s="8">
        <v>9.5</v>
      </c>
      <c r="I417" s="8">
        <v>9.5</v>
      </c>
    </row>
    <row r="418" spans="1:9">
      <c r="A418" s="108" t="s">
        <v>142</v>
      </c>
      <c r="B418" s="19"/>
      <c r="C418" s="109" t="s">
        <v>29</v>
      </c>
      <c r="D418" s="21"/>
      <c r="E418" s="21"/>
      <c r="F418" s="21"/>
      <c r="G418" s="8">
        <f>SUM(G419+G427)</f>
        <v>26594.3</v>
      </c>
      <c r="H418" s="8">
        <f>SUM(H419+H427)</f>
        <v>19644.2</v>
      </c>
      <c r="I418" s="8">
        <f>SUM(I419+I427)</f>
        <v>19644.2</v>
      </c>
    </row>
    <row r="419" spans="1:9">
      <c r="A419" s="108" t="s">
        <v>101</v>
      </c>
      <c r="B419" s="19"/>
      <c r="C419" s="109" t="s">
        <v>29</v>
      </c>
      <c r="D419" s="109" t="s">
        <v>27</v>
      </c>
      <c r="E419" s="21"/>
      <c r="F419" s="21"/>
      <c r="G419" s="8">
        <f>G420</f>
        <v>11021.5</v>
      </c>
      <c r="H419" s="8">
        <f t="shared" ref="H419:I419" si="205">H420</f>
        <v>11021.5</v>
      </c>
      <c r="I419" s="8">
        <f t="shared" si="205"/>
        <v>11021.5</v>
      </c>
    </row>
    <row r="420" spans="1:9" s="104" customFormat="1" ht="31.5">
      <c r="A420" s="96" t="s">
        <v>132</v>
      </c>
      <c r="B420" s="120"/>
      <c r="C420" s="101" t="s">
        <v>29</v>
      </c>
      <c r="D420" s="101" t="s">
        <v>27</v>
      </c>
      <c r="E420" s="102" t="s">
        <v>166</v>
      </c>
      <c r="F420" s="102"/>
      <c r="G420" s="103">
        <f>G421</f>
        <v>11021.5</v>
      </c>
      <c r="H420" s="103">
        <f t="shared" ref="H420:I422" si="206">H421</f>
        <v>11021.5</v>
      </c>
      <c r="I420" s="103">
        <f t="shared" si="206"/>
        <v>11021.5</v>
      </c>
    </row>
    <row r="421" spans="1:9">
      <c r="A421" s="108" t="s">
        <v>179</v>
      </c>
      <c r="B421" s="19"/>
      <c r="C421" s="109" t="s">
        <v>29</v>
      </c>
      <c r="D421" s="109" t="s">
        <v>27</v>
      </c>
      <c r="E421" s="21" t="s">
        <v>216</v>
      </c>
      <c r="F421" s="21"/>
      <c r="G421" s="8">
        <f>G422</f>
        <v>11021.5</v>
      </c>
      <c r="H421" s="8">
        <f t="shared" si="206"/>
        <v>11021.5</v>
      </c>
      <c r="I421" s="8">
        <f t="shared" si="206"/>
        <v>11021.5</v>
      </c>
    </row>
    <row r="422" spans="1:9" ht="31.5">
      <c r="A422" s="108" t="s">
        <v>818</v>
      </c>
      <c r="B422" s="19"/>
      <c r="C422" s="109" t="s">
        <v>29</v>
      </c>
      <c r="D422" s="109" t="s">
        <v>27</v>
      </c>
      <c r="E422" s="21" t="s">
        <v>269</v>
      </c>
      <c r="F422" s="21"/>
      <c r="G422" s="8">
        <f>G423</f>
        <v>11021.5</v>
      </c>
      <c r="H422" s="8">
        <f t="shared" si="206"/>
        <v>11021.5</v>
      </c>
      <c r="I422" s="8">
        <f t="shared" si="206"/>
        <v>11021.5</v>
      </c>
    </row>
    <row r="423" spans="1:9">
      <c r="A423" s="108" t="s">
        <v>263</v>
      </c>
      <c r="B423" s="19"/>
      <c r="C423" s="109" t="s">
        <v>29</v>
      </c>
      <c r="D423" s="109" t="s">
        <v>27</v>
      </c>
      <c r="E423" s="21" t="s">
        <v>305</v>
      </c>
      <c r="F423" s="21"/>
      <c r="G423" s="8">
        <f>SUM(G424:G426)</f>
        <v>11021.5</v>
      </c>
      <c r="H423" s="8">
        <f>SUM(H424:H426)</f>
        <v>11021.5</v>
      </c>
      <c r="I423" s="8">
        <f>SUM(I424:I426)</f>
        <v>11021.5</v>
      </c>
    </row>
    <row r="424" spans="1:9" ht="47.25">
      <c r="A424" s="2" t="s">
        <v>24</v>
      </c>
      <c r="B424" s="19"/>
      <c r="C424" s="109" t="s">
        <v>29</v>
      </c>
      <c r="D424" s="109" t="s">
        <v>27</v>
      </c>
      <c r="E424" s="21" t="s">
        <v>305</v>
      </c>
      <c r="F424" s="109" t="s">
        <v>35</v>
      </c>
      <c r="G424" s="8">
        <v>9440</v>
      </c>
      <c r="H424" s="8">
        <v>9440</v>
      </c>
      <c r="I424" s="8">
        <v>9440</v>
      </c>
    </row>
    <row r="425" spans="1:9" ht="31.5">
      <c r="A425" s="108" t="s">
        <v>25</v>
      </c>
      <c r="B425" s="19"/>
      <c r="C425" s="109" t="s">
        <v>29</v>
      </c>
      <c r="D425" s="109" t="s">
        <v>27</v>
      </c>
      <c r="E425" s="21" t="s">
        <v>305</v>
      </c>
      <c r="F425" s="109" t="s">
        <v>36</v>
      </c>
      <c r="G425" s="8">
        <v>1215.0999999999999</v>
      </c>
      <c r="H425" s="8">
        <v>1215.0999999999999</v>
      </c>
      <c r="I425" s="8">
        <v>1215.0999999999999</v>
      </c>
    </row>
    <row r="426" spans="1:9">
      <c r="A426" s="108" t="s">
        <v>13</v>
      </c>
      <c r="B426" s="19"/>
      <c r="C426" s="109" t="s">
        <v>29</v>
      </c>
      <c r="D426" s="109" t="s">
        <v>27</v>
      </c>
      <c r="E426" s="21" t="s">
        <v>305</v>
      </c>
      <c r="F426" s="109" t="s">
        <v>41</v>
      </c>
      <c r="G426" s="8">
        <v>366.4</v>
      </c>
      <c r="H426" s="8">
        <v>366.4</v>
      </c>
      <c r="I426" s="8">
        <v>366.4</v>
      </c>
    </row>
    <row r="427" spans="1:9">
      <c r="A427" s="108" t="s">
        <v>75</v>
      </c>
      <c r="B427" s="19"/>
      <c r="C427" s="109" t="s">
        <v>29</v>
      </c>
      <c r="D427" s="109" t="s">
        <v>66</v>
      </c>
      <c r="E427" s="21"/>
      <c r="F427" s="21"/>
      <c r="G427" s="8">
        <f>G428+G440</f>
        <v>15572.8</v>
      </c>
      <c r="H427" s="8">
        <f>H428+H440</f>
        <v>8622.7000000000007</v>
      </c>
      <c r="I427" s="8">
        <f>I428+I440</f>
        <v>8622.7000000000007</v>
      </c>
    </row>
    <row r="428" spans="1:9" s="104" customFormat="1" ht="31.5">
      <c r="A428" s="96" t="s">
        <v>132</v>
      </c>
      <c r="B428" s="120"/>
      <c r="C428" s="101" t="s">
        <v>29</v>
      </c>
      <c r="D428" s="101" t="s">
        <v>66</v>
      </c>
      <c r="E428" s="102" t="s">
        <v>166</v>
      </c>
      <c r="F428" s="102"/>
      <c r="G428" s="103">
        <f>G429+G436</f>
        <v>15235.8</v>
      </c>
      <c r="H428" s="103">
        <f>H429+H436</f>
        <v>8285.7000000000007</v>
      </c>
      <c r="I428" s="103">
        <f>I429+I436</f>
        <v>8285.7000000000007</v>
      </c>
    </row>
    <row r="429" spans="1:9">
      <c r="A429" s="108" t="s">
        <v>218</v>
      </c>
      <c r="B429" s="19"/>
      <c r="C429" s="109" t="s">
        <v>29</v>
      </c>
      <c r="D429" s="109" t="s">
        <v>66</v>
      </c>
      <c r="E429" s="5" t="s">
        <v>219</v>
      </c>
      <c r="F429" s="109"/>
      <c r="G429" s="8">
        <f>G433+G430</f>
        <v>7019.3</v>
      </c>
      <c r="H429" s="8">
        <f t="shared" ref="H429:I429" si="207">H433+H430</f>
        <v>69.2</v>
      </c>
      <c r="I429" s="8">
        <f t="shared" si="207"/>
        <v>69.2</v>
      </c>
    </row>
    <row r="430" spans="1:9" ht="31.5">
      <c r="A430" s="108" t="s">
        <v>831</v>
      </c>
      <c r="B430" s="19"/>
      <c r="C430" s="109" t="s">
        <v>29</v>
      </c>
      <c r="D430" s="109" t="s">
        <v>66</v>
      </c>
      <c r="E430" s="5" t="s">
        <v>829</v>
      </c>
      <c r="F430" s="109"/>
      <c r="G430" s="8">
        <f>G431</f>
        <v>69.2</v>
      </c>
      <c r="H430" s="8">
        <f t="shared" ref="H430:I430" si="208">H431</f>
        <v>69.2</v>
      </c>
      <c r="I430" s="8">
        <f t="shared" si="208"/>
        <v>69.2</v>
      </c>
    </row>
    <row r="431" spans="1:9" ht="157.5">
      <c r="A431" s="108" t="s">
        <v>360</v>
      </c>
      <c r="B431" s="19"/>
      <c r="C431" s="109" t="s">
        <v>29</v>
      </c>
      <c r="D431" s="109" t="s">
        <v>66</v>
      </c>
      <c r="E431" s="5" t="s">
        <v>830</v>
      </c>
      <c r="F431" s="109"/>
      <c r="G431" s="8">
        <f>G432</f>
        <v>69.2</v>
      </c>
      <c r="H431" s="8">
        <f t="shared" ref="H431:I431" si="209">H432</f>
        <v>69.2</v>
      </c>
      <c r="I431" s="8">
        <f t="shared" si="209"/>
        <v>69.2</v>
      </c>
    </row>
    <row r="432" spans="1:9" ht="31.5">
      <c r="A432" s="108" t="s">
        <v>25</v>
      </c>
      <c r="B432" s="19"/>
      <c r="C432" s="109" t="s">
        <v>29</v>
      </c>
      <c r="D432" s="109" t="s">
        <v>66</v>
      </c>
      <c r="E432" s="5" t="s">
        <v>830</v>
      </c>
      <c r="F432" s="109" t="s">
        <v>36</v>
      </c>
      <c r="G432" s="8">
        <v>69.2</v>
      </c>
      <c r="H432" s="8">
        <v>69.2</v>
      </c>
      <c r="I432" s="8">
        <v>69.2</v>
      </c>
    </row>
    <row r="433" spans="1:9">
      <c r="A433" s="108" t="s">
        <v>357</v>
      </c>
      <c r="B433" s="19"/>
      <c r="C433" s="109" t="s">
        <v>29</v>
      </c>
      <c r="D433" s="109" t="s">
        <v>66</v>
      </c>
      <c r="E433" s="5" t="s">
        <v>356</v>
      </c>
      <c r="F433" s="109"/>
      <c r="G433" s="8">
        <f>SUM(G434)</f>
        <v>6950.1</v>
      </c>
      <c r="H433" s="8">
        <f t="shared" ref="H433:I433" si="210">SUM(H434)</f>
        <v>0</v>
      </c>
      <c r="I433" s="8">
        <f t="shared" si="210"/>
        <v>0</v>
      </c>
    </row>
    <row r="434" spans="1:9" ht="47.25">
      <c r="A434" s="108" t="s">
        <v>153</v>
      </c>
      <c r="B434" s="19"/>
      <c r="C434" s="109" t="s">
        <v>29</v>
      </c>
      <c r="D434" s="109" t="s">
        <v>66</v>
      </c>
      <c r="E434" s="5" t="s">
        <v>355</v>
      </c>
      <c r="F434" s="109"/>
      <c r="G434" s="8">
        <f>SUM(G435)</f>
        <v>6950.1</v>
      </c>
      <c r="H434" s="8">
        <f t="shared" ref="H434:I434" si="211">SUM(H435)</f>
        <v>0</v>
      </c>
      <c r="I434" s="8">
        <f t="shared" si="211"/>
        <v>0</v>
      </c>
    </row>
    <row r="435" spans="1:9" ht="31.5">
      <c r="A435" s="108" t="s">
        <v>25</v>
      </c>
      <c r="B435" s="19"/>
      <c r="C435" s="109" t="s">
        <v>29</v>
      </c>
      <c r="D435" s="109" t="s">
        <v>66</v>
      </c>
      <c r="E435" s="5" t="s">
        <v>355</v>
      </c>
      <c r="F435" s="109" t="s">
        <v>36</v>
      </c>
      <c r="G435" s="8">
        <v>6950.1</v>
      </c>
      <c r="H435" s="8"/>
      <c r="I435" s="8"/>
    </row>
    <row r="436" spans="1:9">
      <c r="A436" s="108" t="s">
        <v>179</v>
      </c>
      <c r="B436" s="19"/>
      <c r="C436" s="109" t="s">
        <v>29</v>
      </c>
      <c r="D436" s="109" t="s">
        <v>66</v>
      </c>
      <c r="E436" s="21" t="s">
        <v>216</v>
      </c>
      <c r="F436" s="21"/>
      <c r="G436" s="8">
        <f>G437</f>
        <v>8216.5</v>
      </c>
      <c r="H436" s="8">
        <f t="shared" ref="H436:I437" si="212">H437</f>
        <v>8216.5</v>
      </c>
      <c r="I436" s="8">
        <f t="shared" si="212"/>
        <v>8216.5</v>
      </c>
    </row>
    <row r="437" spans="1:9" ht="31.5">
      <c r="A437" s="108" t="s">
        <v>270</v>
      </c>
      <c r="B437" s="19"/>
      <c r="C437" s="109" t="s">
        <v>29</v>
      </c>
      <c r="D437" s="109" t="s">
        <v>66</v>
      </c>
      <c r="E437" s="21" t="s">
        <v>217</v>
      </c>
      <c r="F437" s="21"/>
      <c r="G437" s="8">
        <f>G438</f>
        <v>8216.5</v>
      </c>
      <c r="H437" s="8">
        <f t="shared" si="212"/>
        <v>8216.5</v>
      </c>
      <c r="I437" s="8">
        <f t="shared" si="212"/>
        <v>8216.5</v>
      </c>
    </row>
    <row r="438" spans="1:9">
      <c r="A438" s="108" t="s">
        <v>21</v>
      </c>
      <c r="B438" s="19"/>
      <c r="C438" s="109" t="s">
        <v>29</v>
      </c>
      <c r="D438" s="109" t="s">
        <v>66</v>
      </c>
      <c r="E438" s="21" t="s">
        <v>271</v>
      </c>
      <c r="F438" s="21"/>
      <c r="G438" s="8">
        <f>G439</f>
        <v>8216.5</v>
      </c>
      <c r="H438" s="8">
        <f t="shared" ref="H438:I438" si="213">H439</f>
        <v>8216.5</v>
      </c>
      <c r="I438" s="8">
        <f t="shared" si="213"/>
        <v>8216.5</v>
      </c>
    </row>
    <row r="439" spans="1:9" ht="31.5">
      <c r="A439" s="108" t="s">
        <v>25</v>
      </c>
      <c r="B439" s="19"/>
      <c r="C439" s="109" t="s">
        <v>29</v>
      </c>
      <c r="D439" s="109" t="s">
        <v>66</v>
      </c>
      <c r="E439" s="21" t="s">
        <v>271</v>
      </c>
      <c r="F439" s="109" t="s">
        <v>36</v>
      </c>
      <c r="G439" s="8">
        <v>8216.5</v>
      </c>
      <c r="H439" s="8">
        <v>8216.5</v>
      </c>
      <c r="I439" s="8">
        <v>8216.5</v>
      </c>
    </row>
    <row r="440" spans="1:9" s="104" customFormat="1" ht="31.5">
      <c r="A440" s="110" t="s">
        <v>122</v>
      </c>
      <c r="B440" s="105"/>
      <c r="C440" s="101" t="s">
        <v>29</v>
      </c>
      <c r="D440" s="101" t="s">
        <v>66</v>
      </c>
      <c r="E440" s="105" t="s">
        <v>220</v>
      </c>
      <c r="F440" s="105"/>
      <c r="G440" s="106">
        <f>G441</f>
        <v>337</v>
      </c>
      <c r="H440" s="106">
        <f>H441</f>
        <v>337</v>
      </c>
      <c r="I440" s="106">
        <f>I441</f>
        <v>337</v>
      </c>
    </row>
    <row r="441" spans="1:9">
      <c r="A441" s="108" t="s">
        <v>179</v>
      </c>
      <c r="B441" s="4"/>
      <c r="C441" s="109" t="s">
        <v>29</v>
      </c>
      <c r="D441" s="109" t="s">
        <v>66</v>
      </c>
      <c r="E441" s="4" t="s">
        <v>222</v>
      </c>
      <c r="F441" s="4"/>
      <c r="G441" s="6">
        <f>G442</f>
        <v>337</v>
      </c>
      <c r="H441" s="6">
        <f t="shared" ref="H441:H442" si="214">H442</f>
        <v>337</v>
      </c>
      <c r="I441" s="6">
        <f t="shared" ref="I441:I442" si="215">I442</f>
        <v>337</v>
      </c>
    </row>
    <row r="442" spans="1:9" ht="31.5">
      <c r="A442" s="108" t="s">
        <v>261</v>
      </c>
      <c r="B442" s="4"/>
      <c r="C442" s="109" t="s">
        <v>29</v>
      </c>
      <c r="D442" s="109" t="s">
        <v>66</v>
      </c>
      <c r="E442" s="4" t="s">
        <v>221</v>
      </c>
      <c r="F442" s="4"/>
      <c r="G442" s="6">
        <f>G443</f>
        <v>337</v>
      </c>
      <c r="H442" s="6">
        <f t="shared" si="214"/>
        <v>337</v>
      </c>
      <c r="I442" s="6">
        <f t="shared" si="215"/>
        <v>337</v>
      </c>
    </row>
    <row r="443" spans="1:9" ht="31.5">
      <c r="A443" s="2" t="s">
        <v>262</v>
      </c>
      <c r="B443" s="4"/>
      <c r="C443" s="109" t="s">
        <v>29</v>
      </c>
      <c r="D443" s="109" t="s">
        <v>66</v>
      </c>
      <c r="E443" s="4" t="s">
        <v>307</v>
      </c>
      <c r="F443" s="4"/>
      <c r="G443" s="6">
        <f t="shared" ref="G443:I443" si="216">SUM(G444)</f>
        <v>337</v>
      </c>
      <c r="H443" s="6">
        <f t="shared" si="216"/>
        <v>337</v>
      </c>
      <c r="I443" s="6">
        <f t="shared" si="216"/>
        <v>337</v>
      </c>
    </row>
    <row r="444" spans="1:9" ht="31.5">
      <c r="A444" s="2" t="s">
        <v>25</v>
      </c>
      <c r="B444" s="4"/>
      <c r="C444" s="109" t="s">
        <v>29</v>
      </c>
      <c r="D444" s="109" t="s">
        <v>66</v>
      </c>
      <c r="E444" s="4" t="s">
        <v>307</v>
      </c>
      <c r="F444" s="4" t="s">
        <v>36</v>
      </c>
      <c r="G444" s="6">
        <v>337</v>
      </c>
      <c r="H444" s="8">
        <v>337</v>
      </c>
      <c r="I444" s="8">
        <v>337</v>
      </c>
    </row>
    <row r="445" spans="1:9">
      <c r="A445" s="2" t="s">
        <v>51</v>
      </c>
      <c r="B445" s="19"/>
      <c r="C445" s="109" t="s">
        <v>52</v>
      </c>
      <c r="D445" s="109"/>
      <c r="E445" s="21"/>
      <c r="F445" s="109"/>
      <c r="G445" s="8">
        <f>SUM(G452)+G446</f>
        <v>10000</v>
      </c>
      <c r="H445" s="8">
        <f>SUM(H452)+H446</f>
        <v>0</v>
      </c>
      <c r="I445" s="8">
        <f>SUM(I452)+I446</f>
        <v>0</v>
      </c>
    </row>
    <row r="446" spans="1:9" hidden="1">
      <c r="A446" s="2" t="s">
        <v>127</v>
      </c>
      <c r="B446" s="19"/>
      <c r="C446" s="109" t="s">
        <v>52</v>
      </c>
      <c r="D446" s="109" t="s">
        <v>66</v>
      </c>
      <c r="E446" s="21"/>
      <c r="F446" s="109"/>
      <c r="G446" s="8">
        <f>G447</f>
        <v>0</v>
      </c>
      <c r="H446" s="8">
        <f t="shared" ref="H446:I446" si="217">H447</f>
        <v>0</v>
      </c>
      <c r="I446" s="8">
        <f t="shared" si="217"/>
        <v>0</v>
      </c>
    </row>
    <row r="447" spans="1:9" s="104" customFormat="1" ht="31.5" hidden="1">
      <c r="A447" s="96" t="s">
        <v>139</v>
      </c>
      <c r="B447" s="120"/>
      <c r="C447" s="101" t="s">
        <v>52</v>
      </c>
      <c r="D447" s="101" t="s">
        <v>66</v>
      </c>
      <c r="E447" s="102" t="s">
        <v>158</v>
      </c>
      <c r="F447" s="102"/>
      <c r="G447" s="103">
        <f>G448</f>
        <v>0</v>
      </c>
      <c r="H447" s="103">
        <f t="shared" ref="H447:I447" si="218">H448</f>
        <v>0</v>
      </c>
      <c r="I447" s="103">
        <f t="shared" si="218"/>
        <v>0</v>
      </c>
    </row>
    <row r="448" spans="1:9" hidden="1">
      <c r="A448" s="108" t="s">
        <v>179</v>
      </c>
      <c r="B448" s="19"/>
      <c r="C448" s="109" t="s">
        <v>52</v>
      </c>
      <c r="D448" s="109" t="s">
        <v>66</v>
      </c>
      <c r="E448" s="109" t="s">
        <v>182</v>
      </c>
      <c r="F448" s="21"/>
      <c r="G448" s="8">
        <f>G449</f>
        <v>0</v>
      </c>
      <c r="H448" s="8">
        <f t="shared" ref="H448:I448" si="219">H449</f>
        <v>0</v>
      </c>
      <c r="I448" s="8">
        <f t="shared" si="219"/>
        <v>0</v>
      </c>
    </row>
    <row r="449" spans="1:9" ht="31.5" hidden="1">
      <c r="A449" s="108" t="s">
        <v>250</v>
      </c>
      <c r="B449" s="19"/>
      <c r="C449" s="109" t="s">
        <v>52</v>
      </c>
      <c r="D449" s="109" t="s">
        <v>66</v>
      </c>
      <c r="E449" s="109" t="s">
        <v>249</v>
      </c>
      <c r="F449" s="21"/>
      <c r="G449" s="8">
        <f>G450</f>
        <v>0</v>
      </c>
      <c r="H449" s="8">
        <f t="shared" ref="H449:I449" si="220">H450</f>
        <v>0</v>
      </c>
      <c r="I449" s="8">
        <f t="shared" si="220"/>
        <v>0</v>
      </c>
    </row>
    <row r="450" spans="1:9" ht="31.5" hidden="1">
      <c r="A450" s="108" t="s">
        <v>43</v>
      </c>
      <c r="B450" s="19"/>
      <c r="C450" s="109" t="s">
        <v>52</v>
      </c>
      <c r="D450" s="109" t="s">
        <v>66</v>
      </c>
      <c r="E450" s="21" t="s">
        <v>248</v>
      </c>
      <c r="F450" s="21"/>
      <c r="G450" s="8">
        <f>SUM(G451)</f>
        <v>0</v>
      </c>
      <c r="H450" s="8">
        <f t="shared" ref="H450:I450" si="221">SUM(H451)</f>
        <v>0</v>
      </c>
      <c r="I450" s="8">
        <f t="shared" si="221"/>
        <v>0</v>
      </c>
    </row>
    <row r="451" spans="1:9" ht="31.5" hidden="1">
      <c r="A451" s="108" t="s">
        <v>25</v>
      </c>
      <c r="B451" s="19"/>
      <c r="C451" s="109" t="s">
        <v>52</v>
      </c>
      <c r="D451" s="109" t="s">
        <v>66</v>
      </c>
      <c r="E451" s="21" t="s">
        <v>248</v>
      </c>
      <c r="F451" s="21">
        <v>200</v>
      </c>
      <c r="G451" s="8"/>
      <c r="H451" s="8"/>
      <c r="I451" s="8"/>
    </row>
    <row r="452" spans="1:9">
      <c r="A452" s="108" t="s">
        <v>79</v>
      </c>
      <c r="B452" s="19"/>
      <c r="C452" s="109" t="s">
        <v>52</v>
      </c>
      <c r="D452" s="109" t="s">
        <v>69</v>
      </c>
      <c r="E452" s="21"/>
      <c r="F452" s="109"/>
      <c r="G452" s="8">
        <f t="shared" ref="G452:I452" si="222">SUM(G453)</f>
        <v>10000</v>
      </c>
      <c r="H452" s="8">
        <f t="shared" si="222"/>
        <v>0</v>
      </c>
      <c r="I452" s="8">
        <f t="shared" si="222"/>
        <v>0</v>
      </c>
    </row>
    <row r="453" spans="1:9" s="104" customFormat="1" ht="31.5">
      <c r="A453" s="96" t="s">
        <v>274</v>
      </c>
      <c r="B453" s="120"/>
      <c r="C453" s="101" t="s">
        <v>52</v>
      </c>
      <c r="D453" s="101" t="s">
        <v>69</v>
      </c>
      <c r="E453" s="102" t="s">
        <v>169</v>
      </c>
      <c r="F453" s="102"/>
      <c r="G453" s="103">
        <f>G454</f>
        <v>10000</v>
      </c>
      <c r="H453" s="103">
        <f t="shared" ref="H453:I453" si="223">H454</f>
        <v>0</v>
      </c>
      <c r="I453" s="103">
        <f t="shared" si="223"/>
        <v>0</v>
      </c>
    </row>
    <row r="454" spans="1:9">
      <c r="A454" s="23" t="s">
        <v>335</v>
      </c>
      <c r="B454" s="4"/>
      <c r="C454" s="4" t="s">
        <v>52</v>
      </c>
      <c r="D454" s="4" t="s">
        <v>69</v>
      </c>
      <c r="E454" s="5" t="s">
        <v>336</v>
      </c>
      <c r="F454" s="4"/>
      <c r="G454" s="6">
        <f>G455</f>
        <v>10000</v>
      </c>
      <c r="H454" s="6">
        <f t="shared" ref="H454:I454" si="224">H455</f>
        <v>0</v>
      </c>
      <c r="I454" s="6">
        <f t="shared" si="224"/>
        <v>0</v>
      </c>
    </row>
    <row r="455" spans="1:9">
      <c r="A455" s="52" t="s">
        <v>337</v>
      </c>
      <c r="B455" s="4"/>
      <c r="C455" s="4" t="s">
        <v>52</v>
      </c>
      <c r="D455" s="4" t="s">
        <v>69</v>
      </c>
      <c r="E455" s="21" t="s">
        <v>338</v>
      </c>
      <c r="F455" s="4"/>
      <c r="G455" s="6">
        <f>G456</f>
        <v>10000</v>
      </c>
      <c r="H455" s="6">
        <f t="shared" ref="H455:I455" si="225">H456</f>
        <v>0</v>
      </c>
      <c r="I455" s="6">
        <f t="shared" si="225"/>
        <v>0</v>
      </c>
    </row>
    <row r="456" spans="1:9" ht="31.5">
      <c r="A456" s="52" t="s">
        <v>339</v>
      </c>
      <c r="B456" s="4"/>
      <c r="C456" s="4" t="s">
        <v>52</v>
      </c>
      <c r="D456" s="4" t="s">
        <v>69</v>
      </c>
      <c r="E456" s="21" t="s">
        <v>340</v>
      </c>
      <c r="F456" s="4"/>
      <c r="G456" s="6">
        <f>G457</f>
        <v>10000</v>
      </c>
      <c r="H456" s="6">
        <f t="shared" ref="H456:I456" si="226">H457</f>
        <v>0</v>
      </c>
      <c r="I456" s="6">
        <f t="shared" si="226"/>
        <v>0</v>
      </c>
    </row>
    <row r="457" spans="1:9" ht="31.5">
      <c r="A457" s="22" t="s">
        <v>107</v>
      </c>
      <c r="B457" s="4"/>
      <c r="C457" s="4" t="s">
        <v>52</v>
      </c>
      <c r="D457" s="4" t="s">
        <v>69</v>
      </c>
      <c r="E457" s="21" t="s">
        <v>340</v>
      </c>
      <c r="F457" s="4" t="s">
        <v>102</v>
      </c>
      <c r="G457" s="6">
        <v>10000</v>
      </c>
      <c r="H457" s="6"/>
      <c r="I457" s="6"/>
    </row>
    <row r="458" spans="1:9">
      <c r="A458" s="2" t="s">
        <v>143</v>
      </c>
      <c r="B458" s="4"/>
      <c r="C458" s="109" t="s">
        <v>12</v>
      </c>
      <c r="D458" s="109"/>
      <c r="E458" s="109"/>
      <c r="F458" s="4"/>
      <c r="G458" s="6">
        <f>G459</f>
        <v>22720.6</v>
      </c>
      <c r="H458" s="6">
        <f t="shared" ref="H458:I458" si="227">H459</f>
        <v>190390</v>
      </c>
      <c r="I458" s="6">
        <f t="shared" si="227"/>
        <v>57550</v>
      </c>
    </row>
    <row r="459" spans="1:9">
      <c r="A459" s="2" t="s">
        <v>80</v>
      </c>
      <c r="B459" s="4"/>
      <c r="C459" s="109" t="s">
        <v>12</v>
      </c>
      <c r="D459" s="109" t="s">
        <v>20</v>
      </c>
      <c r="E459" s="109"/>
      <c r="F459" s="4"/>
      <c r="G459" s="6">
        <f>SUM(G468)+G460</f>
        <v>22720.6</v>
      </c>
      <c r="H459" s="6">
        <f t="shared" ref="H459:I459" si="228">SUM(H468)+H460</f>
        <v>190390</v>
      </c>
      <c r="I459" s="6">
        <f t="shared" si="228"/>
        <v>57550</v>
      </c>
    </row>
    <row r="460" spans="1:9" s="104" customFormat="1" ht="31.5">
      <c r="A460" s="96" t="s">
        <v>886</v>
      </c>
      <c r="B460" s="120"/>
      <c r="C460" s="101" t="s">
        <v>12</v>
      </c>
      <c r="D460" s="101" t="s">
        <v>20</v>
      </c>
      <c r="E460" s="102" t="s">
        <v>163</v>
      </c>
      <c r="F460" s="102"/>
      <c r="G460" s="103">
        <f>SUM(G462)</f>
        <v>0</v>
      </c>
      <c r="H460" s="103">
        <f t="shared" ref="H460:I460" si="229">SUM(H462)</f>
        <v>132840</v>
      </c>
      <c r="I460" s="103">
        <f t="shared" si="229"/>
        <v>0</v>
      </c>
    </row>
    <row r="461" spans="1:9">
      <c r="A461" s="108" t="s">
        <v>218</v>
      </c>
      <c r="B461" s="109"/>
      <c r="C461" s="109" t="s">
        <v>12</v>
      </c>
      <c r="D461" s="109" t="s">
        <v>20</v>
      </c>
      <c r="E461" s="109" t="s">
        <v>731</v>
      </c>
      <c r="F461" s="109"/>
      <c r="G461" s="8">
        <f>SUM(G462)</f>
        <v>0</v>
      </c>
      <c r="H461" s="8">
        <f t="shared" ref="H461:I461" si="230">SUM(H462)</f>
        <v>132840</v>
      </c>
      <c r="I461" s="8">
        <f t="shared" si="230"/>
        <v>0</v>
      </c>
    </row>
    <row r="462" spans="1:9">
      <c r="A462" s="108" t="s">
        <v>598</v>
      </c>
      <c r="B462" s="19"/>
      <c r="C462" s="109" t="s">
        <v>12</v>
      </c>
      <c r="D462" s="109" t="s">
        <v>20</v>
      </c>
      <c r="E462" s="21" t="s">
        <v>732</v>
      </c>
      <c r="F462" s="21"/>
      <c r="G462" s="8">
        <f>G463</f>
        <v>0</v>
      </c>
      <c r="H462" s="8">
        <f t="shared" ref="H462:I463" si="231">H463</f>
        <v>132840</v>
      </c>
      <c r="I462" s="8">
        <f t="shared" si="231"/>
        <v>0</v>
      </c>
    </row>
    <row r="463" spans="1:9" ht="47.25">
      <c r="A463" s="108" t="s">
        <v>730</v>
      </c>
      <c r="B463" s="19"/>
      <c r="C463" s="109" t="s">
        <v>12</v>
      </c>
      <c r="D463" s="109" t="s">
        <v>20</v>
      </c>
      <c r="E463" s="21" t="s">
        <v>733</v>
      </c>
      <c r="F463" s="21"/>
      <c r="G463" s="8">
        <f>G464</f>
        <v>0</v>
      </c>
      <c r="H463" s="8">
        <f t="shared" si="231"/>
        <v>132840</v>
      </c>
      <c r="I463" s="8">
        <f t="shared" si="231"/>
        <v>0</v>
      </c>
    </row>
    <row r="464" spans="1:9" ht="31.5">
      <c r="A464" s="108" t="s">
        <v>25</v>
      </c>
      <c r="B464" s="19"/>
      <c r="C464" s="109" t="s">
        <v>12</v>
      </c>
      <c r="D464" s="109" t="s">
        <v>20</v>
      </c>
      <c r="E464" s="21" t="s">
        <v>733</v>
      </c>
      <c r="F464" s="21">
        <v>200</v>
      </c>
      <c r="G464" s="8"/>
      <c r="H464" s="8">
        <v>132840</v>
      </c>
      <c r="I464" s="8"/>
    </row>
    <row r="465" spans="1:9" s="104" customFormat="1" ht="31.5">
      <c r="A465" s="96" t="s">
        <v>274</v>
      </c>
      <c r="B465" s="120"/>
      <c r="C465" s="101" t="s">
        <v>12</v>
      </c>
      <c r="D465" s="101" t="s">
        <v>20</v>
      </c>
      <c r="E465" s="102" t="s">
        <v>169</v>
      </c>
      <c r="F465" s="102"/>
      <c r="G465" s="103">
        <f>G466</f>
        <v>22720.6</v>
      </c>
      <c r="H465" s="103">
        <f t="shared" ref="H465:I465" si="232">H466</f>
        <v>57550</v>
      </c>
      <c r="I465" s="103">
        <f t="shared" si="232"/>
        <v>57550</v>
      </c>
    </row>
    <row r="466" spans="1:9">
      <c r="A466" s="108" t="s">
        <v>335</v>
      </c>
      <c r="B466" s="19"/>
      <c r="C466" s="109" t="s">
        <v>12</v>
      </c>
      <c r="D466" s="109" t="s">
        <v>20</v>
      </c>
      <c r="E466" s="21" t="s">
        <v>336</v>
      </c>
      <c r="F466" s="21"/>
      <c r="G466" s="8">
        <f>G467</f>
        <v>22720.6</v>
      </c>
      <c r="H466" s="8">
        <f t="shared" ref="H466:I466" si="233">H467</f>
        <v>57550</v>
      </c>
      <c r="I466" s="8">
        <f t="shared" si="233"/>
        <v>57550</v>
      </c>
    </row>
    <row r="467" spans="1:9" ht="47.25">
      <c r="A467" s="52" t="s">
        <v>348</v>
      </c>
      <c r="B467" s="4"/>
      <c r="C467" s="109" t="s">
        <v>12</v>
      </c>
      <c r="D467" s="109" t="s">
        <v>20</v>
      </c>
      <c r="E467" s="21" t="s">
        <v>349</v>
      </c>
      <c r="F467" s="4"/>
      <c r="G467" s="6">
        <f>G468</f>
        <v>22720.6</v>
      </c>
      <c r="H467" s="6">
        <f t="shared" ref="H467:I467" si="234">H468</f>
        <v>57550</v>
      </c>
      <c r="I467" s="6">
        <f t="shared" si="234"/>
        <v>57550</v>
      </c>
    </row>
    <row r="468" spans="1:9">
      <c r="A468" s="2" t="s">
        <v>247</v>
      </c>
      <c r="B468" s="4"/>
      <c r="C468" s="109" t="s">
        <v>12</v>
      </c>
      <c r="D468" s="109" t="s">
        <v>20</v>
      </c>
      <c r="E468" s="21" t="s">
        <v>350</v>
      </c>
      <c r="F468" s="4"/>
      <c r="G468" s="6">
        <f>G469</f>
        <v>22720.6</v>
      </c>
      <c r="H468" s="6">
        <f t="shared" ref="H468:I468" si="235">H469</f>
        <v>57550</v>
      </c>
      <c r="I468" s="6">
        <f t="shared" si="235"/>
        <v>57550</v>
      </c>
    </row>
    <row r="469" spans="1:9" ht="31.5">
      <c r="A469" s="2" t="s">
        <v>25</v>
      </c>
      <c r="B469" s="4"/>
      <c r="C469" s="109" t="s">
        <v>12</v>
      </c>
      <c r="D469" s="109" t="s">
        <v>20</v>
      </c>
      <c r="E469" s="21" t="s">
        <v>350</v>
      </c>
      <c r="F469" s="4" t="s">
        <v>36</v>
      </c>
      <c r="G469" s="6">
        <v>22720.6</v>
      </c>
      <c r="H469" s="6">
        <v>57550</v>
      </c>
      <c r="I469" s="6">
        <v>57550</v>
      </c>
    </row>
    <row r="470" spans="1:9">
      <c r="A470" s="108" t="s">
        <v>16</v>
      </c>
      <c r="B470" s="19"/>
      <c r="C470" s="109" t="s">
        <v>17</v>
      </c>
      <c r="D470" s="109"/>
      <c r="E470" s="21"/>
      <c r="F470" s="21"/>
      <c r="G470" s="8">
        <f>G471+G483</f>
        <v>89848.9</v>
      </c>
      <c r="H470" s="8">
        <f t="shared" ref="H470:I470" si="236">H471+H483</f>
        <v>89848.9</v>
      </c>
      <c r="I470" s="8">
        <f t="shared" si="236"/>
        <v>89848.9</v>
      </c>
    </row>
    <row r="471" spans="1:9">
      <c r="A471" s="108" t="s">
        <v>81</v>
      </c>
      <c r="B471" s="19"/>
      <c r="C471" s="109" t="s">
        <v>17</v>
      </c>
      <c r="D471" s="109" t="s">
        <v>10</v>
      </c>
      <c r="E471" s="109"/>
      <c r="F471" s="109"/>
      <c r="G471" s="8">
        <f>G472</f>
        <v>89348.9</v>
      </c>
      <c r="H471" s="8">
        <f t="shared" ref="H471:I471" si="237">H472</f>
        <v>89348.9</v>
      </c>
      <c r="I471" s="8">
        <f t="shared" si="237"/>
        <v>89348.9</v>
      </c>
    </row>
    <row r="472" spans="1:9" s="104" customFormat="1" ht="31.5">
      <c r="A472" s="96" t="s">
        <v>881</v>
      </c>
      <c r="B472" s="120"/>
      <c r="C472" s="101" t="s">
        <v>17</v>
      </c>
      <c r="D472" s="101" t="s">
        <v>10</v>
      </c>
      <c r="E472" s="102" t="s">
        <v>173</v>
      </c>
      <c r="F472" s="101"/>
      <c r="G472" s="103">
        <f>G473+G477</f>
        <v>89348.9</v>
      </c>
      <c r="H472" s="103">
        <f t="shared" ref="H472:I472" si="238">H473+H477</f>
        <v>89348.9</v>
      </c>
      <c r="I472" s="103">
        <f t="shared" si="238"/>
        <v>89348.9</v>
      </c>
    </row>
    <row r="473" spans="1:9">
      <c r="A473" s="108" t="s">
        <v>312</v>
      </c>
      <c r="B473" s="19"/>
      <c r="C473" s="109" t="s">
        <v>17</v>
      </c>
      <c r="D473" s="109" t="s">
        <v>10</v>
      </c>
      <c r="E473" s="21" t="s">
        <v>309</v>
      </c>
      <c r="F473" s="109"/>
      <c r="G473" s="8">
        <f>G474</f>
        <v>4739</v>
      </c>
      <c r="H473" s="8">
        <f t="shared" ref="H473:I473" si="239">H474</f>
        <v>4739</v>
      </c>
      <c r="I473" s="8">
        <f t="shared" si="239"/>
        <v>4739</v>
      </c>
    </row>
    <row r="474" spans="1:9" ht="31.5">
      <c r="A474" s="108" t="s">
        <v>313</v>
      </c>
      <c r="B474" s="19"/>
      <c r="C474" s="109" t="s">
        <v>17</v>
      </c>
      <c r="D474" s="109" t="s">
        <v>10</v>
      </c>
      <c r="E474" s="21" t="s">
        <v>310</v>
      </c>
      <c r="F474" s="109"/>
      <c r="G474" s="8">
        <f>G475</f>
        <v>4739</v>
      </c>
      <c r="H474" s="8">
        <f t="shared" ref="H474:I474" si="240">H475</f>
        <v>4739</v>
      </c>
      <c r="I474" s="8">
        <f t="shared" si="240"/>
        <v>4739</v>
      </c>
    </row>
    <row r="475" spans="1:9">
      <c r="A475" s="108" t="s">
        <v>351</v>
      </c>
      <c r="B475" s="19"/>
      <c r="C475" s="109" t="s">
        <v>17</v>
      </c>
      <c r="D475" s="109" t="s">
        <v>10</v>
      </c>
      <c r="E475" s="21" t="s">
        <v>311</v>
      </c>
      <c r="F475" s="109"/>
      <c r="G475" s="8">
        <f>G476</f>
        <v>4739</v>
      </c>
      <c r="H475" s="8">
        <f t="shared" ref="H475:I475" si="241">H476</f>
        <v>4739</v>
      </c>
      <c r="I475" s="8">
        <f t="shared" si="241"/>
        <v>4739</v>
      </c>
    </row>
    <row r="476" spans="1:9">
      <c r="A476" s="108" t="s">
        <v>22</v>
      </c>
      <c r="B476" s="19"/>
      <c r="C476" s="109" t="s">
        <v>17</v>
      </c>
      <c r="D476" s="109" t="s">
        <v>10</v>
      </c>
      <c r="E476" s="21" t="s">
        <v>311</v>
      </c>
      <c r="F476" s="109" t="s">
        <v>44</v>
      </c>
      <c r="G476" s="8">
        <v>4739</v>
      </c>
      <c r="H476" s="8">
        <v>4739</v>
      </c>
      <c r="I476" s="8">
        <v>4739</v>
      </c>
    </row>
    <row r="477" spans="1:9">
      <c r="A477" s="108" t="s">
        <v>179</v>
      </c>
      <c r="B477" s="19"/>
      <c r="C477" s="109" t="s">
        <v>17</v>
      </c>
      <c r="D477" s="109" t="s">
        <v>10</v>
      </c>
      <c r="E477" s="21" t="s">
        <v>176</v>
      </c>
      <c r="F477" s="109"/>
      <c r="G477" s="8">
        <f>G478</f>
        <v>84609.9</v>
      </c>
      <c r="H477" s="8">
        <f t="shared" ref="H477:I477" si="242">H478</f>
        <v>84609.9</v>
      </c>
      <c r="I477" s="8">
        <f t="shared" si="242"/>
        <v>84609.9</v>
      </c>
    </row>
    <row r="478" spans="1:9" ht="63">
      <c r="A478" s="108" t="s">
        <v>306</v>
      </c>
      <c r="B478" s="19"/>
      <c r="C478" s="109" t="s">
        <v>17</v>
      </c>
      <c r="D478" s="109" t="s">
        <v>10</v>
      </c>
      <c r="E478" s="21" t="s">
        <v>223</v>
      </c>
      <c r="F478" s="21"/>
      <c r="G478" s="8">
        <f>SUM(G479+G481)</f>
        <v>84609.9</v>
      </c>
      <c r="H478" s="8">
        <f>SUM(H479+H481)</f>
        <v>84609.9</v>
      </c>
      <c r="I478" s="8">
        <f>SUM(I479+I481)</f>
        <v>84609.9</v>
      </c>
    </row>
    <row r="479" spans="1:9" ht="110.25">
      <c r="A479" s="130" t="s">
        <v>352</v>
      </c>
      <c r="B479" s="19"/>
      <c r="C479" s="109" t="s">
        <v>17</v>
      </c>
      <c r="D479" s="109" t="s">
        <v>10</v>
      </c>
      <c r="E479" s="21" t="s">
        <v>224</v>
      </c>
      <c r="F479" s="21"/>
      <c r="G479" s="8">
        <f>SUM(G480)</f>
        <v>84609.9</v>
      </c>
      <c r="H479" s="8">
        <f>SUM(H480)</f>
        <v>84609.9</v>
      </c>
      <c r="I479" s="8">
        <f>SUM(I480)</f>
        <v>84609.9</v>
      </c>
    </row>
    <row r="480" spans="1:9" ht="31.5">
      <c r="A480" s="2" t="s">
        <v>107</v>
      </c>
      <c r="B480" s="19"/>
      <c r="C480" s="109" t="s">
        <v>17</v>
      </c>
      <c r="D480" s="109" t="s">
        <v>10</v>
      </c>
      <c r="E480" s="21" t="s">
        <v>224</v>
      </c>
      <c r="F480" s="21">
        <v>400</v>
      </c>
      <c r="G480" s="8">
        <v>84609.9</v>
      </c>
      <c r="H480" s="8">
        <v>84609.9</v>
      </c>
      <c r="I480" s="8">
        <v>84609.9</v>
      </c>
    </row>
    <row r="481" spans="1:9" ht="47.25" hidden="1">
      <c r="A481" s="108" t="s">
        <v>103</v>
      </c>
      <c r="B481" s="19"/>
      <c r="C481" s="109" t="s">
        <v>17</v>
      </c>
      <c r="D481" s="109" t="s">
        <v>10</v>
      </c>
      <c r="E481" s="109" t="s">
        <v>225</v>
      </c>
      <c r="F481" s="21"/>
      <c r="G481" s="8">
        <f>SUM(G482)</f>
        <v>0</v>
      </c>
      <c r="H481" s="8">
        <f>SUM(H482)</f>
        <v>0</v>
      </c>
      <c r="I481" s="8">
        <f>SUM(I482)</f>
        <v>0</v>
      </c>
    </row>
    <row r="482" spans="1:9" ht="31.5" hidden="1">
      <c r="A482" s="2" t="s">
        <v>107</v>
      </c>
      <c r="B482" s="19"/>
      <c r="C482" s="109" t="s">
        <v>17</v>
      </c>
      <c r="D482" s="109" t="s">
        <v>10</v>
      </c>
      <c r="E482" s="109" t="s">
        <v>225</v>
      </c>
      <c r="F482" s="109" t="s">
        <v>102</v>
      </c>
      <c r="G482" s="8"/>
      <c r="H482" s="8"/>
      <c r="I482" s="8"/>
    </row>
    <row r="483" spans="1:9">
      <c r="A483" s="108" t="s">
        <v>28</v>
      </c>
      <c r="B483" s="19"/>
      <c r="C483" s="109" t="s">
        <v>17</v>
      </c>
      <c r="D483" s="109" t="s">
        <v>29</v>
      </c>
      <c r="E483" s="21"/>
      <c r="F483" s="21"/>
      <c r="G483" s="8">
        <f>G484</f>
        <v>500</v>
      </c>
      <c r="H483" s="8">
        <f t="shared" ref="H483:I483" si="243">H484</f>
        <v>500</v>
      </c>
      <c r="I483" s="8">
        <f t="shared" si="243"/>
        <v>500</v>
      </c>
    </row>
    <row r="484" spans="1:9" s="104" customFormat="1" ht="31.5">
      <c r="A484" s="96" t="s">
        <v>227</v>
      </c>
      <c r="B484" s="100"/>
      <c r="C484" s="101" t="s">
        <v>17</v>
      </c>
      <c r="D484" s="101" t="s">
        <v>29</v>
      </c>
      <c r="E484" s="102" t="s">
        <v>226</v>
      </c>
      <c r="F484" s="102"/>
      <c r="G484" s="103">
        <f>SUM(G485)</f>
        <v>500</v>
      </c>
      <c r="H484" s="103">
        <f t="shared" ref="H484:I484" si="244">SUM(H485)</f>
        <v>500</v>
      </c>
      <c r="I484" s="103">
        <f t="shared" si="244"/>
        <v>500</v>
      </c>
    </row>
    <row r="485" spans="1:9">
      <c r="A485" s="108" t="s">
        <v>179</v>
      </c>
      <c r="B485" s="24"/>
      <c r="C485" s="109" t="s">
        <v>17</v>
      </c>
      <c r="D485" s="109" t="s">
        <v>29</v>
      </c>
      <c r="E485" s="21" t="s">
        <v>228</v>
      </c>
      <c r="F485" s="21"/>
      <c r="G485" s="8">
        <f>G486</f>
        <v>500</v>
      </c>
      <c r="H485" s="8">
        <f t="shared" ref="H485:I485" si="245">H486</f>
        <v>500</v>
      </c>
      <c r="I485" s="8">
        <f t="shared" si="245"/>
        <v>500</v>
      </c>
    </row>
    <row r="486" spans="1:9" ht="31.5">
      <c r="A486" s="108" t="s">
        <v>252</v>
      </c>
      <c r="B486" s="24"/>
      <c r="C486" s="109" t="s">
        <v>17</v>
      </c>
      <c r="D486" s="109" t="s">
        <v>29</v>
      </c>
      <c r="E486" s="21" t="s">
        <v>253</v>
      </c>
      <c r="F486" s="21"/>
      <c r="G486" s="8">
        <f>SUM(G487)</f>
        <v>500</v>
      </c>
      <c r="H486" s="8">
        <f t="shared" ref="H486:I487" si="246">SUM(H487)</f>
        <v>500</v>
      </c>
      <c r="I486" s="8">
        <f t="shared" si="246"/>
        <v>500</v>
      </c>
    </row>
    <row r="487" spans="1:9">
      <c r="A487" s="108" t="s">
        <v>21</v>
      </c>
      <c r="B487" s="125"/>
      <c r="C487" s="109" t="s">
        <v>17</v>
      </c>
      <c r="D487" s="109" t="s">
        <v>29</v>
      </c>
      <c r="E487" s="21" t="s">
        <v>291</v>
      </c>
      <c r="F487" s="21"/>
      <c r="G487" s="8">
        <f>SUM(G488)</f>
        <v>500</v>
      </c>
      <c r="H487" s="8">
        <f t="shared" si="246"/>
        <v>500</v>
      </c>
      <c r="I487" s="8">
        <f t="shared" si="246"/>
        <v>500</v>
      </c>
    </row>
    <row r="488" spans="1:9" ht="31.5">
      <c r="A488" s="23" t="s">
        <v>96</v>
      </c>
      <c r="B488" s="125"/>
      <c r="C488" s="109" t="s">
        <v>17</v>
      </c>
      <c r="D488" s="109" t="s">
        <v>29</v>
      </c>
      <c r="E488" s="21" t="s">
        <v>291</v>
      </c>
      <c r="F488" s="21">
        <v>600</v>
      </c>
      <c r="G488" s="8">
        <v>500</v>
      </c>
      <c r="H488" s="8">
        <v>500</v>
      </c>
      <c r="I488" s="8">
        <v>500</v>
      </c>
    </row>
    <row r="489" spans="1:9">
      <c r="A489" s="2" t="s">
        <v>105</v>
      </c>
      <c r="B489" s="4"/>
      <c r="C489" s="109" t="s">
        <v>67</v>
      </c>
      <c r="D489" s="109" t="s">
        <v>18</v>
      </c>
      <c r="E489" s="109"/>
      <c r="F489" s="109"/>
      <c r="G489" s="8">
        <f>SUM(G490)</f>
        <v>57750</v>
      </c>
      <c r="H489" s="8">
        <f t="shared" ref="H489:I489" si="247">SUM(H490)</f>
        <v>0</v>
      </c>
      <c r="I489" s="8">
        <f t="shared" si="247"/>
        <v>0</v>
      </c>
    </row>
    <row r="490" spans="1:9">
      <c r="A490" s="126" t="s">
        <v>85</v>
      </c>
      <c r="B490" s="4"/>
      <c r="C490" s="109" t="s">
        <v>67</v>
      </c>
      <c r="D490" s="109" t="s">
        <v>66</v>
      </c>
      <c r="E490" s="109"/>
      <c r="F490" s="109"/>
      <c r="G490" s="8">
        <f>G491</f>
        <v>57750</v>
      </c>
      <c r="H490" s="8">
        <f t="shared" ref="H490:I490" si="248">H491</f>
        <v>0</v>
      </c>
      <c r="I490" s="8">
        <f t="shared" si="248"/>
        <v>0</v>
      </c>
    </row>
    <row r="491" spans="1:9" s="104" customFormat="1" ht="31.5">
      <c r="A491" s="96" t="s">
        <v>274</v>
      </c>
      <c r="B491" s="120"/>
      <c r="C491" s="101" t="s">
        <v>67</v>
      </c>
      <c r="D491" s="101" t="s">
        <v>66</v>
      </c>
      <c r="E491" s="102" t="s">
        <v>169</v>
      </c>
      <c r="F491" s="102"/>
      <c r="G491" s="103">
        <f>G496+G492</f>
        <v>57750</v>
      </c>
      <c r="H491" s="103">
        <f t="shared" ref="H491:I491" si="249">H496+H492</f>
        <v>0</v>
      </c>
      <c r="I491" s="103">
        <f t="shared" si="249"/>
        <v>0</v>
      </c>
    </row>
    <row r="492" spans="1:9">
      <c r="A492" s="108" t="s">
        <v>312</v>
      </c>
      <c r="B492" s="19"/>
      <c r="C492" s="109" t="s">
        <v>67</v>
      </c>
      <c r="D492" s="109" t="s">
        <v>66</v>
      </c>
      <c r="E492" s="21" t="s">
        <v>794</v>
      </c>
      <c r="F492" s="21"/>
      <c r="G492" s="8">
        <f>G493</f>
        <v>50100</v>
      </c>
      <c r="H492" s="8">
        <f t="shared" ref="H492:I492" si="250">H493</f>
        <v>0</v>
      </c>
      <c r="I492" s="8">
        <f t="shared" si="250"/>
        <v>0</v>
      </c>
    </row>
    <row r="493" spans="1:9">
      <c r="A493" s="108" t="s">
        <v>801</v>
      </c>
      <c r="B493" s="19"/>
      <c r="C493" s="109" t="s">
        <v>67</v>
      </c>
      <c r="D493" s="109" t="s">
        <v>66</v>
      </c>
      <c r="E493" s="21" t="s">
        <v>798</v>
      </c>
      <c r="F493" s="21"/>
      <c r="G493" s="8">
        <f>G494</f>
        <v>50100</v>
      </c>
      <c r="H493" s="8">
        <f t="shared" ref="H493:I493" si="251">H494</f>
        <v>0</v>
      </c>
      <c r="I493" s="8">
        <f t="shared" si="251"/>
        <v>0</v>
      </c>
    </row>
    <row r="494" spans="1:9" ht="31.5">
      <c r="A494" s="108" t="s">
        <v>799</v>
      </c>
      <c r="B494" s="19"/>
      <c r="C494" s="109" t="s">
        <v>67</v>
      </c>
      <c r="D494" s="109" t="s">
        <v>66</v>
      </c>
      <c r="E494" s="21" t="s">
        <v>800</v>
      </c>
      <c r="F494" s="21"/>
      <c r="G494" s="8">
        <f>G495</f>
        <v>50100</v>
      </c>
      <c r="H494" s="8">
        <f t="shared" ref="H494:I494" si="252">H495</f>
        <v>0</v>
      </c>
      <c r="I494" s="8">
        <f t="shared" si="252"/>
        <v>0</v>
      </c>
    </row>
    <row r="495" spans="1:9" ht="31.5">
      <c r="A495" s="108" t="s">
        <v>107</v>
      </c>
      <c r="B495" s="19"/>
      <c r="C495" s="109" t="s">
        <v>67</v>
      </c>
      <c r="D495" s="109" t="s">
        <v>66</v>
      </c>
      <c r="E495" s="21" t="s">
        <v>800</v>
      </c>
      <c r="F495" s="21">
        <v>400</v>
      </c>
      <c r="G495" s="8">
        <v>50100</v>
      </c>
      <c r="H495" s="8"/>
      <c r="I495" s="8"/>
    </row>
    <row r="496" spans="1:9">
      <c r="A496" s="23" t="s">
        <v>335</v>
      </c>
      <c r="B496" s="4"/>
      <c r="C496" s="4" t="s">
        <v>67</v>
      </c>
      <c r="D496" s="4" t="s">
        <v>66</v>
      </c>
      <c r="E496" s="5" t="s">
        <v>336</v>
      </c>
      <c r="F496" s="4"/>
      <c r="G496" s="6">
        <f>G497</f>
        <v>7650</v>
      </c>
      <c r="H496" s="6">
        <f t="shared" ref="H496:I496" si="253">H497</f>
        <v>0</v>
      </c>
      <c r="I496" s="6">
        <f t="shared" si="253"/>
        <v>0</v>
      </c>
    </row>
    <row r="497" spans="1:9">
      <c r="A497" s="52" t="s">
        <v>337</v>
      </c>
      <c r="B497" s="4"/>
      <c r="C497" s="4" t="s">
        <v>67</v>
      </c>
      <c r="D497" s="4" t="s">
        <v>66</v>
      </c>
      <c r="E497" s="21" t="s">
        <v>338</v>
      </c>
      <c r="F497" s="4"/>
      <c r="G497" s="6">
        <f>G498</f>
        <v>7650</v>
      </c>
      <c r="H497" s="6">
        <f t="shared" ref="H497:I497" si="254">H498</f>
        <v>0</v>
      </c>
      <c r="I497" s="6">
        <f t="shared" si="254"/>
        <v>0</v>
      </c>
    </row>
    <row r="498" spans="1:9" ht="31.5">
      <c r="A498" s="52" t="s">
        <v>339</v>
      </c>
      <c r="B498" s="4"/>
      <c r="C498" s="4" t="s">
        <v>67</v>
      </c>
      <c r="D498" s="4" t="s">
        <v>66</v>
      </c>
      <c r="E498" s="21" t="s">
        <v>340</v>
      </c>
      <c r="F498" s="4"/>
      <c r="G498" s="6">
        <f>G499</f>
        <v>7650</v>
      </c>
      <c r="H498" s="6">
        <f t="shared" ref="H498:I498" si="255">H499</f>
        <v>0</v>
      </c>
      <c r="I498" s="6">
        <f t="shared" si="255"/>
        <v>0</v>
      </c>
    </row>
    <row r="499" spans="1:9" ht="31.5">
      <c r="A499" s="22" t="s">
        <v>107</v>
      </c>
      <c r="B499" s="4"/>
      <c r="C499" s="4" t="s">
        <v>67</v>
      </c>
      <c r="D499" s="4" t="s">
        <v>66</v>
      </c>
      <c r="E499" s="21" t="s">
        <v>340</v>
      </c>
      <c r="F499" s="4" t="s">
        <v>102</v>
      </c>
      <c r="G499" s="6">
        <v>7650</v>
      </c>
      <c r="H499" s="50"/>
      <c r="I499" s="50"/>
    </row>
    <row r="500" spans="1:9">
      <c r="A500" s="63" t="s">
        <v>145</v>
      </c>
      <c r="B500" s="64" t="s">
        <v>92</v>
      </c>
      <c r="C500" s="64"/>
      <c r="D500" s="64"/>
      <c r="E500" s="64"/>
      <c r="F500" s="64"/>
      <c r="G500" s="65">
        <f>G501+G527+G532+G539</f>
        <v>211723.60000000003</v>
      </c>
      <c r="H500" s="65">
        <f>H501+H527+H532+H539</f>
        <v>232392.1</v>
      </c>
      <c r="I500" s="65">
        <f>I501+I527+I532+I539</f>
        <v>380021.9</v>
      </c>
    </row>
    <row r="501" spans="1:9">
      <c r="A501" s="108" t="s">
        <v>33</v>
      </c>
      <c r="B501" s="4"/>
      <c r="C501" s="109" t="s">
        <v>20</v>
      </c>
      <c r="D501" s="109"/>
      <c r="E501" s="109"/>
      <c r="F501" s="21"/>
      <c r="G501" s="8">
        <f>SUM(G502+G509+G513)</f>
        <v>87326.1</v>
      </c>
      <c r="H501" s="8">
        <f>SUM(H502+H509+H513)</f>
        <v>76868.100000000006</v>
      </c>
      <c r="I501" s="8">
        <f>SUM(I502+I509+I513)</f>
        <v>194497.9</v>
      </c>
    </row>
    <row r="502" spans="1:9" ht="31.5">
      <c r="A502" s="108" t="s">
        <v>45</v>
      </c>
      <c r="B502" s="4"/>
      <c r="C502" s="109" t="s">
        <v>20</v>
      </c>
      <c r="D502" s="109" t="s">
        <v>29</v>
      </c>
      <c r="E502" s="21"/>
      <c r="F502" s="21"/>
      <c r="G502" s="8">
        <f t="shared" ref="G502:I502" si="256">SUM(G503)</f>
        <v>47484</v>
      </c>
      <c r="H502" s="8">
        <f t="shared" si="256"/>
        <v>47484</v>
      </c>
      <c r="I502" s="8">
        <f t="shared" si="256"/>
        <v>47484</v>
      </c>
    </row>
    <row r="503" spans="1:9" s="104" customFormat="1" ht="31.5">
      <c r="A503" s="96" t="s">
        <v>118</v>
      </c>
      <c r="B503" s="105"/>
      <c r="C503" s="101" t="s">
        <v>20</v>
      </c>
      <c r="D503" s="101" t="s">
        <v>29</v>
      </c>
      <c r="E503" s="102" t="s">
        <v>229</v>
      </c>
      <c r="F503" s="102"/>
      <c r="G503" s="103">
        <f>G504</f>
        <v>47484</v>
      </c>
      <c r="H503" s="103">
        <f t="shared" ref="H503:I503" si="257">H504</f>
        <v>47484</v>
      </c>
      <c r="I503" s="103">
        <f t="shared" si="257"/>
        <v>47484</v>
      </c>
    </row>
    <row r="504" spans="1:9">
      <c r="A504" s="108" t="s">
        <v>179</v>
      </c>
      <c r="B504" s="4"/>
      <c r="C504" s="109" t="s">
        <v>20</v>
      </c>
      <c r="D504" s="109" t="s">
        <v>29</v>
      </c>
      <c r="E504" s="21" t="s">
        <v>230</v>
      </c>
      <c r="F504" s="21"/>
      <c r="G504" s="8">
        <f>G505</f>
        <v>47484</v>
      </c>
      <c r="H504" s="8">
        <f t="shared" ref="H504:I504" si="258">H505</f>
        <v>47484</v>
      </c>
      <c r="I504" s="8">
        <f t="shared" si="258"/>
        <v>47484</v>
      </c>
    </row>
    <row r="505" spans="1:9" ht="31.5">
      <c r="A505" s="108" t="s">
        <v>251</v>
      </c>
      <c r="B505" s="4"/>
      <c r="C505" s="109" t="s">
        <v>20</v>
      </c>
      <c r="D505" s="109" t="s">
        <v>29</v>
      </c>
      <c r="E505" s="21" t="s">
        <v>231</v>
      </c>
      <c r="F505" s="21"/>
      <c r="G505" s="8">
        <f>G506</f>
        <v>47484</v>
      </c>
      <c r="H505" s="8">
        <f t="shared" ref="H505:I505" si="259">H506</f>
        <v>47484</v>
      </c>
      <c r="I505" s="8">
        <f t="shared" si="259"/>
        <v>47484</v>
      </c>
    </row>
    <row r="506" spans="1:9">
      <c r="A506" s="108" t="s">
        <v>30</v>
      </c>
      <c r="B506" s="4"/>
      <c r="C506" s="109" t="s">
        <v>20</v>
      </c>
      <c r="D506" s="109" t="s">
        <v>29</v>
      </c>
      <c r="E506" s="109" t="s">
        <v>232</v>
      </c>
      <c r="F506" s="109"/>
      <c r="G506" s="8">
        <f>SUM(G507:G508)</f>
        <v>47484</v>
      </c>
      <c r="H506" s="8">
        <f>SUM(H507:H508)</f>
        <v>47484</v>
      </c>
      <c r="I506" s="8">
        <f>SUM(I507:I508)</f>
        <v>47484</v>
      </c>
    </row>
    <row r="507" spans="1:9" ht="47.25">
      <c r="A507" s="2" t="s">
        <v>24</v>
      </c>
      <c r="B507" s="4"/>
      <c r="C507" s="109" t="s">
        <v>20</v>
      </c>
      <c r="D507" s="109" t="s">
        <v>29</v>
      </c>
      <c r="E507" s="109" t="s">
        <v>232</v>
      </c>
      <c r="F507" s="109" t="s">
        <v>35</v>
      </c>
      <c r="G507" s="8">
        <v>47467.7</v>
      </c>
      <c r="H507" s="8">
        <v>47467.7</v>
      </c>
      <c r="I507" s="8">
        <v>47467.7</v>
      </c>
    </row>
    <row r="508" spans="1:9" ht="31.5">
      <c r="A508" s="108" t="s">
        <v>25</v>
      </c>
      <c r="B508" s="4"/>
      <c r="C508" s="109" t="s">
        <v>20</v>
      </c>
      <c r="D508" s="109" t="s">
        <v>29</v>
      </c>
      <c r="E508" s="109" t="s">
        <v>232</v>
      </c>
      <c r="F508" s="109" t="s">
        <v>36</v>
      </c>
      <c r="G508" s="8">
        <v>16.3</v>
      </c>
      <c r="H508" s="8">
        <v>16.3</v>
      </c>
      <c r="I508" s="8">
        <v>16.3</v>
      </c>
    </row>
    <row r="509" spans="1:9">
      <c r="A509" s="108" t="s">
        <v>55</v>
      </c>
      <c r="B509" s="4"/>
      <c r="C509" s="109" t="s">
        <v>20</v>
      </c>
      <c r="D509" s="109" t="s">
        <v>67</v>
      </c>
      <c r="E509" s="109"/>
      <c r="F509" s="21"/>
      <c r="G509" s="8">
        <f t="shared" ref="G509:I511" si="260">SUM(G510)</f>
        <v>5000</v>
      </c>
      <c r="H509" s="8">
        <f t="shared" si="260"/>
        <v>10000</v>
      </c>
      <c r="I509" s="8">
        <f t="shared" si="260"/>
        <v>10000</v>
      </c>
    </row>
    <row r="510" spans="1:9">
      <c r="A510" s="108" t="s">
        <v>146</v>
      </c>
      <c r="B510" s="4"/>
      <c r="C510" s="109" t="s">
        <v>20</v>
      </c>
      <c r="D510" s="109" t="s">
        <v>67</v>
      </c>
      <c r="E510" s="109" t="s">
        <v>88</v>
      </c>
      <c r="F510" s="21"/>
      <c r="G510" s="8">
        <f t="shared" si="260"/>
        <v>5000</v>
      </c>
      <c r="H510" s="8">
        <f t="shared" si="260"/>
        <v>10000</v>
      </c>
      <c r="I510" s="8">
        <f t="shared" si="260"/>
        <v>10000</v>
      </c>
    </row>
    <row r="511" spans="1:9">
      <c r="A511" s="108" t="s">
        <v>137</v>
      </c>
      <c r="B511" s="4"/>
      <c r="C511" s="109" t="s">
        <v>20</v>
      </c>
      <c r="D511" s="109" t="s">
        <v>67</v>
      </c>
      <c r="E511" s="109" t="s">
        <v>89</v>
      </c>
      <c r="F511" s="21"/>
      <c r="G511" s="8">
        <f t="shared" si="260"/>
        <v>5000</v>
      </c>
      <c r="H511" s="8">
        <f t="shared" si="260"/>
        <v>10000</v>
      </c>
      <c r="I511" s="8">
        <f t="shared" si="260"/>
        <v>10000</v>
      </c>
    </row>
    <row r="512" spans="1:9">
      <c r="A512" s="108" t="s">
        <v>13</v>
      </c>
      <c r="B512" s="4"/>
      <c r="C512" s="109" t="s">
        <v>20</v>
      </c>
      <c r="D512" s="109" t="s">
        <v>67</v>
      </c>
      <c r="E512" s="109" t="s">
        <v>89</v>
      </c>
      <c r="F512" s="21">
        <v>800</v>
      </c>
      <c r="G512" s="8">
        <v>5000</v>
      </c>
      <c r="H512" s="8">
        <v>10000</v>
      </c>
      <c r="I512" s="8">
        <v>10000</v>
      </c>
    </row>
    <row r="513" spans="1:12">
      <c r="A513" s="108" t="s">
        <v>38</v>
      </c>
      <c r="B513" s="4"/>
      <c r="C513" s="109" t="s">
        <v>20</v>
      </c>
      <c r="D513" s="109" t="s">
        <v>39</v>
      </c>
      <c r="E513" s="109"/>
      <c r="F513" s="21"/>
      <c r="G513" s="8">
        <f>SUM(G514)+G524</f>
        <v>34842.1</v>
      </c>
      <c r="H513" s="8">
        <f>SUM(H514)+H524</f>
        <v>19384.099999999999</v>
      </c>
      <c r="I513" s="8">
        <f>SUM(I514)+I524</f>
        <v>137013.9</v>
      </c>
    </row>
    <row r="514" spans="1:12" s="104" customFormat="1" ht="31.5">
      <c r="A514" s="96" t="s">
        <v>118</v>
      </c>
      <c r="B514" s="105"/>
      <c r="C514" s="101" t="s">
        <v>20</v>
      </c>
      <c r="D514" s="101" t="s">
        <v>39</v>
      </c>
      <c r="E514" s="102" t="s">
        <v>229</v>
      </c>
      <c r="F514" s="102"/>
      <c r="G514" s="103">
        <f>G515</f>
        <v>19384.099999999999</v>
      </c>
      <c r="H514" s="103">
        <f t="shared" ref="H514:I514" si="261">H515</f>
        <v>19384.099999999999</v>
      </c>
      <c r="I514" s="103">
        <f t="shared" si="261"/>
        <v>19384.099999999999</v>
      </c>
    </row>
    <row r="515" spans="1:12">
      <c r="A515" s="108" t="s">
        <v>179</v>
      </c>
      <c r="B515" s="4"/>
      <c r="C515" s="109" t="s">
        <v>20</v>
      </c>
      <c r="D515" s="109" t="s">
        <v>39</v>
      </c>
      <c r="E515" s="21" t="s">
        <v>230</v>
      </c>
      <c r="F515" s="21"/>
      <c r="G515" s="8">
        <f>G516</f>
        <v>19384.099999999999</v>
      </c>
      <c r="H515" s="8">
        <f t="shared" ref="H515:I515" si="262">H516</f>
        <v>19384.099999999999</v>
      </c>
      <c r="I515" s="8">
        <f t="shared" si="262"/>
        <v>19384.099999999999</v>
      </c>
    </row>
    <row r="516" spans="1:12" ht="31.5">
      <c r="A516" s="108" t="s">
        <v>251</v>
      </c>
      <c r="B516" s="4"/>
      <c r="C516" s="109" t="s">
        <v>20</v>
      </c>
      <c r="D516" s="109" t="s">
        <v>39</v>
      </c>
      <c r="E516" s="21" t="s">
        <v>231</v>
      </c>
      <c r="F516" s="21"/>
      <c r="G516" s="8">
        <f>G517+G520+G522</f>
        <v>19384.099999999999</v>
      </c>
      <c r="H516" s="8">
        <f t="shared" ref="H516:I516" si="263">H517+H520+H522</f>
        <v>19384.099999999999</v>
      </c>
      <c r="I516" s="8">
        <f t="shared" si="263"/>
        <v>19384.099999999999</v>
      </c>
    </row>
    <row r="517" spans="1:12">
      <c r="A517" s="108" t="s">
        <v>40</v>
      </c>
      <c r="B517" s="4"/>
      <c r="C517" s="109" t="s">
        <v>20</v>
      </c>
      <c r="D517" s="109" t="s">
        <v>39</v>
      </c>
      <c r="E517" s="21" t="s">
        <v>233</v>
      </c>
      <c r="F517" s="21"/>
      <c r="G517" s="8">
        <f>SUM(G518:G519)</f>
        <v>247.4</v>
      </c>
      <c r="H517" s="8">
        <f>SUM(H518:H519)</f>
        <v>247.4</v>
      </c>
      <c r="I517" s="8">
        <f>SUM(I518:I519)</f>
        <v>247.4</v>
      </c>
    </row>
    <row r="518" spans="1:12" ht="31.5">
      <c r="A518" s="108" t="s">
        <v>25</v>
      </c>
      <c r="B518" s="4"/>
      <c r="C518" s="109" t="s">
        <v>20</v>
      </c>
      <c r="D518" s="109" t="s">
        <v>39</v>
      </c>
      <c r="E518" s="21" t="s">
        <v>233</v>
      </c>
      <c r="F518" s="21">
        <v>200</v>
      </c>
      <c r="G518" s="8">
        <v>246</v>
      </c>
      <c r="H518" s="8">
        <v>246</v>
      </c>
      <c r="I518" s="8">
        <v>246</v>
      </c>
    </row>
    <row r="519" spans="1:12">
      <c r="A519" s="108" t="s">
        <v>13</v>
      </c>
      <c r="B519" s="4"/>
      <c r="C519" s="109" t="s">
        <v>20</v>
      </c>
      <c r="D519" s="109" t="s">
        <v>39</v>
      </c>
      <c r="E519" s="21" t="s">
        <v>233</v>
      </c>
      <c r="F519" s="21">
        <v>800</v>
      </c>
      <c r="G519" s="8">
        <v>1.4</v>
      </c>
      <c r="H519" s="8">
        <v>1.4</v>
      </c>
      <c r="I519" s="8">
        <v>1.4</v>
      </c>
    </row>
    <row r="520" spans="1:12" ht="31.5">
      <c r="A520" s="108" t="s">
        <v>42</v>
      </c>
      <c r="B520" s="4"/>
      <c r="C520" s="109" t="s">
        <v>20</v>
      </c>
      <c r="D520" s="109" t="s">
        <v>39</v>
      </c>
      <c r="E520" s="21" t="s">
        <v>234</v>
      </c>
      <c r="F520" s="21"/>
      <c r="G520" s="8">
        <f>SUM(G521)</f>
        <v>296.39999999999998</v>
      </c>
      <c r="H520" s="8">
        <f>SUM(H521)</f>
        <v>296.39999999999998</v>
      </c>
      <c r="I520" s="8">
        <f>SUM(I521)</f>
        <v>296.39999999999998</v>
      </c>
    </row>
    <row r="521" spans="1:12" ht="31.5">
      <c r="A521" s="108" t="s">
        <v>25</v>
      </c>
      <c r="B521" s="4"/>
      <c r="C521" s="109" t="s">
        <v>20</v>
      </c>
      <c r="D521" s="109" t="s">
        <v>39</v>
      </c>
      <c r="E521" s="21" t="s">
        <v>234</v>
      </c>
      <c r="F521" s="21">
        <v>200</v>
      </c>
      <c r="G521" s="8">
        <v>296.39999999999998</v>
      </c>
      <c r="H521" s="8">
        <v>296.39999999999998</v>
      </c>
      <c r="I521" s="8">
        <v>296.39999999999998</v>
      </c>
    </row>
    <row r="522" spans="1:12" ht="31.5">
      <c r="A522" s="108" t="s">
        <v>43</v>
      </c>
      <c r="B522" s="4"/>
      <c r="C522" s="109" t="s">
        <v>20</v>
      </c>
      <c r="D522" s="109" t="s">
        <v>39</v>
      </c>
      <c r="E522" s="21" t="s">
        <v>235</v>
      </c>
      <c r="F522" s="21"/>
      <c r="G522" s="8">
        <f>SUM(G523:G523)</f>
        <v>18840.3</v>
      </c>
      <c r="H522" s="8">
        <f>SUM(H523:H523)</f>
        <v>18840.3</v>
      </c>
      <c r="I522" s="8">
        <f>SUM(I523:I523)</f>
        <v>18840.3</v>
      </c>
    </row>
    <row r="523" spans="1:12" ht="31.5">
      <c r="A523" s="108" t="s">
        <v>25</v>
      </c>
      <c r="B523" s="4"/>
      <c r="C523" s="109" t="s">
        <v>20</v>
      </c>
      <c r="D523" s="109" t="s">
        <v>39</v>
      </c>
      <c r="E523" s="21" t="s">
        <v>235</v>
      </c>
      <c r="F523" s="21">
        <v>200</v>
      </c>
      <c r="G523" s="8">
        <v>18840.3</v>
      </c>
      <c r="H523" s="8">
        <v>18840.3</v>
      </c>
      <c r="I523" s="8">
        <v>18840.3</v>
      </c>
    </row>
    <row r="524" spans="1:12">
      <c r="A524" s="108" t="s">
        <v>146</v>
      </c>
      <c r="B524" s="4"/>
      <c r="C524" s="109" t="s">
        <v>20</v>
      </c>
      <c r="D524" s="109" t="s">
        <v>39</v>
      </c>
      <c r="E524" s="109" t="s">
        <v>88</v>
      </c>
      <c r="F524" s="21"/>
      <c r="G524" s="8">
        <f t="shared" ref="G524:I525" si="264">SUM(G525)</f>
        <v>15458</v>
      </c>
      <c r="H524" s="8">
        <f t="shared" si="264"/>
        <v>0</v>
      </c>
      <c r="I524" s="8">
        <f t="shared" si="264"/>
        <v>117629.8</v>
      </c>
    </row>
    <row r="525" spans="1:12" ht="47.25">
      <c r="A525" s="108" t="s">
        <v>136</v>
      </c>
      <c r="B525" s="4"/>
      <c r="C525" s="109" t="s">
        <v>20</v>
      </c>
      <c r="D525" s="109" t="s">
        <v>39</v>
      </c>
      <c r="E525" s="109" t="s">
        <v>90</v>
      </c>
      <c r="F525" s="21"/>
      <c r="G525" s="8">
        <f t="shared" si="264"/>
        <v>15458</v>
      </c>
      <c r="H525" s="8">
        <f t="shared" si="264"/>
        <v>0</v>
      </c>
      <c r="I525" s="8">
        <f t="shared" si="264"/>
        <v>117629.8</v>
      </c>
    </row>
    <row r="526" spans="1:12">
      <c r="A526" s="108" t="s">
        <v>13</v>
      </c>
      <c r="B526" s="4"/>
      <c r="C526" s="109" t="s">
        <v>20</v>
      </c>
      <c r="D526" s="109" t="s">
        <v>39</v>
      </c>
      <c r="E526" s="109" t="s">
        <v>90</v>
      </c>
      <c r="F526" s="21">
        <v>800</v>
      </c>
      <c r="G526" s="8">
        <f>27000-11542</f>
        <v>15458</v>
      </c>
      <c r="H526" s="8"/>
      <c r="I526" s="8">
        <v>117629.8</v>
      </c>
    </row>
    <row r="527" spans="1:12">
      <c r="A527" s="108" t="s">
        <v>142</v>
      </c>
      <c r="B527" s="19"/>
      <c r="C527" s="109" t="s">
        <v>29</v>
      </c>
      <c r="D527" s="109"/>
      <c r="E527" s="109"/>
      <c r="F527" s="21"/>
      <c r="G527" s="8">
        <f>SUM(G528)</f>
        <v>18585.599999999999</v>
      </c>
      <c r="H527" s="8">
        <f t="shared" ref="H527:I527" si="265">SUM(H528)</f>
        <v>5821.4</v>
      </c>
      <c r="I527" s="8">
        <f t="shared" si="265"/>
        <v>6090.4</v>
      </c>
      <c r="L527" s="92"/>
    </row>
    <row r="528" spans="1:12">
      <c r="A528" s="108" t="s">
        <v>75</v>
      </c>
      <c r="B528" s="19"/>
      <c r="C528" s="109" t="s">
        <v>29</v>
      </c>
      <c r="D528" s="109" t="s">
        <v>66</v>
      </c>
      <c r="E528" s="109"/>
      <c r="F528" s="21"/>
      <c r="G528" s="8">
        <f>SUM(G529)</f>
        <v>18585.599999999999</v>
      </c>
      <c r="H528" s="8">
        <f t="shared" ref="H528:I528" si="266">SUM(H529)</f>
        <v>5821.4</v>
      </c>
      <c r="I528" s="8">
        <f t="shared" si="266"/>
        <v>6090.4</v>
      </c>
    </row>
    <row r="529" spans="1:9">
      <c r="A529" s="108" t="s">
        <v>146</v>
      </c>
      <c r="B529" s="19"/>
      <c r="C529" s="109" t="s">
        <v>29</v>
      </c>
      <c r="D529" s="109" t="s">
        <v>66</v>
      </c>
      <c r="E529" s="109" t="s">
        <v>88</v>
      </c>
      <c r="F529" s="21"/>
      <c r="G529" s="8">
        <f>SUM(G530)</f>
        <v>18585.599999999999</v>
      </c>
      <c r="H529" s="8">
        <f t="shared" ref="H529:I529" si="267">SUM(H530)</f>
        <v>5821.4</v>
      </c>
      <c r="I529" s="8">
        <f t="shared" si="267"/>
        <v>6090.4</v>
      </c>
    </row>
    <row r="530" spans="1:9">
      <c r="A530" s="108" t="s">
        <v>149</v>
      </c>
      <c r="B530" s="19"/>
      <c r="C530" s="109" t="s">
        <v>29</v>
      </c>
      <c r="D530" s="109" t="s">
        <v>66</v>
      </c>
      <c r="E530" s="109" t="s">
        <v>148</v>
      </c>
      <c r="F530" s="21"/>
      <c r="G530" s="8">
        <f>SUM(G531)</f>
        <v>18585.599999999999</v>
      </c>
      <c r="H530" s="8">
        <f t="shared" ref="H530:I530" si="268">SUM(H531)</f>
        <v>5821.4</v>
      </c>
      <c r="I530" s="8">
        <f t="shared" si="268"/>
        <v>6090.4</v>
      </c>
    </row>
    <row r="531" spans="1:9">
      <c r="A531" s="108" t="s">
        <v>13</v>
      </c>
      <c r="B531" s="19"/>
      <c r="C531" s="109" t="s">
        <v>29</v>
      </c>
      <c r="D531" s="109" t="s">
        <v>66</v>
      </c>
      <c r="E531" s="109" t="s">
        <v>148</v>
      </c>
      <c r="F531" s="21">
        <v>800</v>
      </c>
      <c r="G531" s="8">
        <f>2043.6+16542</f>
        <v>18585.599999999999</v>
      </c>
      <c r="H531" s="8">
        <v>5821.4</v>
      </c>
      <c r="I531" s="8">
        <v>6090.4</v>
      </c>
    </row>
    <row r="532" spans="1:9">
      <c r="A532" s="108" t="s">
        <v>51</v>
      </c>
      <c r="B532" s="19"/>
      <c r="C532" s="109" t="s">
        <v>52</v>
      </c>
      <c r="D532" s="109"/>
      <c r="E532" s="109"/>
      <c r="F532" s="21"/>
      <c r="G532" s="8">
        <f>SUM(G533)</f>
        <v>270.60000000000002</v>
      </c>
      <c r="H532" s="8">
        <f t="shared" ref="H532:I532" si="269">SUM(H533)</f>
        <v>270.60000000000002</v>
      </c>
      <c r="I532" s="8">
        <f t="shared" si="269"/>
        <v>270.60000000000002</v>
      </c>
    </row>
    <row r="533" spans="1:9">
      <c r="A533" s="2" t="s">
        <v>147</v>
      </c>
      <c r="B533" s="19"/>
      <c r="C533" s="109" t="s">
        <v>52</v>
      </c>
      <c r="D533" s="109" t="s">
        <v>66</v>
      </c>
      <c r="E533" s="109"/>
      <c r="F533" s="21"/>
      <c r="G533" s="8">
        <f>SUM(G534)</f>
        <v>270.60000000000002</v>
      </c>
      <c r="H533" s="8">
        <f t="shared" ref="H533:I537" si="270">SUM(H534)</f>
        <v>270.60000000000002</v>
      </c>
      <c r="I533" s="8">
        <f t="shared" si="270"/>
        <v>270.60000000000002</v>
      </c>
    </row>
    <row r="534" spans="1:9" s="104" customFormat="1" ht="31.5">
      <c r="A534" s="96" t="s">
        <v>118</v>
      </c>
      <c r="B534" s="120"/>
      <c r="C534" s="101" t="s">
        <v>52</v>
      </c>
      <c r="D534" s="101" t="s">
        <v>66</v>
      </c>
      <c r="E534" s="102" t="s">
        <v>229</v>
      </c>
      <c r="F534" s="102"/>
      <c r="G534" s="103">
        <f>SUM(G537)</f>
        <v>270.60000000000002</v>
      </c>
      <c r="H534" s="103">
        <f>SUM(H537)</f>
        <v>270.60000000000002</v>
      </c>
      <c r="I534" s="103">
        <f>SUM(I537)</f>
        <v>270.60000000000002</v>
      </c>
    </row>
    <row r="535" spans="1:9">
      <c r="A535" s="108" t="s">
        <v>179</v>
      </c>
      <c r="B535" s="4"/>
      <c r="C535" s="109" t="s">
        <v>52</v>
      </c>
      <c r="D535" s="109" t="s">
        <v>66</v>
      </c>
      <c r="E535" s="21" t="s">
        <v>230</v>
      </c>
      <c r="F535" s="21"/>
      <c r="G535" s="8">
        <f>G536</f>
        <v>270.60000000000002</v>
      </c>
      <c r="H535" s="8">
        <f t="shared" ref="H535:I535" si="271">H536</f>
        <v>270.60000000000002</v>
      </c>
      <c r="I535" s="8">
        <f t="shared" si="271"/>
        <v>270.60000000000002</v>
      </c>
    </row>
    <row r="536" spans="1:9" ht="31.5">
      <c r="A536" s="108" t="s">
        <v>251</v>
      </c>
      <c r="B536" s="4"/>
      <c r="C536" s="109" t="s">
        <v>52</v>
      </c>
      <c r="D536" s="109" t="s">
        <v>66</v>
      </c>
      <c r="E536" s="21" t="s">
        <v>231</v>
      </c>
      <c r="F536" s="21"/>
      <c r="G536" s="8">
        <f>G537</f>
        <v>270.60000000000002</v>
      </c>
      <c r="H536" s="8">
        <f t="shared" ref="H536:I536" si="272">H537</f>
        <v>270.60000000000002</v>
      </c>
      <c r="I536" s="8">
        <f t="shared" si="272"/>
        <v>270.60000000000002</v>
      </c>
    </row>
    <row r="537" spans="1:9" ht="31.5">
      <c r="A537" s="108" t="s">
        <v>43</v>
      </c>
      <c r="B537" s="19"/>
      <c r="C537" s="109" t="s">
        <v>52</v>
      </c>
      <c r="D537" s="109" t="s">
        <v>66</v>
      </c>
      <c r="E537" s="21" t="s">
        <v>235</v>
      </c>
      <c r="F537" s="21"/>
      <c r="G537" s="8">
        <f>SUM(G538)</f>
        <v>270.60000000000002</v>
      </c>
      <c r="H537" s="8">
        <f t="shared" si="270"/>
        <v>270.60000000000002</v>
      </c>
      <c r="I537" s="8">
        <f t="shared" si="270"/>
        <v>270.60000000000002</v>
      </c>
    </row>
    <row r="538" spans="1:9" ht="31.5">
      <c r="A538" s="108" t="s">
        <v>25</v>
      </c>
      <c r="B538" s="19"/>
      <c r="C538" s="109" t="s">
        <v>52</v>
      </c>
      <c r="D538" s="109" t="s">
        <v>66</v>
      </c>
      <c r="E538" s="21" t="s">
        <v>235</v>
      </c>
      <c r="F538" s="21">
        <v>200</v>
      </c>
      <c r="G538" s="8">
        <v>270.60000000000002</v>
      </c>
      <c r="H538" s="8">
        <v>270.60000000000002</v>
      </c>
      <c r="I538" s="8">
        <v>270.60000000000002</v>
      </c>
    </row>
    <row r="539" spans="1:9">
      <c r="A539" s="108" t="s">
        <v>16</v>
      </c>
      <c r="B539" s="4"/>
      <c r="C539" s="109" t="s">
        <v>17</v>
      </c>
      <c r="D539" s="109"/>
      <c r="E539" s="21"/>
      <c r="F539" s="21"/>
      <c r="G539" s="8">
        <f t="shared" ref="G539:I542" si="273">SUM(G540)</f>
        <v>105541.3</v>
      </c>
      <c r="H539" s="8">
        <f t="shared" si="273"/>
        <v>149432</v>
      </c>
      <c r="I539" s="8">
        <f t="shared" si="273"/>
        <v>179163</v>
      </c>
    </row>
    <row r="540" spans="1:9">
      <c r="A540" s="108" t="s">
        <v>28</v>
      </c>
      <c r="B540" s="4"/>
      <c r="C540" s="109" t="s">
        <v>17</v>
      </c>
      <c r="D540" s="109" t="s">
        <v>29</v>
      </c>
      <c r="E540" s="21"/>
      <c r="F540" s="21"/>
      <c r="G540" s="8">
        <f t="shared" si="273"/>
        <v>105541.3</v>
      </c>
      <c r="H540" s="8">
        <f t="shared" si="273"/>
        <v>149432</v>
      </c>
      <c r="I540" s="8">
        <f t="shared" si="273"/>
        <v>179163</v>
      </c>
    </row>
    <row r="541" spans="1:9">
      <c r="A541" s="108" t="s">
        <v>146</v>
      </c>
      <c r="B541" s="4"/>
      <c r="C541" s="109" t="s">
        <v>17</v>
      </c>
      <c r="D541" s="109" t="s">
        <v>29</v>
      </c>
      <c r="E541" s="109" t="s">
        <v>88</v>
      </c>
      <c r="F541" s="21"/>
      <c r="G541" s="8">
        <f t="shared" si="273"/>
        <v>105541.3</v>
      </c>
      <c r="H541" s="8">
        <f t="shared" si="273"/>
        <v>149432</v>
      </c>
      <c r="I541" s="8">
        <f t="shared" si="273"/>
        <v>179163</v>
      </c>
    </row>
    <row r="542" spans="1:9" ht="31.5">
      <c r="A542" s="108" t="s">
        <v>135</v>
      </c>
      <c r="B542" s="4"/>
      <c r="C542" s="109" t="s">
        <v>17</v>
      </c>
      <c r="D542" s="109" t="s">
        <v>29</v>
      </c>
      <c r="E542" s="21" t="s">
        <v>91</v>
      </c>
      <c r="F542" s="21"/>
      <c r="G542" s="8">
        <f t="shared" si="273"/>
        <v>105541.3</v>
      </c>
      <c r="H542" s="8">
        <f t="shared" si="273"/>
        <v>149432</v>
      </c>
      <c r="I542" s="8">
        <f t="shared" si="273"/>
        <v>179163</v>
      </c>
    </row>
    <row r="543" spans="1:9">
      <c r="A543" s="108" t="s">
        <v>13</v>
      </c>
      <c r="B543" s="4"/>
      <c r="C543" s="109" t="s">
        <v>17</v>
      </c>
      <c r="D543" s="109" t="s">
        <v>29</v>
      </c>
      <c r="E543" s="21" t="s">
        <v>91</v>
      </c>
      <c r="F543" s="21">
        <v>800</v>
      </c>
      <c r="G543" s="8">
        <f>112725.7-184.4-7000</f>
        <v>105541.3</v>
      </c>
      <c r="H543" s="8">
        <v>149432</v>
      </c>
      <c r="I543" s="8">
        <v>179163</v>
      </c>
    </row>
    <row r="544" spans="1:9" ht="31.5">
      <c r="A544" s="63" t="s">
        <v>292</v>
      </c>
      <c r="B544" s="97" t="s">
        <v>293</v>
      </c>
      <c r="C544" s="58"/>
      <c r="D544" s="58"/>
      <c r="E544" s="55"/>
      <c r="F544" s="55"/>
      <c r="G544" s="57">
        <f>G545+G552</f>
        <v>929556.4</v>
      </c>
      <c r="H544" s="57">
        <f t="shared" ref="H544:I544" si="274">H545+H552</f>
        <v>954088.39999999991</v>
      </c>
      <c r="I544" s="57">
        <f t="shared" si="274"/>
        <v>980772.5</v>
      </c>
    </row>
    <row r="545" spans="1:9">
      <c r="A545" s="108" t="s">
        <v>51</v>
      </c>
      <c r="B545" s="24"/>
      <c r="C545" s="109" t="s">
        <v>52</v>
      </c>
      <c r="D545" s="109" t="s">
        <v>18</v>
      </c>
      <c r="E545" s="21"/>
      <c r="F545" s="21"/>
      <c r="G545" s="8">
        <f t="shared" ref="G545:G550" si="275">G546</f>
        <v>40</v>
      </c>
      <c r="H545" s="8">
        <f t="shared" ref="H545:I546" si="276">H546</f>
        <v>40</v>
      </c>
      <c r="I545" s="8">
        <f t="shared" si="276"/>
        <v>40</v>
      </c>
    </row>
    <row r="546" spans="1:9">
      <c r="A546" s="108" t="s">
        <v>127</v>
      </c>
      <c r="B546" s="24"/>
      <c r="C546" s="109" t="s">
        <v>52</v>
      </c>
      <c r="D546" s="109" t="s">
        <v>66</v>
      </c>
      <c r="E546" s="21"/>
      <c r="F546" s="21"/>
      <c r="G546" s="8">
        <f t="shared" si="275"/>
        <v>40</v>
      </c>
      <c r="H546" s="8">
        <f t="shared" si="276"/>
        <v>40</v>
      </c>
      <c r="I546" s="8">
        <f t="shared" si="276"/>
        <v>40</v>
      </c>
    </row>
    <row r="547" spans="1:9" s="104" customFormat="1" ht="31.5">
      <c r="A547" s="96" t="s">
        <v>227</v>
      </c>
      <c r="B547" s="100"/>
      <c r="C547" s="101" t="s">
        <v>52</v>
      </c>
      <c r="D547" s="101" t="s">
        <v>66</v>
      </c>
      <c r="E547" s="102" t="s">
        <v>226</v>
      </c>
      <c r="F547" s="102"/>
      <c r="G547" s="103">
        <f t="shared" si="275"/>
        <v>40</v>
      </c>
      <c r="H547" s="103">
        <f t="shared" ref="H547:I550" si="277">H548</f>
        <v>40</v>
      </c>
      <c r="I547" s="103">
        <f t="shared" si="277"/>
        <v>40</v>
      </c>
    </row>
    <row r="548" spans="1:9">
      <c r="A548" s="108" t="s">
        <v>175</v>
      </c>
      <c r="B548" s="24"/>
      <c r="C548" s="109" t="s">
        <v>52</v>
      </c>
      <c r="D548" s="109" t="s">
        <v>66</v>
      </c>
      <c r="E548" s="21" t="s">
        <v>228</v>
      </c>
      <c r="F548" s="21"/>
      <c r="G548" s="8">
        <f t="shared" si="275"/>
        <v>40</v>
      </c>
      <c r="H548" s="8">
        <f t="shared" si="277"/>
        <v>40</v>
      </c>
      <c r="I548" s="8">
        <f t="shared" si="277"/>
        <v>40</v>
      </c>
    </row>
    <row r="549" spans="1:9" ht="31.5">
      <c r="A549" s="108" t="s">
        <v>448</v>
      </c>
      <c r="B549" s="24"/>
      <c r="C549" s="109" t="s">
        <v>52</v>
      </c>
      <c r="D549" s="109" t="s">
        <v>66</v>
      </c>
      <c r="E549" s="21" t="s">
        <v>367</v>
      </c>
      <c r="F549" s="21"/>
      <c r="G549" s="8">
        <f t="shared" si="275"/>
        <v>40</v>
      </c>
      <c r="H549" s="8">
        <f t="shared" si="277"/>
        <v>40</v>
      </c>
      <c r="I549" s="8">
        <f t="shared" si="277"/>
        <v>40</v>
      </c>
    </row>
    <row r="550" spans="1:9" ht="31.5">
      <c r="A550" s="108" t="s">
        <v>368</v>
      </c>
      <c r="B550" s="24"/>
      <c r="C550" s="109" t="s">
        <v>52</v>
      </c>
      <c r="D550" s="109" t="s">
        <v>66</v>
      </c>
      <c r="E550" s="21" t="s">
        <v>369</v>
      </c>
      <c r="F550" s="21"/>
      <c r="G550" s="8">
        <f t="shared" si="275"/>
        <v>40</v>
      </c>
      <c r="H550" s="8">
        <f t="shared" si="277"/>
        <v>40</v>
      </c>
      <c r="I550" s="8">
        <f t="shared" si="277"/>
        <v>40</v>
      </c>
    </row>
    <row r="551" spans="1:9" ht="31.5">
      <c r="A551" s="108" t="s">
        <v>25</v>
      </c>
      <c r="B551" s="24"/>
      <c r="C551" s="109" t="s">
        <v>52</v>
      </c>
      <c r="D551" s="109" t="s">
        <v>66</v>
      </c>
      <c r="E551" s="21" t="s">
        <v>369</v>
      </c>
      <c r="F551" s="21">
        <v>200</v>
      </c>
      <c r="G551" s="8">
        <v>40</v>
      </c>
      <c r="H551" s="8">
        <v>40</v>
      </c>
      <c r="I551" s="8">
        <v>40</v>
      </c>
    </row>
    <row r="552" spans="1:9">
      <c r="A552" s="108" t="s">
        <v>16</v>
      </c>
      <c r="B552" s="24"/>
      <c r="C552" s="109" t="s">
        <v>17</v>
      </c>
      <c r="D552" s="109" t="s">
        <v>18</v>
      </c>
      <c r="E552" s="21"/>
      <c r="F552" s="21"/>
      <c r="G552" s="8">
        <f>G553+G559+G633+G652</f>
        <v>929516.4</v>
      </c>
      <c r="H552" s="8">
        <f>H553+H559+H633+H652</f>
        <v>954048.39999999991</v>
      </c>
      <c r="I552" s="8">
        <f>I553+I559+I633+I652</f>
        <v>980732.5</v>
      </c>
    </row>
    <row r="553" spans="1:9">
      <c r="A553" s="108" t="s">
        <v>19</v>
      </c>
      <c r="B553" s="24"/>
      <c r="C553" s="109" t="s">
        <v>17</v>
      </c>
      <c r="D553" s="109" t="s">
        <v>20</v>
      </c>
      <c r="E553" s="21"/>
      <c r="F553" s="21"/>
      <c r="G553" s="8">
        <f>G554</f>
        <v>21300</v>
      </c>
      <c r="H553" s="8">
        <f t="shared" ref="H553:I553" si="278">H554</f>
        <v>21300</v>
      </c>
      <c r="I553" s="8">
        <f t="shared" si="278"/>
        <v>21300</v>
      </c>
    </row>
    <row r="554" spans="1:9" s="104" customFormat="1" ht="31.5">
      <c r="A554" s="96" t="s">
        <v>227</v>
      </c>
      <c r="B554" s="100"/>
      <c r="C554" s="101" t="s">
        <v>17</v>
      </c>
      <c r="D554" s="101" t="s">
        <v>20</v>
      </c>
      <c r="E554" s="102" t="s">
        <v>226</v>
      </c>
      <c r="F554" s="102"/>
      <c r="G554" s="103">
        <f>G555</f>
        <v>21300</v>
      </c>
      <c r="H554" s="103">
        <f t="shared" ref="H554:I557" si="279">H555</f>
        <v>21300</v>
      </c>
      <c r="I554" s="103">
        <f t="shared" si="279"/>
        <v>21300</v>
      </c>
    </row>
    <row r="555" spans="1:9">
      <c r="A555" s="108" t="s">
        <v>175</v>
      </c>
      <c r="B555" s="24"/>
      <c r="C555" s="109" t="s">
        <v>17</v>
      </c>
      <c r="D555" s="109" t="s">
        <v>20</v>
      </c>
      <c r="E555" s="21" t="s">
        <v>228</v>
      </c>
      <c r="F555" s="21"/>
      <c r="G555" s="8">
        <f>G556</f>
        <v>21300</v>
      </c>
      <c r="H555" s="8">
        <f t="shared" si="279"/>
        <v>21300</v>
      </c>
      <c r="I555" s="8">
        <f t="shared" si="279"/>
        <v>21300</v>
      </c>
    </row>
    <row r="556" spans="1:9" ht="31.5">
      <c r="A556" s="108" t="s">
        <v>448</v>
      </c>
      <c r="B556" s="24"/>
      <c r="C556" s="109" t="s">
        <v>17</v>
      </c>
      <c r="D556" s="109" t="s">
        <v>20</v>
      </c>
      <c r="E556" s="21" t="s">
        <v>367</v>
      </c>
      <c r="F556" s="21"/>
      <c r="G556" s="8">
        <f>G557</f>
        <v>21300</v>
      </c>
      <c r="H556" s="8">
        <f t="shared" si="279"/>
        <v>21300</v>
      </c>
      <c r="I556" s="8">
        <f t="shared" si="279"/>
        <v>21300</v>
      </c>
    </row>
    <row r="557" spans="1:9" ht="31.5">
      <c r="A557" s="108" t="s">
        <v>370</v>
      </c>
      <c r="B557" s="24"/>
      <c r="C557" s="109" t="s">
        <v>17</v>
      </c>
      <c r="D557" s="109" t="s">
        <v>20</v>
      </c>
      <c r="E557" s="21" t="s">
        <v>371</v>
      </c>
      <c r="F557" s="21"/>
      <c r="G557" s="8">
        <f>G558</f>
        <v>21300</v>
      </c>
      <c r="H557" s="8">
        <f t="shared" si="279"/>
        <v>21300</v>
      </c>
      <c r="I557" s="8">
        <f t="shared" si="279"/>
        <v>21300</v>
      </c>
    </row>
    <row r="558" spans="1:9">
      <c r="A558" s="108" t="s">
        <v>22</v>
      </c>
      <c r="B558" s="24"/>
      <c r="C558" s="109" t="s">
        <v>17</v>
      </c>
      <c r="D558" s="109" t="s">
        <v>20</v>
      </c>
      <c r="E558" s="21" t="s">
        <v>371</v>
      </c>
      <c r="F558" s="21">
        <v>300</v>
      </c>
      <c r="G558" s="8">
        <v>21300</v>
      </c>
      <c r="H558" s="8">
        <v>21300</v>
      </c>
      <c r="I558" s="8">
        <v>21300</v>
      </c>
    </row>
    <row r="559" spans="1:9">
      <c r="A559" s="108" t="s">
        <v>26</v>
      </c>
      <c r="B559" s="24"/>
      <c r="C559" s="109" t="s">
        <v>17</v>
      </c>
      <c r="D559" s="109" t="s">
        <v>27</v>
      </c>
      <c r="E559" s="21"/>
      <c r="F559" s="21"/>
      <c r="G559" s="8">
        <f>G560+G628</f>
        <v>647774.4</v>
      </c>
      <c r="H559" s="8">
        <f>H560+H628</f>
        <v>668014</v>
      </c>
      <c r="I559" s="8">
        <f>I560+I628</f>
        <v>689126.20000000007</v>
      </c>
    </row>
    <row r="560" spans="1:9" s="104" customFormat="1" ht="31.5">
      <c r="A560" s="96" t="s">
        <v>227</v>
      </c>
      <c r="B560" s="100"/>
      <c r="C560" s="101" t="s">
        <v>17</v>
      </c>
      <c r="D560" s="101" t="s">
        <v>27</v>
      </c>
      <c r="E560" s="102" t="s">
        <v>226</v>
      </c>
      <c r="F560" s="102"/>
      <c r="G560" s="103">
        <f>G561</f>
        <v>643785.9</v>
      </c>
      <c r="H560" s="103">
        <f t="shared" ref="H560:I560" si="280">H561</f>
        <v>664025.5</v>
      </c>
      <c r="I560" s="103">
        <f t="shared" si="280"/>
        <v>685137.70000000007</v>
      </c>
    </row>
    <row r="561" spans="1:9">
      <c r="A561" s="108" t="s">
        <v>175</v>
      </c>
      <c r="B561" s="24"/>
      <c r="C561" s="109" t="s">
        <v>17</v>
      </c>
      <c r="D561" s="109" t="s">
        <v>27</v>
      </c>
      <c r="E561" s="21" t="s">
        <v>228</v>
      </c>
      <c r="F561" s="21"/>
      <c r="G561" s="8">
        <f>G562+G565+G622+G625</f>
        <v>643785.9</v>
      </c>
      <c r="H561" s="8">
        <f t="shared" ref="H561:I561" si="281">H562+H565+H622+H625</f>
        <v>664025.5</v>
      </c>
      <c r="I561" s="8">
        <f t="shared" si="281"/>
        <v>685137.70000000007</v>
      </c>
    </row>
    <row r="562" spans="1:9" ht="31.5">
      <c r="A562" s="108" t="s">
        <v>372</v>
      </c>
      <c r="B562" s="24"/>
      <c r="C562" s="109" t="s">
        <v>17</v>
      </c>
      <c r="D562" s="109" t="s">
        <v>27</v>
      </c>
      <c r="E562" s="21" t="s">
        <v>373</v>
      </c>
      <c r="F562" s="21"/>
      <c r="G562" s="8">
        <f>G563</f>
        <v>645</v>
      </c>
      <c r="H562" s="8">
        <f t="shared" ref="H562:I563" si="282">H563</f>
        <v>645</v>
      </c>
      <c r="I562" s="8">
        <f t="shared" si="282"/>
        <v>645</v>
      </c>
    </row>
    <row r="563" spans="1:9">
      <c r="A563" s="108" t="s">
        <v>247</v>
      </c>
      <c r="B563" s="24"/>
      <c r="C563" s="109" t="s">
        <v>17</v>
      </c>
      <c r="D563" s="109" t="s">
        <v>27</v>
      </c>
      <c r="E563" s="21" t="s">
        <v>374</v>
      </c>
      <c r="F563" s="21"/>
      <c r="G563" s="8">
        <f>G564</f>
        <v>645</v>
      </c>
      <c r="H563" s="8">
        <f t="shared" si="282"/>
        <v>645</v>
      </c>
      <c r="I563" s="8">
        <f t="shared" si="282"/>
        <v>645</v>
      </c>
    </row>
    <row r="564" spans="1:9" ht="31.5">
      <c r="A564" s="108" t="s">
        <v>25</v>
      </c>
      <c r="B564" s="24"/>
      <c r="C564" s="109" t="s">
        <v>17</v>
      </c>
      <c r="D564" s="109" t="s">
        <v>27</v>
      </c>
      <c r="E564" s="21" t="s">
        <v>374</v>
      </c>
      <c r="F564" s="21">
        <v>200</v>
      </c>
      <c r="G564" s="8">
        <v>645</v>
      </c>
      <c r="H564" s="8">
        <v>645</v>
      </c>
      <c r="I564" s="8">
        <v>645</v>
      </c>
    </row>
    <row r="565" spans="1:9" ht="31.5">
      <c r="A565" s="108" t="s">
        <v>448</v>
      </c>
      <c r="B565" s="24"/>
      <c r="C565" s="109" t="s">
        <v>17</v>
      </c>
      <c r="D565" s="109" t="s">
        <v>27</v>
      </c>
      <c r="E565" s="21" t="s">
        <v>367</v>
      </c>
      <c r="F565" s="21"/>
      <c r="G565" s="8">
        <f>G566+G569+G572+G575+G578+G581+G584+G587+G590+G593+G596+G599+G602+G605+G607+G609+G611+G613+G615+G617+G619</f>
        <v>631440.9</v>
      </c>
      <c r="H565" s="8">
        <f t="shared" ref="H565:I565" si="283">H566+H569+H572+H575+H578+H581+H584+H587+H590+H593+H596+H599+H602+H605+H607+H609+H611+H613+H615+H617+H619</f>
        <v>651680.5</v>
      </c>
      <c r="I565" s="8">
        <f t="shared" si="283"/>
        <v>672792.70000000007</v>
      </c>
    </row>
    <row r="566" spans="1:9" ht="47.25">
      <c r="A566" s="108" t="s">
        <v>449</v>
      </c>
      <c r="B566" s="24"/>
      <c r="C566" s="109" t="s">
        <v>17</v>
      </c>
      <c r="D566" s="109" t="s">
        <v>27</v>
      </c>
      <c r="E566" s="21" t="s">
        <v>375</v>
      </c>
      <c r="F566" s="21"/>
      <c r="G566" s="8">
        <f>G567+G568</f>
        <v>167146.5</v>
      </c>
      <c r="H566" s="8">
        <f t="shared" ref="H566:I566" si="284">H567+H568</f>
        <v>173832.3</v>
      </c>
      <c r="I566" s="8">
        <f t="shared" si="284"/>
        <v>180785.6</v>
      </c>
    </row>
    <row r="567" spans="1:9" ht="31.5">
      <c r="A567" s="108" t="s">
        <v>25</v>
      </c>
      <c r="B567" s="24"/>
      <c r="C567" s="109" t="s">
        <v>17</v>
      </c>
      <c r="D567" s="109" t="s">
        <v>27</v>
      </c>
      <c r="E567" s="21" t="s">
        <v>375</v>
      </c>
      <c r="F567" s="21">
        <v>200</v>
      </c>
      <c r="G567" s="8">
        <v>2469.1</v>
      </c>
      <c r="H567" s="8">
        <v>2567.9</v>
      </c>
      <c r="I567" s="8">
        <v>2670.6</v>
      </c>
    </row>
    <row r="568" spans="1:9">
      <c r="A568" s="108" t="s">
        <v>22</v>
      </c>
      <c r="B568" s="24"/>
      <c r="C568" s="109" t="s">
        <v>17</v>
      </c>
      <c r="D568" s="109" t="s">
        <v>27</v>
      </c>
      <c r="E568" s="21" t="s">
        <v>375</v>
      </c>
      <c r="F568" s="21">
        <v>300</v>
      </c>
      <c r="G568" s="8">
        <v>164677.4</v>
      </c>
      <c r="H568" s="8">
        <v>171264.4</v>
      </c>
      <c r="I568" s="8">
        <v>178115</v>
      </c>
    </row>
    <row r="569" spans="1:9" ht="47.25">
      <c r="A569" s="108" t="s">
        <v>452</v>
      </c>
      <c r="B569" s="24"/>
      <c r="C569" s="109" t="s">
        <v>17</v>
      </c>
      <c r="D569" s="109" t="s">
        <v>27</v>
      </c>
      <c r="E569" s="21" t="s">
        <v>376</v>
      </c>
      <c r="F569" s="21"/>
      <c r="G569" s="8">
        <f>G570+G571</f>
        <v>9375.0999999999985</v>
      </c>
      <c r="H569" s="8">
        <f t="shared" ref="H569:I569" si="285">H570+H571</f>
        <v>9733.6999999999989</v>
      </c>
      <c r="I569" s="8">
        <f t="shared" si="285"/>
        <v>10106.6</v>
      </c>
    </row>
    <row r="570" spans="1:9" ht="31.5">
      <c r="A570" s="108" t="s">
        <v>25</v>
      </c>
      <c r="B570" s="24"/>
      <c r="C570" s="109" t="s">
        <v>17</v>
      </c>
      <c r="D570" s="109" t="s">
        <v>27</v>
      </c>
      <c r="E570" s="21" t="s">
        <v>376</v>
      </c>
      <c r="F570" s="21">
        <v>200</v>
      </c>
      <c r="G570" s="8">
        <v>137.80000000000001</v>
      </c>
      <c r="H570" s="8">
        <v>143.9</v>
      </c>
      <c r="I570" s="8">
        <v>149.4</v>
      </c>
    </row>
    <row r="571" spans="1:9">
      <c r="A571" s="108" t="s">
        <v>22</v>
      </c>
      <c r="B571" s="24"/>
      <c r="C571" s="109" t="s">
        <v>17</v>
      </c>
      <c r="D571" s="109" t="s">
        <v>27</v>
      </c>
      <c r="E571" s="21" t="s">
        <v>376</v>
      </c>
      <c r="F571" s="21">
        <v>300</v>
      </c>
      <c r="G571" s="8">
        <v>9237.2999999999993</v>
      </c>
      <c r="H571" s="8">
        <v>9589.7999999999993</v>
      </c>
      <c r="I571" s="8">
        <v>9957.2000000000007</v>
      </c>
    </row>
    <row r="572" spans="1:9" ht="47.25">
      <c r="A572" s="108" t="s">
        <v>868</v>
      </c>
      <c r="B572" s="24"/>
      <c r="C572" s="109" t="s">
        <v>17</v>
      </c>
      <c r="D572" s="109" t="s">
        <v>27</v>
      </c>
      <c r="E572" s="21" t="s">
        <v>377</v>
      </c>
      <c r="F572" s="21"/>
      <c r="G572" s="8">
        <f>G573+G574</f>
        <v>130637.5</v>
      </c>
      <c r="H572" s="8">
        <f t="shared" ref="H572:I572" si="286">H573+H574</f>
        <v>135863</v>
      </c>
      <c r="I572" s="8">
        <f t="shared" si="286"/>
        <v>141297.60000000001</v>
      </c>
    </row>
    <row r="573" spans="1:9" ht="31.5">
      <c r="A573" s="108" t="s">
        <v>25</v>
      </c>
      <c r="B573" s="24"/>
      <c r="C573" s="109" t="s">
        <v>17</v>
      </c>
      <c r="D573" s="109" t="s">
        <v>27</v>
      </c>
      <c r="E573" s="21" t="s">
        <v>377</v>
      </c>
      <c r="F573" s="21">
        <v>200</v>
      </c>
      <c r="G573" s="8">
        <v>1930</v>
      </c>
      <c r="H573" s="8">
        <v>2007.4</v>
      </c>
      <c r="I573" s="8">
        <v>2087.8000000000002</v>
      </c>
    </row>
    <row r="574" spans="1:9">
      <c r="A574" s="108" t="s">
        <v>22</v>
      </c>
      <c r="B574" s="24"/>
      <c r="C574" s="109" t="s">
        <v>17</v>
      </c>
      <c r="D574" s="109" t="s">
        <v>27</v>
      </c>
      <c r="E574" s="21" t="s">
        <v>377</v>
      </c>
      <c r="F574" s="21">
        <v>300</v>
      </c>
      <c r="G574" s="8">
        <v>128707.5</v>
      </c>
      <c r="H574" s="8">
        <v>133855.6</v>
      </c>
      <c r="I574" s="8">
        <v>139209.80000000002</v>
      </c>
    </row>
    <row r="575" spans="1:9" ht="63">
      <c r="A575" s="108" t="s">
        <v>453</v>
      </c>
      <c r="B575" s="24"/>
      <c r="C575" s="109" t="s">
        <v>17</v>
      </c>
      <c r="D575" s="109" t="s">
        <v>27</v>
      </c>
      <c r="E575" s="21" t="s">
        <v>378</v>
      </c>
      <c r="F575" s="21"/>
      <c r="G575" s="8">
        <f>G576+G577</f>
        <v>300.90000000000003</v>
      </c>
      <c r="H575" s="8">
        <f t="shared" ref="H575:I575" si="287">H576+H577</f>
        <v>312.89999999999998</v>
      </c>
      <c r="I575" s="8">
        <f t="shared" si="287"/>
        <v>325.40000000000003</v>
      </c>
    </row>
    <row r="576" spans="1:9" ht="31.5">
      <c r="A576" s="108" t="s">
        <v>25</v>
      </c>
      <c r="B576" s="24"/>
      <c r="C576" s="109" t="s">
        <v>17</v>
      </c>
      <c r="D576" s="109" t="s">
        <v>27</v>
      </c>
      <c r="E576" s="21" t="s">
        <v>378</v>
      </c>
      <c r="F576" s="21">
        <v>200</v>
      </c>
      <c r="G576" s="8">
        <v>4.3</v>
      </c>
      <c r="H576" s="8">
        <v>4.4000000000000004</v>
      </c>
      <c r="I576" s="8">
        <v>4.5999999999999996</v>
      </c>
    </row>
    <row r="577" spans="1:9">
      <c r="A577" s="108" t="s">
        <v>22</v>
      </c>
      <c r="B577" s="24"/>
      <c r="C577" s="109" t="s">
        <v>17</v>
      </c>
      <c r="D577" s="109" t="s">
        <v>27</v>
      </c>
      <c r="E577" s="21" t="s">
        <v>378</v>
      </c>
      <c r="F577" s="21">
        <v>300</v>
      </c>
      <c r="G577" s="8">
        <v>296.60000000000002</v>
      </c>
      <c r="H577" s="8">
        <v>308.5</v>
      </c>
      <c r="I577" s="8">
        <v>320.8</v>
      </c>
    </row>
    <row r="578" spans="1:9" ht="63">
      <c r="A578" s="108" t="s">
        <v>454</v>
      </c>
      <c r="B578" s="24"/>
      <c r="C578" s="109" t="s">
        <v>17</v>
      </c>
      <c r="D578" s="109" t="s">
        <v>27</v>
      </c>
      <c r="E578" s="21" t="s">
        <v>379</v>
      </c>
      <c r="F578" s="21"/>
      <c r="G578" s="8">
        <f>G579+G580</f>
        <v>13.399999999999999</v>
      </c>
      <c r="H578" s="8">
        <f t="shared" ref="H578:I578" si="288">H579+H580</f>
        <v>13.399999999999999</v>
      </c>
      <c r="I578" s="8">
        <f t="shared" si="288"/>
        <v>13.399999999999999</v>
      </c>
    </row>
    <row r="579" spans="1:9" ht="31.5">
      <c r="A579" s="108" t="s">
        <v>25</v>
      </c>
      <c r="B579" s="24"/>
      <c r="C579" s="109" t="s">
        <v>17</v>
      </c>
      <c r="D579" s="109" t="s">
        <v>27</v>
      </c>
      <c r="E579" s="21" t="s">
        <v>379</v>
      </c>
      <c r="F579" s="21">
        <v>200</v>
      </c>
      <c r="G579" s="8">
        <v>0.2</v>
      </c>
      <c r="H579" s="8">
        <v>0.2</v>
      </c>
      <c r="I579" s="8">
        <v>0.2</v>
      </c>
    </row>
    <row r="580" spans="1:9">
      <c r="A580" s="108" t="s">
        <v>22</v>
      </c>
      <c r="B580" s="24"/>
      <c r="C580" s="109" t="s">
        <v>17</v>
      </c>
      <c r="D580" s="109" t="s">
        <v>27</v>
      </c>
      <c r="E580" s="21" t="s">
        <v>379</v>
      </c>
      <c r="F580" s="21">
        <v>300</v>
      </c>
      <c r="G580" s="8">
        <v>13.2</v>
      </c>
      <c r="H580" s="8">
        <v>13.2</v>
      </c>
      <c r="I580" s="8">
        <v>13.2</v>
      </c>
    </row>
    <row r="581" spans="1:9" ht="63">
      <c r="A581" s="108" t="s">
        <v>455</v>
      </c>
      <c r="B581" s="24"/>
      <c r="C581" s="109" t="s">
        <v>17</v>
      </c>
      <c r="D581" s="109" t="s">
        <v>27</v>
      </c>
      <c r="E581" s="21" t="s">
        <v>380</v>
      </c>
      <c r="F581" s="21"/>
      <c r="G581" s="8">
        <f>G582+G583</f>
        <v>12224.4</v>
      </c>
      <c r="H581" s="8">
        <f t="shared" ref="H581:I581" si="289">H582+H583</f>
        <v>12226.7</v>
      </c>
      <c r="I581" s="8">
        <f t="shared" si="289"/>
        <v>12226.7</v>
      </c>
    </row>
    <row r="582" spans="1:9" ht="31.5">
      <c r="A582" s="108" t="s">
        <v>25</v>
      </c>
      <c r="B582" s="24"/>
      <c r="C582" s="109" t="s">
        <v>17</v>
      </c>
      <c r="D582" s="109" t="s">
        <v>27</v>
      </c>
      <c r="E582" s="21" t="s">
        <v>380</v>
      </c>
      <c r="F582" s="21">
        <v>200</v>
      </c>
      <c r="G582" s="8">
        <v>691.9</v>
      </c>
      <c r="H582" s="8">
        <v>694.2</v>
      </c>
      <c r="I582" s="8">
        <v>694.2</v>
      </c>
    </row>
    <row r="583" spans="1:9">
      <c r="A583" s="108" t="s">
        <v>22</v>
      </c>
      <c r="B583" s="24"/>
      <c r="C583" s="109" t="s">
        <v>17</v>
      </c>
      <c r="D583" s="109" t="s">
        <v>27</v>
      </c>
      <c r="E583" s="21" t="s">
        <v>380</v>
      </c>
      <c r="F583" s="21">
        <v>300</v>
      </c>
      <c r="G583" s="8">
        <v>11532.5</v>
      </c>
      <c r="H583" s="8">
        <v>11532.5</v>
      </c>
      <c r="I583" s="8">
        <v>11532.5</v>
      </c>
    </row>
    <row r="584" spans="1:9" ht="31.5">
      <c r="A584" s="108" t="s">
        <v>381</v>
      </c>
      <c r="B584" s="24"/>
      <c r="C584" s="109" t="s">
        <v>17</v>
      </c>
      <c r="D584" s="109" t="s">
        <v>27</v>
      </c>
      <c r="E584" s="21" t="s">
        <v>382</v>
      </c>
      <c r="F584" s="21"/>
      <c r="G584" s="8">
        <f>G585+G586</f>
        <v>156257.30000000002</v>
      </c>
      <c r="H584" s="8">
        <f t="shared" ref="H584:I584" si="290">H585+H586</f>
        <v>163120.1</v>
      </c>
      <c r="I584" s="8">
        <f t="shared" si="290"/>
        <v>170256.69999999998</v>
      </c>
    </row>
    <row r="585" spans="1:9" ht="31.5">
      <c r="A585" s="108" t="s">
        <v>25</v>
      </c>
      <c r="B585" s="24"/>
      <c r="C585" s="109" t="s">
        <v>17</v>
      </c>
      <c r="D585" s="109" t="s">
        <v>27</v>
      </c>
      <c r="E585" s="21" t="s">
        <v>382</v>
      </c>
      <c r="F585" s="21" t="s">
        <v>36</v>
      </c>
      <c r="G585" s="8">
        <v>2304.6</v>
      </c>
      <c r="H585" s="8">
        <v>2393.6999999999998</v>
      </c>
      <c r="I585" s="8">
        <v>2502.4</v>
      </c>
    </row>
    <row r="586" spans="1:9">
      <c r="A586" s="108" t="s">
        <v>22</v>
      </c>
      <c r="B586" s="24"/>
      <c r="C586" s="109" t="s">
        <v>17</v>
      </c>
      <c r="D586" s="109" t="s">
        <v>27</v>
      </c>
      <c r="E586" s="21" t="s">
        <v>382</v>
      </c>
      <c r="F586" s="21" t="s">
        <v>44</v>
      </c>
      <c r="G586" s="8">
        <v>153952.70000000001</v>
      </c>
      <c r="H586" s="8">
        <v>160726.39999999999</v>
      </c>
      <c r="I586" s="8">
        <v>167754.29999999999</v>
      </c>
    </row>
    <row r="587" spans="1:9" ht="47.25">
      <c r="A587" s="108" t="s">
        <v>383</v>
      </c>
      <c r="B587" s="24"/>
      <c r="C587" s="109" t="s">
        <v>17</v>
      </c>
      <c r="D587" s="109" t="s">
        <v>27</v>
      </c>
      <c r="E587" s="21" t="s">
        <v>384</v>
      </c>
      <c r="F587" s="21"/>
      <c r="G587" s="8">
        <f>G588+G589</f>
        <v>4950.0000000000009</v>
      </c>
      <c r="H587" s="8">
        <f t="shared" ref="H587:I587" si="291">H588+H589</f>
        <v>5413.9</v>
      </c>
      <c r="I587" s="8">
        <f t="shared" si="291"/>
        <v>5896.3</v>
      </c>
    </row>
    <row r="588" spans="1:9" ht="31.5">
      <c r="A588" s="108" t="s">
        <v>25</v>
      </c>
      <c r="B588" s="24"/>
      <c r="C588" s="109" t="s">
        <v>17</v>
      </c>
      <c r="D588" s="109" t="s">
        <v>27</v>
      </c>
      <c r="E588" s="21" t="s">
        <v>384</v>
      </c>
      <c r="F588" s="21" t="s">
        <v>36</v>
      </c>
      <c r="G588" s="8">
        <v>73.099999999999994</v>
      </c>
      <c r="H588" s="8">
        <v>80</v>
      </c>
      <c r="I588" s="8">
        <v>87.1</v>
      </c>
    </row>
    <row r="589" spans="1:9">
      <c r="A589" s="108" t="s">
        <v>22</v>
      </c>
      <c r="B589" s="24"/>
      <c r="C589" s="109" t="s">
        <v>17</v>
      </c>
      <c r="D589" s="109" t="s">
        <v>27</v>
      </c>
      <c r="E589" s="21" t="s">
        <v>384</v>
      </c>
      <c r="F589" s="21" t="s">
        <v>44</v>
      </c>
      <c r="G589" s="8">
        <v>4876.9000000000005</v>
      </c>
      <c r="H589" s="8">
        <v>5333.9</v>
      </c>
      <c r="I589" s="8">
        <v>5809.2</v>
      </c>
    </row>
    <row r="590" spans="1:9" ht="63">
      <c r="A590" s="108" t="s">
        <v>456</v>
      </c>
      <c r="B590" s="24"/>
      <c r="C590" s="109" t="s">
        <v>17</v>
      </c>
      <c r="D590" s="109" t="s">
        <v>27</v>
      </c>
      <c r="E590" s="21" t="s">
        <v>385</v>
      </c>
      <c r="F590" s="21"/>
      <c r="G590" s="8">
        <f>G591+G592</f>
        <v>2537.5</v>
      </c>
      <c r="H590" s="8">
        <f t="shared" ref="H590:I590" si="292">H591+H592</f>
        <v>2537.5</v>
      </c>
      <c r="I590" s="8">
        <f t="shared" si="292"/>
        <v>2537.5</v>
      </c>
    </row>
    <row r="591" spans="1:9" ht="31.5">
      <c r="A591" s="108" t="s">
        <v>25</v>
      </c>
      <c r="B591" s="24"/>
      <c r="C591" s="109" t="s">
        <v>17</v>
      </c>
      <c r="D591" s="109" t="s">
        <v>27</v>
      </c>
      <c r="E591" s="21" t="s">
        <v>385</v>
      </c>
      <c r="F591" s="21" t="s">
        <v>36</v>
      </c>
      <c r="G591" s="8">
        <v>34.799999999999997</v>
      </c>
      <c r="H591" s="8">
        <v>34.799999999999997</v>
      </c>
      <c r="I591" s="8">
        <v>34.799999999999997</v>
      </c>
    </row>
    <row r="592" spans="1:9">
      <c r="A592" s="108" t="s">
        <v>22</v>
      </c>
      <c r="B592" s="24"/>
      <c r="C592" s="109" t="s">
        <v>17</v>
      </c>
      <c r="D592" s="109" t="s">
        <v>27</v>
      </c>
      <c r="E592" s="21" t="s">
        <v>385</v>
      </c>
      <c r="F592" s="21" t="s">
        <v>44</v>
      </c>
      <c r="G592" s="8">
        <v>2502.6999999999998</v>
      </c>
      <c r="H592" s="8">
        <v>2502.6999999999998</v>
      </c>
      <c r="I592" s="8">
        <v>2502.6999999999998</v>
      </c>
    </row>
    <row r="593" spans="1:13">
      <c r="A593" s="108" t="s">
        <v>386</v>
      </c>
      <c r="B593" s="24"/>
      <c r="C593" s="109" t="s">
        <v>17</v>
      </c>
      <c r="D593" s="109" t="s">
        <v>27</v>
      </c>
      <c r="E593" s="21" t="s">
        <v>387</v>
      </c>
      <c r="F593" s="21"/>
      <c r="G593" s="8">
        <f>G594+G595</f>
        <v>0.6</v>
      </c>
      <c r="H593" s="8">
        <f t="shared" ref="H593:I593" si="293">H594+H595</f>
        <v>0.6</v>
      </c>
      <c r="I593" s="8">
        <f t="shared" si="293"/>
        <v>0.6</v>
      </c>
    </row>
    <row r="594" spans="1:13" ht="31.5">
      <c r="A594" s="108" t="s">
        <v>25</v>
      </c>
      <c r="B594" s="24"/>
      <c r="C594" s="109" t="s">
        <v>17</v>
      </c>
      <c r="D594" s="109" t="s">
        <v>27</v>
      </c>
      <c r="E594" s="21" t="s">
        <v>387</v>
      </c>
      <c r="F594" s="21">
        <v>200</v>
      </c>
      <c r="G594" s="8">
        <v>0.1</v>
      </c>
      <c r="H594" s="8">
        <v>0.1</v>
      </c>
      <c r="I594" s="8">
        <v>0.1</v>
      </c>
    </row>
    <row r="595" spans="1:13">
      <c r="A595" s="108" t="s">
        <v>22</v>
      </c>
      <c r="B595" s="24"/>
      <c r="C595" s="109" t="s">
        <v>17</v>
      </c>
      <c r="D595" s="109" t="s">
        <v>27</v>
      </c>
      <c r="E595" s="21" t="s">
        <v>387</v>
      </c>
      <c r="F595" s="21" t="s">
        <v>44</v>
      </c>
      <c r="G595" s="8">
        <v>0.5</v>
      </c>
      <c r="H595" s="8">
        <v>0.5</v>
      </c>
      <c r="I595" s="8">
        <v>0.5</v>
      </c>
    </row>
    <row r="596" spans="1:13" ht="78.75">
      <c r="A596" s="108" t="s">
        <v>457</v>
      </c>
      <c r="B596" s="24"/>
      <c r="C596" s="109" t="s">
        <v>17</v>
      </c>
      <c r="D596" s="109" t="s">
        <v>27</v>
      </c>
      <c r="E596" s="21" t="s">
        <v>388</v>
      </c>
      <c r="F596" s="21"/>
      <c r="G596" s="8">
        <f>G597+G598</f>
        <v>17389.300000000003</v>
      </c>
      <c r="H596" s="8">
        <f t="shared" ref="H596:I596" si="294">H597+H598</f>
        <v>18083.2</v>
      </c>
      <c r="I596" s="8">
        <f t="shared" si="294"/>
        <v>18804.8</v>
      </c>
      <c r="K596" s="107"/>
      <c r="L596" s="107"/>
      <c r="M596" s="107"/>
    </row>
    <row r="597" spans="1:13" ht="31.5">
      <c r="A597" s="108" t="s">
        <v>25</v>
      </c>
      <c r="B597" s="24"/>
      <c r="C597" s="109" t="s">
        <v>17</v>
      </c>
      <c r="D597" s="109" t="s">
        <v>27</v>
      </c>
      <c r="E597" s="21" t="s">
        <v>388</v>
      </c>
      <c r="F597" s="21" t="s">
        <v>36</v>
      </c>
      <c r="G597" s="8">
        <v>225.9</v>
      </c>
      <c r="H597" s="8">
        <v>235</v>
      </c>
      <c r="I597" s="8">
        <v>244.5</v>
      </c>
    </row>
    <row r="598" spans="1:13">
      <c r="A598" s="108" t="s">
        <v>22</v>
      </c>
      <c r="B598" s="24"/>
      <c r="C598" s="109" t="s">
        <v>17</v>
      </c>
      <c r="D598" s="109" t="s">
        <v>27</v>
      </c>
      <c r="E598" s="21" t="s">
        <v>388</v>
      </c>
      <c r="F598" s="21" t="s">
        <v>44</v>
      </c>
      <c r="G598" s="8">
        <v>17163.400000000001</v>
      </c>
      <c r="H598" s="8">
        <v>17848.2</v>
      </c>
      <c r="I598" s="8">
        <v>18560.3</v>
      </c>
    </row>
    <row r="599" spans="1:13" ht="47.25" hidden="1">
      <c r="A599" s="108" t="s">
        <v>458</v>
      </c>
      <c r="B599" s="24"/>
      <c r="C599" s="109" t="s">
        <v>17</v>
      </c>
      <c r="D599" s="109" t="s">
        <v>27</v>
      </c>
      <c r="E599" s="21" t="s">
        <v>389</v>
      </c>
      <c r="F599" s="21"/>
      <c r="G599" s="8">
        <f>G600+G601</f>
        <v>0</v>
      </c>
      <c r="H599" s="8">
        <f t="shared" ref="H599:I599" si="295">H600+H601</f>
        <v>0</v>
      </c>
      <c r="I599" s="8">
        <f t="shared" si="295"/>
        <v>0</v>
      </c>
    </row>
    <row r="600" spans="1:13" ht="31.5" hidden="1">
      <c r="A600" s="108" t="s">
        <v>25</v>
      </c>
      <c r="B600" s="24"/>
      <c r="C600" s="109" t="s">
        <v>17</v>
      </c>
      <c r="D600" s="109" t="s">
        <v>27</v>
      </c>
      <c r="E600" s="21" t="s">
        <v>389</v>
      </c>
      <c r="F600" s="21" t="s">
        <v>36</v>
      </c>
      <c r="G600" s="8"/>
      <c r="H600" s="8"/>
      <c r="I600" s="8"/>
    </row>
    <row r="601" spans="1:13" hidden="1">
      <c r="A601" s="108" t="s">
        <v>22</v>
      </c>
      <c r="B601" s="24"/>
      <c r="C601" s="109" t="s">
        <v>17</v>
      </c>
      <c r="D601" s="109" t="s">
        <v>27</v>
      </c>
      <c r="E601" s="21" t="s">
        <v>389</v>
      </c>
      <c r="F601" s="21" t="s">
        <v>44</v>
      </c>
      <c r="G601" s="8"/>
      <c r="H601" s="8"/>
      <c r="I601" s="8"/>
    </row>
    <row r="602" spans="1:13" ht="31.5">
      <c r="A602" s="108" t="s">
        <v>368</v>
      </c>
      <c r="B602" s="24"/>
      <c r="C602" s="109" t="s">
        <v>17</v>
      </c>
      <c r="D602" s="109" t="s">
        <v>27</v>
      </c>
      <c r="E602" s="21" t="s">
        <v>369</v>
      </c>
      <c r="F602" s="21"/>
      <c r="G602" s="8">
        <f>G603+G604</f>
        <v>97906.5</v>
      </c>
      <c r="H602" s="8">
        <f t="shared" ref="H602:I602" si="296">H603+H604</f>
        <v>96363.1</v>
      </c>
      <c r="I602" s="8">
        <f t="shared" si="296"/>
        <v>96363.1</v>
      </c>
    </row>
    <row r="603" spans="1:13" ht="31.5">
      <c r="A603" s="108" t="s">
        <v>25</v>
      </c>
      <c r="B603" s="24"/>
      <c r="C603" s="109" t="s">
        <v>17</v>
      </c>
      <c r="D603" s="109" t="s">
        <v>27</v>
      </c>
      <c r="E603" s="21" t="s">
        <v>369</v>
      </c>
      <c r="F603" s="21" t="s">
        <v>36</v>
      </c>
      <c r="G603" s="8">
        <v>1974.4</v>
      </c>
      <c r="H603" s="8">
        <v>1942.5</v>
      </c>
      <c r="I603" s="8">
        <v>1942.5</v>
      </c>
    </row>
    <row r="604" spans="1:13">
      <c r="A604" s="108" t="s">
        <v>22</v>
      </c>
      <c r="B604" s="24"/>
      <c r="C604" s="109" t="s">
        <v>17</v>
      </c>
      <c r="D604" s="109" t="s">
        <v>27</v>
      </c>
      <c r="E604" s="21" t="s">
        <v>369</v>
      </c>
      <c r="F604" s="21" t="s">
        <v>44</v>
      </c>
      <c r="G604" s="8">
        <v>95932.1</v>
      </c>
      <c r="H604" s="8">
        <v>94420.6</v>
      </c>
      <c r="I604" s="8">
        <v>94420.6</v>
      </c>
    </row>
    <row r="605" spans="1:13" ht="31.5">
      <c r="A605" s="108" t="s">
        <v>390</v>
      </c>
      <c r="B605" s="24"/>
      <c r="C605" s="109" t="s">
        <v>17</v>
      </c>
      <c r="D605" s="109" t="s">
        <v>27</v>
      </c>
      <c r="E605" s="21" t="s">
        <v>391</v>
      </c>
      <c r="F605" s="21"/>
      <c r="G605" s="8">
        <f>G606</f>
        <v>11532.3</v>
      </c>
      <c r="H605" s="8">
        <f t="shared" ref="H605:I605" si="297">H606</f>
        <v>11609</v>
      </c>
      <c r="I605" s="8">
        <f t="shared" si="297"/>
        <v>11609</v>
      </c>
    </row>
    <row r="606" spans="1:13">
      <c r="A606" s="108" t="s">
        <v>22</v>
      </c>
      <c r="B606" s="24"/>
      <c r="C606" s="109" t="s">
        <v>17</v>
      </c>
      <c r="D606" s="109" t="s">
        <v>27</v>
      </c>
      <c r="E606" s="21" t="s">
        <v>391</v>
      </c>
      <c r="F606" s="21">
        <v>300</v>
      </c>
      <c r="G606" s="8">
        <v>11532.3</v>
      </c>
      <c r="H606" s="8">
        <v>11609</v>
      </c>
      <c r="I606" s="8">
        <v>11609</v>
      </c>
    </row>
    <row r="607" spans="1:13">
      <c r="A607" s="108" t="s">
        <v>392</v>
      </c>
      <c r="B607" s="24"/>
      <c r="C607" s="109" t="s">
        <v>17</v>
      </c>
      <c r="D607" s="109" t="s">
        <v>27</v>
      </c>
      <c r="E607" s="21" t="s">
        <v>393</v>
      </c>
      <c r="F607" s="21"/>
      <c r="G607" s="8">
        <f>G608</f>
        <v>2000</v>
      </c>
      <c r="H607" s="8">
        <f t="shared" ref="H607:I607" si="298">H608</f>
        <v>3235.7</v>
      </c>
      <c r="I607" s="8">
        <f t="shared" si="298"/>
        <v>3058.4</v>
      </c>
    </row>
    <row r="608" spans="1:13">
      <c r="A608" s="108" t="s">
        <v>22</v>
      </c>
      <c r="B608" s="24"/>
      <c r="C608" s="21" t="s">
        <v>17</v>
      </c>
      <c r="D608" s="21" t="s">
        <v>27</v>
      </c>
      <c r="E608" s="21" t="s">
        <v>393</v>
      </c>
      <c r="F608" s="21">
        <v>300</v>
      </c>
      <c r="G608" s="8">
        <v>2000</v>
      </c>
      <c r="H608" s="8">
        <v>3235.7</v>
      </c>
      <c r="I608" s="8">
        <v>3058.4</v>
      </c>
    </row>
    <row r="609" spans="1:14" ht="31.5">
      <c r="A609" s="108" t="s">
        <v>394</v>
      </c>
      <c r="B609" s="24"/>
      <c r="C609" s="21" t="s">
        <v>17</v>
      </c>
      <c r="D609" s="21" t="s">
        <v>27</v>
      </c>
      <c r="E609" s="21" t="s">
        <v>395</v>
      </c>
      <c r="F609" s="21"/>
      <c r="G609" s="8">
        <f>G610</f>
        <v>2161.4</v>
      </c>
      <c r="H609" s="8">
        <f t="shared" ref="H609:I609" si="299">H610</f>
        <v>2327.1999999999998</v>
      </c>
      <c r="I609" s="8">
        <f t="shared" si="299"/>
        <v>2502.8000000000002</v>
      </c>
    </row>
    <row r="610" spans="1:14">
      <c r="A610" s="108" t="s">
        <v>22</v>
      </c>
      <c r="B610" s="24"/>
      <c r="C610" s="21" t="s">
        <v>17</v>
      </c>
      <c r="D610" s="21" t="s">
        <v>27</v>
      </c>
      <c r="E610" s="21" t="s">
        <v>395</v>
      </c>
      <c r="F610" s="21">
        <v>300</v>
      </c>
      <c r="G610" s="8">
        <v>2161.4</v>
      </c>
      <c r="H610" s="8">
        <v>2327.1999999999998</v>
      </c>
      <c r="I610" s="8">
        <v>2502.8000000000002</v>
      </c>
      <c r="L610" s="107"/>
      <c r="M610" s="107"/>
      <c r="N610" s="107"/>
    </row>
    <row r="611" spans="1:14" ht="31.5">
      <c r="A611" s="108" t="s">
        <v>396</v>
      </c>
      <c r="B611" s="24"/>
      <c r="C611" s="21" t="s">
        <v>17</v>
      </c>
      <c r="D611" s="21" t="s">
        <v>27</v>
      </c>
      <c r="E611" s="21" t="s">
        <v>397</v>
      </c>
      <c r="F611" s="21"/>
      <c r="G611" s="8">
        <f>G612</f>
        <v>880</v>
      </c>
      <c r="H611" s="8">
        <f t="shared" ref="H611:I611" si="300">H612</f>
        <v>880</v>
      </c>
      <c r="I611" s="8">
        <f t="shared" si="300"/>
        <v>880</v>
      </c>
    </row>
    <row r="612" spans="1:14">
      <c r="A612" s="108" t="s">
        <v>22</v>
      </c>
      <c r="B612" s="24"/>
      <c r="C612" s="21" t="s">
        <v>17</v>
      </c>
      <c r="D612" s="21" t="s">
        <v>27</v>
      </c>
      <c r="E612" s="21" t="s">
        <v>397</v>
      </c>
      <c r="F612" s="21" t="s">
        <v>44</v>
      </c>
      <c r="G612" s="8">
        <v>880</v>
      </c>
      <c r="H612" s="8">
        <v>880</v>
      </c>
      <c r="I612" s="8">
        <v>880</v>
      </c>
    </row>
    <row r="613" spans="1:14" ht="47.25">
      <c r="A613" s="108" t="s">
        <v>398</v>
      </c>
      <c r="B613" s="24"/>
      <c r="C613" s="21" t="s">
        <v>17</v>
      </c>
      <c r="D613" s="21" t="s">
        <v>27</v>
      </c>
      <c r="E613" s="21" t="s">
        <v>399</v>
      </c>
      <c r="F613" s="21"/>
      <c r="G613" s="8">
        <f>G614</f>
        <v>274.10000000000002</v>
      </c>
      <c r="H613" s="8">
        <f t="shared" ref="H613:I613" si="301">H614</f>
        <v>274.10000000000002</v>
      </c>
      <c r="I613" s="8">
        <f t="shared" si="301"/>
        <v>274.10000000000002</v>
      </c>
    </row>
    <row r="614" spans="1:14">
      <c r="A614" s="108" t="s">
        <v>22</v>
      </c>
      <c r="B614" s="24"/>
      <c r="C614" s="21" t="s">
        <v>17</v>
      </c>
      <c r="D614" s="21" t="s">
        <v>27</v>
      </c>
      <c r="E614" s="21" t="s">
        <v>399</v>
      </c>
      <c r="F614" s="21" t="s">
        <v>44</v>
      </c>
      <c r="G614" s="8">
        <v>274.10000000000002</v>
      </c>
      <c r="H614" s="8">
        <v>274.10000000000002</v>
      </c>
      <c r="I614" s="8">
        <v>274.10000000000002</v>
      </c>
    </row>
    <row r="615" spans="1:14" ht="47.25">
      <c r="A615" s="108" t="s">
        <v>400</v>
      </c>
      <c r="B615" s="24"/>
      <c r="C615" s="21" t="s">
        <v>17</v>
      </c>
      <c r="D615" s="21" t="s">
        <v>27</v>
      </c>
      <c r="E615" s="21" t="s">
        <v>401</v>
      </c>
      <c r="F615" s="21"/>
      <c r="G615" s="8">
        <f>G616</f>
        <v>15000</v>
      </c>
      <c r="H615" s="8">
        <f t="shared" ref="H615:I615" si="302">H616</f>
        <v>15000</v>
      </c>
      <c r="I615" s="8">
        <f t="shared" si="302"/>
        <v>15000</v>
      </c>
    </row>
    <row r="616" spans="1:14">
      <c r="A616" s="108" t="s">
        <v>22</v>
      </c>
      <c r="B616" s="24"/>
      <c r="C616" s="21" t="s">
        <v>17</v>
      </c>
      <c r="D616" s="21" t="s">
        <v>27</v>
      </c>
      <c r="E616" s="21" t="s">
        <v>401</v>
      </c>
      <c r="F616" s="21" t="s">
        <v>44</v>
      </c>
      <c r="G616" s="8">
        <v>15000</v>
      </c>
      <c r="H616" s="8">
        <v>15000</v>
      </c>
      <c r="I616" s="8">
        <v>15000</v>
      </c>
    </row>
    <row r="617" spans="1:14" ht="31.5">
      <c r="A617" s="108" t="s">
        <v>402</v>
      </c>
      <c r="B617" s="24"/>
      <c r="C617" s="21" t="s">
        <v>17</v>
      </c>
      <c r="D617" s="21" t="s">
        <v>27</v>
      </c>
      <c r="E617" s="21" t="s">
        <v>403</v>
      </c>
      <c r="F617" s="21"/>
      <c r="G617" s="8">
        <f>G618</f>
        <v>27</v>
      </c>
      <c r="H617" s="8">
        <f t="shared" ref="H617:I617" si="303">H618</f>
        <v>27</v>
      </c>
      <c r="I617" s="8">
        <f t="shared" si="303"/>
        <v>27</v>
      </c>
    </row>
    <row r="618" spans="1:14">
      <c r="A618" s="108" t="s">
        <v>22</v>
      </c>
      <c r="B618" s="24"/>
      <c r="C618" s="21" t="s">
        <v>17</v>
      </c>
      <c r="D618" s="21" t="s">
        <v>27</v>
      </c>
      <c r="E618" s="21" t="s">
        <v>403</v>
      </c>
      <c r="F618" s="21" t="s">
        <v>44</v>
      </c>
      <c r="G618" s="8">
        <v>27</v>
      </c>
      <c r="H618" s="8">
        <v>27</v>
      </c>
      <c r="I618" s="8">
        <v>27</v>
      </c>
    </row>
    <row r="619" spans="1:14">
      <c r="A619" s="108" t="s">
        <v>404</v>
      </c>
      <c r="B619" s="24"/>
      <c r="C619" s="21" t="s">
        <v>17</v>
      </c>
      <c r="D619" s="21" t="s">
        <v>27</v>
      </c>
      <c r="E619" s="21" t="s">
        <v>405</v>
      </c>
      <c r="F619" s="21"/>
      <c r="G619" s="8">
        <f>G620+G621</f>
        <v>827.1</v>
      </c>
      <c r="H619" s="8">
        <f t="shared" ref="H619:I619" si="304">H620+H621</f>
        <v>827.1</v>
      </c>
      <c r="I619" s="8">
        <f t="shared" si="304"/>
        <v>827.1</v>
      </c>
    </row>
    <row r="620" spans="1:14" ht="31.5">
      <c r="A620" s="108" t="s">
        <v>25</v>
      </c>
      <c r="B620" s="24"/>
      <c r="C620" s="21" t="s">
        <v>17</v>
      </c>
      <c r="D620" s="21" t="s">
        <v>27</v>
      </c>
      <c r="E620" s="21" t="s">
        <v>405</v>
      </c>
      <c r="F620" s="21">
        <v>200</v>
      </c>
      <c r="G620" s="8">
        <v>491.1</v>
      </c>
      <c r="H620" s="8">
        <v>491.1</v>
      </c>
      <c r="I620" s="8">
        <v>491.1</v>
      </c>
    </row>
    <row r="621" spans="1:14">
      <c r="A621" s="108" t="s">
        <v>22</v>
      </c>
      <c r="B621" s="24"/>
      <c r="C621" s="21" t="s">
        <v>17</v>
      </c>
      <c r="D621" s="21" t="s">
        <v>27</v>
      </c>
      <c r="E621" s="21" t="s">
        <v>405</v>
      </c>
      <c r="F621" s="21">
        <v>300</v>
      </c>
      <c r="G621" s="8">
        <v>336</v>
      </c>
      <c r="H621" s="8">
        <v>336</v>
      </c>
      <c r="I621" s="8">
        <v>336</v>
      </c>
    </row>
    <row r="622" spans="1:14" ht="31.5">
      <c r="A622" s="108" t="s">
        <v>406</v>
      </c>
      <c r="B622" s="24"/>
      <c r="C622" s="21" t="s">
        <v>17</v>
      </c>
      <c r="D622" s="21" t="s">
        <v>27</v>
      </c>
      <c r="E622" s="21" t="s">
        <v>407</v>
      </c>
      <c r="F622" s="21"/>
      <c r="G622" s="8">
        <f>G623</f>
        <v>10000</v>
      </c>
      <c r="H622" s="8">
        <f t="shared" ref="H622:I623" si="305">H623</f>
        <v>10000</v>
      </c>
      <c r="I622" s="8">
        <f t="shared" si="305"/>
        <v>10000</v>
      </c>
    </row>
    <row r="623" spans="1:14" ht="47.25">
      <c r="A623" s="108" t="s">
        <v>408</v>
      </c>
      <c r="B623" s="24"/>
      <c r="C623" s="21" t="s">
        <v>17</v>
      </c>
      <c r="D623" s="21" t="s">
        <v>27</v>
      </c>
      <c r="E623" s="21" t="s">
        <v>409</v>
      </c>
      <c r="F623" s="21"/>
      <c r="G623" s="8">
        <f>G624</f>
        <v>10000</v>
      </c>
      <c r="H623" s="8">
        <f t="shared" si="305"/>
        <v>10000</v>
      </c>
      <c r="I623" s="8">
        <f t="shared" si="305"/>
        <v>10000</v>
      </c>
    </row>
    <row r="624" spans="1:14">
      <c r="A624" s="108" t="s">
        <v>22</v>
      </c>
      <c r="B624" s="24"/>
      <c r="C624" s="21" t="s">
        <v>17</v>
      </c>
      <c r="D624" s="21" t="s">
        <v>27</v>
      </c>
      <c r="E624" s="21" t="s">
        <v>409</v>
      </c>
      <c r="F624" s="21">
        <v>300</v>
      </c>
      <c r="G624" s="8">
        <v>10000</v>
      </c>
      <c r="H624" s="8">
        <v>10000</v>
      </c>
      <c r="I624" s="8">
        <v>10000</v>
      </c>
    </row>
    <row r="625" spans="1:9" ht="31.5">
      <c r="A625" s="108" t="s">
        <v>252</v>
      </c>
      <c r="B625" s="24"/>
      <c r="C625" s="21" t="s">
        <v>17</v>
      </c>
      <c r="D625" s="21" t="s">
        <v>27</v>
      </c>
      <c r="E625" s="21" t="s">
        <v>253</v>
      </c>
      <c r="F625" s="21"/>
      <c r="G625" s="8">
        <f>G626</f>
        <v>1700</v>
      </c>
      <c r="H625" s="8">
        <f t="shared" ref="H625:I626" si="306">H626</f>
        <v>1700</v>
      </c>
      <c r="I625" s="8">
        <f t="shared" si="306"/>
        <v>1700</v>
      </c>
    </row>
    <row r="626" spans="1:9">
      <c r="A626" s="108" t="s">
        <v>247</v>
      </c>
      <c r="B626" s="24"/>
      <c r="C626" s="21" t="s">
        <v>17</v>
      </c>
      <c r="D626" s="21" t="s">
        <v>27</v>
      </c>
      <c r="E626" s="21" t="s">
        <v>291</v>
      </c>
      <c r="F626" s="21"/>
      <c r="G626" s="8">
        <f>G627</f>
        <v>1700</v>
      </c>
      <c r="H626" s="8">
        <f t="shared" si="306"/>
        <v>1700</v>
      </c>
      <c r="I626" s="8">
        <f t="shared" si="306"/>
        <v>1700</v>
      </c>
    </row>
    <row r="627" spans="1:9" ht="31.5">
      <c r="A627" s="108" t="s">
        <v>96</v>
      </c>
      <c r="B627" s="24"/>
      <c r="C627" s="21" t="s">
        <v>17</v>
      </c>
      <c r="D627" s="21" t="s">
        <v>27</v>
      </c>
      <c r="E627" s="21" t="s">
        <v>291</v>
      </c>
      <c r="F627" s="21">
        <v>600</v>
      </c>
      <c r="G627" s="8">
        <v>1700</v>
      </c>
      <c r="H627" s="8">
        <v>1700</v>
      </c>
      <c r="I627" s="8">
        <v>1700</v>
      </c>
    </row>
    <row r="628" spans="1:9" ht="47.25">
      <c r="A628" s="108" t="s">
        <v>295</v>
      </c>
      <c r="B628" s="24"/>
      <c r="C628" s="21" t="s">
        <v>17</v>
      </c>
      <c r="D628" s="21" t="s">
        <v>27</v>
      </c>
      <c r="E628" s="21" t="s">
        <v>294</v>
      </c>
      <c r="F628" s="21"/>
      <c r="G628" s="8">
        <f>G629</f>
        <v>3988.5</v>
      </c>
      <c r="H628" s="8">
        <f t="shared" ref="H628:I631" si="307">H629</f>
        <v>3988.5</v>
      </c>
      <c r="I628" s="8">
        <f t="shared" si="307"/>
        <v>3988.5</v>
      </c>
    </row>
    <row r="629" spans="1:9">
      <c r="A629" s="108" t="s">
        <v>175</v>
      </c>
      <c r="B629" s="24"/>
      <c r="C629" s="21" t="s">
        <v>17</v>
      </c>
      <c r="D629" s="21" t="s">
        <v>27</v>
      </c>
      <c r="E629" s="21" t="s">
        <v>410</v>
      </c>
      <c r="F629" s="21"/>
      <c r="G629" s="8">
        <f>G630</f>
        <v>3988.5</v>
      </c>
      <c r="H629" s="8">
        <f t="shared" si="307"/>
        <v>3988.5</v>
      </c>
      <c r="I629" s="8">
        <f t="shared" si="307"/>
        <v>3988.5</v>
      </c>
    </row>
    <row r="630" spans="1:9" ht="47.25">
      <c r="A630" s="108" t="s">
        <v>411</v>
      </c>
      <c r="B630" s="24"/>
      <c r="C630" s="21" t="s">
        <v>17</v>
      </c>
      <c r="D630" s="21" t="s">
        <v>27</v>
      </c>
      <c r="E630" s="21" t="s">
        <v>412</v>
      </c>
      <c r="F630" s="21"/>
      <c r="G630" s="8">
        <f>G631</f>
        <v>3988.5</v>
      </c>
      <c r="H630" s="8">
        <f t="shared" si="307"/>
        <v>3988.5</v>
      </c>
      <c r="I630" s="8">
        <f t="shared" si="307"/>
        <v>3988.5</v>
      </c>
    </row>
    <row r="631" spans="1:9" ht="31.5">
      <c r="A631" s="108" t="s">
        <v>413</v>
      </c>
      <c r="B631" s="24"/>
      <c r="C631" s="21" t="s">
        <v>17</v>
      </c>
      <c r="D631" s="21" t="s">
        <v>27</v>
      </c>
      <c r="E631" s="21" t="s">
        <v>414</v>
      </c>
      <c r="F631" s="21"/>
      <c r="G631" s="8">
        <f>G632</f>
        <v>3988.5</v>
      </c>
      <c r="H631" s="8">
        <f t="shared" si="307"/>
        <v>3988.5</v>
      </c>
      <c r="I631" s="8">
        <f t="shared" si="307"/>
        <v>3988.5</v>
      </c>
    </row>
    <row r="632" spans="1:9" ht="31.5">
      <c r="A632" s="108" t="s">
        <v>25</v>
      </c>
      <c r="B632" s="24"/>
      <c r="C632" s="21" t="s">
        <v>17</v>
      </c>
      <c r="D632" s="21" t="s">
        <v>27</v>
      </c>
      <c r="E632" s="21" t="s">
        <v>414</v>
      </c>
      <c r="F632" s="21">
        <v>200</v>
      </c>
      <c r="G632" s="8">
        <v>3988.5</v>
      </c>
      <c r="H632" s="8">
        <v>3988.5</v>
      </c>
      <c r="I632" s="8">
        <v>3988.5</v>
      </c>
    </row>
    <row r="633" spans="1:9">
      <c r="A633" s="108" t="s">
        <v>81</v>
      </c>
      <c r="B633" s="24"/>
      <c r="C633" s="21" t="s">
        <v>17</v>
      </c>
      <c r="D633" s="21" t="s">
        <v>10</v>
      </c>
      <c r="E633" s="21"/>
      <c r="F633" s="21"/>
      <c r="G633" s="8">
        <f>G634</f>
        <v>189669.49999999997</v>
      </c>
      <c r="H633" s="8">
        <f t="shared" ref="H633:I633" si="308">H634</f>
        <v>195250.89999999997</v>
      </c>
      <c r="I633" s="8">
        <f t="shared" si="308"/>
        <v>200726.5</v>
      </c>
    </row>
    <row r="634" spans="1:9" s="104" customFormat="1" ht="31.5">
      <c r="A634" s="96" t="s">
        <v>227</v>
      </c>
      <c r="B634" s="100"/>
      <c r="C634" s="102" t="s">
        <v>17</v>
      </c>
      <c r="D634" s="102" t="s">
        <v>10</v>
      </c>
      <c r="E634" s="102" t="s">
        <v>226</v>
      </c>
      <c r="F634" s="102"/>
      <c r="G634" s="103">
        <f>G635+G640</f>
        <v>189669.49999999997</v>
      </c>
      <c r="H634" s="103">
        <f t="shared" ref="H634:I634" si="309">H635+H640</f>
        <v>195250.89999999997</v>
      </c>
      <c r="I634" s="103">
        <f t="shared" si="309"/>
        <v>200726.5</v>
      </c>
    </row>
    <row r="635" spans="1:9">
      <c r="A635" s="108" t="s">
        <v>178</v>
      </c>
      <c r="B635" s="24"/>
      <c r="C635" s="21" t="s">
        <v>17</v>
      </c>
      <c r="D635" s="21" t="s">
        <v>10</v>
      </c>
      <c r="E635" s="21" t="s">
        <v>415</v>
      </c>
      <c r="F635" s="21"/>
      <c r="G635" s="8">
        <f>G636</f>
        <v>6308.9</v>
      </c>
      <c r="H635" s="8">
        <f t="shared" ref="H635:I636" si="310">H636</f>
        <v>6561.2999999999993</v>
      </c>
      <c r="I635" s="8">
        <f t="shared" si="310"/>
        <v>6823.8</v>
      </c>
    </row>
    <row r="636" spans="1:9">
      <c r="A636" s="108" t="s">
        <v>849</v>
      </c>
      <c r="B636" s="24"/>
      <c r="C636" s="21" t="s">
        <v>17</v>
      </c>
      <c r="D636" s="21" t="s">
        <v>10</v>
      </c>
      <c r="E636" s="21" t="s">
        <v>416</v>
      </c>
      <c r="F636" s="21"/>
      <c r="G636" s="8">
        <f>G637</f>
        <v>6308.9</v>
      </c>
      <c r="H636" s="8">
        <f t="shared" si="310"/>
        <v>6561.2999999999993</v>
      </c>
      <c r="I636" s="8">
        <f t="shared" si="310"/>
        <v>6823.8</v>
      </c>
    </row>
    <row r="637" spans="1:9" ht="47.25">
      <c r="A637" s="108" t="s">
        <v>459</v>
      </c>
      <c r="B637" s="24"/>
      <c r="C637" s="21" t="s">
        <v>17</v>
      </c>
      <c r="D637" s="21" t="s">
        <v>10</v>
      </c>
      <c r="E637" s="21" t="s">
        <v>417</v>
      </c>
      <c r="F637" s="21"/>
      <c r="G637" s="8">
        <f>G638+G639</f>
        <v>6308.9</v>
      </c>
      <c r="H637" s="8">
        <f t="shared" ref="H637:I637" si="311">H638+H639</f>
        <v>6561.2999999999993</v>
      </c>
      <c r="I637" s="8">
        <f t="shared" si="311"/>
        <v>6823.8</v>
      </c>
    </row>
    <row r="638" spans="1:9" ht="31.5">
      <c r="A638" s="108" t="s">
        <v>25</v>
      </c>
      <c r="B638" s="24"/>
      <c r="C638" s="21" t="s">
        <v>17</v>
      </c>
      <c r="D638" s="21" t="s">
        <v>10</v>
      </c>
      <c r="E638" s="21" t="s">
        <v>417</v>
      </c>
      <c r="F638" s="21">
        <v>200</v>
      </c>
      <c r="G638" s="8">
        <v>90.7</v>
      </c>
      <c r="H638" s="8">
        <v>94.4</v>
      </c>
      <c r="I638" s="8">
        <v>98</v>
      </c>
    </row>
    <row r="639" spans="1:9">
      <c r="A639" s="108" t="s">
        <v>22</v>
      </c>
      <c r="B639" s="24"/>
      <c r="C639" s="21" t="s">
        <v>17</v>
      </c>
      <c r="D639" s="21" t="s">
        <v>10</v>
      </c>
      <c r="E639" s="21" t="s">
        <v>417</v>
      </c>
      <c r="F639" s="21">
        <v>300</v>
      </c>
      <c r="G639" s="8">
        <v>6218.2</v>
      </c>
      <c r="H639" s="8">
        <v>6466.9</v>
      </c>
      <c r="I639" s="8">
        <v>6725.8</v>
      </c>
    </row>
    <row r="640" spans="1:9">
      <c r="A640" s="108" t="s">
        <v>175</v>
      </c>
      <c r="B640" s="24"/>
      <c r="C640" s="21" t="s">
        <v>17</v>
      </c>
      <c r="D640" s="21" t="s">
        <v>10</v>
      </c>
      <c r="E640" s="21" t="s">
        <v>228</v>
      </c>
      <c r="F640" s="21"/>
      <c r="G640" s="8">
        <f>G641+G648</f>
        <v>183360.59999999998</v>
      </c>
      <c r="H640" s="8">
        <f t="shared" ref="H640:I640" si="312">H641+H648</f>
        <v>188689.59999999998</v>
      </c>
      <c r="I640" s="8">
        <f t="shared" si="312"/>
        <v>193902.7</v>
      </c>
    </row>
    <row r="641" spans="1:9" ht="31.5">
      <c r="A641" s="108" t="s">
        <v>850</v>
      </c>
      <c r="B641" s="24"/>
      <c r="C641" s="21" t="s">
        <v>17</v>
      </c>
      <c r="D641" s="21" t="s">
        <v>10</v>
      </c>
      <c r="E641" s="21" t="s">
        <v>418</v>
      </c>
      <c r="F641" s="21"/>
      <c r="G641" s="8">
        <f>G642+G645</f>
        <v>70050.8</v>
      </c>
      <c r="H641" s="8">
        <f t="shared" ref="H641:I641" si="313">H642+H645</f>
        <v>70847.399999999994</v>
      </c>
      <c r="I641" s="8">
        <f t="shared" si="313"/>
        <v>71346.8</v>
      </c>
    </row>
    <row r="642" spans="1:9" ht="31.5">
      <c r="A642" s="108" t="s">
        <v>450</v>
      </c>
      <c r="B642" s="24"/>
      <c r="C642" s="21" t="s">
        <v>17</v>
      </c>
      <c r="D642" s="21" t="s">
        <v>10</v>
      </c>
      <c r="E642" s="21" t="s">
        <v>419</v>
      </c>
      <c r="F642" s="21"/>
      <c r="G642" s="8">
        <f>G643+G644</f>
        <v>19708.7</v>
      </c>
      <c r="H642" s="8">
        <f t="shared" ref="H642:I642" si="314">H643+H644</f>
        <v>18491.600000000002</v>
      </c>
      <c r="I642" s="8">
        <f t="shared" si="314"/>
        <v>16896.7</v>
      </c>
    </row>
    <row r="643" spans="1:9" ht="31.5">
      <c r="A643" s="108" t="s">
        <v>25</v>
      </c>
      <c r="B643" s="24"/>
      <c r="C643" s="21" t="s">
        <v>17</v>
      </c>
      <c r="D643" s="21" t="s">
        <v>10</v>
      </c>
      <c r="E643" s="21" t="s">
        <v>419</v>
      </c>
      <c r="F643" s="21">
        <v>200</v>
      </c>
      <c r="G643" s="8">
        <v>288.89999999999998</v>
      </c>
      <c r="H643" s="8">
        <v>269.7</v>
      </c>
      <c r="I643" s="8">
        <v>247.5</v>
      </c>
    </row>
    <row r="644" spans="1:9">
      <c r="A644" s="108" t="s">
        <v>22</v>
      </c>
      <c r="B644" s="24"/>
      <c r="C644" s="21" t="s">
        <v>17</v>
      </c>
      <c r="D644" s="21" t="s">
        <v>10</v>
      </c>
      <c r="E644" s="21" t="s">
        <v>419</v>
      </c>
      <c r="F644" s="21">
        <v>300</v>
      </c>
      <c r="G644" s="8">
        <v>19419.8</v>
      </c>
      <c r="H644" s="8">
        <v>18221.900000000001</v>
      </c>
      <c r="I644" s="8">
        <v>16649.2</v>
      </c>
    </row>
    <row r="645" spans="1:9" ht="63">
      <c r="A645" s="108" t="s">
        <v>451</v>
      </c>
      <c r="B645" s="24"/>
      <c r="C645" s="21" t="s">
        <v>17</v>
      </c>
      <c r="D645" s="21" t="s">
        <v>10</v>
      </c>
      <c r="E645" s="21" t="s">
        <v>420</v>
      </c>
      <c r="F645" s="21"/>
      <c r="G645" s="8">
        <f>G646+G647</f>
        <v>50342.100000000006</v>
      </c>
      <c r="H645" s="8">
        <f t="shared" ref="H645:I645" si="315">H646+H647</f>
        <v>52355.799999999996</v>
      </c>
      <c r="I645" s="8">
        <f t="shared" si="315"/>
        <v>54450.1</v>
      </c>
    </row>
    <row r="646" spans="1:9" ht="31.5">
      <c r="A646" s="108" t="s">
        <v>25</v>
      </c>
      <c r="B646" s="24"/>
      <c r="C646" s="21" t="s">
        <v>17</v>
      </c>
      <c r="D646" s="21" t="s">
        <v>10</v>
      </c>
      <c r="E646" s="21" t="s">
        <v>420</v>
      </c>
      <c r="F646" s="21">
        <v>200</v>
      </c>
      <c r="G646" s="8">
        <v>743.8</v>
      </c>
      <c r="H646" s="8">
        <v>773.6</v>
      </c>
      <c r="I646" s="8">
        <v>804.6</v>
      </c>
    </row>
    <row r="647" spans="1:9">
      <c r="A647" s="108" t="s">
        <v>22</v>
      </c>
      <c r="B647" s="24"/>
      <c r="C647" s="21" t="s">
        <v>17</v>
      </c>
      <c r="D647" s="21" t="s">
        <v>10</v>
      </c>
      <c r="E647" s="21" t="s">
        <v>420</v>
      </c>
      <c r="F647" s="21">
        <v>300</v>
      </c>
      <c r="G647" s="8">
        <v>49598.3</v>
      </c>
      <c r="H647" s="8">
        <v>51582.2</v>
      </c>
      <c r="I647" s="8">
        <v>53645.5</v>
      </c>
    </row>
    <row r="648" spans="1:9" ht="31.5">
      <c r="A648" s="108" t="s">
        <v>421</v>
      </c>
      <c r="B648" s="24"/>
      <c r="C648" s="21" t="s">
        <v>17</v>
      </c>
      <c r="D648" s="21" t="s">
        <v>10</v>
      </c>
      <c r="E648" s="21" t="s">
        <v>422</v>
      </c>
      <c r="F648" s="21"/>
      <c r="G648" s="8">
        <f>G649</f>
        <v>113309.79999999999</v>
      </c>
      <c r="H648" s="8">
        <f t="shared" ref="H648:I648" si="316">H649</f>
        <v>117842.2</v>
      </c>
      <c r="I648" s="8">
        <f t="shared" si="316"/>
        <v>122555.9</v>
      </c>
    </row>
    <row r="649" spans="1:9" ht="94.5">
      <c r="A649" s="108" t="s">
        <v>460</v>
      </c>
      <c r="B649" s="24"/>
      <c r="C649" s="21" t="s">
        <v>17</v>
      </c>
      <c r="D649" s="21" t="s">
        <v>10</v>
      </c>
      <c r="E649" s="21" t="s">
        <v>423</v>
      </c>
      <c r="F649" s="21"/>
      <c r="G649" s="8">
        <f>G650+G651</f>
        <v>113309.79999999999</v>
      </c>
      <c r="H649" s="8">
        <f t="shared" ref="H649:I649" si="317">H650+H651</f>
        <v>117842.2</v>
      </c>
      <c r="I649" s="8">
        <f t="shared" si="317"/>
        <v>122555.9</v>
      </c>
    </row>
    <row r="650" spans="1:9" ht="31.5">
      <c r="A650" s="108" t="s">
        <v>25</v>
      </c>
      <c r="B650" s="24"/>
      <c r="C650" s="21" t="s">
        <v>17</v>
      </c>
      <c r="D650" s="21" t="s">
        <v>10</v>
      </c>
      <c r="E650" s="21" t="s">
        <v>423</v>
      </c>
      <c r="F650" s="21">
        <v>200</v>
      </c>
      <c r="G650" s="8">
        <v>1674.4</v>
      </c>
      <c r="H650" s="8">
        <v>1741.5</v>
      </c>
      <c r="I650" s="8">
        <v>1811.2</v>
      </c>
    </row>
    <row r="651" spans="1:9">
      <c r="A651" s="108" t="s">
        <v>22</v>
      </c>
      <c r="B651" s="24"/>
      <c r="C651" s="21" t="s">
        <v>17</v>
      </c>
      <c r="D651" s="21" t="s">
        <v>10</v>
      </c>
      <c r="E651" s="21" t="s">
        <v>423</v>
      </c>
      <c r="F651" s="21">
        <v>300</v>
      </c>
      <c r="G651" s="8">
        <v>111635.4</v>
      </c>
      <c r="H651" s="8">
        <v>116100.7</v>
      </c>
      <c r="I651" s="8">
        <v>120744.7</v>
      </c>
    </row>
    <row r="652" spans="1:9">
      <c r="A652" s="108" t="s">
        <v>28</v>
      </c>
      <c r="B652" s="24"/>
      <c r="C652" s="21" t="s">
        <v>17</v>
      </c>
      <c r="D652" s="21" t="s">
        <v>29</v>
      </c>
      <c r="E652" s="21"/>
      <c r="F652" s="21"/>
      <c r="G652" s="8">
        <f>G653</f>
        <v>70772.5</v>
      </c>
      <c r="H652" s="8">
        <f t="shared" ref="H652:I653" si="318">H653</f>
        <v>69483.5</v>
      </c>
      <c r="I652" s="8">
        <f t="shared" si="318"/>
        <v>69579.799999999988</v>
      </c>
    </row>
    <row r="653" spans="1:9" s="104" customFormat="1" ht="31.5">
      <c r="A653" s="96" t="s">
        <v>227</v>
      </c>
      <c r="B653" s="100"/>
      <c r="C653" s="102" t="s">
        <v>17</v>
      </c>
      <c r="D653" s="102" t="s">
        <v>29</v>
      </c>
      <c r="E653" s="102" t="s">
        <v>226</v>
      </c>
      <c r="F653" s="102"/>
      <c r="G653" s="103">
        <f>G654</f>
        <v>70772.5</v>
      </c>
      <c r="H653" s="103">
        <f t="shared" si="318"/>
        <v>69483.5</v>
      </c>
      <c r="I653" s="103">
        <f t="shared" si="318"/>
        <v>69579.799999999988</v>
      </c>
    </row>
    <row r="654" spans="1:9">
      <c r="A654" s="108" t="s">
        <v>175</v>
      </c>
      <c r="B654" s="24"/>
      <c r="C654" s="21" t="s">
        <v>17</v>
      </c>
      <c r="D654" s="21" t="s">
        <v>29</v>
      </c>
      <c r="E654" s="21" t="s">
        <v>228</v>
      </c>
      <c r="F654" s="21"/>
      <c r="G654" s="8">
        <f>G655</f>
        <v>70772.5</v>
      </c>
      <c r="H654" s="8">
        <f t="shared" ref="H654:I654" si="319">H655</f>
        <v>69483.5</v>
      </c>
      <c r="I654" s="8">
        <f t="shared" si="319"/>
        <v>69579.799999999988</v>
      </c>
    </row>
    <row r="655" spans="1:9" ht="31.5">
      <c r="A655" s="108" t="s">
        <v>461</v>
      </c>
      <c r="B655" s="24"/>
      <c r="C655" s="21" t="s">
        <v>17</v>
      </c>
      <c r="D655" s="21" t="s">
        <v>29</v>
      </c>
      <c r="E655" s="21" t="s">
        <v>424</v>
      </c>
      <c r="F655" s="21"/>
      <c r="G655" s="8">
        <f>G656+G659+G661+G663+G666+G669+G671+G674+G676+G678+G681+G684+G687</f>
        <v>70772.5</v>
      </c>
      <c r="H655" s="8">
        <f t="shared" ref="H655:I655" si="320">H656+H659+H661+H663+H666+H669+H671+H674+H676+H678+H681+H684+H687</f>
        <v>69483.5</v>
      </c>
      <c r="I655" s="8">
        <f t="shared" si="320"/>
        <v>69579.799999999988</v>
      </c>
    </row>
    <row r="656" spans="1:9">
      <c r="A656" s="108" t="s">
        <v>30</v>
      </c>
      <c r="B656" s="24"/>
      <c r="C656" s="21" t="s">
        <v>17</v>
      </c>
      <c r="D656" s="21" t="s">
        <v>29</v>
      </c>
      <c r="E656" s="21" t="s">
        <v>425</v>
      </c>
      <c r="F656" s="21"/>
      <c r="G656" s="8">
        <f>G657+G658</f>
        <v>11082.5</v>
      </c>
      <c r="H656" s="8">
        <f t="shared" ref="H656:I656" si="321">H657+H658</f>
        <v>11082.5</v>
      </c>
      <c r="I656" s="8">
        <f t="shared" si="321"/>
        <v>11082.5</v>
      </c>
    </row>
    <row r="657" spans="1:13" ht="47.25">
      <c r="A657" s="108" t="s">
        <v>24</v>
      </c>
      <c r="B657" s="24"/>
      <c r="C657" s="21" t="s">
        <v>17</v>
      </c>
      <c r="D657" s="21" t="s">
        <v>29</v>
      </c>
      <c r="E657" s="21" t="s">
        <v>425</v>
      </c>
      <c r="F657" s="21">
        <v>100</v>
      </c>
      <c r="G657" s="8">
        <v>11067.8</v>
      </c>
      <c r="H657" s="8">
        <v>11067.8</v>
      </c>
      <c r="I657" s="8">
        <v>11067.8</v>
      </c>
    </row>
    <row r="658" spans="1:13" ht="31.5">
      <c r="A658" s="108" t="s">
        <v>25</v>
      </c>
      <c r="B658" s="24"/>
      <c r="C658" s="21" t="s">
        <v>17</v>
      </c>
      <c r="D658" s="21" t="s">
        <v>29</v>
      </c>
      <c r="E658" s="21" t="s">
        <v>425</v>
      </c>
      <c r="F658" s="21">
        <v>200</v>
      </c>
      <c r="G658" s="8">
        <v>14.7</v>
      </c>
      <c r="H658" s="8">
        <v>14.7</v>
      </c>
      <c r="I658" s="8">
        <v>14.7</v>
      </c>
      <c r="K658" s="107"/>
      <c r="L658" s="107"/>
      <c r="M658" s="107"/>
    </row>
    <row r="659" spans="1:13">
      <c r="A659" s="108" t="s">
        <v>40</v>
      </c>
      <c r="B659" s="24"/>
      <c r="C659" s="21" t="s">
        <v>17</v>
      </c>
      <c r="D659" s="21" t="s">
        <v>29</v>
      </c>
      <c r="E659" s="21" t="s">
        <v>426</v>
      </c>
      <c r="F659" s="21"/>
      <c r="G659" s="8">
        <f>G660</f>
        <v>545</v>
      </c>
      <c r="H659" s="8">
        <f t="shared" ref="H659:I659" si="322">H660</f>
        <v>545</v>
      </c>
      <c r="I659" s="8">
        <f t="shared" si="322"/>
        <v>545</v>
      </c>
    </row>
    <row r="660" spans="1:13" ht="31.5">
      <c r="A660" s="108" t="s">
        <v>25</v>
      </c>
      <c r="B660" s="24"/>
      <c r="C660" s="21" t="s">
        <v>17</v>
      </c>
      <c r="D660" s="21" t="s">
        <v>29</v>
      </c>
      <c r="E660" s="21" t="s">
        <v>426</v>
      </c>
      <c r="F660" s="21">
        <v>200</v>
      </c>
      <c r="G660" s="8">
        <v>545</v>
      </c>
      <c r="H660" s="8">
        <v>545</v>
      </c>
      <c r="I660" s="8">
        <v>545</v>
      </c>
    </row>
    <row r="661" spans="1:13" ht="31.5">
      <c r="A661" s="108" t="s">
        <v>42</v>
      </c>
      <c r="B661" s="24"/>
      <c r="C661" s="21" t="s">
        <v>17</v>
      </c>
      <c r="D661" s="21" t="s">
        <v>29</v>
      </c>
      <c r="E661" s="21" t="s">
        <v>427</v>
      </c>
      <c r="F661" s="21"/>
      <c r="G661" s="8">
        <f>G662</f>
        <v>2443.3000000000002</v>
      </c>
      <c r="H661" s="8">
        <f t="shared" ref="H661:I661" si="323">H662</f>
        <v>1041.8</v>
      </c>
      <c r="I661" s="8">
        <f t="shared" si="323"/>
        <v>1041.8</v>
      </c>
    </row>
    <row r="662" spans="1:13" ht="31.5">
      <c r="A662" s="108" t="s">
        <v>25</v>
      </c>
      <c r="B662" s="24"/>
      <c r="C662" s="21" t="s">
        <v>17</v>
      </c>
      <c r="D662" s="21" t="s">
        <v>29</v>
      </c>
      <c r="E662" s="21" t="s">
        <v>427</v>
      </c>
      <c r="F662" s="21">
        <v>200</v>
      </c>
      <c r="G662" s="8">
        <v>2443.3000000000002</v>
      </c>
      <c r="H662" s="8">
        <v>1041.8</v>
      </c>
      <c r="I662" s="8">
        <v>1041.8</v>
      </c>
    </row>
    <row r="663" spans="1:13" ht="31.5">
      <c r="A663" s="108" t="s">
        <v>43</v>
      </c>
      <c r="B663" s="24"/>
      <c r="C663" s="21" t="s">
        <v>17</v>
      </c>
      <c r="D663" s="21" t="s">
        <v>29</v>
      </c>
      <c r="E663" s="21" t="s">
        <v>428</v>
      </c>
      <c r="F663" s="21"/>
      <c r="G663" s="8">
        <f>G664+G665</f>
        <v>650.4</v>
      </c>
      <c r="H663" s="8">
        <f t="shared" ref="H663:I663" si="324">H664+H665</f>
        <v>650.40000000000009</v>
      </c>
      <c r="I663" s="8">
        <f t="shared" si="324"/>
        <v>650.4</v>
      </c>
    </row>
    <row r="664" spans="1:13" ht="31.5">
      <c r="A664" s="108" t="s">
        <v>25</v>
      </c>
      <c r="B664" s="24"/>
      <c r="C664" s="21" t="s">
        <v>17</v>
      </c>
      <c r="D664" s="21" t="s">
        <v>29</v>
      </c>
      <c r="E664" s="21" t="s">
        <v>428</v>
      </c>
      <c r="F664" s="21">
        <v>200</v>
      </c>
      <c r="G664" s="8">
        <v>550.29999999999995</v>
      </c>
      <c r="H664" s="8">
        <v>552.1</v>
      </c>
      <c r="I664" s="8">
        <v>553.79999999999995</v>
      </c>
    </row>
    <row r="665" spans="1:13">
      <c r="A665" s="108" t="s">
        <v>13</v>
      </c>
      <c r="B665" s="24"/>
      <c r="C665" s="21" t="s">
        <v>17</v>
      </c>
      <c r="D665" s="21" t="s">
        <v>29</v>
      </c>
      <c r="E665" s="21" t="s">
        <v>428</v>
      </c>
      <c r="F665" s="21">
        <v>800</v>
      </c>
      <c r="G665" s="8">
        <v>100.1</v>
      </c>
      <c r="H665" s="8">
        <v>98.300000000000011</v>
      </c>
      <c r="I665" s="8">
        <v>96.6</v>
      </c>
    </row>
    <row r="666" spans="1:13" ht="126">
      <c r="A666" s="108" t="s">
        <v>429</v>
      </c>
      <c r="B666" s="24"/>
      <c r="C666" s="21" t="s">
        <v>17</v>
      </c>
      <c r="D666" s="21" t="s">
        <v>29</v>
      </c>
      <c r="E666" s="21" t="s">
        <v>430</v>
      </c>
      <c r="F666" s="21"/>
      <c r="G666" s="8">
        <f>G667+G668</f>
        <v>1140.3</v>
      </c>
      <c r="H666" s="8">
        <f t="shared" ref="H666:I666" si="325">H667+H668</f>
        <v>1185.9000000000001</v>
      </c>
      <c r="I666" s="8">
        <f t="shared" si="325"/>
        <v>1233.3</v>
      </c>
      <c r="K666" s="107"/>
      <c r="L666" s="107"/>
      <c r="M666" s="107"/>
    </row>
    <row r="667" spans="1:13" ht="47.25">
      <c r="A667" s="108" t="s">
        <v>24</v>
      </c>
      <c r="B667" s="24"/>
      <c r="C667" s="21" t="s">
        <v>17</v>
      </c>
      <c r="D667" s="21" t="s">
        <v>29</v>
      </c>
      <c r="E667" s="21" t="s">
        <v>430</v>
      </c>
      <c r="F667" s="21">
        <v>100</v>
      </c>
      <c r="G667" s="8">
        <v>740.3</v>
      </c>
      <c r="H667" s="8">
        <v>785.9</v>
      </c>
      <c r="I667" s="8">
        <v>833.3</v>
      </c>
    </row>
    <row r="668" spans="1:13" ht="31.5">
      <c r="A668" s="108" t="s">
        <v>25</v>
      </c>
      <c r="B668" s="24"/>
      <c r="C668" s="21" t="s">
        <v>17</v>
      </c>
      <c r="D668" s="21" t="s">
        <v>29</v>
      </c>
      <c r="E668" s="21" t="s">
        <v>430</v>
      </c>
      <c r="F668" s="21">
        <v>200</v>
      </c>
      <c r="G668" s="8">
        <v>400</v>
      </c>
      <c r="H668" s="8">
        <v>400</v>
      </c>
      <c r="I668" s="8">
        <v>400</v>
      </c>
    </row>
    <row r="669" spans="1:13" ht="31.5">
      <c r="A669" s="108" t="s">
        <v>431</v>
      </c>
      <c r="B669" s="24"/>
      <c r="C669" s="21" t="s">
        <v>17</v>
      </c>
      <c r="D669" s="21" t="s">
        <v>29</v>
      </c>
      <c r="E669" s="21" t="s">
        <v>432</v>
      </c>
      <c r="F669" s="21"/>
      <c r="G669" s="8">
        <f>G670</f>
        <v>8628.2000000000007</v>
      </c>
      <c r="H669" s="8">
        <f t="shared" ref="H669:I669" si="326">H670</f>
        <v>8628.2000000000007</v>
      </c>
      <c r="I669" s="8">
        <f t="shared" si="326"/>
        <v>8628.2000000000007</v>
      </c>
    </row>
    <row r="670" spans="1:13" ht="47.25">
      <c r="A670" s="108" t="s">
        <v>24</v>
      </c>
      <c r="B670" s="24"/>
      <c r="C670" s="21" t="s">
        <v>17</v>
      </c>
      <c r="D670" s="21" t="s">
        <v>29</v>
      </c>
      <c r="E670" s="21" t="s">
        <v>432</v>
      </c>
      <c r="F670" s="21">
        <v>100</v>
      </c>
      <c r="G670" s="8">
        <v>8628.2000000000007</v>
      </c>
      <c r="H670" s="8">
        <v>8628.2000000000007</v>
      </c>
      <c r="I670" s="8">
        <v>8628.2000000000007</v>
      </c>
    </row>
    <row r="671" spans="1:13" ht="31.5">
      <c r="A671" s="108" t="s">
        <v>433</v>
      </c>
      <c r="B671" s="24"/>
      <c r="C671" s="21" t="s">
        <v>17</v>
      </c>
      <c r="D671" s="21" t="s">
        <v>29</v>
      </c>
      <c r="E671" s="21" t="s">
        <v>434</v>
      </c>
      <c r="F671" s="21"/>
      <c r="G671" s="8">
        <f>G672+G673</f>
        <v>28052.400000000001</v>
      </c>
      <c r="H671" s="8">
        <f t="shared" ref="H671:I671" si="327">H672+H673</f>
        <v>28052.400000000001</v>
      </c>
      <c r="I671" s="8">
        <f t="shared" si="327"/>
        <v>28052.400000000001</v>
      </c>
    </row>
    <row r="672" spans="1:13" ht="47.25">
      <c r="A672" s="108" t="s">
        <v>24</v>
      </c>
      <c r="B672" s="24"/>
      <c r="C672" s="21" t="s">
        <v>17</v>
      </c>
      <c r="D672" s="21" t="s">
        <v>29</v>
      </c>
      <c r="E672" s="21" t="s">
        <v>434</v>
      </c>
      <c r="F672" s="21">
        <v>100</v>
      </c>
      <c r="G672" s="8">
        <v>27763.4</v>
      </c>
      <c r="H672" s="8">
        <v>27763.4</v>
      </c>
      <c r="I672" s="8">
        <v>27763.4</v>
      </c>
    </row>
    <row r="673" spans="1:9" ht="31.5">
      <c r="A673" s="108" t="s">
        <v>25</v>
      </c>
      <c r="B673" s="24"/>
      <c r="C673" s="21" t="s">
        <v>17</v>
      </c>
      <c r="D673" s="21" t="s">
        <v>29</v>
      </c>
      <c r="E673" s="21" t="s">
        <v>434</v>
      </c>
      <c r="F673" s="21">
        <v>200</v>
      </c>
      <c r="G673" s="8">
        <v>289</v>
      </c>
      <c r="H673" s="8">
        <v>289</v>
      </c>
      <c r="I673" s="8">
        <v>289</v>
      </c>
    </row>
    <row r="674" spans="1:9" ht="31.5">
      <c r="A674" s="108" t="s">
        <v>435</v>
      </c>
      <c r="B674" s="24"/>
      <c r="C674" s="21" t="s">
        <v>17</v>
      </c>
      <c r="D674" s="21" t="s">
        <v>29</v>
      </c>
      <c r="E674" s="21" t="s">
        <v>436</v>
      </c>
      <c r="F674" s="21"/>
      <c r="G674" s="8">
        <f>G675</f>
        <v>6912.1</v>
      </c>
      <c r="H674" s="8">
        <f t="shared" ref="H674:I674" si="328">H675</f>
        <v>6912.1</v>
      </c>
      <c r="I674" s="8">
        <f t="shared" si="328"/>
        <v>6912.1</v>
      </c>
    </row>
    <row r="675" spans="1:9" ht="47.25">
      <c r="A675" s="108" t="s">
        <v>24</v>
      </c>
      <c r="B675" s="24"/>
      <c r="C675" s="21" t="s">
        <v>17</v>
      </c>
      <c r="D675" s="21" t="s">
        <v>29</v>
      </c>
      <c r="E675" s="21" t="s">
        <v>436</v>
      </c>
      <c r="F675" s="21">
        <v>100</v>
      </c>
      <c r="G675" s="8">
        <v>6912.1</v>
      </c>
      <c r="H675" s="8">
        <v>6912.1</v>
      </c>
      <c r="I675" s="8">
        <v>6912.1</v>
      </c>
    </row>
    <row r="676" spans="1:9" ht="63">
      <c r="A676" s="108" t="s">
        <v>437</v>
      </c>
      <c r="B676" s="24"/>
      <c r="C676" s="21" t="s">
        <v>17</v>
      </c>
      <c r="D676" s="21" t="s">
        <v>29</v>
      </c>
      <c r="E676" s="21" t="s">
        <v>438</v>
      </c>
      <c r="F676" s="21"/>
      <c r="G676" s="8">
        <f>G677</f>
        <v>65.099999999999994</v>
      </c>
      <c r="H676" s="8">
        <f t="shared" ref="H676:I676" si="329">H677</f>
        <v>65.099999999999994</v>
      </c>
      <c r="I676" s="8">
        <f t="shared" si="329"/>
        <v>65.099999999999994</v>
      </c>
    </row>
    <row r="677" spans="1:9" ht="31.5">
      <c r="A677" s="108" t="s">
        <v>25</v>
      </c>
      <c r="B677" s="24"/>
      <c r="C677" s="21" t="s">
        <v>17</v>
      </c>
      <c r="D677" s="21" t="s">
        <v>29</v>
      </c>
      <c r="E677" s="21" t="s">
        <v>438</v>
      </c>
      <c r="F677" s="21">
        <v>200</v>
      </c>
      <c r="G677" s="8">
        <v>65.099999999999994</v>
      </c>
      <c r="H677" s="8">
        <v>65.099999999999994</v>
      </c>
      <c r="I677" s="8">
        <v>65.099999999999994</v>
      </c>
    </row>
    <row r="678" spans="1:9" ht="94.5">
      <c r="A678" s="108" t="s">
        <v>439</v>
      </c>
      <c r="B678" s="24"/>
      <c r="C678" s="21" t="s">
        <v>17</v>
      </c>
      <c r="D678" s="21" t="s">
        <v>29</v>
      </c>
      <c r="E678" s="21" t="s">
        <v>440</v>
      </c>
      <c r="F678" s="21"/>
      <c r="G678" s="8">
        <f>G679+G680</f>
        <v>672</v>
      </c>
      <c r="H678" s="8">
        <f t="shared" ref="H678:I678" si="330">H679+H680</f>
        <v>672</v>
      </c>
      <c r="I678" s="8">
        <f t="shared" si="330"/>
        <v>672</v>
      </c>
    </row>
    <row r="679" spans="1:9" ht="47.25">
      <c r="A679" s="108" t="s">
        <v>24</v>
      </c>
      <c r="B679" s="24"/>
      <c r="C679" s="21" t="s">
        <v>17</v>
      </c>
      <c r="D679" s="21" t="s">
        <v>29</v>
      </c>
      <c r="E679" s="21" t="s">
        <v>440</v>
      </c>
      <c r="F679" s="21">
        <v>100</v>
      </c>
      <c r="G679" s="8">
        <v>479.3</v>
      </c>
      <c r="H679" s="8">
        <v>479.3</v>
      </c>
      <c r="I679" s="8">
        <v>479.3</v>
      </c>
    </row>
    <row r="680" spans="1:9" ht="31.5">
      <c r="A680" s="108" t="s">
        <v>25</v>
      </c>
      <c r="B680" s="24"/>
      <c r="C680" s="21" t="s">
        <v>17</v>
      </c>
      <c r="D680" s="21" t="s">
        <v>29</v>
      </c>
      <c r="E680" s="21" t="s">
        <v>440</v>
      </c>
      <c r="F680" s="21">
        <v>200</v>
      </c>
      <c r="G680" s="8">
        <v>192.7</v>
      </c>
      <c r="H680" s="8">
        <v>192.7</v>
      </c>
      <c r="I680" s="8">
        <v>192.7</v>
      </c>
    </row>
    <row r="681" spans="1:9" ht="100.5" customHeight="1">
      <c r="A681" s="108" t="s">
        <v>441</v>
      </c>
      <c r="B681" s="24"/>
      <c r="C681" s="21" t="s">
        <v>17</v>
      </c>
      <c r="D681" s="21" t="s">
        <v>29</v>
      </c>
      <c r="E681" s="21" t="s">
        <v>442</v>
      </c>
      <c r="F681" s="21"/>
      <c r="G681" s="8">
        <f>G682+G683</f>
        <v>9380</v>
      </c>
      <c r="H681" s="8">
        <f t="shared" ref="H681:I681" si="331">H682+H683</f>
        <v>9400</v>
      </c>
      <c r="I681" s="8">
        <f t="shared" si="331"/>
        <v>9400</v>
      </c>
    </row>
    <row r="682" spans="1:9" ht="47.25">
      <c r="A682" s="108" t="s">
        <v>24</v>
      </c>
      <c r="B682" s="24"/>
      <c r="C682" s="21" t="s">
        <v>17</v>
      </c>
      <c r="D682" s="21" t="s">
        <v>29</v>
      </c>
      <c r="E682" s="21" t="s">
        <v>442</v>
      </c>
      <c r="F682" s="21">
        <v>100</v>
      </c>
      <c r="G682" s="8">
        <v>8296.7000000000007</v>
      </c>
      <c r="H682" s="8">
        <v>8316.7000000000007</v>
      </c>
      <c r="I682" s="8">
        <v>8316.7000000000007</v>
      </c>
    </row>
    <row r="683" spans="1:9" ht="31.5">
      <c r="A683" s="108" t="s">
        <v>25</v>
      </c>
      <c r="B683" s="24"/>
      <c r="C683" s="21" t="s">
        <v>17</v>
      </c>
      <c r="D683" s="21" t="s">
        <v>29</v>
      </c>
      <c r="E683" s="21" t="s">
        <v>443</v>
      </c>
      <c r="F683" s="21">
        <v>200</v>
      </c>
      <c r="G683" s="8">
        <v>1083.3</v>
      </c>
      <c r="H683" s="8">
        <v>1083.3</v>
      </c>
      <c r="I683" s="8">
        <v>1083.3</v>
      </c>
    </row>
    <row r="684" spans="1:9" ht="63">
      <c r="A684" s="108" t="s">
        <v>444</v>
      </c>
      <c r="B684" s="24"/>
      <c r="C684" s="21" t="s">
        <v>17</v>
      </c>
      <c r="D684" s="21" t="s">
        <v>29</v>
      </c>
      <c r="E684" s="21" t="s">
        <v>445</v>
      </c>
      <c r="F684" s="21"/>
      <c r="G684" s="8">
        <f>G685+G686</f>
        <v>1173.0999999999999</v>
      </c>
      <c r="H684" s="8">
        <f>H685+H686</f>
        <v>1220</v>
      </c>
      <c r="I684" s="8">
        <f>I685+I686</f>
        <v>1268.9000000000001</v>
      </c>
    </row>
    <row r="685" spans="1:9" ht="47.25">
      <c r="A685" s="108" t="s">
        <v>24</v>
      </c>
      <c r="B685" s="24"/>
      <c r="C685" s="21" t="s">
        <v>17</v>
      </c>
      <c r="D685" s="21" t="s">
        <v>29</v>
      </c>
      <c r="E685" s="21" t="s">
        <v>445</v>
      </c>
      <c r="F685" s="21">
        <v>100</v>
      </c>
      <c r="G685" s="8">
        <v>731.5</v>
      </c>
      <c r="H685" s="8">
        <v>778.4</v>
      </c>
      <c r="I685" s="8">
        <v>827.3</v>
      </c>
    </row>
    <row r="686" spans="1:9" ht="31.5">
      <c r="A686" s="108" t="s">
        <v>25</v>
      </c>
      <c r="B686" s="24"/>
      <c r="C686" s="21" t="s">
        <v>17</v>
      </c>
      <c r="D686" s="21" t="s">
        <v>29</v>
      </c>
      <c r="E686" s="21" t="s">
        <v>445</v>
      </c>
      <c r="F686" s="21">
        <v>200</v>
      </c>
      <c r="G686" s="8">
        <v>441.6</v>
      </c>
      <c r="H686" s="8">
        <v>441.6</v>
      </c>
      <c r="I686" s="8">
        <v>441.6</v>
      </c>
    </row>
    <row r="687" spans="1:9" ht="31.5">
      <c r="A687" s="108" t="s">
        <v>446</v>
      </c>
      <c r="B687" s="24"/>
      <c r="C687" s="21" t="s">
        <v>17</v>
      </c>
      <c r="D687" s="21" t="s">
        <v>29</v>
      </c>
      <c r="E687" s="21" t="s">
        <v>447</v>
      </c>
      <c r="F687" s="21"/>
      <c r="G687" s="8">
        <f>G688</f>
        <v>28.1</v>
      </c>
      <c r="H687" s="8">
        <f t="shared" ref="H687:I687" si="332">H688</f>
        <v>28.1</v>
      </c>
      <c r="I687" s="8">
        <f t="shared" si="332"/>
        <v>28.1</v>
      </c>
    </row>
    <row r="688" spans="1:9" ht="47.25">
      <c r="A688" s="108" t="s">
        <v>24</v>
      </c>
      <c r="B688" s="24"/>
      <c r="C688" s="21" t="s">
        <v>17</v>
      </c>
      <c r="D688" s="21" t="s">
        <v>29</v>
      </c>
      <c r="E688" s="21" t="s">
        <v>447</v>
      </c>
      <c r="F688" s="21">
        <v>100</v>
      </c>
      <c r="G688" s="8">
        <v>28.1</v>
      </c>
      <c r="H688" s="8">
        <v>28.1</v>
      </c>
      <c r="I688" s="8">
        <v>28.1</v>
      </c>
    </row>
    <row r="689" spans="1:9" ht="31.5">
      <c r="A689" s="135" t="s">
        <v>462</v>
      </c>
      <c r="B689" s="64" t="s">
        <v>463</v>
      </c>
      <c r="C689" s="138"/>
      <c r="D689" s="138"/>
      <c r="E689" s="138"/>
      <c r="F689" s="138"/>
      <c r="G689" s="65">
        <f>G690+G711+G718+G725</f>
        <v>660322.4</v>
      </c>
      <c r="H689" s="65">
        <f t="shared" ref="H689:I689" si="333">H690+H711+H718+H725</f>
        <v>442009.80000000005</v>
      </c>
      <c r="I689" s="65">
        <f t="shared" si="333"/>
        <v>395207</v>
      </c>
    </row>
    <row r="690" spans="1:9">
      <c r="A690" s="108" t="s">
        <v>99</v>
      </c>
      <c r="B690" s="93"/>
      <c r="C690" s="4" t="s">
        <v>66</v>
      </c>
      <c r="D690" s="112"/>
      <c r="E690" s="112"/>
      <c r="F690" s="112"/>
      <c r="G690" s="6">
        <f>G691+G701</f>
        <v>256739.80000000002</v>
      </c>
      <c r="H690" s="6">
        <f t="shared" ref="H690:I690" si="334">H691+H701</f>
        <v>0</v>
      </c>
      <c r="I690" s="6">
        <f t="shared" si="334"/>
        <v>0</v>
      </c>
    </row>
    <row r="691" spans="1:9">
      <c r="A691" s="108" t="s">
        <v>73</v>
      </c>
      <c r="B691" s="93"/>
      <c r="C691" s="4" t="s">
        <v>66</v>
      </c>
      <c r="D691" s="4" t="s">
        <v>27</v>
      </c>
      <c r="E691" s="112"/>
      <c r="F691" s="112"/>
      <c r="G691" s="6">
        <f>G692</f>
        <v>255314.7</v>
      </c>
      <c r="H691" s="6">
        <f t="shared" ref="H691:I691" si="335">H692</f>
        <v>0</v>
      </c>
      <c r="I691" s="6">
        <f t="shared" si="335"/>
        <v>0</v>
      </c>
    </row>
    <row r="692" spans="1:9" s="104" customFormat="1" ht="31.5">
      <c r="A692" s="96" t="s">
        <v>734</v>
      </c>
      <c r="B692" s="141"/>
      <c r="C692" s="105" t="s">
        <v>66</v>
      </c>
      <c r="D692" s="105" t="s">
        <v>27</v>
      </c>
      <c r="E692" s="102" t="s">
        <v>283</v>
      </c>
      <c r="F692" s="142"/>
      <c r="G692" s="106">
        <f>G693+G697</f>
        <v>255314.7</v>
      </c>
      <c r="H692" s="106">
        <f t="shared" ref="H692:I692" si="336">H693+H697</f>
        <v>0</v>
      </c>
      <c r="I692" s="106">
        <f t="shared" si="336"/>
        <v>0</v>
      </c>
    </row>
    <row r="693" spans="1:9">
      <c r="A693" s="108" t="s">
        <v>218</v>
      </c>
      <c r="B693" s="93"/>
      <c r="C693" s="4" t="s">
        <v>66</v>
      </c>
      <c r="D693" s="4" t="s">
        <v>27</v>
      </c>
      <c r="E693" s="21" t="s">
        <v>735</v>
      </c>
      <c r="F693" s="112"/>
      <c r="G693" s="6">
        <f>G694</f>
        <v>178700</v>
      </c>
      <c r="H693" s="6">
        <f t="shared" ref="H693:I695" si="337">H694</f>
        <v>0</v>
      </c>
      <c r="I693" s="6">
        <f t="shared" si="337"/>
        <v>0</v>
      </c>
    </row>
    <row r="694" spans="1:9" ht="24" customHeight="1">
      <c r="A694" s="108" t="s">
        <v>736</v>
      </c>
      <c r="B694" s="93"/>
      <c r="C694" s="4" t="s">
        <v>66</v>
      </c>
      <c r="D694" s="4" t="s">
        <v>27</v>
      </c>
      <c r="E694" s="21" t="s">
        <v>737</v>
      </c>
      <c r="F694" s="19"/>
      <c r="G694" s="6">
        <f>G695</f>
        <v>178700</v>
      </c>
      <c r="H694" s="6">
        <f t="shared" si="337"/>
        <v>0</v>
      </c>
      <c r="I694" s="6">
        <f t="shared" si="337"/>
        <v>0</v>
      </c>
    </row>
    <row r="695" spans="1:9" ht="31.5">
      <c r="A695" s="108" t="s">
        <v>738</v>
      </c>
      <c r="B695" s="93"/>
      <c r="C695" s="4" t="s">
        <v>66</v>
      </c>
      <c r="D695" s="4" t="s">
        <v>27</v>
      </c>
      <c r="E695" s="21" t="s">
        <v>739</v>
      </c>
      <c r="F695" s="19"/>
      <c r="G695" s="6">
        <f>G696</f>
        <v>178700</v>
      </c>
      <c r="H695" s="6">
        <f t="shared" si="337"/>
        <v>0</v>
      </c>
      <c r="I695" s="6">
        <f t="shared" si="337"/>
        <v>0</v>
      </c>
    </row>
    <row r="696" spans="1:9" ht="31.5">
      <c r="A696" s="108" t="s">
        <v>96</v>
      </c>
      <c r="B696" s="93"/>
      <c r="C696" s="4" t="s">
        <v>66</v>
      </c>
      <c r="D696" s="4" t="s">
        <v>27</v>
      </c>
      <c r="E696" s="21" t="s">
        <v>739</v>
      </c>
      <c r="F696" s="19">
        <v>600</v>
      </c>
      <c r="G696" s="6">
        <v>178700</v>
      </c>
      <c r="H696" s="6"/>
      <c r="I696" s="6"/>
    </row>
    <row r="697" spans="1:9">
      <c r="A697" s="108" t="s">
        <v>335</v>
      </c>
      <c r="B697" s="93"/>
      <c r="C697" s="4" t="s">
        <v>66</v>
      </c>
      <c r="D697" s="4" t="s">
        <v>27</v>
      </c>
      <c r="E697" s="21" t="s">
        <v>711</v>
      </c>
      <c r="F697" s="112"/>
      <c r="G697" s="6">
        <f>G698</f>
        <v>76614.7</v>
      </c>
      <c r="H697" s="6">
        <f t="shared" ref="H697:I699" si="338">H698</f>
        <v>0</v>
      </c>
      <c r="I697" s="6">
        <f t="shared" si="338"/>
        <v>0</v>
      </c>
    </row>
    <row r="698" spans="1:9">
      <c r="A698" s="113" t="s">
        <v>885</v>
      </c>
      <c r="B698" s="93"/>
      <c r="C698" s="4" t="s">
        <v>66</v>
      </c>
      <c r="D698" s="4" t="s">
        <v>27</v>
      </c>
      <c r="E698" s="21" t="s">
        <v>713</v>
      </c>
      <c r="F698" s="19"/>
      <c r="G698" s="6">
        <f>G699</f>
        <v>76614.7</v>
      </c>
      <c r="H698" s="6">
        <f t="shared" si="338"/>
        <v>0</v>
      </c>
      <c r="I698" s="6">
        <f t="shared" si="338"/>
        <v>0</v>
      </c>
    </row>
    <row r="699" spans="1:9">
      <c r="A699" s="108" t="s">
        <v>714</v>
      </c>
      <c r="B699" s="93"/>
      <c r="C699" s="4" t="s">
        <v>66</v>
      </c>
      <c r="D699" s="4" t="s">
        <v>27</v>
      </c>
      <c r="E699" s="21" t="s">
        <v>715</v>
      </c>
      <c r="F699" s="19"/>
      <c r="G699" s="6">
        <f>G700</f>
        <v>76614.7</v>
      </c>
      <c r="H699" s="6">
        <f t="shared" si="338"/>
        <v>0</v>
      </c>
      <c r="I699" s="6">
        <f t="shared" si="338"/>
        <v>0</v>
      </c>
    </row>
    <row r="700" spans="1:9" ht="31.5">
      <c r="A700" s="108" t="s">
        <v>96</v>
      </c>
      <c r="B700" s="93"/>
      <c r="C700" s="4" t="s">
        <v>66</v>
      </c>
      <c r="D700" s="4" t="s">
        <v>27</v>
      </c>
      <c r="E700" s="21" t="s">
        <v>715</v>
      </c>
      <c r="F700" s="19">
        <v>600</v>
      </c>
      <c r="G700" s="6">
        <v>76614.7</v>
      </c>
      <c r="H700" s="6"/>
      <c r="I700" s="6"/>
    </row>
    <row r="701" spans="1:9">
      <c r="A701" s="108" t="s">
        <v>74</v>
      </c>
      <c r="B701" s="93"/>
      <c r="C701" s="4" t="s">
        <v>66</v>
      </c>
      <c r="D701" s="4" t="s">
        <v>66</v>
      </c>
      <c r="E701" s="21"/>
      <c r="F701" s="19"/>
      <c r="G701" s="6">
        <f>G702</f>
        <v>1425.1</v>
      </c>
      <c r="H701" s="6">
        <f t="shared" ref="H701:I701" si="339">H702</f>
        <v>0</v>
      </c>
      <c r="I701" s="6">
        <f t="shared" si="339"/>
        <v>0</v>
      </c>
    </row>
    <row r="702" spans="1:9" s="104" customFormat="1" ht="31.5">
      <c r="A702" s="96" t="s">
        <v>734</v>
      </c>
      <c r="B702" s="141"/>
      <c r="C702" s="105" t="s">
        <v>66</v>
      </c>
      <c r="D702" s="105" t="s">
        <v>66</v>
      </c>
      <c r="E702" s="102" t="s">
        <v>283</v>
      </c>
      <c r="F702" s="120"/>
      <c r="G702" s="106">
        <f>G703+G707</f>
        <v>1425.1</v>
      </c>
      <c r="H702" s="106">
        <f t="shared" ref="H702:I702" si="340">H703+H707</f>
        <v>0</v>
      </c>
      <c r="I702" s="106">
        <f t="shared" si="340"/>
        <v>0</v>
      </c>
    </row>
    <row r="703" spans="1:9" hidden="1">
      <c r="A703" s="108" t="s">
        <v>178</v>
      </c>
      <c r="B703" s="93"/>
      <c r="C703" s="4" t="s">
        <v>66</v>
      </c>
      <c r="D703" s="4" t="s">
        <v>66</v>
      </c>
      <c r="E703" s="21" t="s">
        <v>706</v>
      </c>
      <c r="F703" s="19"/>
      <c r="G703" s="6">
        <f>G704</f>
        <v>0</v>
      </c>
      <c r="H703" s="6">
        <f t="shared" ref="H703:I705" si="341">H704</f>
        <v>0</v>
      </c>
      <c r="I703" s="6">
        <f t="shared" si="341"/>
        <v>0</v>
      </c>
    </row>
    <row r="704" spans="1:9" hidden="1">
      <c r="A704" s="108" t="s">
        <v>707</v>
      </c>
      <c r="B704" s="93"/>
      <c r="C704" s="4" t="s">
        <v>66</v>
      </c>
      <c r="D704" s="4" t="s">
        <v>66</v>
      </c>
      <c r="E704" s="21" t="s">
        <v>708</v>
      </c>
      <c r="F704" s="112"/>
      <c r="G704" s="6">
        <f>G705</f>
        <v>0</v>
      </c>
      <c r="H704" s="6">
        <f t="shared" si="341"/>
        <v>0</v>
      </c>
      <c r="I704" s="6">
        <f t="shared" si="341"/>
        <v>0</v>
      </c>
    </row>
    <row r="705" spans="1:9" hidden="1">
      <c r="A705" s="108" t="s">
        <v>709</v>
      </c>
      <c r="B705" s="93"/>
      <c r="C705" s="4" t="s">
        <v>66</v>
      </c>
      <c r="D705" s="4" t="s">
        <v>66</v>
      </c>
      <c r="E705" s="21" t="s">
        <v>710</v>
      </c>
      <c r="F705" s="19"/>
      <c r="G705" s="6">
        <f>G706</f>
        <v>0</v>
      </c>
      <c r="H705" s="6">
        <f t="shared" si="341"/>
        <v>0</v>
      </c>
      <c r="I705" s="6">
        <f t="shared" si="341"/>
        <v>0</v>
      </c>
    </row>
    <row r="706" spans="1:9" ht="31.5" hidden="1">
      <c r="A706" s="108" t="s">
        <v>96</v>
      </c>
      <c r="B706" s="93"/>
      <c r="C706" s="4" t="s">
        <v>66</v>
      </c>
      <c r="D706" s="4" t="s">
        <v>66</v>
      </c>
      <c r="E706" s="21" t="s">
        <v>710</v>
      </c>
      <c r="F706" s="19">
        <v>600</v>
      </c>
      <c r="G706" s="6"/>
      <c r="H706" s="6"/>
      <c r="I706" s="6"/>
    </row>
    <row r="707" spans="1:9">
      <c r="A707" s="108" t="s">
        <v>335</v>
      </c>
      <c r="B707" s="93"/>
      <c r="C707" s="4" t="s">
        <v>66</v>
      </c>
      <c r="D707" s="4" t="s">
        <v>66</v>
      </c>
      <c r="E707" s="21" t="s">
        <v>711</v>
      </c>
      <c r="F707" s="112"/>
      <c r="G707" s="6">
        <f>G708</f>
        <v>1425.1</v>
      </c>
      <c r="H707" s="6">
        <f t="shared" ref="H707:I709" si="342">H708</f>
        <v>0</v>
      </c>
      <c r="I707" s="6">
        <f t="shared" si="342"/>
        <v>0</v>
      </c>
    </row>
    <row r="708" spans="1:9">
      <c r="A708" s="113" t="s">
        <v>885</v>
      </c>
      <c r="B708" s="93"/>
      <c r="C708" s="4" t="s">
        <v>66</v>
      </c>
      <c r="D708" s="4" t="s">
        <v>66</v>
      </c>
      <c r="E708" s="21" t="s">
        <v>713</v>
      </c>
      <c r="F708" s="19"/>
      <c r="G708" s="6">
        <f>G709</f>
        <v>1425.1</v>
      </c>
      <c r="H708" s="6">
        <f t="shared" si="342"/>
        <v>0</v>
      </c>
      <c r="I708" s="6">
        <f t="shared" si="342"/>
        <v>0</v>
      </c>
    </row>
    <row r="709" spans="1:9">
      <c r="A709" s="108" t="s">
        <v>740</v>
      </c>
      <c r="B709" s="93"/>
      <c r="C709" s="4" t="s">
        <v>66</v>
      </c>
      <c r="D709" s="4" t="s">
        <v>66</v>
      </c>
      <c r="E709" s="21" t="s">
        <v>715</v>
      </c>
      <c r="F709" s="19"/>
      <c r="G709" s="6">
        <f>G710</f>
        <v>1425.1</v>
      </c>
      <c r="H709" s="6">
        <f t="shared" si="342"/>
        <v>0</v>
      </c>
      <c r="I709" s="6">
        <f t="shared" si="342"/>
        <v>0</v>
      </c>
    </row>
    <row r="710" spans="1:9" ht="31.5">
      <c r="A710" s="108" t="s">
        <v>96</v>
      </c>
      <c r="B710" s="93"/>
      <c r="C710" s="4" t="s">
        <v>66</v>
      </c>
      <c r="D710" s="4" t="s">
        <v>66</v>
      </c>
      <c r="E710" s="21" t="s">
        <v>715</v>
      </c>
      <c r="F710" s="19">
        <v>600</v>
      </c>
      <c r="G710" s="6">
        <v>1425.1</v>
      </c>
      <c r="H710" s="6"/>
      <c r="I710" s="6"/>
    </row>
    <row r="711" spans="1:9" hidden="1">
      <c r="A711" s="108" t="s">
        <v>51</v>
      </c>
      <c r="B711" s="4"/>
      <c r="C711" s="4" t="s">
        <v>52</v>
      </c>
      <c r="D711" s="4"/>
      <c r="E711" s="4"/>
      <c r="F711" s="4"/>
      <c r="G711" s="6">
        <f t="shared" ref="G711:I716" si="343">G712</f>
        <v>0</v>
      </c>
      <c r="H711" s="6">
        <f t="shared" si="343"/>
        <v>0</v>
      </c>
      <c r="I711" s="6">
        <f t="shared" si="343"/>
        <v>0</v>
      </c>
    </row>
    <row r="712" spans="1:9" hidden="1">
      <c r="A712" s="108" t="s">
        <v>548</v>
      </c>
      <c r="B712" s="4"/>
      <c r="C712" s="4" t="s">
        <v>52</v>
      </c>
      <c r="D712" s="4" t="s">
        <v>52</v>
      </c>
      <c r="E712" s="21"/>
      <c r="F712" s="21"/>
      <c r="G712" s="6">
        <f t="shared" si="343"/>
        <v>0</v>
      </c>
      <c r="H712" s="6">
        <f t="shared" si="343"/>
        <v>0</v>
      </c>
      <c r="I712" s="6">
        <f t="shared" si="343"/>
        <v>0</v>
      </c>
    </row>
    <row r="713" spans="1:9" ht="31.5" hidden="1">
      <c r="A713" s="108" t="s">
        <v>466</v>
      </c>
      <c r="B713" s="109"/>
      <c r="C713" s="109" t="s">
        <v>52</v>
      </c>
      <c r="D713" s="109" t="s">
        <v>52</v>
      </c>
      <c r="E713" s="21" t="s">
        <v>297</v>
      </c>
      <c r="F713" s="21"/>
      <c r="G713" s="6">
        <f t="shared" si="343"/>
        <v>0</v>
      </c>
      <c r="H713" s="6">
        <f t="shared" si="343"/>
        <v>0</v>
      </c>
      <c r="I713" s="6">
        <f t="shared" si="343"/>
        <v>0</v>
      </c>
    </row>
    <row r="714" spans="1:9" hidden="1">
      <c r="A714" s="108" t="s">
        <v>179</v>
      </c>
      <c r="B714" s="4"/>
      <c r="C714" s="4" t="s">
        <v>52</v>
      </c>
      <c r="D714" s="4" t="s">
        <v>52</v>
      </c>
      <c r="E714" s="4" t="s">
        <v>467</v>
      </c>
      <c r="F714" s="4"/>
      <c r="G714" s="6">
        <f t="shared" si="343"/>
        <v>0</v>
      </c>
      <c r="H714" s="6">
        <f t="shared" si="343"/>
        <v>0</v>
      </c>
      <c r="I714" s="6">
        <f t="shared" si="343"/>
        <v>0</v>
      </c>
    </row>
    <row r="715" spans="1:9" ht="31.5" hidden="1">
      <c r="A715" s="108" t="s">
        <v>560</v>
      </c>
      <c r="B715" s="4"/>
      <c r="C715" s="4" t="s">
        <v>52</v>
      </c>
      <c r="D715" s="4" t="s">
        <v>52</v>
      </c>
      <c r="E715" s="4" t="s">
        <v>561</v>
      </c>
      <c r="F715" s="4"/>
      <c r="G715" s="6">
        <f t="shared" si="343"/>
        <v>0</v>
      </c>
      <c r="H715" s="6">
        <f t="shared" si="343"/>
        <v>0</v>
      </c>
      <c r="I715" s="6">
        <f t="shared" si="343"/>
        <v>0</v>
      </c>
    </row>
    <row r="716" spans="1:9" ht="31.5" hidden="1">
      <c r="A716" s="108" t="s">
        <v>562</v>
      </c>
      <c r="B716" s="21"/>
      <c r="C716" s="4" t="s">
        <v>52</v>
      </c>
      <c r="D716" s="4" t="s">
        <v>52</v>
      </c>
      <c r="E716" s="4" t="s">
        <v>563</v>
      </c>
      <c r="F716" s="4"/>
      <c r="G716" s="6">
        <f t="shared" si="343"/>
        <v>0</v>
      </c>
      <c r="H716" s="6">
        <f t="shared" si="343"/>
        <v>0</v>
      </c>
      <c r="I716" s="6">
        <f t="shared" si="343"/>
        <v>0</v>
      </c>
    </row>
    <row r="717" spans="1:9" ht="31.5" hidden="1">
      <c r="A717" s="108" t="s">
        <v>96</v>
      </c>
      <c r="B717" s="4"/>
      <c r="C717" s="4" t="s">
        <v>52</v>
      </c>
      <c r="D717" s="4" t="s">
        <v>52</v>
      </c>
      <c r="E717" s="4" t="s">
        <v>563</v>
      </c>
      <c r="F717" s="19">
        <v>600</v>
      </c>
      <c r="G717" s="6"/>
      <c r="H717" s="8"/>
      <c r="I717" s="8"/>
    </row>
    <row r="718" spans="1:9">
      <c r="A718" s="108" t="s">
        <v>16</v>
      </c>
      <c r="B718" s="109"/>
      <c r="C718" s="109" t="s">
        <v>17</v>
      </c>
      <c r="D718" s="109"/>
      <c r="E718" s="21"/>
      <c r="F718" s="21"/>
      <c r="G718" s="8">
        <f t="shared" ref="G718:I723" si="344">G719</f>
        <v>310.8</v>
      </c>
      <c r="H718" s="8">
        <f t="shared" si="344"/>
        <v>360</v>
      </c>
      <c r="I718" s="8">
        <f t="shared" si="344"/>
        <v>360</v>
      </c>
    </row>
    <row r="719" spans="1:9">
      <c r="A719" s="108" t="s">
        <v>26</v>
      </c>
      <c r="B719" s="109"/>
      <c r="C719" s="109" t="s">
        <v>17</v>
      </c>
      <c r="D719" s="109" t="s">
        <v>27</v>
      </c>
      <c r="E719" s="21"/>
      <c r="F719" s="21"/>
      <c r="G719" s="8">
        <f t="shared" si="344"/>
        <v>310.8</v>
      </c>
      <c r="H719" s="8">
        <f t="shared" si="344"/>
        <v>360</v>
      </c>
      <c r="I719" s="8">
        <f t="shared" si="344"/>
        <v>360</v>
      </c>
    </row>
    <row r="720" spans="1:9" s="104" customFormat="1" ht="31.5">
      <c r="A720" s="143" t="s">
        <v>227</v>
      </c>
      <c r="B720" s="101"/>
      <c r="C720" s="101" t="s">
        <v>17</v>
      </c>
      <c r="D720" s="101" t="s">
        <v>27</v>
      </c>
      <c r="E720" s="102" t="s">
        <v>226</v>
      </c>
      <c r="F720" s="102"/>
      <c r="G720" s="103">
        <f t="shared" si="344"/>
        <v>310.8</v>
      </c>
      <c r="H720" s="103">
        <f t="shared" si="344"/>
        <v>360</v>
      </c>
      <c r="I720" s="103">
        <f t="shared" si="344"/>
        <v>360</v>
      </c>
    </row>
    <row r="721" spans="1:9">
      <c r="A721" s="108" t="s">
        <v>175</v>
      </c>
      <c r="B721" s="109"/>
      <c r="C721" s="109" t="s">
        <v>17</v>
      </c>
      <c r="D721" s="109" t="s">
        <v>27</v>
      </c>
      <c r="E721" s="21" t="s">
        <v>228</v>
      </c>
      <c r="F721" s="21"/>
      <c r="G721" s="8">
        <f t="shared" si="344"/>
        <v>310.8</v>
      </c>
      <c r="H721" s="8">
        <f t="shared" si="344"/>
        <v>360</v>
      </c>
      <c r="I721" s="8">
        <f t="shared" si="344"/>
        <v>360</v>
      </c>
    </row>
    <row r="722" spans="1:9" ht="31.5">
      <c r="A722" s="108" t="s">
        <v>252</v>
      </c>
      <c r="B722" s="109"/>
      <c r="C722" s="109" t="s">
        <v>17</v>
      </c>
      <c r="D722" s="109" t="s">
        <v>27</v>
      </c>
      <c r="E722" s="21" t="s">
        <v>253</v>
      </c>
      <c r="F722" s="21"/>
      <c r="G722" s="8">
        <f t="shared" si="344"/>
        <v>310.8</v>
      </c>
      <c r="H722" s="8">
        <f t="shared" si="344"/>
        <v>360</v>
      </c>
      <c r="I722" s="8">
        <f t="shared" si="344"/>
        <v>360</v>
      </c>
    </row>
    <row r="723" spans="1:9">
      <c r="A723" s="108" t="s">
        <v>21</v>
      </c>
      <c r="B723" s="109"/>
      <c r="C723" s="109" t="s">
        <v>17</v>
      </c>
      <c r="D723" s="109" t="s">
        <v>27</v>
      </c>
      <c r="E723" s="21" t="s">
        <v>291</v>
      </c>
      <c r="F723" s="21"/>
      <c r="G723" s="8">
        <f t="shared" si="344"/>
        <v>310.8</v>
      </c>
      <c r="H723" s="8">
        <f t="shared" si="344"/>
        <v>360</v>
      </c>
      <c r="I723" s="8">
        <f t="shared" si="344"/>
        <v>360</v>
      </c>
    </row>
    <row r="724" spans="1:9" ht="31.5">
      <c r="A724" s="108" t="s">
        <v>96</v>
      </c>
      <c r="B724" s="109"/>
      <c r="C724" s="109" t="s">
        <v>17</v>
      </c>
      <c r="D724" s="109" t="s">
        <v>27</v>
      </c>
      <c r="E724" s="21" t="s">
        <v>291</v>
      </c>
      <c r="F724" s="21" t="s">
        <v>54</v>
      </c>
      <c r="G724" s="6">
        <v>310.8</v>
      </c>
      <c r="H724" s="8">
        <v>360</v>
      </c>
      <c r="I724" s="8">
        <v>360</v>
      </c>
    </row>
    <row r="725" spans="1:9">
      <c r="A725" s="108" t="s">
        <v>105</v>
      </c>
      <c r="B725" s="4"/>
      <c r="C725" s="4" t="s">
        <v>67</v>
      </c>
      <c r="D725" s="4"/>
      <c r="E725" s="4"/>
      <c r="F725" s="4"/>
      <c r="G725" s="6">
        <f>G726+G750+G784+G796</f>
        <v>403271.8</v>
      </c>
      <c r="H725" s="6">
        <f t="shared" ref="H725:I725" si="345">H726+H750+H784+H796</f>
        <v>441649.80000000005</v>
      </c>
      <c r="I725" s="6">
        <f t="shared" si="345"/>
        <v>394847</v>
      </c>
    </row>
    <row r="726" spans="1:9">
      <c r="A726" s="108" t="s">
        <v>741</v>
      </c>
      <c r="B726" s="4"/>
      <c r="C726" s="4" t="s">
        <v>67</v>
      </c>
      <c r="D726" s="4" t="s">
        <v>20</v>
      </c>
      <c r="E726" s="4"/>
      <c r="F726" s="4"/>
      <c r="G726" s="6">
        <f>G727+G745</f>
        <v>350552.4</v>
      </c>
      <c r="H726" s="6">
        <f t="shared" ref="H726:I726" si="346">H727+H745</f>
        <v>363356.60000000003</v>
      </c>
      <c r="I726" s="6">
        <f t="shared" si="346"/>
        <v>363403.4</v>
      </c>
    </row>
    <row r="727" spans="1:9" s="104" customFormat="1" ht="31.5">
      <c r="A727" s="96" t="s">
        <v>123</v>
      </c>
      <c r="B727" s="105"/>
      <c r="C727" s="105" t="s">
        <v>67</v>
      </c>
      <c r="D727" s="105" t="s">
        <v>20</v>
      </c>
      <c r="E727" s="105" t="s">
        <v>296</v>
      </c>
      <c r="F727" s="105"/>
      <c r="G727" s="106">
        <f>G728</f>
        <v>349662.4</v>
      </c>
      <c r="H727" s="106">
        <f t="shared" ref="H727:I727" si="347">H728</f>
        <v>361286.60000000003</v>
      </c>
      <c r="I727" s="106">
        <f t="shared" si="347"/>
        <v>361333.4</v>
      </c>
    </row>
    <row r="728" spans="1:9">
      <c r="A728" s="108" t="s">
        <v>175</v>
      </c>
      <c r="B728" s="4"/>
      <c r="C728" s="4" t="s">
        <v>67</v>
      </c>
      <c r="D728" s="4" t="s">
        <v>20</v>
      </c>
      <c r="E728" s="19" t="s">
        <v>742</v>
      </c>
      <c r="F728" s="4"/>
      <c r="G728" s="6">
        <f>G729+G735+G741</f>
        <v>349662.4</v>
      </c>
      <c r="H728" s="6">
        <f t="shared" ref="H728:I728" si="348">H729+H735+H741</f>
        <v>361286.60000000003</v>
      </c>
      <c r="I728" s="6">
        <f t="shared" si="348"/>
        <v>361333.4</v>
      </c>
    </row>
    <row r="729" spans="1:9" ht="31.5">
      <c r="A729" s="108" t="s">
        <v>743</v>
      </c>
      <c r="B729" s="4"/>
      <c r="C729" s="4" t="s">
        <v>67</v>
      </c>
      <c r="D729" s="4" t="s">
        <v>20</v>
      </c>
      <c r="E729" s="4" t="s">
        <v>744</v>
      </c>
      <c r="F729" s="4"/>
      <c r="G729" s="6">
        <f>G730</f>
        <v>18033</v>
      </c>
      <c r="H729" s="6">
        <f t="shared" ref="H729:I729" si="349">SUM(H730)</f>
        <v>21333</v>
      </c>
      <c r="I729" s="6">
        <f t="shared" si="349"/>
        <v>21333</v>
      </c>
    </row>
    <row r="730" spans="1:9">
      <c r="A730" s="108" t="s">
        <v>21</v>
      </c>
      <c r="B730" s="4"/>
      <c r="C730" s="4" t="s">
        <v>67</v>
      </c>
      <c r="D730" s="4" t="s">
        <v>20</v>
      </c>
      <c r="E730" s="4" t="s">
        <v>745</v>
      </c>
      <c r="F730" s="4"/>
      <c r="G730" s="6">
        <f>G731+G732+G733+G734</f>
        <v>18033</v>
      </c>
      <c r="H730" s="6">
        <f t="shared" ref="H730:I730" si="350">SUM(H731+H732+H733+H734)</f>
        <v>21333</v>
      </c>
      <c r="I730" s="6">
        <f t="shared" si="350"/>
        <v>21333</v>
      </c>
    </row>
    <row r="731" spans="1:9" ht="47.25">
      <c r="A731" s="108" t="s">
        <v>24</v>
      </c>
      <c r="B731" s="4"/>
      <c r="C731" s="4" t="s">
        <v>67</v>
      </c>
      <c r="D731" s="4" t="s">
        <v>20</v>
      </c>
      <c r="E731" s="4" t="s">
        <v>745</v>
      </c>
      <c r="F731" s="4" t="s">
        <v>35</v>
      </c>
      <c r="G731" s="6">
        <v>6208.5</v>
      </c>
      <c r="H731" s="6">
        <v>12417</v>
      </c>
      <c r="I731" s="6">
        <v>12417</v>
      </c>
    </row>
    <row r="732" spans="1:9" ht="31.5">
      <c r="A732" s="108" t="s">
        <v>25</v>
      </c>
      <c r="B732" s="4"/>
      <c r="C732" s="4" t="s">
        <v>67</v>
      </c>
      <c r="D732" s="4" t="s">
        <v>20</v>
      </c>
      <c r="E732" s="4" t="s">
        <v>745</v>
      </c>
      <c r="F732" s="4" t="s">
        <v>36</v>
      </c>
      <c r="G732" s="6">
        <v>4534.5</v>
      </c>
      <c r="H732" s="6">
        <v>8626</v>
      </c>
      <c r="I732" s="6">
        <v>8626</v>
      </c>
    </row>
    <row r="733" spans="1:9">
      <c r="A733" s="108" t="s">
        <v>22</v>
      </c>
      <c r="B733" s="4"/>
      <c r="C733" s="4" t="s">
        <v>67</v>
      </c>
      <c r="D733" s="4" t="s">
        <v>20</v>
      </c>
      <c r="E733" s="4" t="s">
        <v>745</v>
      </c>
      <c r="F733" s="4" t="s">
        <v>44</v>
      </c>
      <c r="G733" s="6">
        <v>290</v>
      </c>
      <c r="H733" s="6">
        <v>290</v>
      </c>
      <c r="I733" s="6">
        <v>290</v>
      </c>
    </row>
    <row r="734" spans="1:9" ht="31.5">
      <c r="A734" s="108" t="s">
        <v>96</v>
      </c>
      <c r="B734" s="4"/>
      <c r="C734" s="4" t="s">
        <v>67</v>
      </c>
      <c r="D734" s="4" t="s">
        <v>20</v>
      </c>
      <c r="E734" s="4" t="s">
        <v>745</v>
      </c>
      <c r="F734" s="4" t="s">
        <v>54</v>
      </c>
      <c r="G734" s="6">
        <v>7000</v>
      </c>
      <c r="H734" s="6"/>
      <c r="I734" s="6"/>
    </row>
    <row r="735" spans="1:9" ht="40.5" customHeight="1">
      <c r="A735" s="108" t="s">
        <v>869</v>
      </c>
      <c r="B735" s="4"/>
      <c r="C735" s="4" t="s">
        <v>67</v>
      </c>
      <c r="D735" s="4" t="s">
        <v>20</v>
      </c>
      <c r="E735" s="4" t="s">
        <v>746</v>
      </c>
      <c r="F735" s="4"/>
      <c r="G735" s="6">
        <f>G736</f>
        <v>318971.2</v>
      </c>
      <c r="H735" s="6">
        <f t="shared" ref="H735:I735" si="351">H736</f>
        <v>339953.60000000003</v>
      </c>
      <c r="I735" s="6">
        <f t="shared" si="351"/>
        <v>340000.4</v>
      </c>
    </row>
    <row r="736" spans="1:9">
      <c r="A736" s="108" t="s">
        <v>263</v>
      </c>
      <c r="B736" s="4"/>
      <c r="C736" s="4" t="s">
        <v>67</v>
      </c>
      <c r="D736" s="4" t="s">
        <v>20</v>
      </c>
      <c r="E736" s="4" t="s">
        <v>747</v>
      </c>
      <c r="F736" s="4"/>
      <c r="G736" s="6">
        <f>G739+G738+G737+G740</f>
        <v>318971.2</v>
      </c>
      <c r="H736" s="6">
        <f t="shared" ref="H736:I736" si="352">H739+H738+H737+H740</f>
        <v>339953.60000000003</v>
      </c>
      <c r="I736" s="6">
        <f t="shared" si="352"/>
        <v>340000.4</v>
      </c>
    </row>
    <row r="737" spans="1:9" ht="47.25">
      <c r="A737" s="108" t="s">
        <v>24</v>
      </c>
      <c r="B737" s="4"/>
      <c r="C737" s="4" t="s">
        <v>67</v>
      </c>
      <c r="D737" s="4" t="s">
        <v>20</v>
      </c>
      <c r="E737" s="4" t="s">
        <v>747</v>
      </c>
      <c r="F737" s="4" t="s">
        <v>35</v>
      </c>
      <c r="G737" s="6">
        <v>18193.2</v>
      </c>
      <c r="H737" s="6">
        <v>18193.2</v>
      </c>
      <c r="I737" s="6">
        <v>18193.2</v>
      </c>
    </row>
    <row r="738" spans="1:9" ht="31.5">
      <c r="A738" s="108" t="s">
        <v>25</v>
      </c>
      <c r="B738" s="4"/>
      <c r="C738" s="4" t="s">
        <v>67</v>
      </c>
      <c r="D738" s="4" t="s">
        <v>20</v>
      </c>
      <c r="E738" s="4" t="s">
        <v>747</v>
      </c>
      <c r="F738" s="4" t="s">
        <v>36</v>
      </c>
      <c r="G738" s="6">
        <v>1233.3</v>
      </c>
      <c r="H738" s="6">
        <v>2417.3999999999996</v>
      </c>
      <c r="I738" s="6">
        <v>2417.3999999999996</v>
      </c>
    </row>
    <row r="739" spans="1:9" ht="31.5">
      <c r="A739" s="108" t="s">
        <v>748</v>
      </c>
      <c r="B739" s="4"/>
      <c r="C739" s="4" t="s">
        <v>67</v>
      </c>
      <c r="D739" s="4" t="s">
        <v>20</v>
      </c>
      <c r="E739" s="4" t="s">
        <v>747</v>
      </c>
      <c r="F739" s="4" t="s">
        <v>54</v>
      </c>
      <c r="G739" s="6">
        <v>299479.2</v>
      </c>
      <c r="H739" s="6">
        <v>319277.5</v>
      </c>
      <c r="I739" s="6">
        <v>319324.3</v>
      </c>
    </row>
    <row r="740" spans="1:9">
      <c r="A740" s="108" t="s">
        <v>13</v>
      </c>
      <c r="B740" s="4"/>
      <c r="C740" s="4" t="s">
        <v>67</v>
      </c>
      <c r="D740" s="4" t="s">
        <v>20</v>
      </c>
      <c r="E740" s="4" t="s">
        <v>747</v>
      </c>
      <c r="F740" s="4" t="s">
        <v>41</v>
      </c>
      <c r="G740" s="6">
        <v>65.5</v>
      </c>
      <c r="H740" s="6">
        <v>65.5</v>
      </c>
      <c r="I740" s="6">
        <v>65.5</v>
      </c>
    </row>
    <row r="741" spans="1:9" ht="37.5" customHeight="1">
      <c r="A741" s="108" t="s">
        <v>749</v>
      </c>
      <c r="B741" s="4"/>
      <c r="C741" s="4" t="s">
        <v>67</v>
      </c>
      <c r="D741" s="4" t="s">
        <v>20</v>
      </c>
      <c r="E741" s="4" t="s">
        <v>750</v>
      </c>
      <c r="F741" s="4"/>
      <c r="G741" s="6">
        <f>G742</f>
        <v>12658.2</v>
      </c>
      <c r="H741" s="6">
        <f t="shared" ref="H741:I741" si="353">H742</f>
        <v>0</v>
      </c>
      <c r="I741" s="6">
        <f t="shared" si="353"/>
        <v>0</v>
      </c>
    </row>
    <row r="742" spans="1:9">
      <c r="A742" s="108" t="s">
        <v>21</v>
      </c>
      <c r="B742" s="4"/>
      <c r="C742" s="4" t="s">
        <v>67</v>
      </c>
      <c r="D742" s="4" t="s">
        <v>20</v>
      </c>
      <c r="E742" s="4" t="s">
        <v>841</v>
      </c>
      <c r="F742" s="4"/>
      <c r="G742" s="6">
        <f>G744+G743</f>
        <v>12658.2</v>
      </c>
      <c r="H742" s="6">
        <f t="shared" ref="H742:I742" si="354">H744+H743</f>
        <v>0</v>
      </c>
      <c r="I742" s="6">
        <f t="shared" si="354"/>
        <v>0</v>
      </c>
    </row>
    <row r="743" spans="1:9" ht="31.5">
      <c r="A743" s="108" t="s">
        <v>25</v>
      </c>
      <c r="B743" s="4"/>
      <c r="C743" s="4" t="s">
        <v>67</v>
      </c>
      <c r="D743" s="4" t="s">
        <v>20</v>
      </c>
      <c r="E743" s="4" t="s">
        <v>841</v>
      </c>
      <c r="F743" s="4" t="s">
        <v>36</v>
      </c>
      <c r="G743" s="6">
        <f>200.5</f>
        <v>200.5</v>
      </c>
      <c r="H743" s="6"/>
      <c r="I743" s="6"/>
    </row>
    <row r="744" spans="1:9" ht="31.5">
      <c r="A744" s="108" t="s">
        <v>748</v>
      </c>
      <c r="B744" s="4"/>
      <c r="C744" s="4" t="s">
        <v>67</v>
      </c>
      <c r="D744" s="4" t="s">
        <v>20</v>
      </c>
      <c r="E744" s="4" t="s">
        <v>841</v>
      </c>
      <c r="F744" s="4" t="s">
        <v>54</v>
      </c>
      <c r="G744" s="6">
        <f>1200+816.6+1315.1+2126+7000</f>
        <v>12457.7</v>
      </c>
      <c r="H744" s="6"/>
      <c r="I744" s="6"/>
    </row>
    <row r="745" spans="1:9" ht="31.5">
      <c r="A745" s="108" t="s">
        <v>466</v>
      </c>
      <c r="B745" s="4"/>
      <c r="C745" s="4" t="s">
        <v>67</v>
      </c>
      <c r="D745" s="4" t="s">
        <v>20</v>
      </c>
      <c r="E745" s="21" t="s">
        <v>297</v>
      </c>
      <c r="F745" s="4"/>
      <c r="G745" s="6">
        <f>G746</f>
        <v>890</v>
      </c>
      <c r="H745" s="6">
        <f t="shared" ref="H745:I748" si="355">H746</f>
        <v>2070</v>
      </c>
      <c r="I745" s="6">
        <f t="shared" si="355"/>
        <v>2070</v>
      </c>
    </row>
    <row r="746" spans="1:9">
      <c r="A746" s="2" t="s">
        <v>175</v>
      </c>
      <c r="B746" s="4"/>
      <c r="C746" s="4" t="s">
        <v>67</v>
      </c>
      <c r="D746" s="4" t="s">
        <v>20</v>
      </c>
      <c r="E746" s="21" t="s">
        <v>467</v>
      </c>
      <c r="F746" s="4"/>
      <c r="G746" s="6">
        <f>G747</f>
        <v>890</v>
      </c>
      <c r="H746" s="6">
        <f t="shared" si="355"/>
        <v>2070</v>
      </c>
      <c r="I746" s="6">
        <f t="shared" si="355"/>
        <v>2070</v>
      </c>
    </row>
    <row r="747" spans="1:9" ht="31.5">
      <c r="A747" s="128" t="s">
        <v>751</v>
      </c>
      <c r="B747" s="4"/>
      <c r="C747" s="4" t="s">
        <v>67</v>
      </c>
      <c r="D747" s="4" t="s">
        <v>20</v>
      </c>
      <c r="E747" s="21" t="s">
        <v>468</v>
      </c>
      <c r="F747" s="4"/>
      <c r="G747" s="6">
        <f>G748</f>
        <v>890</v>
      </c>
      <c r="H747" s="6">
        <f t="shared" si="355"/>
        <v>2070</v>
      </c>
      <c r="I747" s="6">
        <f t="shared" si="355"/>
        <v>2070</v>
      </c>
    </row>
    <row r="748" spans="1:9" ht="78.75">
      <c r="A748" s="108" t="s">
        <v>546</v>
      </c>
      <c r="B748" s="4"/>
      <c r="C748" s="4" t="s">
        <v>67</v>
      </c>
      <c r="D748" s="4" t="s">
        <v>20</v>
      </c>
      <c r="E748" s="21" t="s">
        <v>547</v>
      </c>
      <c r="F748" s="4"/>
      <c r="G748" s="6">
        <f>G749</f>
        <v>890</v>
      </c>
      <c r="H748" s="6">
        <f t="shared" si="355"/>
        <v>2070</v>
      </c>
      <c r="I748" s="6">
        <f t="shared" si="355"/>
        <v>2070</v>
      </c>
    </row>
    <row r="749" spans="1:9">
      <c r="A749" s="108" t="s">
        <v>13</v>
      </c>
      <c r="B749" s="4"/>
      <c r="C749" s="4" t="s">
        <v>67</v>
      </c>
      <c r="D749" s="4" t="s">
        <v>20</v>
      </c>
      <c r="E749" s="21" t="s">
        <v>547</v>
      </c>
      <c r="F749" s="4" t="s">
        <v>41</v>
      </c>
      <c r="G749" s="6">
        <v>890</v>
      </c>
      <c r="H749" s="8">
        <v>2070</v>
      </c>
      <c r="I749" s="8">
        <v>2070</v>
      </c>
    </row>
    <row r="750" spans="1:9">
      <c r="A750" s="108" t="s">
        <v>83</v>
      </c>
      <c r="B750" s="93"/>
      <c r="C750" s="4" t="s">
        <v>67</v>
      </c>
      <c r="D750" s="4" t="s">
        <v>23</v>
      </c>
      <c r="E750" s="4"/>
      <c r="F750" s="4"/>
      <c r="G750" s="6">
        <f>G756+G751</f>
        <v>34148.199999999997</v>
      </c>
      <c r="H750" s="6">
        <f t="shared" ref="H750:I750" si="356">H756+H751</f>
        <v>59881.200000000012</v>
      </c>
      <c r="I750" s="6">
        <f t="shared" si="356"/>
        <v>13031.6</v>
      </c>
    </row>
    <row r="751" spans="1:9" s="104" customFormat="1" ht="31.5">
      <c r="A751" s="143" t="s">
        <v>227</v>
      </c>
      <c r="B751" s="105"/>
      <c r="C751" s="105" t="s">
        <v>67</v>
      </c>
      <c r="D751" s="105" t="s">
        <v>23</v>
      </c>
      <c r="E751" s="105" t="s">
        <v>226</v>
      </c>
      <c r="F751" s="105"/>
      <c r="G751" s="106">
        <f>G752</f>
        <v>684.5</v>
      </c>
      <c r="H751" s="106">
        <f t="shared" ref="H751:I754" si="357">H752</f>
        <v>639.80000000000007</v>
      </c>
      <c r="I751" s="106">
        <f t="shared" si="357"/>
        <v>639.80000000000007</v>
      </c>
    </row>
    <row r="752" spans="1:9">
      <c r="A752" s="108" t="s">
        <v>175</v>
      </c>
      <c r="B752" s="4"/>
      <c r="C752" s="4" t="s">
        <v>67</v>
      </c>
      <c r="D752" s="4" t="s">
        <v>23</v>
      </c>
      <c r="E752" s="21" t="s">
        <v>228</v>
      </c>
      <c r="F752" s="4"/>
      <c r="G752" s="6">
        <f>G753</f>
        <v>684.5</v>
      </c>
      <c r="H752" s="6">
        <f t="shared" si="357"/>
        <v>639.80000000000007</v>
      </c>
      <c r="I752" s="6">
        <f t="shared" si="357"/>
        <v>639.80000000000007</v>
      </c>
    </row>
    <row r="753" spans="1:9" ht="31.5">
      <c r="A753" s="127" t="s">
        <v>372</v>
      </c>
      <c r="B753" s="4"/>
      <c r="C753" s="4" t="s">
        <v>67</v>
      </c>
      <c r="D753" s="4" t="s">
        <v>23</v>
      </c>
      <c r="E753" s="21" t="s">
        <v>373</v>
      </c>
      <c r="F753" s="4"/>
      <c r="G753" s="6">
        <f>G754</f>
        <v>684.5</v>
      </c>
      <c r="H753" s="6">
        <f t="shared" si="357"/>
        <v>639.80000000000007</v>
      </c>
      <c r="I753" s="6">
        <f t="shared" si="357"/>
        <v>639.80000000000007</v>
      </c>
    </row>
    <row r="754" spans="1:9" ht="31.5">
      <c r="A754" s="108" t="s">
        <v>752</v>
      </c>
      <c r="B754" s="4"/>
      <c r="C754" s="4" t="s">
        <v>67</v>
      </c>
      <c r="D754" s="4" t="s">
        <v>23</v>
      </c>
      <c r="E754" s="21" t="s">
        <v>753</v>
      </c>
      <c r="F754" s="4"/>
      <c r="G754" s="6">
        <f>G755</f>
        <v>684.5</v>
      </c>
      <c r="H754" s="6">
        <f t="shared" si="357"/>
        <v>639.80000000000007</v>
      </c>
      <c r="I754" s="6">
        <f t="shared" si="357"/>
        <v>639.80000000000007</v>
      </c>
    </row>
    <row r="755" spans="1:9" ht="31.5">
      <c r="A755" s="108" t="s">
        <v>96</v>
      </c>
      <c r="B755" s="4"/>
      <c r="C755" s="4" t="s">
        <v>67</v>
      </c>
      <c r="D755" s="4" t="s">
        <v>23</v>
      </c>
      <c r="E755" s="21" t="s">
        <v>753</v>
      </c>
      <c r="F755" s="4" t="s">
        <v>54</v>
      </c>
      <c r="G755" s="6">
        <v>684.5</v>
      </c>
      <c r="H755" s="6">
        <v>639.80000000000007</v>
      </c>
      <c r="I755" s="6">
        <v>639.80000000000007</v>
      </c>
    </row>
    <row r="756" spans="1:9" s="104" customFormat="1" ht="31.5">
      <c r="A756" s="96" t="s">
        <v>123</v>
      </c>
      <c r="B756" s="105"/>
      <c r="C756" s="105" t="s">
        <v>67</v>
      </c>
      <c r="D756" s="105" t="s">
        <v>23</v>
      </c>
      <c r="E756" s="105" t="s">
        <v>296</v>
      </c>
      <c r="F756" s="105"/>
      <c r="G756" s="106">
        <f>G757</f>
        <v>33463.699999999997</v>
      </c>
      <c r="H756" s="106">
        <f t="shared" ref="H756:I756" si="358">H757</f>
        <v>59241.400000000009</v>
      </c>
      <c r="I756" s="106">
        <f t="shared" si="358"/>
        <v>12391.800000000001</v>
      </c>
    </row>
    <row r="757" spans="1:9">
      <c r="A757" s="129" t="s">
        <v>218</v>
      </c>
      <c r="B757" s="4"/>
      <c r="C757" s="4" t="s">
        <v>67</v>
      </c>
      <c r="D757" s="4" t="s">
        <v>23</v>
      </c>
      <c r="E757" s="4" t="s">
        <v>754</v>
      </c>
      <c r="F757" s="4"/>
      <c r="G757" s="6">
        <f>G758+G775</f>
        <v>33463.699999999997</v>
      </c>
      <c r="H757" s="6">
        <f t="shared" ref="H757:I757" si="359">H758+H775</f>
        <v>59241.400000000009</v>
      </c>
      <c r="I757" s="6">
        <f t="shared" si="359"/>
        <v>12391.800000000001</v>
      </c>
    </row>
    <row r="758" spans="1:9" ht="31.5">
      <c r="A758" s="130" t="s">
        <v>824</v>
      </c>
      <c r="B758" s="4"/>
      <c r="C758" s="4" t="s">
        <v>67</v>
      </c>
      <c r="D758" s="4" t="s">
        <v>23</v>
      </c>
      <c r="E758" s="4" t="s">
        <v>755</v>
      </c>
      <c r="F758" s="4"/>
      <c r="G758" s="6">
        <f>G759+G761+G763+G765+G767+G769+G771+G773</f>
        <v>12863.699999999999</v>
      </c>
      <c r="H758" s="6">
        <f t="shared" ref="H758:I758" si="360">H759+H761+H763+H765+H767+H769+H771+H773</f>
        <v>12391.800000000001</v>
      </c>
      <c r="I758" s="6">
        <f t="shared" si="360"/>
        <v>12391.800000000001</v>
      </c>
    </row>
    <row r="759" spans="1:9" ht="31.5">
      <c r="A759" s="131" t="s">
        <v>756</v>
      </c>
      <c r="B759" s="4"/>
      <c r="C759" s="4" t="s">
        <v>67</v>
      </c>
      <c r="D759" s="4" t="s">
        <v>23</v>
      </c>
      <c r="E759" s="4" t="s">
        <v>757</v>
      </c>
      <c r="F759" s="4"/>
      <c r="G759" s="6">
        <f>G760</f>
        <v>1315.3999999999999</v>
      </c>
      <c r="H759" s="6">
        <f t="shared" ref="H759:I759" si="361">H760</f>
        <v>1264.0999999999999</v>
      </c>
      <c r="I759" s="6">
        <f t="shared" si="361"/>
        <v>1264.0999999999999</v>
      </c>
    </row>
    <row r="760" spans="1:9" ht="31.5">
      <c r="A760" s="108" t="s">
        <v>748</v>
      </c>
      <c r="B760" s="4"/>
      <c r="C760" s="4" t="s">
        <v>67</v>
      </c>
      <c r="D760" s="4" t="s">
        <v>23</v>
      </c>
      <c r="E760" s="4" t="s">
        <v>757</v>
      </c>
      <c r="F760" s="4" t="s">
        <v>54</v>
      </c>
      <c r="G760" s="6">
        <v>1315.3999999999999</v>
      </c>
      <c r="H760" s="6">
        <v>1264.0999999999999</v>
      </c>
      <c r="I760" s="6">
        <v>1264.0999999999999</v>
      </c>
    </row>
    <row r="761" spans="1:9" ht="31.5">
      <c r="A761" s="131" t="s">
        <v>758</v>
      </c>
      <c r="B761" s="4"/>
      <c r="C761" s="4" t="s">
        <v>67</v>
      </c>
      <c r="D761" s="4" t="s">
        <v>23</v>
      </c>
      <c r="E761" s="4" t="s">
        <v>759</v>
      </c>
      <c r="F761" s="4"/>
      <c r="G761" s="6">
        <f>G762</f>
        <v>4923.2</v>
      </c>
      <c r="H761" s="6">
        <f t="shared" ref="H761:I761" si="362">H762</f>
        <v>4725.5</v>
      </c>
      <c r="I761" s="6">
        <f t="shared" si="362"/>
        <v>4725.5</v>
      </c>
    </row>
    <row r="762" spans="1:9" ht="31.5">
      <c r="A762" s="108" t="s">
        <v>748</v>
      </c>
      <c r="B762" s="4"/>
      <c r="C762" s="4" t="s">
        <v>67</v>
      </c>
      <c r="D762" s="4" t="s">
        <v>23</v>
      </c>
      <c r="E762" s="4" t="s">
        <v>759</v>
      </c>
      <c r="F762" s="4" t="s">
        <v>54</v>
      </c>
      <c r="G762" s="6">
        <v>4923.2</v>
      </c>
      <c r="H762" s="6">
        <v>4725.5</v>
      </c>
      <c r="I762" s="6">
        <v>4725.5</v>
      </c>
    </row>
    <row r="763" spans="1:9" ht="31.5">
      <c r="A763" s="131" t="s">
        <v>760</v>
      </c>
      <c r="B763" s="4"/>
      <c r="C763" s="4" t="s">
        <v>67</v>
      </c>
      <c r="D763" s="4" t="s">
        <v>23</v>
      </c>
      <c r="E763" s="4" t="s">
        <v>761</v>
      </c>
      <c r="F763" s="4"/>
      <c r="G763" s="6">
        <f>G764</f>
        <v>2630.7999999999997</v>
      </c>
      <c r="H763" s="6">
        <f t="shared" ref="H763:I763" si="363">H764</f>
        <v>2528.1</v>
      </c>
      <c r="I763" s="6">
        <f t="shared" si="363"/>
        <v>2528.1</v>
      </c>
    </row>
    <row r="764" spans="1:9" ht="31.5">
      <c r="A764" s="108" t="s">
        <v>748</v>
      </c>
      <c r="B764" s="4"/>
      <c r="C764" s="4" t="s">
        <v>67</v>
      </c>
      <c r="D764" s="4" t="s">
        <v>23</v>
      </c>
      <c r="E764" s="4" t="s">
        <v>761</v>
      </c>
      <c r="F764" s="4" t="s">
        <v>54</v>
      </c>
      <c r="G764" s="6">
        <v>2630.7999999999997</v>
      </c>
      <c r="H764" s="6">
        <v>2528.1</v>
      </c>
      <c r="I764" s="6">
        <v>2528.1</v>
      </c>
    </row>
    <row r="765" spans="1:9" ht="47.25">
      <c r="A765" s="131" t="s">
        <v>762</v>
      </c>
      <c r="B765" s="4"/>
      <c r="C765" s="4" t="s">
        <v>67</v>
      </c>
      <c r="D765" s="4" t="s">
        <v>23</v>
      </c>
      <c r="E765" s="4" t="s">
        <v>763</v>
      </c>
      <c r="F765" s="4"/>
      <c r="G765" s="6">
        <f>G766</f>
        <v>1315.3999999999999</v>
      </c>
      <c r="H765" s="6">
        <f t="shared" ref="H765:I765" si="364">H766</f>
        <v>1264.0999999999999</v>
      </c>
      <c r="I765" s="6">
        <f t="shared" si="364"/>
        <v>1264.0999999999999</v>
      </c>
    </row>
    <row r="766" spans="1:9" ht="31.5">
      <c r="A766" s="108" t="s">
        <v>748</v>
      </c>
      <c r="B766" s="4"/>
      <c r="C766" s="4" t="s">
        <v>67</v>
      </c>
      <c r="D766" s="4" t="s">
        <v>23</v>
      </c>
      <c r="E766" s="4" t="s">
        <v>763</v>
      </c>
      <c r="F766" s="4" t="s">
        <v>54</v>
      </c>
      <c r="G766" s="6">
        <v>1315.3999999999999</v>
      </c>
      <c r="H766" s="6">
        <v>1264.0999999999999</v>
      </c>
      <c r="I766" s="6">
        <v>1264.0999999999999</v>
      </c>
    </row>
    <row r="767" spans="1:9" ht="31.5">
      <c r="A767" s="131" t="s">
        <v>764</v>
      </c>
      <c r="B767" s="4"/>
      <c r="C767" s="4" t="s">
        <v>67</v>
      </c>
      <c r="D767" s="4" t="s">
        <v>23</v>
      </c>
      <c r="E767" s="4" t="s">
        <v>765</v>
      </c>
      <c r="F767" s="4"/>
      <c r="G767" s="6">
        <f>G768</f>
        <v>1315.3999999999999</v>
      </c>
      <c r="H767" s="6">
        <f t="shared" ref="H767:I767" si="365">H768</f>
        <v>1264.0999999999999</v>
      </c>
      <c r="I767" s="6">
        <f t="shared" si="365"/>
        <v>1264.0999999999999</v>
      </c>
    </row>
    <row r="768" spans="1:9" ht="31.5">
      <c r="A768" s="145" t="s">
        <v>96</v>
      </c>
      <c r="B768" s="4"/>
      <c r="C768" s="4" t="s">
        <v>67</v>
      </c>
      <c r="D768" s="4" t="s">
        <v>23</v>
      </c>
      <c r="E768" s="4" t="s">
        <v>765</v>
      </c>
      <c r="F768" s="4" t="s">
        <v>54</v>
      </c>
      <c r="G768" s="6">
        <v>1315.3999999999999</v>
      </c>
      <c r="H768" s="6">
        <v>1264.0999999999999</v>
      </c>
      <c r="I768" s="6">
        <v>1264.0999999999999</v>
      </c>
    </row>
    <row r="769" spans="1:9" ht="31.5">
      <c r="A769" s="131" t="s">
        <v>825</v>
      </c>
      <c r="B769" s="4"/>
      <c r="C769" s="4" t="s">
        <v>67</v>
      </c>
      <c r="D769" s="4" t="s">
        <v>23</v>
      </c>
      <c r="E769" s="4" t="s">
        <v>766</v>
      </c>
      <c r="F769" s="4"/>
      <c r="G769" s="6">
        <f>G770</f>
        <v>475.4</v>
      </c>
      <c r="H769" s="6">
        <f t="shared" ref="H769:I769" si="366">H770</f>
        <v>456.9</v>
      </c>
      <c r="I769" s="6">
        <f t="shared" si="366"/>
        <v>456.9</v>
      </c>
    </row>
    <row r="770" spans="1:9" ht="31.5">
      <c r="A770" s="145" t="s">
        <v>96</v>
      </c>
      <c r="B770" s="4"/>
      <c r="C770" s="4" t="s">
        <v>67</v>
      </c>
      <c r="D770" s="4" t="s">
        <v>23</v>
      </c>
      <c r="E770" s="4" t="s">
        <v>766</v>
      </c>
      <c r="F770" s="4" t="s">
        <v>54</v>
      </c>
      <c r="G770" s="6">
        <v>475.4</v>
      </c>
      <c r="H770" s="6">
        <v>456.9</v>
      </c>
      <c r="I770" s="6">
        <v>456.9</v>
      </c>
    </row>
    <row r="771" spans="1:9" ht="63">
      <c r="A771" s="131" t="s">
        <v>767</v>
      </c>
      <c r="B771" s="4"/>
      <c r="C771" s="4" t="s">
        <v>67</v>
      </c>
      <c r="D771" s="4" t="s">
        <v>23</v>
      </c>
      <c r="E771" s="4" t="s">
        <v>768</v>
      </c>
      <c r="F771" s="4"/>
      <c r="G771" s="6">
        <f>G772</f>
        <v>80</v>
      </c>
      <c r="H771" s="6">
        <f t="shared" ref="H771:I771" si="367">H772</f>
        <v>80.099999999999994</v>
      </c>
      <c r="I771" s="6">
        <f t="shared" si="367"/>
        <v>80.099999999999994</v>
      </c>
    </row>
    <row r="772" spans="1:9" ht="31.5">
      <c r="A772" s="108" t="s">
        <v>96</v>
      </c>
      <c r="B772" s="4"/>
      <c r="C772" s="4" t="s">
        <v>67</v>
      </c>
      <c r="D772" s="4" t="s">
        <v>23</v>
      </c>
      <c r="E772" s="4" t="s">
        <v>768</v>
      </c>
      <c r="F772" s="4" t="s">
        <v>54</v>
      </c>
      <c r="G772" s="6">
        <v>80</v>
      </c>
      <c r="H772" s="6">
        <v>80.099999999999994</v>
      </c>
      <c r="I772" s="6">
        <v>80.099999999999994</v>
      </c>
    </row>
    <row r="773" spans="1:9" ht="78.75">
      <c r="A773" s="132" t="s">
        <v>826</v>
      </c>
      <c r="B773" s="4"/>
      <c r="C773" s="4" t="s">
        <v>67</v>
      </c>
      <c r="D773" s="4" t="s">
        <v>23</v>
      </c>
      <c r="E773" s="4" t="s">
        <v>769</v>
      </c>
      <c r="F773" s="4"/>
      <c r="G773" s="6">
        <f>G774</f>
        <v>808.1</v>
      </c>
      <c r="H773" s="6">
        <f t="shared" ref="H773:I773" si="368">H774</f>
        <v>808.9</v>
      </c>
      <c r="I773" s="6">
        <f t="shared" si="368"/>
        <v>808.9</v>
      </c>
    </row>
    <row r="774" spans="1:9" ht="31.5">
      <c r="A774" s="108" t="s">
        <v>25</v>
      </c>
      <c r="B774" s="4"/>
      <c r="C774" s="4" t="s">
        <v>67</v>
      </c>
      <c r="D774" s="4" t="s">
        <v>23</v>
      </c>
      <c r="E774" s="4" t="s">
        <v>769</v>
      </c>
      <c r="F774" s="4" t="s">
        <v>36</v>
      </c>
      <c r="G774" s="6">
        <v>808.1</v>
      </c>
      <c r="H774" s="6">
        <v>808.9</v>
      </c>
      <c r="I774" s="6">
        <v>808.9</v>
      </c>
    </row>
    <row r="775" spans="1:9">
      <c r="A775" s="130" t="s">
        <v>801</v>
      </c>
      <c r="B775" s="4"/>
      <c r="C775" s="4" t="s">
        <v>67</v>
      </c>
      <c r="D775" s="4" t="s">
        <v>23</v>
      </c>
      <c r="E775" s="4" t="s">
        <v>770</v>
      </c>
      <c r="F775" s="4"/>
      <c r="G775" s="6">
        <f>G776+G778+G780+G782</f>
        <v>20600</v>
      </c>
      <c r="H775" s="6">
        <f t="shared" ref="H775:I775" si="369">H776+H778+H780+H782</f>
        <v>46849.600000000006</v>
      </c>
      <c r="I775" s="6">
        <f t="shared" si="369"/>
        <v>0</v>
      </c>
    </row>
    <row r="776" spans="1:9" ht="47.25">
      <c r="A776" s="131" t="s">
        <v>771</v>
      </c>
      <c r="B776" s="4"/>
      <c r="C776" s="4" t="s">
        <v>67</v>
      </c>
      <c r="D776" s="4" t="s">
        <v>23</v>
      </c>
      <c r="E776" s="4" t="s">
        <v>772</v>
      </c>
      <c r="F776" s="4"/>
      <c r="G776" s="6">
        <f>G777</f>
        <v>2754.2</v>
      </c>
      <c r="H776" s="6">
        <f t="shared" ref="H776:I776" si="370">H777</f>
        <v>46849.600000000006</v>
      </c>
      <c r="I776" s="6">
        <f t="shared" si="370"/>
        <v>0</v>
      </c>
    </row>
    <row r="777" spans="1:9" ht="31.5">
      <c r="A777" s="108" t="s">
        <v>96</v>
      </c>
      <c r="B777" s="4"/>
      <c r="C777" s="4" t="s">
        <v>67</v>
      </c>
      <c r="D777" s="4" t="s">
        <v>23</v>
      </c>
      <c r="E777" s="4" t="s">
        <v>772</v>
      </c>
      <c r="F777" s="4" t="s">
        <v>54</v>
      </c>
      <c r="G777" s="6">
        <v>2754.2</v>
      </c>
      <c r="H777" s="6">
        <v>46849.600000000006</v>
      </c>
      <c r="I777" s="6">
        <v>0</v>
      </c>
    </row>
    <row r="778" spans="1:9" ht="31.5">
      <c r="A778" s="108" t="s">
        <v>799</v>
      </c>
      <c r="B778" s="4"/>
      <c r="C778" s="4" t="s">
        <v>67</v>
      </c>
      <c r="D778" s="4" t="s">
        <v>23</v>
      </c>
      <c r="E778" s="4" t="s">
        <v>844</v>
      </c>
      <c r="F778" s="4"/>
      <c r="G778" s="6">
        <f>SUM(G779)</f>
        <v>9481</v>
      </c>
      <c r="H778" s="6">
        <f t="shared" ref="H778:I778" si="371">SUM(H779)</f>
        <v>0</v>
      </c>
      <c r="I778" s="6">
        <f t="shared" si="371"/>
        <v>0</v>
      </c>
    </row>
    <row r="779" spans="1:9" ht="31.5">
      <c r="A779" s="108" t="s">
        <v>96</v>
      </c>
      <c r="B779" s="4"/>
      <c r="C779" s="4" t="s">
        <v>67</v>
      </c>
      <c r="D779" s="4" t="s">
        <v>23</v>
      </c>
      <c r="E779" s="4" t="s">
        <v>844</v>
      </c>
      <c r="F779" s="4" t="s">
        <v>54</v>
      </c>
      <c r="G779" s="6">
        <v>9481</v>
      </c>
      <c r="H779" s="6">
        <v>0</v>
      </c>
      <c r="I779" s="6">
        <v>0</v>
      </c>
    </row>
    <row r="780" spans="1:9">
      <c r="A780" s="108" t="s">
        <v>842</v>
      </c>
      <c r="B780" s="4"/>
      <c r="C780" s="4" t="s">
        <v>67</v>
      </c>
      <c r="D780" s="4" t="s">
        <v>23</v>
      </c>
      <c r="E780" s="4" t="s">
        <v>845</v>
      </c>
      <c r="F780" s="4"/>
      <c r="G780" s="6">
        <f>SUM(G781)</f>
        <v>4960</v>
      </c>
      <c r="H780" s="6">
        <v>0</v>
      </c>
      <c r="I780" s="6">
        <v>0</v>
      </c>
    </row>
    <row r="781" spans="1:9" ht="31.5">
      <c r="A781" s="108" t="s">
        <v>96</v>
      </c>
      <c r="B781" s="4"/>
      <c r="C781" s="4" t="s">
        <v>67</v>
      </c>
      <c r="D781" s="4" t="s">
        <v>23</v>
      </c>
      <c r="E781" s="4" t="s">
        <v>845</v>
      </c>
      <c r="F781" s="4" t="s">
        <v>54</v>
      </c>
      <c r="G781" s="6">
        <v>4960</v>
      </c>
      <c r="H781" s="6">
        <v>0</v>
      </c>
      <c r="I781" s="6">
        <v>0</v>
      </c>
    </row>
    <row r="782" spans="1:9" ht="31.5">
      <c r="A782" s="94" t="s">
        <v>843</v>
      </c>
      <c r="B782" s="4"/>
      <c r="C782" s="4" t="s">
        <v>67</v>
      </c>
      <c r="D782" s="4" t="s">
        <v>23</v>
      </c>
      <c r="E782" s="4" t="s">
        <v>846</v>
      </c>
      <c r="F782" s="4"/>
      <c r="G782" s="6">
        <f>SUM(G783)</f>
        <v>3404.8</v>
      </c>
      <c r="H782" s="6">
        <v>0</v>
      </c>
      <c r="I782" s="6">
        <v>0</v>
      </c>
    </row>
    <row r="783" spans="1:9" ht="31.5">
      <c r="A783" s="108" t="s">
        <v>96</v>
      </c>
      <c r="B783" s="4"/>
      <c r="C783" s="4" t="s">
        <v>67</v>
      </c>
      <c r="D783" s="4" t="s">
        <v>23</v>
      </c>
      <c r="E783" s="4" t="s">
        <v>846</v>
      </c>
      <c r="F783" s="4" t="s">
        <v>54</v>
      </c>
      <c r="G783" s="6">
        <v>3404.8</v>
      </c>
      <c r="H783" s="6">
        <v>0</v>
      </c>
      <c r="I783" s="6">
        <v>0</v>
      </c>
    </row>
    <row r="784" spans="1:9">
      <c r="A784" s="129" t="s">
        <v>84</v>
      </c>
      <c r="B784" s="4"/>
      <c r="C784" s="4" t="s">
        <v>67</v>
      </c>
      <c r="D784" s="4" t="s">
        <v>27</v>
      </c>
      <c r="E784" s="4"/>
      <c r="F784" s="4"/>
      <c r="G784" s="6">
        <f>G785</f>
        <v>6278.5999999999995</v>
      </c>
      <c r="H784" s="6">
        <f t="shared" ref="H784:I784" si="372">H785</f>
        <v>5096.6000000000004</v>
      </c>
      <c r="I784" s="6">
        <f t="shared" si="372"/>
        <v>5096.6000000000004</v>
      </c>
    </row>
    <row r="785" spans="1:9" s="104" customFormat="1" ht="31.5">
      <c r="A785" s="96" t="s">
        <v>123</v>
      </c>
      <c r="B785" s="105"/>
      <c r="C785" s="105" t="s">
        <v>67</v>
      </c>
      <c r="D785" s="105" t="s">
        <v>27</v>
      </c>
      <c r="E785" s="105" t="s">
        <v>296</v>
      </c>
      <c r="F785" s="105"/>
      <c r="G785" s="106">
        <f>G786+G792</f>
        <v>6278.5999999999995</v>
      </c>
      <c r="H785" s="106">
        <f t="shared" ref="H785:I785" si="373">H786+H792</f>
        <v>5096.6000000000004</v>
      </c>
      <c r="I785" s="106">
        <f t="shared" si="373"/>
        <v>5096.6000000000004</v>
      </c>
    </row>
    <row r="786" spans="1:9">
      <c r="A786" s="129" t="s">
        <v>178</v>
      </c>
      <c r="B786" s="4"/>
      <c r="C786" s="4" t="s">
        <v>67</v>
      </c>
      <c r="D786" s="4" t="s">
        <v>27</v>
      </c>
      <c r="E786" s="4" t="s">
        <v>773</v>
      </c>
      <c r="F786" s="4"/>
      <c r="G786" s="6">
        <f>G787</f>
        <v>951.7</v>
      </c>
      <c r="H786" s="6">
        <f t="shared" ref="H786:I786" si="374">H787</f>
        <v>0</v>
      </c>
      <c r="I786" s="6">
        <f t="shared" si="374"/>
        <v>0</v>
      </c>
    </row>
    <row r="787" spans="1:9" ht="63">
      <c r="A787" s="129" t="s">
        <v>827</v>
      </c>
      <c r="B787" s="4"/>
      <c r="C787" s="4" t="s">
        <v>67</v>
      </c>
      <c r="D787" s="4" t="s">
        <v>27</v>
      </c>
      <c r="E787" s="4" t="s">
        <v>774</v>
      </c>
      <c r="F787" s="4"/>
      <c r="G787" s="6">
        <f>G788+G790</f>
        <v>951.7</v>
      </c>
      <c r="H787" s="6">
        <f t="shared" ref="H787:I787" si="375">H788+H790</f>
        <v>0</v>
      </c>
      <c r="I787" s="6">
        <f t="shared" si="375"/>
        <v>0</v>
      </c>
    </row>
    <row r="788" spans="1:9" ht="31.5">
      <c r="A788" s="131" t="s">
        <v>775</v>
      </c>
      <c r="B788" s="4"/>
      <c r="C788" s="4" t="s">
        <v>67</v>
      </c>
      <c r="D788" s="4" t="s">
        <v>27</v>
      </c>
      <c r="E788" s="4" t="s">
        <v>776</v>
      </c>
      <c r="F788" s="4"/>
      <c r="G788" s="6">
        <f>G789</f>
        <v>800</v>
      </c>
      <c r="H788" s="6">
        <f t="shared" ref="H788:I788" si="376">H789</f>
        <v>0</v>
      </c>
      <c r="I788" s="6">
        <f t="shared" si="376"/>
        <v>0</v>
      </c>
    </row>
    <row r="789" spans="1:9" ht="31.5">
      <c r="A789" s="108" t="s">
        <v>96</v>
      </c>
      <c r="B789" s="4"/>
      <c r="C789" s="4" t="s">
        <v>67</v>
      </c>
      <c r="D789" s="4" t="s">
        <v>27</v>
      </c>
      <c r="E789" s="4" t="s">
        <v>776</v>
      </c>
      <c r="F789" s="4" t="s">
        <v>54</v>
      </c>
      <c r="G789" s="6">
        <v>800</v>
      </c>
      <c r="H789" s="6"/>
      <c r="I789" s="6"/>
    </row>
    <row r="790" spans="1:9" ht="78.75">
      <c r="A790" s="132" t="s">
        <v>828</v>
      </c>
      <c r="B790" s="4"/>
      <c r="C790" s="4" t="s">
        <v>67</v>
      </c>
      <c r="D790" s="4" t="s">
        <v>27</v>
      </c>
      <c r="E790" s="4" t="s">
        <v>777</v>
      </c>
      <c r="F790" s="4"/>
      <c r="G790" s="6">
        <f>G791</f>
        <v>151.69999999999999</v>
      </c>
      <c r="H790" s="6">
        <f t="shared" ref="H790:I790" si="377">H791</f>
        <v>0</v>
      </c>
      <c r="I790" s="6">
        <f t="shared" si="377"/>
        <v>0</v>
      </c>
    </row>
    <row r="791" spans="1:9" ht="31.5">
      <c r="A791" s="108" t="s">
        <v>96</v>
      </c>
      <c r="B791" s="4"/>
      <c r="C791" s="4" t="s">
        <v>67</v>
      </c>
      <c r="D791" s="4" t="s">
        <v>27</v>
      </c>
      <c r="E791" s="4" t="s">
        <v>777</v>
      </c>
      <c r="F791" s="4" t="s">
        <v>54</v>
      </c>
      <c r="G791" s="6">
        <v>151.69999999999999</v>
      </c>
      <c r="H791" s="6"/>
      <c r="I791" s="6"/>
    </row>
    <row r="792" spans="1:9">
      <c r="A792" s="129" t="s">
        <v>218</v>
      </c>
      <c r="B792" s="4"/>
      <c r="C792" s="4" t="s">
        <v>67</v>
      </c>
      <c r="D792" s="4" t="s">
        <v>27</v>
      </c>
      <c r="E792" s="4" t="s">
        <v>754</v>
      </c>
      <c r="F792" s="4"/>
      <c r="G792" s="6">
        <f>G793</f>
        <v>5326.9</v>
      </c>
      <c r="H792" s="6">
        <f t="shared" ref="H792:I794" si="378">H793</f>
        <v>5096.6000000000004</v>
      </c>
      <c r="I792" s="6">
        <f t="shared" si="378"/>
        <v>5096.6000000000004</v>
      </c>
    </row>
    <row r="793" spans="1:9" ht="31.5">
      <c r="A793" s="130" t="s">
        <v>824</v>
      </c>
      <c r="B793" s="4"/>
      <c r="C793" s="4" t="s">
        <v>67</v>
      </c>
      <c r="D793" s="4" t="s">
        <v>27</v>
      </c>
      <c r="E793" s="4" t="s">
        <v>755</v>
      </c>
      <c r="F793" s="4"/>
      <c r="G793" s="6">
        <f>G794</f>
        <v>5326.9</v>
      </c>
      <c r="H793" s="6">
        <f t="shared" si="378"/>
        <v>5096.6000000000004</v>
      </c>
      <c r="I793" s="6">
        <f t="shared" si="378"/>
        <v>5096.6000000000004</v>
      </c>
    </row>
    <row r="794" spans="1:9" ht="63">
      <c r="A794" s="131" t="s">
        <v>778</v>
      </c>
      <c r="B794" s="4"/>
      <c r="C794" s="4" t="s">
        <v>67</v>
      </c>
      <c r="D794" s="4" t="s">
        <v>27</v>
      </c>
      <c r="E794" s="4" t="s">
        <v>779</v>
      </c>
      <c r="F794" s="4"/>
      <c r="G794" s="6">
        <f>G795</f>
        <v>5326.9</v>
      </c>
      <c r="H794" s="6">
        <f t="shared" si="378"/>
        <v>5096.6000000000004</v>
      </c>
      <c r="I794" s="6">
        <f t="shared" si="378"/>
        <v>5096.6000000000004</v>
      </c>
    </row>
    <row r="795" spans="1:9" ht="31.5">
      <c r="A795" s="108" t="s">
        <v>96</v>
      </c>
      <c r="B795" s="4"/>
      <c r="C795" s="4" t="s">
        <v>67</v>
      </c>
      <c r="D795" s="4" t="s">
        <v>27</v>
      </c>
      <c r="E795" s="4" t="s">
        <v>779</v>
      </c>
      <c r="F795" s="4" t="s">
        <v>54</v>
      </c>
      <c r="G795" s="6">
        <v>5326.9</v>
      </c>
      <c r="H795" s="6">
        <v>5096.6000000000004</v>
      </c>
      <c r="I795" s="6">
        <v>5096.6000000000004</v>
      </c>
    </row>
    <row r="796" spans="1:9">
      <c r="A796" s="108" t="s">
        <v>85</v>
      </c>
      <c r="B796" s="53"/>
      <c r="C796" s="4" t="s">
        <v>67</v>
      </c>
      <c r="D796" s="4" t="s">
        <v>66</v>
      </c>
      <c r="E796" s="115"/>
      <c r="F796" s="4"/>
      <c r="G796" s="6">
        <f>G797</f>
        <v>12292.6</v>
      </c>
      <c r="H796" s="6">
        <f t="shared" ref="H796:I798" si="379">H797</f>
        <v>13315.4</v>
      </c>
      <c r="I796" s="6">
        <f t="shared" si="379"/>
        <v>13315.4</v>
      </c>
    </row>
    <row r="797" spans="1:9" ht="31.5">
      <c r="A797" s="96" t="s">
        <v>123</v>
      </c>
      <c r="B797" s="146"/>
      <c r="C797" s="105" t="s">
        <v>67</v>
      </c>
      <c r="D797" s="105" t="s">
        <v>66</v>
      </c>
      <c r="E797" s="147" t="s">
        <v>296</v>
      </c>
      <c r="F797" s="105"/>
      <c r="G797" s="106">
        <f>G798</f>
        <v>12292.6</v>
      </c>
      <c r="H797" s="106">
        <f t="shared" si="379"/>
        <v>13315.4</v>
      </c>
      <c r="I797" s="106">
        <f t="shared" si="379"/>
        <v>13315.4</v>
      </c>
    </row>
    <row r="798" spans="1:9">
      <c r="A798" s="108" t="s">
        <v>175</v>
      </c>
      <c r="B798" s="53"/>
      <c r="C798" s="4" t="s">
        <v>67</v>
      </c>
      <c r="D798" s="4" t="s">
        <v>66</v>
      </c>
      <c r="E798" s="115" t="s">
        <v>742</v>
      </c>
      <c r="F798" s="4"/>
      <c r="G798" s="6">
        <f>G799</f>
        <v>12292.6</v>
      </c>
      <c r="H798" s="6">
        <f t="shared" si="379"/>
        <v>13315.4</v>
      </c>
      <c r="I798" s="6">
        <f t="shared" si="379"/>
        <v>13315.4</v>
      </c>
    </row>
    <row r="799" spans="1:9" ht="31.5">
      <c r="A799" s="108" t="s">
        <v>780</v>
      </c>
      <c r="B799" s="53"/>
      <c r="C799" s="4" t="s">
        <v>67</v>
      </c>
      <c r="D799" s="4" t="s">
        <v>66</v>
      </c>
      <c r="E799" s="115" t="s">
        <v>781</v>
      </c>
      <c r="F799" s="4"/>
      <c r="G799" s="6">
        <f>G800+G803+G806+G808</f>
        <v>12292.6</v>
      </c>
      <c r="H799" s="6">
        <f t="shared" ref="H799:I799" si="380">H800+H803+H806+H808</f>
        <v>13315.4</v>
      </c>
      <c r="I799" s="6">
        <f t="shared" si="380"/>
        <v>13315.4</v>
      </c>
    </row>
    <row r="800" spans="1:9">
      <c r="A800" s="108" t="s">
        <v>30</v>
      </c>
      <c r="B800" s="53"/>
      <c r="C800" s="4" t="s">
        <v>67</v>
      </c>
      <c r="D800" s="4" t="s">
        <v>66</v>
      </c>
      <c r="E800" s="115" t="s">
        <v>782</v>
      </c>
      <c r="F800" s="4"/>
      <c r="G800" s="6">
        <f>G801+G802</f>
        <v>11212.6</v>
      </c>
      <c r="H800" s="6">
        <f t="shared" ref="H800:I800" si="381">H801+H802</f>
        <v>11212.6</v>
      </c>
      <c r="I800" s="6">
        <f t="shared" si="381"/>
        <v>11212.6</v>
      </c>
    </row>
    <row r="801" spans="1:9" ht="47.25">
      <c r="A801" s="108" t="s">
        <v>24</v>
      </c>
      <c r="B801" s="53"/>
      <c r="C801" s="4" t="s">
        <v>67</v>
      </c>
      <c r="D801" s="4" t="s">
        <v>66</v>
      </c>
      <c r="E801" s="115" t="s">
        <v>782</v>
      </c>
      <c r="F801" s="4">
        <v>100</v>
      </c>
      <c r="G801" s="6">
        <v>11211.6</v>
      </c>
      <c r="H801" s="6">
        <v>11211.6</v>
      </c>
      <c r="I801" s="6">
        <v>11211.6</v>
      </c>
    </row>
    <row r="802" spans="1:9" ht="31.5">
      <c r="A802" s="108" t="s">
        <v>25</v>
      </c>
      <c r="B802" s="53"/>
      <c r="C802" s="4" t="s">
        <v>67</v>
      </c>
      <c r="D802" s="4" t="s">
        <v>66</v>
      </c>
      <c r="E802" s="115" t="s">
        <v>782</v>
      </c>
      <c r="F802" s="4">
        <v>200</v>
      </c>
      <c r="G802" s="6">
        <v>1</v>
      </c>
      <c r="H802" s="6">
        <v>1</v>
      </c>
      <c r="I802" s="6">
        <v>1</v>
      </c>
    </row>
    <row r="803" spans="1:9">
      <c r="A803" s="108" t="s">
        <v>40</v>
      </c>
      <c r="B803" s="53"/>
      <c r="C803" s="4" t="s">
        <v>67</v>
      </c>
      <c r="D803" s="4" t="s">
        <v>66</v>
      </c>
      <c r="E803" s="115" t="s">
        <v>783</v>
      </c>
      <c r="F803" s="4"/>
      <c r="G803" s="6">
        <f>G804+G805</f>
        <v>216.9</v>
      </c>
      <c r="H803" s="6">
        <f t="shared" ref="H803:I803" si="382">H804+H805</f>
        <v>406.79999999999995</v>
      </c>
      <c r="I803" s="6">
        <f t="shared" si="382"/>
        <v>406.79999999999995</v>
      </c>
    </row>
    <row r="804" spans="1:9" ht="31.5">
      <c r="A804" s="108" t="s">
        <v>25</v>
      </c>
      <c r="B804" s="53"/>
      <c r="C804" s="4" t="s">
        <v>67</v>
      </c>
      <c r="D804" s="4" t="s">
        <v>66</v>
      </c>
      <c r="E804" s="115" t="s">
        <v>783</v>
      </c>
      <c r="F804" s="4">
        <v>200</v>
      </c>
      <c r="G804" s="6">
        <v>190</v>
      </c>
      <c r="H804" s="6">
        <v>379.9</v>
      </c>
      <c r="I804" s="6">
        <v>379.9</v>
      </c>
    </row>
    <row r="805" spans="1:9">
      <c r="A805" s="108" t="s">
        <v>13</v>
      </c>
      <c r="B805" s="53"/>
      <c r="C805" s="4" t="s">
        <v>67</v>
      </c>
      <c r="D805" s="4" t="s">
        <v>66</v>
      </c>
      <c r="E805" s="115" t="s">
        <v>783</v>
      </c>
      <c r="F805" s="4">
        <v>800</v>
      </c>
      <c r="G805" s="6">
        <v>26.9</v>
      </c>
      <c r="H805" s="6">
        <v>26.9</v>
      </c>
      <c r="I805" s="6">
        <v>26.9</v>
      </c>
    </row>
    <row r="806" spans="1:9" ht="31.5">
      <c r="A806" s="108" t="s">
        <v>42</v>
      </c>
      <c r="B806" s="53"/>
      <c r="C806" s="4" t="s">
        <v>67</v>
      </c>
      <c r="D806" s="4" t="s">
        <v>66</v>
      </c>
      <c r="E806" s="115" t="s">
        <v>784</v>
      </c>
      <c r="F806" s="4"/>
      <c r="G806" s="6">
        <f>G807</f>
        <v>610.1</v>
      </c>
      <c r="H806" s="6">
        <f t="shared" ref="H806:I806" si="383">H807</f>
        <v>1220.2</v>
      </c>
      <c r="I806" s="6">
        <f t="shared" si="383"/>
        <v>1220.2</v>
      </c>
    </row>
    <row r="807" spans="1:9" ht="31.5">
      <c r="A807" s="108" t="s">
        <v>25</v>
      </c>
      <c r="B807" s="53"/>
      <c r="C807" s="4" t="s">
        <v>67</v>
      </c>
      <c r="D807" s="4" t="s">
        <v>66</v>
      </c>
      <c r="E807" s="115" t="s">
        <v>784</v>
      </c>
      <c r="F807" s="4">
        <v>200</v>
      </c>
      <c r="G807" s="6">
        <v>610.1</v>
      </c>
      <c r="H807" s="6">
        <v>1220.2</v>
      </c>
      <c r="I807" s="6">
        <v>1220.2</v>
      </c>
    </row>
    <row r="808" spans="1:9" ht="31.5">
      <c r="A808" s="108" t="s">
        <v>43</v>
      </c>
      <c r="B808" s="53"/>
      <c r="C808" s="4" t="s">
        <v>67</v>
      </c>
      <c r="D808" s="4" t="s">
        <v>66</v>
      </c>
      <c r="E808" s="115" t="s">
        <v>785</v>
      </c>
      <c r="F808" s="4"/>
      <c r="G808" s="6">
        <f>G809+G810</f>
        <v>253</v>
      </c>
      <c r="H808" s="6">
        <f t="shared" ref="H808:I808" si="384">H809+H810</f>
        <v>475.79999999999995</v>
      </c>
      <c r="I808" s="6">
        <f t="shared" si="384"/>
        <v>475.79999999999995</v>
      </c>
    </row>
    <row r="809" spans="1:9" ht="31.5">
      <c r="A809" s="108" t="s">
        <v>25</v>
      </c>
      <c r="B809" s="53"/>
      <c r="C809" s="4" t="s">
        <v>67</v>
      </c>
      <c r="D809" s="4" t="s">
        <v>66</v>
      </c>
      <c r="E809" s="115" t="s">
        <v>785</v>
      </c>
      <c r="F809" s="4">
        <v>200</v>
      </c>
      <c r="G809" s="6">
        <v>222.6</v>
      </c>
      <c r="H809" s="6">
        <v>445.4</v>
      </c>
      <c r="I809" s="6">
        <v>445.4</v>
      </c>
    </row>
    <row r="810" spans="1:9">
      <c r="A810" s="108" t="s">
        <v>13</v>
      </c>
      <c r="B810" s="53"/>
      <c r="C810" s="4" t="s">
        <v>67</v>
      </c>
      <c r="D810" s="4" t="s">
        <v>66</v>
      </c>
      <c r="E810" s="115" t="s">
        <v>785</v>
      </c>
      <c r="F810" s="4">
        <v>800</v>
      </c>
      <c r="G810" s="6">
        <v>30.4</v>
      </c>
      <c r="H810" s="6">
        <v>30.4</v>
      </c>
      <c r="I810" s="6">
        <v>30.4</v>
      </c>
    </row>
    <row r="811" spans="1:9" ht="26.25" customHeight="1">
      <c r="A811" s="63" t="s">
        <v>593</v>
      </c>
      <c r="B811" s="64" t="s">
        <v>464</v>
      </c>
      <c r="C811" s="64"/>
      <c r="D811" s="64"/>
      <c r="E811" s="64"/>
      <c r="F811" s="64"/>
      <c r="G811" s="65">
        <f>G812+G1070+G1094</f>
        <v>3939980.4</v>
      </c>
      <c r="H811" s="65">
        <f>H812+H1070+H1094</f>
        <v>3998618.7999999984</v>
      </c>
      <c r="I811" s="65">
        <f>I812+I1070+I1094</f>
        <v>4038911.6999999988</v>
      </c>
    </row>
    <row r="812" spans="1:9">
      <c r="A812" s="108" t="s">
        <v>51</v>
      </c>
      <c r="B812" s="4"/>
      <c r="C812" s="4" t="s">
        <v>52</v>
      </c>
      <c r="D812" s="4" t="s">
        <v>18</v>
      </c>
      <c r="E812" s="4"/>
      <c r="F812" s="4"/>
      <c r="G812" s="6">
        <f>G813+G863+G952+G989+G1016</f>
        <v>3852482.1</v>
      </c>
      <c r="H812" s="6">
        <f>H813+H863+H952+H989+H1016</f>
        <v>3910827.9999999986</v>
      </c>
      <c r="I812" s="6">
        <f>I813+I863+I952+I989+I1016</f>
        <v>3951120.899999999</v>
      </c>
    </row>
    <row r="813" spans="1:9">
      <c r="A813" s="108" t="s">
        <v>76</v>
      </c>
      <c r="B813" s="4"/>
      <c r="C813" s="4" t="s">
        <v>52</v>
      </c>
      <c r="D813" s="4" t="s">
        <v>20</v>
      </c>
      <c r="E813" s="4"/>
      <c r="F813" s="4"/>
      <c r="G813" s="6">
        <f>G814+G823</f>
        <v>1338547.2999999998</v>
      </c>
      <c r="H813" s="6">
        <f>H814+H823</f>
        <v>1362792.0999999996</v>
      </c>
      <c r="I813" s="6">
        <f>I814+I823</f>
        <v>1377676.6999999995</v>
      </c>
    </row>
    <row r="814" spans="1:9" s="104" customFormat="1" ht="31.5">
      <c r="A814" s="96" t="s">
        <v>227</v>
      </c>
      <c r="B814" s="105"/>
      <c r="C814" s="101" t="s">
        <v>52</v>
      </c>
      <c r="D814" s="101" t="s">
        <v>20</v>
      </c>
      <c r="E814" s="102" t="s">
        <v>226</v>
      </c>
      <c r="F814" s="102"/>
      <c r="G814" s="103">
        <f>G815</f>
        <v>1709.3999999999999</v>
      </c>
      <c r="H814" s="103">
        <f>H815</f>
        <v>1709.3999999999999</v>
      </c>
      <c r="I814" s="103">
        <f>I815</f>
        <v>1709.3999999999999</v>
      </c>
    </row>
    <row r="815" spans="1:9">
      <c r="A815" s="68" t="s">
        <v>175</v>
      </c>
      <c r="B815" s="109"/>
      <c r="C815" s="4" t="s">
        <v>52</v>
      </c>
      <c r="D815" s="4" t="s">
        <v>20</v>
      </c>
      <c r="E815" s="21" t="s">
        <v>228</v>
      </c>
      <c r="F815" s="4"/>
      <c r="G815" s="6">
        <f>G819+G816</f>
        <v>1709.3999999999999</v>
      </c>
      <c r="H815" s="6">
        <f>H819+H816</f>
        <v>1709.3999999999999</v>
      </c>
      <c r="I815" s="6">
        <f>I819+I816</f>
        <v>1709.3999999999999</v>
      </c>
    </row>
    <row r="816" spans="1:9" ht="31.5">
      <c r="A816" s="108" t="s">
        <v>372</v>
      </c>
      <c r="B816" s="109"/>
      <c r="C816" s="4" t="s">
        <v>52</v>
      </c>
      <c r="D816" s="4" t="s">
        <v>20</v>
      </c>
      <c r="E816" s="21" t="s">
        <v>373</v>
      </c>
      <c r="F816" s="4"/>
      <c r="G816" s="6">
        <f>G817</f>
        <v>30</v>
      </c>
      <c r="H816" s="6">
        <f>H817</f>
        <v>30</v>
      </c>
      <c r="I816" s="6">
        <f>I817</f>
        <v>30</v>
      </c>
    </row>
    <row r="817" spans="1:9">
      <c r="A817" s="108" t="s">
        <v>21</v>
      </c>
      <c r="B817" s="4"/>
      <c r="C817" s="4" t="s">
        <v>52</v>
      </c>
      <c r="D817" s="4" t="s">
        <v>20</v>
      </c>
      <c r="E817" s="21" t="s">
        <v>374</v>
      </c>
      <c r="F817" s="19"/>
      <c r="G817" s="6">
        <f>SUM(G818:G818)</f>
        <v>30</v>
      </c>
      <c r="H817" s="6">
        <f>SUM(H818:H818)</f>
        <v>30</v>
      </c>
      <c r="I817" s="6">
        <f>SUM(I818:I818)</f>
        <v>30</v>
      </c>
    </row>
    <row r="818" spans="1:9" ht="31.5">
      <c r="A818" s="108" t="s">
        <v>96</v>
      </c>
      <c r="B818" s="4"/>
      <c r="C818" s="4" t="s">
        <v>52</v>
      </c>
      <c r="D818" s="4" t="s">
        <v>20</v>
      </c>
      <c r="E818" s="21" t="s">
        <v>374</v>
      </c>
      <c r="F818" s="4" t="s">
        <v>54</v>
      </c>
      <c r="G818" s="6">
        <v>30</v>
      </c>
      <c r="H818" s="6">
        <v>30</v>
      </c>
      <c r="I818" s="6">
        <v>30</v>
      </c>
    </row>
    <row r="819" spans="1:9" ht="31.5">
      <c r="A819" s="68" t="s">
        <v>448</v>
      </c>
      <c r="B819" s="109"/>
      <c r="C819" s="4" t="s">
        <v>52</v>
      </c>
      <c r="D819" s="4" t="s">
        <v>20</v>
      </c>
      <c r="E819" s="21" t="s">
        <v>367</v>
      </c>
      <c r="F819" s="4"/>
      <c r="G819" s="6">
        <f>G820</f>
        <v>1679.3999999999999</v>
      </c>
      <c r="H819" s="6">
        <f>H820</f>
        <v>1679.3999999999999</v>
      </c>
      <c r="I819" s="6">
        <f>I820</f>
        <v>1679.3999999999999</v>
      </c>
    </row>
    <row r="820" spans="1:9" ht="47.25">
      <c r="A820" s="108" t="s">
        <v>465</v>
      </c>
      <c r="B820" s="109"/>
      <c r="C820" s="4" t="s">
        <v>52</v>
      </c>
      <c r="D820" s="4" t="s">
        <v>20</v>
      </c>
      <c r="E820" s="21" t="s">
        <v>384</v>
      </c>
      <c r="F820" s="4"/>
      <c r="G820" s="6">
        <f>SUM(G821:G822)</f>
        <v>1679.3999999999999</v>
      </c>
      <c r="H820" s="6">
        <f>SUM(H821:H822)</f>
        <v>1679.3999999999999</v>
      </c>
      <c r="I820" s="6">
        <f>SUM(I821:I822)</f>
        <v>1679.3999999999999</v>
      </c>
    </row>
    <row r="821" spans="1:9" ht="47.25">
      <c r="A821" s="108" t="s">
        <v>24</v>
      </c>
      <c r="B821" s="109"/>
      <c r="C821" s="4" t="s">
        <v>52</v>
      </c>
      <c r="D821" s="4" t="s">
        <v>20</v>
      </c>
      <c r="E821" s="21" t="s">
        <v>384</v>
      </c>
      <c r="F821" s="109" t="s">
        <v>35</v>
      </c>
      <c r="G821" s="6">
        <v>1548.3</v>
      </c>
      <c r="H821" s="6">
        <v>1548.3</v>
      </c>
      <c r="I821" s="6">
        <v>1548.3</v>
      </c>
    </row>
    <row r="822" spans="1:9" ht="31.5">
      <c r="A822" s="108" t="s">
        <v>96</v>
      </c>
      <c r="B822" s="4"/>
      <c r="C822" s="4" t="s">
        <v>52</v>
      </c>
      <c r="D822" s="4" t="s">
        <v>20</v>
      </c>
      <c r="E822" s="21" t="s">
        <v>384</v>
      </c>
      <c r="F822" s="4" t="s">
        <v>54</v>
      </c>
      <c r="G822" s="6">
        <v>131.1</v>
      </c>
      <c r="H822" s="6">
        <v>131.1</v>
      </c>
      <c r="I822" s="6">
        <v>131.1</v>
      </c>
    </row>
    <row r="823" spans="1:9" s="104" customFormat="1" ht="31.5">
      <c r="A823" s="96" t="s">
        <v>466</v>
      </c>
      <c r="B823" s="105"/>
      <c r="C823" s="101" t="s">
        <v>52</v>
      </c>
      <c r="D823" s="101" t="s">
        <v>20</v>
      </c>
      <c r="E823" s="102" t="s">
        <v>297</v>
      </c>
      <c r="F823" s="102"/>
      <c r="G823" s="103">
        <f>G824</f>
        <v>1336837.8999999999</v>
      </c>
      <c r="H823" s="103">
        <f>H824</f>
        <v>1361082.6999999997</v>
      </c>
      <c r="I823" s="103">
        <f>I824</f>
        <v>1375967.2999999996</v>
      </c>
    </row>
    <row r="824" spans="1:9">
      <c r="A824" s="68" t="s">
        <v>175</v>
      </c>
      <c r="B824" s="109"/>
      <c r="C824" s="4" t="s">
        <v>52</v>
      </c>
      <c r="D824" s="4" t="s">
        <v>20</v>
      </c>
      <c r="E824" s="21" t="s">
        <v>467</v>
      </c>
      <c r="F824" s="4"/>
      <c r="G824" s="6">
        <f>G825+G840+G850</f>
        <v>1336837.8999999999</v>
      </c>
      <c r="H824" s="6">
        <f>H825+H840+H850</f>
        <v>1361082.6999999997</v>
      </c>
      <c r="I824" s="6">
        <f>I825+I840+I850</f>
        <v>1375967.2999999996</v>
      </c>
    </row>
    <row r="825" spans="1:9" ht="31.5">
      <c r="A825" s="108" t="s">
        <v>751</v>
      </c>
      <c r="B825" s="4"/>
      <c r="C825" s="4" t="s">
        <v>52</v>
      </c>
      <c r="D825" s="4" t="s">
        <v>20</v>
      </c>
      <c r="E825" s="21" t="s">
        <v>468</v>
      </c>
      <c r="F825" s="4"/>
      <c r="G825" s="6">
        <f>G826+G831+G837</f>
        <v>1320370</v>
      </c>
      <c r="H825" s="6">
        <f>H826+H831+H837</f>
        <v>1351550.0999999996</v>
      </c>
      <c r="I825" s="6">
        <f>I826+I831+I837</f>
        <v>1352514.5999999996</v>
      </c>
    </row>
    <row r="826" spans="1:9" ht="47.25">
      <c r="A826" s="108" t="s">
        <v>469</v>
      </c>
      <c r="B826" s="4"/>
      <c r="C826" s="4" t="s">
        <v>52</v>
      </c>
      <c r="D826" s="4" t="s">
        <v>20</v>
      </c>
      <c r="E826" s="19" t="s">
        <v>470</v>
      </c>
      <c r="F826" s="4"/>
      <c r="G826" s="6">
        <f>SUM(G827:G830)</f>
        <v>794826.3</v>
      </c>
      <c r="H826" s="6">
        <f>SUM(H827:H830)</f>
        <v>774804.19999999984</v>
      </c>
      <c r="I826" s="6">
        <f>SUM(I827:I830)</f>
        <v>775326.69999999984</v>
      </c>
    </row>
    <row r="827" spans="1:9" ht="47.25">
      <c r="A827" s="108" t="s">
        <v>24</v>
      </c>
      <c r="B827" s="4"/>
      <c r="C827" s="4" t="s">
        <v>52</v>
      </c>
      <c r="D827" s="4" t="s">
        <v>20</v>
      </c>
      <c r="E827" s="19" t="s">
        <v>470</v>
      </c>
      <c r="F827" s="4" t="s">
        <v>35</v>
      </c>
      <c r="G827" s="6">
        <v>42694.5</v>
      </c>
      <c r="H827" s="6">
        <v>22672.400000000001</v>
      </c>
      <c r="I827" s="6">
        <v>23194.9</v>
      </c>
    </row>
    <row r="828" spans="1:9" ht="31.5">
      <c r="A828" s="108" t="s">
        <v>25</v>
      </c>
      <c r="B828" s="4"/>
      <c r="C828" s="4" t="s">
        <v>52</v>
      </c>
      <c r="D828" s="4" t="s">
        <v>20</v>
      </c>
      <c r="E828" s="19" t="s">
        <v>470</v>
      </c>
      <c r="F828" s="4" t="s">
        <v>36</v>
      </c>
      <c r="G828" s="6">
        <v>340.8</v>
      </c>
      <c r="H828" s="6">
        <v>340.8</v>
      </c>
      <c r="I828" s="6">
        <v>340.8</v>
      </c>
    </row>
    <row r="829" spans="1:9" hidden="1">
      <c r="A829" s="108" t="s">
        <v>22</v>
      </c>
      <c r="B829" s="4"/>
      <c r="C829" s="4" t="s">
        <v>52</v>
      </c>
      <c r="D829" s="4" t="s">
        <v>20</v>
      </c>
      <c r="E829" s="19" t="s">
        <v>470</v>
      </c>
      <c r="F829" s="4" t="s">
        <v>44</v>
      </c>
      <c r="G829" s="6"/>
      <c r="H829" s="6"/>
      <c r="I829" s="6"/>
    </row>
    <row r="830" spans="1:9" ht="31.5">
      <c r="A830" s="108" t="s">
        <v>96</v>
      </c>
      <c r="B830" s="4"/>
      <c r="C830" s="4" t="s">
        <v>52</v>
      </c>
      <c r="D830" s="4" t="s">
        <v>20</v>
      </c>
      <c r="E830" s="19" t="s">
        <v>470</v>
      </c>
      <c r="F830" s="4" t="s">
        <v>54</v>
      </c>
      <c r="G830" s="6">
        <v>751791</v>
      </c>
      <c r="H830" s="6">
        <v>751790.99999999988</v>
      </c>
      <c r="I830" s="6">
        <v>751790.99999999988</v>
      </c>
    </row>
    <row r="831" spans="1:9">
      <c r="A831" s="108" t="s">
        <v>263</v>
      </c>
      <c r="B831" s="4"/>
      <c r="C831" s="4" t="s">
        <v>52</v>
      </c>
      <c r="D831" s="4" t="s">
        <v>20</v>
      </c>
      <c r="E831" s="21" t="s">
        <v>471</v>
      </c>
      <c r="F831" s="4"/>
      <c r="G831" s="6">
        <f>SUM(G832:G836)</f>
        <v>524659.80000000005</v>
      </c>
      <c r="H831" s="6">
        <f>SUM(H832:H836)</f>
        <v>576304</v>
      </c>
      <c r="I831" s="6">
        <f>SUM(I832:I836)</f>
        <v>576304</v>
      </c>
    </row>
    <row r="832" spans="1:9" ht="47.25">
      <c r="A832" s="108" t="s">
        <v>24</v>
      </c>
      <c r="B832" s="4"/>
      <c r="C832" s="4" t="s">
        <v>52</v>
      </c>
      <c r="D832" s="4" t="s">
        <v>20</v>
      </c>
      <c r="E832" s="21" t="s">
        <v>471</v>
      </c>
      <c r="F832" s="4" t="s">
        <v>35</v>
      </c>
      <c r="G832" s="6">
        <v>18486.400000000001</v>
      </c>
      <c r="H832" s="6">
        <v>18486.400000000001</v>
      </c>
      <c r="I832" s="6">
        <v>18486.400000000001</v>
      </c>
    </row>
    <row r="833" spans="1:9" ht="31.5">
      <c r="A833" s="108" t="s">
        <v>25</v>
      </c>
      <c r="B833" s="4"/>
      <c r="C833" s="4" t="s">
        <v>52</v>
      </c>
      <c r="D833" s="4" t="s">
        <v>20</v>
      </c>
      <c r="E833" s="21" t="s">
        <v>471</v>
      </c>
      <c r="F833" s="4" t="s">
        <v>36</v>
      </c>
      <c r="G833" s="6">
        <v>14535.4</v>
      </c>
      <c r="H833" s="6">
        <v>17947.099999999999</v>
      </c>
      <c r="I833" s="6">
        <v>17947.099999999999</v>
      </c>
    </row>
    <row r="834" spans="1:9" hidden="1">
      <c r="A834" s="108" t="s">
        <v>22</v>
      </c>
      <c r="B834" s="4"/>
      <c r="C834" s="4" t="s">
        <v>52</v>
      </c>
      <c r="D834" s="4" t="s">
        <v>20</v>
      </c>
      <c r="E834" s="21" t="s">
        <v>471</v>
      </c>
      <c r="F834" s="4" t="s">
        <v>44</v>
      </c>
      <c r="G834" s="6"/>
      <c r="H834" s="6"/>
      <c r="I834" s="6"/>
    </row>
    <row r="835" spans="1:9" ht="31.5">
      <c r="A835" s="108" t="s">
        <v>96</v>
      </c>
      <c r="B835" s="4"/>
      <c r="C835" s="4" t="s">
        <v>52</v>
      </c>
      <c r="D835" s="4" t="s">
        <v>20</v>
      </c>
      <c r="E835" s="21" t="s">
        <v>471</v>
      </c>
      <c r="F835" s="4" t="s">
        <v>54</v>
      </c>
      <c r="G835" s="6">
        <v>491171.4</v>
      </c>
      <c r="H835" s="6">
        <v>539403.9</v>
      </c>
      <c r="I835" s="6">
        <v>539403.9</v>
      </c>
    </row>
    <row r="836" spans="1:9">
      <c r="A836" s="108" t="s">
        <v>13</v>
      </c>
      <c r="B836" s="4"/>
      <c r="C836" s="4" t="s">
        <v>52</v>
      </c>
      <c r="D836" s="4" t="s">
        <v>20</v>
      </c>
      <c r="E836" s="21" t="s">
        <v>471</v>
      </c>
      <c r="F836" s="4" t="s">
        <v>41</v>
      </c>
      <c r="G836" s="6">
        <v>466.6</v>
      </c>
      <c r="H836" s="6">
        <v>466.6</v>
      </c>
      <c r="I836" s="6">
        <v>466.6</v>
      </c>
    </row>
    <row r="837" spans="1:9" ht="78.75">
      <c r="A837" s="108" t="s">
        <v>472</v>
      </c>
      <c r="B837" s="69"/>
      <c r="C837" s="69" t="s">
        <v>52</v>
      </c>
      <c r="D837" s="69" t="s">
        <v>20</v>
      </c>
      <c r="E837" s="70" t="s">
        <v>473</v>
      </c>
      <c r="F837" s="69"/>
      <c r="G837" s="6">
        <f>SUM(G838:G839)</f>
        <v>883.9</v>
      </c>
      <c r="H837" s="6">
        <f>SUM(H838:H839)</f>
        <v>441.9</v>
      </c>
      <c r="I837" s="6">
        <f>SUM(I838:I839)</f>
        <v>883.9</v>
      </c>
    </row>
    <row r="838" spans="1:9" ht="31.5" hidden="1">
      <c r="A838" s="108" t="s">
        <v>25</v>
      </c>
      <c r="B838" s="69"/>
      <c r="C838" s="69" t="s">
        <v>52</v>
      </c>
      <c r="D838" s="69" t="s">
        <v>20</v>
      </c>
      <c r="E838" s="70" t="s">
        <v>473</v>
      </c>
      <c r="F838" s="69" t="s">
        <v>36</v>
      </c>
      <c r="G838" s="6"/>
      <c r="H838" s="6"/>
      <c r="I838" s="6"/>
    </row>
    <row r="839" spans="1:9" ht="31.5">
      <c r="A839" s="108" t="s">
        <v>96</v>
      </c>
      <c r="B839" s="69"/>
      <c r="C839" s="69" t="s">
        <v>52</v>
      </c>
      <c r="D839" s="69" t="s">
        <v>20</v>
      </c>
      <c r="E839" s="70" t="s">
        <v>473</v>
      </c>
      <c r="F839" s="69" t="s">
        <v>54</v>
      </c>
      <c r="G839" s="6">
        <v>883.9</v>
      </c>
      <c r="H839" s="6">
        <v>441.9</v>
      </c>
      <c r="I839" s="6">
        <v>883.9</v>
      </c>
    </row>
    <row r="840" spans="1:9" ht="31.5">
      <c r="A840" s="108" t="s">
        <v>474</v>
      </c>
      <c r="B840" s="4"/>
      <c r="C840" s="4" t="s">
        <v>52</v>
      </c>
      <c r="D840" s="4" t="s">
        <v>20</v>
      </c>
      <c r="E840" s="21" t="s">
        <v>475</v>
      </c>
      <c r="F840" s="4"/>
      <c r="G840" s="6">
        <f>G844+G841+G847</f>
        <v>826</v>
      </c>
      <c r="H840" s="6">
        <f t="shared" ref="H840:I840" si="385">H844+H841+H847</f>
        <v>563.5</v>
      </c>
      <c r="I840" s="6">
        <f t="shared" si="385"/>
        <v>563.5</v>
      </c>
    </row>
    <row r="841" spans="1:9">
      <c r="A841" s="108" t="s">
        <v>21</v>
      </c>
      <c r="B841" s="4"/>
      <c r="C841" s="4" t="s">
        <v>52</v>
      </c>
      <c r="D841" s="4" t="s">
        <v>20</v>
      </c>
      <c r="E841" s="21" t="s">
        <v>478</v>
      </c>
      <c r="F841" s="4"/>
      <c r="G841" s="6">
        <f>SUM(G842:G843)</f>
        <v>262.5</v>
      </c>
      <c r="H841" s="6">
        <f>SUM(H842:H843)</f>
        <v>0</v>
      </c>
      <c r="I841" s="6">
        <f>SUM(I842:I843)</f>
        <v>0</v>
      </c>
    </row>
    <row r="842" spans="1:9" ht="31.5">
      <c r="A842" s="108" t="s">
        <v>25</v>
      </c>
      <c r="B842" s="4"/>
      <c r="C842" s="4" t="s">
        <v>52</v>
      </c>
      <c r="D842" s="4" t="s">
        <v>20</v>
      </c>
      <c r="E842" s="21" t="s">
        <v>478</v>
      </c>
      <c r="F842" s="4" t="s">
        <v>36</v>
      </c>
      <c r="G842" s="6">
        <v>165</v>
      </c>
      <c r="H842" s="6">
        <v>0</v>
      </c>
      <c r="I842" s="6">
        <v>0</v>
      </c>
    </row>
    <row r="843" spans="1:9" ht="31.5">
      <c r="A843" s="108" t="s">
        <v>96</v>
      </c>
      <c r="B843" s="4"/>
      <c r="C843" s="4" t="s">
        <v>52</v>
      </c>
      <c r="D843" s="4" t="s">
        <v>20</v>
      </c>
      <c r="E843" s="21" t="s">
        <v>478</v>
      </c>
      <c r="F843" s="4" t="s">
        <v>54</v>
      </c>
      <c r="G843" s="6">
        <v>97.5</v>
      </c>
      <c r="H843" s="6">
        <v>0</v>
      </c>
      <c r="I843" s="6">
        <v>0</v>
      </c>
    </row>
    <row r="844" spans="1:9" ht="47.25">
      <c r="A844" s="71" t="s">
        <v>479</v>
      </c>
      <c r="B844" s="69"/>
      <c r="C844" s="69" t="s">
        <v>52</v>
      </c>
      <c r="D844" s="69" t="s">
        <v>20</v>
      </c>
      <c r="E844" s="70" t="s">
        <v>480</v>
      </c>
      <c r="F844" s="69"/>
      <c r="G844" s="6">
        <f>SUM(G845:G846)</f>
        <v>563.5</v>
      </c>
      <c r="H844" s="6">
        <f>SUM(H845:H846)</f>
        <v>563.5</v>
      </c>
      <c r="I844" s="6">
        <f>SUM(I845:I846)</f>
        <v>563.5</v>
      </c>
    </row>
    <row r="845" spans="1:9" ht="31.5">
      <c r="A845" s="71" t="s">
        <v>25</v>
      </c>
      <c r="B845" s="69"/>
      <c r="C845" s="69" t="s">
        <v>52</v>
      </c>
      <c r="D845" s="69" t="s">
        <v>20</v>
      </c>
      <c r="E845" s="70" t="s">
        <v>480</v>
      </c>
      <c r="F845" s="69" t="s">
        <v>36</v>
      </c>
      <c r="G845" s="72">
        <v>0</v>
      </c>
      <c r="H845" s="72">
        <v>0</v>
      </c>
      <c r="I845" s="72">
        <v>0</v>
      </c>
    </row>
    <row r="846" spans="1:9" ht="31.5">
      <c r="A846" s="108" t="s">
        <v>96</v>
      </c>
      <c r="B846" s="69"/>
      <c r="C846" s="69" t="s">
        <v>52</v>
      </c>
      <c r="D846" s="69" t="s">
        <v>20</v>
      </c>
      <c r="E846" s="70" t="s">
        <v>480</v>
      </c>
      <c r="F846" s="69" t="s">
        <v>54</v>
      </c>
      <c r="G846" s="72">
        <v>563.5</v>
      </c>
      <c r="H846" s="72">
        <v>563.5</v>
      </c>
      <c r="I846" s="72">
        <v>563.5</v>
      </c>
    </row>
    <row r="847" spans="1:9" ht="63" hidden="1">
      <c r="A847" s="108" t="s">
        <v>476</v>
      </c>
      <c r="B847" s="69"/>
      <c r="C847" s="69" t="s">
        <v>52</v>
      </c>
      <c r="D847" s="69" t="s">
        <v>20</v>
      </c>
      <c r="E847" s="70" t="s">
        <v>864</v>
      </c>
      <c r="F847" s="69"/>
      <c r="G847" s="72">
        <f>G848+G849</f>
        <v>0</v>
      </c>
      <c r="H847" s="72">
        <f t="shared" ref="H847:I847" si="386">H848+H849</f>
        <v>0</v>
      </c>
      <c r="I847" s="72">
        <f t="shared" si="386"/>
        <v>0</v>
      </c>
    </row>
    <row r="848" spans="1:9" ht="31.5" hidden="1">
      <c r="A848" s="108" t="s">
        <v>25</v>
      </c>
      <c r="B848" s="69"/>
      <c r="C848" s="69" t="s">
        <v>52</v>
      </c>
      <c r="D848" s="69" t="s">
        <v>20</v>
      </c>
      <c r="E848" s="70" t="s">
        <v>864</v>
      </c>
      <c r="F848" s="69" t="s">
        <v>36</v>
      </c>
      <c r="G848" s="72"/>
      <c r="H848" s="72"/>
      <c r="I848" s="72"/>
    </row>
    <row r="849" spans="1:9" ht="31.5" hidden="1">
      <c r="A849" s="108" t="s">
        <v>96</v>
      </c>
      <c r="B849" s="69"/>
      <c r="C849" s="69" t="s">
        <v>52</v>
      </c>
      <c r="D849" s="69" t="s">
        <v>20</v>
      </c>
      <c r="E849" s="70" t="s">
        <v>864</v>
      </c>
      <c r="F849" s="69" t="s">
        <v>54</v>
      </c>
      <c r="G849" s="72"/>
      <c r="H849" s="72"/>
      <c r="I849" s="72"/>
    </row>
    <row r="850" spans="1:9" ht="47.25">
      <c r="A850" s="108" t="s">
        <v>865</v>
      </c>
      <c r="B850" s="4"/>
      <c r="C850" s="4" t="s">
        <v>52</v>
      </c>
      <c r="D850" s="4" t="s">
        <v>20</v>
      </c>
      <c r="E850" s="21" t="s">
        <v>484</v>
      </c>
      <c r="F850" s="4"/>
      <c r="G850" s="6">
        <f>G851+G854+G857+G860</f>
        <v>15641.9</v>
      </c>
      <c r="H850" s="6">
        <f>H851+H854+H857+H860</f>
        <v>8969.1</v>
      </c>
      <c r="I850" s="6">
        <f>I851+I854+I857+I860</f>
        <v>22889.200000000001</v>
      </c>
    </row>
    <row r="851" spans="1:9">
      <c r="A851" s="108" t="s">
        <v>21</v>
      </c>
      <c r="B851" s="4"/>
      <c r="C851" s="4" t="s">
        <v>52</v>
      </c>
      <c r="D851" s="4" t="s">
        <v>20</v>
      </c>
      <c r="E851" s="21" t="s">
        <v>485</v>
      </c>
      <c r="F851" s="4"/>
      <c r="G851" s="6">
        <f>SUM(G852:G853)</f>
        <v>14206.4</v>
      </c>
      <c r="H851" s="6">
        <f>SUM(H852:H853)</f>
        <v>5124.6000000000004</v>
      </c>
      <c r="I851" s="6">
        <f>SUM(I852:I853)</f>
        <v>8472.1</v>
      </c>
    </row>
    <row r="852" spans="1:9" ht="31.5">
      <c r="A852" s="108" t="s">
        <v>25</v>
      </c>
      <c r="B852" s="4"/>
      <c r="C852" s="4" t="s">
        <v>52</v>
      </c>
      <c r="D852" s="4" t="s">
        <v>20</v>
      </c>
      <c r="E852" s="21" t="s">
        <v>485</v>
      </c>
      <c r="F852" s="4" t="s">
        <v>36</v>
      </c>
      <c r="G852" s="6">
        <v>1252</v>
      </c>
      <c r="H852" s="6">
        <v>0</v>
      </c>
      <c r="I852" s="6">
        <v>0</v>
      </c>
    </row>
    <row r="853" spans="1:9" ht="31.5">
      <c r="A853" s="108" t="s">
        <v>96</v>
      </c>
      <c r="B853" s="4"/>
      <c r="C853" s="4" t="s">
        <v>52</v>
      </c>
      <c r="D853" s="4" t="s">
        <v>20</v>
      </c>
      <c r="E853" s="21" t="s">
        <v>485</v>
      </c>
      <c r="F853" s="4" t="s">
        <v>54</v>
      </c>
      <c r="G853" s="6">
        <v>12954.4</v>
      </c>
      <c r="H853" s="6">
        <v>5124.6000000000004</v>
      </c>
      <c r="I853" s="6">
        <v>8472.1</v>
      </c>
    </row>
    <row r="854" spans="1:9" ht="31.5">
      <c r="A854" s="108" t="s">
        <v>486</v>
      </c>
      <c r="B854" s="4"/>
      <c r="C854" s="4" t="s">
        <v>52</v>
      </c>
      <c r="D854" s="4" t="s">
        <v>20</v>
      </c>
      <c r="E854" s="21" t="s">
        <v>487</v>
      </c>
      <c r="F854" s="4"/>
      <c r="G854" s="6">
        <f>SUM(G855:G856)</f>
        <v>700</v>
      </c>
      <c r="H854" s="6">
        <f>SUM(H855:H856)</f>
        <v>3119</v>
      </c>
      <c r="I854" s="6">
        <f>SUM(I855:I856)</f>
        <v>13691.6</v>
      </c>
    </row>
    <row r="855" spans="1:9" ht="31.5">
      <c r="A855" s="108" t="s">
        <v>25</v>
      </c>
      <c r="B855" s="4"/>
      <c r="C855" s="4" t="s">
        <v>52</v>
      </c>
      <c r="D855" s="4" t="s">
        <v>20</v>
      </c>
      <c r="E855" s="21" t="s">
        <v>487</v>
      </c>
      <c r="F855" s="4" t="s">
        <v>36</v>
      </c>
      <c r="G855" s="6">
        <v>0</v>
      </c>
      <c r="H855" s="6">
        <v>110</v>
      </c>
      <c r="I855" s="6">
        <v>650</v>
      </c>
    </row>
    <row r="856" spans="1:9" ht="31.5">
      <c r="A856" s="108" t="s">
        <v>96</v>
      </c>
      <c r="B856" s="4"/>
      <c r="C856" s="4" t="s">
        <v>52</v>
      </c>
      <c r="D856" s="4" t="s">
        <v>20</v>
      </c>
      <c r="E856" s="21" t="s">
        <v>487</v>
      </c>
      <c r="F856" s="4" t="s">
        <v>54</v>
      </c>
      <c r="G856" s="6">
        <v>700</v>
      </c>
      <c r="H856" s="6">
        <v>3009</v>
      </c>
      <c r="I856" s="6">
        <v>13041.6</v>
      </c>
    </row>
    <row r="857" spans="1:9" ht="31.5">
      <c r="A857" s="108" t="s">
        <v>488</v>
      </c>
      <c r="B857" s="4"/>
      <c r="C857" s="4" t="s">
        <v>52</v>
      </c>
      <c r="D857" s="4" t="s">
        <v>20</v>
      </c>
      <c r="E857" s="21" t="s">
        <v>489</v>
      </c>
      <c r="F857" s="4"/>
      <c r="G857" s="6">
        <f>SUM(G858:G859)</f>
        <v>10</v>
      </c>
      <c r="H857" s="6">
        <f>SUM(H858:H859)</f>
        <v>0</v>
      </c>
      <c r="I857" s="6">
        <f>SUM(I858:I859)</f>
        <v>0</v>
      </c>
    </row>
    <row r="858" spans="1:9" ht="31.5">
      <c r="A858" s="108" t="s">
        <v>25</v>
      </c>
      <c r="B858" s="4"/>
      <c r="C858" s="4" t="s">
        <v>52</v>
      </c>
      <c r="D858" s="4" t="s">
        <v>20</v>
      </c>
      <c r="E858" s="21" t="s">
        <v>489</v>
      </c>
      <c r="F858" s="4" t="s">
        <v>36</v>
      </c>
      <c r="G858" s="6">
        <v>10</v>
      </c>
      <c r="H858" s="6">
        <v>0</v>
      </c>
      <c r="I858" s="6">
        <v>0</v>
      </c>
    </row>
    <row r="859" spans="1:9" ht="31.5">
      <c r="A859" s="108" t="s">
        <v>96</v>
      </c>
      <c r="B859" s="4"/>
      <c r="C859" s="4" t="s">
        <v>52</v>
      </c>
      <c r="D859" s="4" t="s">
        <v>20</v>
      </c>
      <c r="E859" s="21" t="s">
        <v>489</v>
      </c>
      <c r="F859" s="4" t="s">
        <v>54</v>
      </c>
      <c r="G859" s="6">
        <v>0</v>
      </c>
      <c r="H859" s="6">
        <v>0</v>
      </c>
      <c r="I859" s="6">
        <v>0</v>
      </c>
    </row>
    <row r="860" spans="1:9" ht="47.25">
      <c r="A860" s="108" t="s">
        <v>490</v>
      </c>
      <c r="B860" s="4"/>
      <c r="C860" s="4" t="s">
        <v>52</v>
      </c>
      <c r="D860" s="4" t="s">
        <v>20</v>
      </c>
      <c r="E860" s="21" t="s">
        <v>491</v>
      </c>
      <c r="F860" s="4"/>
      <c r="G860" s="6">
        <f>SUM(G861:G862)</f>
        <v>725.5</v>
      </c>
      <c r="H860" s="6">
        <f>SUM(H861:H862)</f>
        <v>725.5</v>
      </c>
      <c r="I860" s="6">
        <f>SUM(I861:I862)</f>
        <v>725.5</v>
      </c>
    </row>
    <row r="861" spans="1:9" ht="31.5" hidden="1">
      <c r="A861" s="108" t="s">
        <v>25</v>
      </c>
      <c r="B861" s="4"/>
      <c r="C861" s="4" t="s">
        <v>52</v>
      </c>
      <c r="D861" s="4" t="s">
        <v>20</v>
      </c>
      <c r="E861" s="21" t="s">
        <v>491</v>
      </c>
      <c r="F861" s="4" t="s">
        <v>36</v>
      </c>
      <c r="G861" s="6"/>
      <c r="H861" s="6"/>
      <c r="I861" s="6"/>
    </row>
    <row r="862" spans="1:9" ht="31.5">
      <c r="A862" s="108" t="s">
        <v>96</v>
      </c>
      <c r="B862" s="4"/>
      <c r="C862" s="4" t="s">
        <v>52</v>
      </c>
      <c r="D862" s="4" t="s">
        <v>20</v>
      </c>
      <c r="E862" s="21" t="s">
        <v>491</v>
      </c>
      <c r="F862" s="4" t="s">
        <v>54</v>
      </c>
      <c r="G862" s="6">
        <v>725.5</v>
      </c>
      <c r="H862" s="6">
        <v>725.5</v>
      </c>
      <c r="I862" s="6">
        <v>725.5</v>
      </c>
    </row>
    <row r="863" spans="1:9">
      <c r="A863" s="108" t="s">
        <v>77</v>
      </c>
      <c r="B863" s="4"/>
      <c r="C863" s="4" t="s">
        <v>52</v>
      </c>
      <c r="D863" s="4" t="s">
        <v>23</v>
      </c>
      <c r="E863" s="4"/>
      <c r="F863" s="4"/>
      <c r="G863" s="6">
        <f>G864+G874</f>
        <v>2147039.8000000003</v>
      </c>
      <c r="H863" s="6">
        <f>H864+H874</f>
        <v>2168660.6999999993</v>
      </c>
      <c r="I863" s="6">
        <f>I864+I874</f>
        <v>2193886</v>
      </c>
    </row>
    <row r="864" spans="1:9" s="104" customFormat="1" ht="31.5">
      <c r="A864" s="96" t="s">
        <v>227</v>
      </c>
      <c r="B864" s="105"/>
      <c r="C864" s="101" t="s">
        <v>52</v>
      </c>
      <c r="D864" s="101" t="s">
        <v>23</v>
      </c>
      <c r="E864" s="102" t="s">
        <v>226</v>
      </c>
      <c r="F864" s="102"/>
      <c r="G864" s="103">
        <f>G865</f>
        <v>5444.5999999999995</v>
      </c>
      <c r="H864" s="103">
        <f>H865</f>
        <v>5444.5999999999995</v>
      </c>
      <c r="I864" s="103">
        <f>I865</f>
        <v>5444.5999999999995</v>
      </c>
    </row>
    <row r="865" spans="1:9">
      <c r="A865" s="68" t="s">
        <v>175</v>
      </c>
      <c r="B865" s="109"/>
      <c r="C865" s="4" t="s">
        <v>52</v>
      </c>
      <c r="D865" s="4" t="s">
        <v>23</v>
      </c>
      <c r="E865" s="21" t="s">
        <v>228</v>
      </c>
      <c r="F865" s="4"/>
      <c r="G865" s="6">
        <f>G870+G866</f>
        <v>5444.5999999999995</v>
      </c>
      <c r="H865" s="6">
        <f>H870+H866</f>
        <v>5444.5999999999995</v>
      </c>
      <c r="I865" s="6">
        <f>I870+I866</f>
        <v>5444.5999999999995</v>
      </c>
    </row>
    <row r="866" spans="1:9" ht="31.5" hidden="1">
      <c r="A866" s="108" t="s">
        <v>372</v>
      </c>
      <c r="B866" s="109"/>
      <c r="C866" s="4" t="s">
        <v>52</v>
      </c>
      <c r="D866" s="4" t="s">
        <v>23</v>
      </c>
      <c r="E866" s="21" t="s">
        <v>373</v>
      </c>
      <c r="F866" s="4"/>
      <c r="G866" s="6">
        <f>G867</f>
        <v>0</v>
      </c>
      <c r="H866" s="6">
        <f>H867</f>
        <v>0</v>
      </c>
      <c r="I866" s="6">
        <f>I867</f>
        <v>0</v>
      </c>
    </row>
    <row r="867" spans="1:9" hidden="1">
      <c r="A867" s="108" t="s">
        <v>21</v>
      </c>
      <c r="B867" s="4"/>
      <c r="C867" s="4" t="s">
        <v>52</v>
      </c>
      <c r="D867" s="4" t="s">
        <v>23</v>
      </c>
      <c r="E867" s="21" t="s">
        <v>374</v>
      </c>
      <c r="F867" s="19"/>
      <c r="G867" s="6">
        <f>SUM(G868:G869)</f>
        <v>0</v>
      </c>
      <c r="H867" s="6">
        <f>SUM(H868:H869)</f>
        <v>0</v>
      </c>
      <c r="I867" s="6">
        <f>SUM(I868:I869)</f>
        <v>0</v>
      </c>
    </row>
    <row r="868" spans="1:9" ht="31.5" hidden="1">
      <c r="A868" s="108" t="s">
        <v>25</v>
      </c>
      <c r="B868" s="4"/>
      <c r="C868" s="4" t="s">
        <v>52</v>
      </c>
      <c r="D868" s="4" t="s">
        <v>23</v>
      </c>
      <c r="E868" s="21" t="s">
        <v>374</v>
      </c>
      <c r="F868" s="4" t="s">
        <v>36</v>
      </c>
      <c r="G868" s="6"/>
      <c r="H868" s="6"/>
      <c r="I868" s="6"/>
    </row>
    <row r="869" spans="1:9" ht="31.5" hidden="1">
      <c r="A869" s="108" t="s">
        <v>96</v>
      </c>
      <c r="B869" s="4"/>
      <c r="C869" s="4" t="s">
        <v>52</v>
      </c>
      <c r="D869" s="4" t="s">
        <v>23</v>
      </c>
      <c r="E869" s="21" t="s">
        <v>374</v>
      </c>
      <c r="F869" s="4" t="s">
        <v>54</v>
      </c>
      <c r="G869" s="6"/>
      <c r="H869" s="6"/>
      <c r="I869" s="6"/>
    </row>
    <row r="870" spans="1:9" ht="31.5">
      <c r="A870" s="108" t="s">
        <v>448</v>
      </c>
      <c r="B870" s="109"/>
      <c r="C870" s="4" t="s">
        <v>52</v>
      </c>
      <c r="D870" s="4" t="s">
        <v>23</v>
      </c>
      <c r="E870" s="21" t="s">
        <v>367</v>
      </c>
      <c r="F870" s="4"/>
      <c r="G870" s="6">
        <f>G871</f>
        <v>5444.5999999999995</v>
      </c>
      <c r="H870" s="6">
        <f>H871</f>
        <v>5444.5999999999995</v>
      </c>
      <c r="I870" s="6">
        <f>I871</f>
        <v>5444.5999999999995</v>
      </c>
    </row>
    <row r="871" spans="1:9" ht="47.25">
      <c r="A871" s="108" t="s">
        <v>465</v>
      </c>
      <c r="B871" s="109"/>
      <c r="C871" s="4" t="s">
        <v>52</v>
      </c>
      <c r="D871" s="4" t="s">
        <v>23</v>
      </c>
      <c r="E871" s="21" t="s">
        <v>384</v>
      </c>
      <c r="F871" s="4"/>
      <c r="G871" s="6">
        <f>SUM(G872:G873)</f>
        <v>5444.5999999999995</v>
      </c>
      <c r="H871" s="6">
        <f>SUM(H872:H873)</f>
        <v>5444.5999999999995</v>
      </c>
      <c r="I871" s="6">
        <f>SUM(I872:I873)</f>
        <v>5444.5999999999995</v>
      </c>
    </row>
    <row r="872" spans="1:9" ht="47.25">
      <c r="A872" s="108" t="s">
        <v>24</v>
      </c>
      <c r="B872" s="109"/>
      <c r="C872" s="4" t="s">
        <v>52</v>
      </c>
      <c r="D872" s="4" t="s">
        <v>23</v>
      </c>
      <c r="E872" s="21" t="s">
        <v>384</v>
      </c>
      <c r="F872" s="109" t="s">
        <v>35</v>
      </c>
      <c r="G872" s="6">
        <v>4896.2</v>
      </c>
      <c r="H872" s="6">
        <v>4896.2</v>
      </c>
      <c r="I872" s="6">
        <v>4896.2</v>
      </c>
    </row>
    <row r="873" spans="1:9" ht="31.5">
      <c r="A873" s="108" t="s">
        <v>96</v>
      </c>
      <c r="B873" s="4"/>
      <c r="C873" s="4" t="s">
        <v>52</v>
      </c>
      <c r="D873" s="4" t="s">
        <v>23</v>
      </c>
      <c r="E873" s="21" t="s">
        <v>384</v>
      </c>
      <c r="F873" s="4" t="s">
        <v>54</v>
      </c>
      <c r="G873" s="6">
        <v>548.4</v>
      </c>
      <c r="H873" s="6">
        <v>548.4</v>
      </c>
      <c r="I873" s="6">
        <v>548.4</v>
      </c>
    </row>
    <row r="874" spans="1:9" s="104" customFormat="1" ht="31.5">
      <c r="A874" s="96" t="s">
        <v>466</v>
      </c>
      <c r="B874" s="105"/>
      <c r="C874" s="101" t="s">
        <v>52</v>
      </c>
      <c r="D874" s="101" t="s">
        <v>23</v>
      </c>
      <c r="E874" s="102" t="s">
        <v>297</v>
      </c>
      <c r="F874" s="102"/>
      <c r="G874" s="103">
        <f>G875+G879+G890</f>
        <v>2141595.2000000002</v>
      </c>
      <c r="H874" s="103">
        <f>H875+H879+H890</f>
        <v>2163216.0999999992</v>
      </c>
      <c r="I874" s="103">
        <f>I875+I879+I890</f>
        <v>2188441.4</v>
      </c>
    </row>
    <row r="875" spans="1:9">
      <c r="A875" s="108" t="s">
        <v>178</v>
      </c>
      <c r="B875" s="4"/>
      <c r="C875" s="4" t="s">
        <v>52</v>
      </c>
      <c r="D875" s="4" t="s">
        <v>23</v>
      </c>
      <c r="E875" s="21" t="s">
        <v>492</v>
      </c>
      <c r="F875" s="4"/>
      <c r="G875" s="6">
        <f>G876</f>
        <v>300</v>
      </c>
      <c r="H875" s="6">
        <f t="shared" ref="H875:I875" si="387">H876</f>
        <v>300</v>
      </c>
      <c r="I875" s="6">
        <f t="shared" si="387"/>
        <v>300</v>
      </c>
    </row>
    <row r="876" spans="1:9">
      <c r="A876" s="68" t="s">
        <v>493</v>
      </c>
      <c r="B876" s="109"/>
      <c r="C876" s="4" t="s">
        <v>52</v>
      </c>
      <c r="D876" s="4" t="s">
        <v>23</v>
      </c>
      <c r="E876" s="21" t="s">
        <v>494</v>
      </c>
      <c r="F876" s="4"/>
      <c r="G876" s="6">
        <f t="shared" ref="G876:I877" si="388">G877</f>
        <v>300</v>
      </c>
      <c r="H876" s="6">
        <f t="shared" si="388"/>
        <v>300</v>
      </c>
      <c r="I876" s="6">
        <f t="shared" si="388"/>
        <v>300</v>
      </c>
    </row>
    <row r="877" spans="1:9" ht="31.5">
      <c r="A877" s="108" t="s">
        <v>495</v>
      </c>
      <c r="B877" s="4"/>
      <c r="C877" s="4" t="s">
        <v>52</v>
      </c>
      <c r="D877" s="4" t="s">
        <v>23</v>
      </c>
      <c r="E877" s="21" t="s">
        <v>496</v>
      </c>
      <c r="F877" s="4"/>
      <c r="G877" s="6">
        <f t="shared" si="388"/>
        <v>300</v>
      </c>
      <c r="H877" s="6">
        <f t="shared" si="388"/>
        <v>300</v>
      </c>
      <c r="I877" s="6">
        <f t="shared" si="388"/>
        <v>300</v>
      </c>
    </row>
    <row r="878" spans="1:9" ht="31.5">
      <c r="A878" s="108" t="s">
        <v>96</v>
      </c>
      <c r="B878" s="4"/>
      <c r="C878" s="4" t="s">
        <v>52</v>
      </c>
      <c r="D878" s="4" t="s">
        <v>23</v>
      </c>
      <c r="E878" s="21" t="s">
        <v>496</v>
      </c>
      <c r="F878" s="4" t="s">
        <v>54</v>
      </c>
      <c r="G878" s="6">
        <v>300</v>
      </c>
      <c r="H878" s="6">
        <v>300</v>
      </c>
      <c r="I878" s="6">
        <v>300</v>
      </c>
    </row>
    <row r="879" spans="1:9">
      <c r="A879" s="108" t="s">
        <v>218</v>
      </c>
      <c r="B879" s="4"/>
      <c r="C879" s="4" t="s">
        <v>52</v>
      </c>
      <c r="D879" s="4" t="s">
        <v>23</v>
      </c>
      <c r="E879" s="21" t="s">
        <v>502</v>
      </c>
      <c r="F879" s="4"/>
      <c r="G879" s="6">
        <f>G880</f>
        <v>21486.3</v>
      </c>
      <c r="H879" s="6">
        <f>H880</f>
        <v>1453.3</v>
      </c>
      <c r="I879" s="6">
        <f>I880</f>
        <v>1439.4</v>
      </c>
    </row>
    <row r="880" spans="1:9" ht="31.5">
      <c r="A880" s="108" t="s">
        <v>822</v>
      </c>
      <c r="B880" s="4"/>
      <c r="C880" s="4" t="s">
        <v>52</v>
      </c>
      <c r="D880" s="4" t="s">
        <v>23</v>
      </c>
      <c r="E880" s="21" t="s">
        <v>503</v>
      </c>
      <c r="F880" s="4"/>
      <c r="G880" s="6">
        <f>G884+G887+G881</f>
        <v>21486.3</v>
      </c>
      <c r="H880" s="6">
        <f>H884+H887+H881</f>
        <v>1453.3</v>
      </c>
      <c r="I880" s="6">
        <f>I884+I887+I881</f>
        <v>1439.4</v>
      </c>
    </row>
    <row r="881" spans="1:9">
      <c r="A881" s="108" t="s">
        <v>504</v>
      </c>
      <c r="B881" s="4"/>
      <c r="C881" s="4" t="s">
        <v>52</v>
      </c>
      <c r="D881" s="4" t="s">
        <v>23</v>
      </c>
      <c r="E881" s="21" t="s">
        <v>505</v>
      </c>
      <c r="F881" s="4"/>
      <c r="G881" s="6">
        <f>SUM(G882:G883)</f>
        <v>30</v>
      </c>
      <c r="H881" s="6">
        <f>SUM(H882:H883)</f>
        <v>0</v>
      </c>
      <c r="I881" s="6">
        <f>SUM(I882:I883)</f>
        <v>0</v>
      </c>
    </row>
    <row r="882" spans="1:9" ht="31.5">
      <c r="A882" s="108" t="s">
        <v>25</v>
      </c>
      <c r="B882" s="4"/>
      <c r="C882" s="4" t="s">
        <v>52</v>
      </c>
      <c r="D882" s="4" t="s">
        <v>23</v>
      </c>
      <c r="E882" s="21" t="s">
        <v>505</v>
      </c>
      <c r="F882" s="4" t="s">
        <v>36</v>
      </c>
      <c r="G882" s="6">
        <v>15</v>
      </c>
      <c r="H882" s="6"/>
      <c r="I882" s="6"/>
    </row>
    <row r="883" spans="1:9" ht="31.5">
      <c r="A883" s="108" t="s">
        <v>96</v>
      </c>
      <c r="B883" s="4"/>
      <c r="C883" s="4" t="s">
        <v>52</v>
      </c>
      <c r="D883" s="4" t="s">
        <v>23</v>
      </c>
      <c r="E883" s="21" t="s">
        <v>505</v>
      </c>
      <c r="F883" s="4" t="s">
        <v>54</v>
      </c>
      <c r="G883" s="6">
        <v>15</v>
      </c>
      <c r="H883" s="6"/>
      <c r="I883" s="6"/>
    </row>
    <row r="884" spans="1:9" ht="47.25">
      <c r="A884" s="108" t="s">
        <v>506</v>
      </c>
      <c r="B884" s="4"/>
      <c r="C884" s="4" t="s">
        <v>52</v>
      </c>
      <c r="D884" s="4" t="s">
        <v>23</v>
      </c>
      <c r="E884" s="21" t="s">
        <v>507</v>
      </c>
      <c r="F884" s="4"/>
      <c r="G884" s="6">
        <f>SUM(G885:G886)</f>
        <v>20428.7</v>
      </c>
      <c r="H884" s="6">
        <f>SUM(H885:H886)</f>
        <v>0</v>
      </c>
      <c r="I884" s="6">
        <f>SUM(I885:I886)</f>
        <v>0</v>
      </c>
    </row>
    <row r="885" spans="1:9" ht="31.5">
      <c r="A885" s="108" t="s">
        <v>25</v>
      </c>
      <c r="B885" s="4"/>
      <c r="C885" s="4" t="s">
        <v>52</v>
      </c>
      <c r="D885" s="4" t="s">
        <v>23</v>
      </c>
      <c r="E885" s="21" t="s">
        <v>507</v>
      </c>
      <c r="F885" s="4" t="s">
        <v>36</v>
      </c>
      <c r="G885" s="6">
        <v>20428.7</v>
      </c>
      <c r="H885" s="6">
        <v>0</v>
      </c>
      <c r="I885" s="6">
        <v>0</v>
      </c>
    </row>
    <row r="886" spans="1:9" ht="31.5" hidden="1">
      <c r="A886" s="108" t="s">
        <v>96</v>
      </c>
      <c r="B886" s="4"/>
      <c r="C886" s="4" t="s">
        <v>52</v>
      </c>
      <c r="D886" s="4" t="s">
        <v>23</v>
      </c>
      <c r="E886" s="21" t="s">
        <v>507</v>
      </c>
      <c r="F886" s="4" t="s">
        <v>54</v>
      </c>
      <c r="G886" s="6"/>
      <c r="H886" s="6"/>
      <c r="I886" s="6"/>
    </row>
    <row r="887" spans="1:9" ht="31.5">
      <c r="A887" s="108" t="s">
        <v>508</v>
      </c>
      <c r="B887" s="4"/>
      <c r="C887" s="4" t="s">
        <v>52</v>
      </c>
      <c r="D887" s="4" t="s">
        <v>23</v>
      </c>
      <c r="E887" s="21" t="s">
        <v>509</v>
      </c>
      <c r="F887" s="4"/>
      <c r="G887" s="6">
        <f>SUM(G888:G889)</f>
        <v>1027.5999999999999</v>
      </c>
      <c r="H887" s="6">
        <f>SUM(H888:H889)</f>
        <v>1453.3</v>
      </c>
      <c r="I887" s="6">
        <f>SUM(I888:I889)</f>
        <v>1439.4</v>
      </c>
    </row>
    <row r="888" spans="1:9" ht="31.5">
      <c r="A888" s="108" t="s">
        <v>25</v>
      </c>
      <c r="B888" s="4"/>
      <c r="C888" s="4" t="s">
        <v>52</v>
      </c>
      <c r="D888" s="4" t="s">
        <v>23</v>
      </c>
      <c r="E888" s="21" t="s">
        <v>509</v>
      </c>
      <c r="F888" s="4" t="s">
        <v>36</v>
      </c>
      <c r="G888" s="6">
        <v>205.5</v>
      </c>
      <c r="H888" s="6">
        <v>581.29999999999995</v>
      </c>
      <c r="I888" s="6">
        <v>1151.5</v>
      </c>
    </row>
    <row r="889" spans="1:9" ht="31.5">
      <c r="A889" s="108" t="s">
        <v>96</v>
      </c>
      <c r="B889" s="4"/>
      <c r="C889" s="4" t="s">
        <v>52</v>
      </c>
      <c r="D889" s="4" t="s">
        <v>23</v>
      </c>
      <c r="E889" s="21" t="s">
        <v>509</v>
      </c>
      <c r="F889" s="4" t="s">
        <v>54</v>
      </c>
      <c r="G889" s="6">
        <v>822.09999999999991</v>
      </c>
      <c r="H889" s="6">
        <v>872</v>
      </c>
      <c r="I889" s="6">
        <v>287.90000000000009</v>
      </c>
    </row>
    <row r="890" spans="1:9">
      <c r="A890" s="68" t="s">
        <v>175</v>
      </c>
      <c r="B890" s="109"/>
      <c r="C890" s="4" t="s">
        <v>52</v>
      </c>
      <c r="D890" s="4" t="s">
        <v>23</v>
      </c>
      <c r="E890" s="21" t="s">
        <v>467</v>
      </c>
      <c r="F890" s="4"/>
      <c r="G890" s="6">
        <f>G891+G923+G932+G942+G945</f>
        <v>2119808.9000000004</v>
      </c>
      <c r="H890" s="6">
        <f>H891+H923+H932+H942+H945</f>
        <v>2161462.7999999993</v>
      </c>
      <c r="I890" s="6">
        <f>I891+I923+I932+I942+I945</f>
        <v>2186702</v>
      </c>
    </row>
    <row r="891" spans="1:9" ht="31.5">
      <c r="A891" s="108" t="s">
        <v>751</v>
      </c>
      <c r="B891" s="4"/>
      <c r="C891" s="4" t="s">
        <v>52</v>
      </c>
      <c r="D891" s="4" t="s">
        <v>23</v>
      </c>
      <c r="E891" s="21" t="s">
        <v>468</v>
      </c>
      <c r="F891" s="4"/>
      <c r="G891" s="6">
        <f>G892+G895+G899+G902+G905+G910+G913+G916+G919+G921</f>
        <v>2079907.2000000002</v>
      </c>
      <c r="H891" s="6">
        <f t="shared" ref="H891:I891" si="389">H892+H895+H899+H902+H905+H910+H913+H916+H919+H921</f>
        <v>2125917.3999999994</v>
      </c>
      <c r="I891" s="6">
        <f t="shared" si="389"/>
        <v>2127686.2999999998</v>
      </c>
    </row>
    <row r="892" spans="1:9" ht="78.75">
      <c r="A892" s="73" t="s">
        <v>510</v>
      </c>
      <c r="B892" s="4"/>
      <c r="C892" s="4" t="s">
        <v>52</v>
      </c>
      <c r="D892" s="4" t="s">
        <v>23</v>
      </c>
      <c r="E892" s="21" t="s">
        <v>511</v>
      </c>
      <c r="F892" s="4"/>
      <c r="G892" s="6">
        <f>SUM(G893:G894)</f>
        <v>65592.100000000006</v>
      </c>
      <c r="H892" s="6">
        <f>SUM(H893:H894)</f>
        <v>65102.200000000004</v>
      </c>
      <c r="I892" s="6">
        <f>SUM(I893:I894)</f>
        <v>66179.8</v>
      </c>
    </row>
    <row r="893" spans="1:9" ht="47.25">
      <c r="A893" s="2" t="s">
        <v>24</v>
      </c>
      <c r="B893" s="4"/>
      <c r="C893" s="4" t="s">
        <v>52</v>
      </c>
      <c r="D893" s="4" t="s">
        <v>23</v>
      </c>
      <c r="E893" s="21" t="s">
        <v>511</v>
      </c>
      <c r="F893" s="4" t="s">
        <v>35</v>
      </c>
      <c r="G893" s="72">
        <v>61458.400000000009</v>
      </c>
      <c r="H893" s="72">
        <v>61458.400000000001</v>
      </c>
      <c r="I893" s="72">
        <v>62073</v>
      </c>
    </row>
    <row r="894" spans="1:9" ht="31.5">
      <c r="A894" s="108" t="s">
        <v>25</v>
      </c>
      <c r="B894" s="4"/>
      <c r="C894" s="4" t="s">
        <v>52</v>
      </c>
      <c r="D894" s="4" t="s">
        <v>23</v>
      </c>
      <c r="E894" s="21" t="s">
        <v>511</v>
      </c>
      <c r="F894" s="4" t="s">
        <v>36</v>
      </c>
      <c r="G894" s="72">
        <v>4133.7</v>
      </c>
      <c r="H894" s="72">
        <v>3643.8</v>
      </c>
      <c r="I894" s="72">
        <v>4106.8</v>
      </c>
    </row>
    <row r="895" spans="1:9" ht="63">
      <c r="A895" s="108" t="s">
        <v>512</v>
      </c>
      <c r="B895" s="4"/>
      <c r="C895" s="4" t="s">
        <v>52</v>
      </c>
      <c r="D895" s="4" t="s">
        <v>23</v>
      </c>
      <c r="E895" s="21" t="s">
        <v>513</v>
      </c>
      <c r="F895" s="4"/>
      <c r="G895" s="6">
        <f>SUM(G896:G898)</f>
        <v>1273700.6000000001</v>
      </c>
      <c r="H895" s="6">
        <f>SUM(H896:H898)</f>
        <v>1274620.6000000001</v>
      </c>
      <c r="I895" s="6">
        <f>SUM(I896:I898)</f>
        <v>1275577.3999999999</v>
      </c>
    </row>
    <row r="896" spans="1:9" ht="47.25">
      <c r="A896" s="108" t="s">
        <v>24</v>
      </c>
      <c r="B896" s="4"/>
      <c r="C896" s="4" t="s">
        <v>52</v>
      </c>
      <c r="D896" s="4" t="s">
        <v>23</v>
      </c>
      <c r="E896" s="21" t="s">
        <v>513</v>
      </c>
      <c r="F896" s="4" t="s">
        <v>35</v>
      </c>
      <c r="G896" s="6">
        <v>387283.8</v>
      </c>
      <c r="H896" s="6">
        <v>379814.9</v>
      </c>
      <c r="I896" s="6">
        <v>380098.3</v>
      </c>
    </row>
    <row r="897" spans="1:9" ht="31.5">
      <c r="A897" s="108" t="s">
        <v>25</v>
      </c>
      <c r="B897" s="4"/>
      <c r="C897" s="4" t="s">
        <v>52</v>
      </c>
      <c r="D897" s="4" t="s">
        <v>23</v>
      </c>
      <c r="E897" s="21" t="s">
        <v>513</v>
      </c>
      <c r="F897" s="4" t="s">
        <v>36</v>
      </c>
      <c r="G897" s="6">
        <v>15584.2</v>
      </c>
      <c r="H897" s="6">
        <v>15584.2</v>
      </c>
      <c r="I897" s="6">
        <v>15584.2</v>
      </c>
    </row>
    <row r="898" spans="1:9" ht="31.5">
      <c r="A898" s="108" t="s">
        <v>96</v>
      </c>
      <c r="B898" s="4"/>
      <c r="C898" s="4" t="s">
        <v>52</v>
      </c>
      <c r="D898" s="4" t="s">
        <v>23</v>
      </c>
      <c r="E898" s="21" t="s">
        <v>513</v>
      </c>
      <c r="F898" s="4" t="s">
        <v>54</v>
      </c>
      <c r="G898" s="72">
        <v>870832.6</v>
      </c>
      <c r="H898" s="72">
        <v>879221.5</v>
      </c>
      <c r="I898" s="72">
        <v>879894.9</v>
      </c>
    </row>
    <row r="899" spans="1:9" ht="126">
      <c r="A899" s="108" t="s">
        <v>514</v>
      </c>
      <c r="B899" s="4"/>
      <c r="C899" s="4" t="s">
        <v>52</v>
      </c>
      <c r="D899" s="4" t="s">
        <v>23</v>
      </c>
      <c r="E899" s="19" t="s">
        <v>515</v>
      </c>
      <c r="F899" s="19"/>
      <c r="G899" s="6">
        <f>SUM(G900:G901)</f>
        <v>5669.9</v>
      </c>
      <c r="H899" s="6">
        <f>SUM(H900:H901)</f>
        <v>5896.7</v>
      </c>
      <c r="I899" s="6">
        <f>SUM(I900:I901)</f>
        <v>6132.6</v>
      </c>
    </row>
    <row r="900" spans="1:9" ht="31.5">
      <c r="A900" s="108" t="s">
        <v>25</v>
      </c>
      <c r="B900" s="4"/>
      <c r="C900" s="4" t="s">
        <v>52</v>
      </c>
      <c r="D900" s="4" t="s">
        <v>23</v>
      </c>
      <c r="E900" s="19" t="s">
        <v>515</v>
      </c>
      <c r="F900" s="19">
        <v>200</v>
      </c>
      <c r="G900" s="6">
        <v>1744.4</v>
      </c>
      <c r="H900" s="6">
        <v>1814.2</v>
      </c>
      <c r="I900" s="6">
        <v>1886.8</v>
      </c>
    </row>
    <row r="901" spans="1:9" ht="31.5">
      <c r="A901" s="108" t="s">
        <v>96</v>
      </c>
      <c r="B901" s="4"/>
      <c r="C901" s="4" t="s">
        <v>52</v>
      </c>
      <c r="D901" s="4" t="s">
        <v>23</v>
      </c>
      <c r="E901" s="19" t="s">
        <v>515</v>
      </c>
      <c r="F901" s="19">
        <v>600</v>
      </c>
      <c r="G901" s="6">
        <v>3925.4999999999995</v>
      </c>
      <c r="H901" s="6">
        <v>4082.5</v>
      </c>
      <c r="I901" s="6">
        <v>4245.8</v>
      </c>
    </row>
    <row r="902" spans="1:9" ht="157.5">
      <c r="A902" s="108" t="s">
        <v>823</v>
      </c>
      <c r="B902" s="4"/>
      <c r="C902" s="4" t="s">
        <v>52</v>
      </c>
      <c r="D902" s="4" t="s">
        <v>23</v>
      </c>
      <c r="E902" s="19" t="s">
        <v>516</v>
      </c>
      <c r="F902" s="19"/>
      <c r="G902" s="6">
        <f>SUM(G903:G904)</f>
        <v>17832.5</v>
      </c>
      <c r="H902" s="6">
        <f>SUM(H903:H904)</f>
        <v>17832.5</v>
      </c>
      <c r="I902" s="6">
        <f>SUM(I903:I904)</f>
        <v>17832.5</v>
      </c>
    </row>
    <row r="903" spans="1:9" ht="31.5">
      <c r="A903" s="108" t="s">
        <v>25</v>
      </c>
      <c r="B903" s="4"/>
      <c r="C903" s="4" t="s">
        <v>52</v>
      </c>
      <c r="D903" s="4" t="s">
        <v>23</v>
      </c>
      <c r="E903" s="19" t="s">
        <v>516</v>
      </c>
      <c r="F903" s="19">
        <v>200</v>
      </c>
      <c r="G903" s="6">
        <v>16509.900000000001</v>
      </c>
      <c r="H903" s="6">
        <v>16509.900000000001</v>
      </c>
      <c r="I903" s="6">
        <v>16509.900000000001</v>
      </c>
    </row>
    <row r="904" spans="1:9" ht="31.5">
      <c r="A904" s="108" t="s">
        <v>96</v>
      </c>
      <c r="B904" s="4"/>
      <c r="C904" s="4" t="s">
        <v>52</v>
      </c>
      <c r="D904" s="4" t="s">
        <v>23</v>
      </c>
      <c r="E904" s="19" t="s">
        <v>516</v>
      </c>
      <c r="F904" s="19">
        <v>600</v>
      </c>
      <c r="G904" s="6">
        <v>1322.5999999999985</v>
      </c>
      <c r="H904" s="6">
        <v>1322.5999999999985</v>
      </c>
      <c r="I904" s="6">
        <v>1322.5999999999985</v>
      </c>
    </row>
    <row r="905" spans="1:9">
      <c r="A905" s="108" t="s">
        <v>263</v>
      </c>
      <c r="B905" s="4"/>
      <c r="C905" s="4" t="s">
        <v>52</v>
      </c>
      <c r="D905" s="4" t="s">
        <v>23</v>
      </c>
      <c r="E905" s="21" t="s">
        <v>471</v>
      </c>
      <c r="F905" s="4"/>
      <c r="G905" s="6">
        <f>SUM(G906:G909)</f>
        <v>664832.69999999995</v>
      </c>
      <c r="H905" s="6">
        <f>SUM(H906:H909)</f>
        <v>709743.9</v>
      </c>
      <c r="I905" s="6">
        <f>SUM(I906:I909)</f>
        <v>709677.20000000007</v>
      </c>
    </row>
    <row r="906" spans="1:9" ht="47.25">
      <c r="A906" s="108" t="s">
        <v>24</v>
      </c>
      <c r="B906" s="4"/>
      <c r="C906" s="4" t="s">
        <v>52</v>
      </c>
      <c r="D906" s="4" t="s">
        <v>23</v>
      </c>
      <c r="E906" s="21" t="s">
        <v>471</v>
      </c>
      <c r="F906" s="4" t="s">
        <v>35</v>
      </c>
      <c r="G906" s="6">
        <v>149848.6</v>
      </c>
      <c r="H906" s="6">
        <v>149848.6</v>
      </c>
      <c r="I906" s="6">
        <v>149848.6</v>
      </c>
    </row>
    <row r="907" spans="1:9" ht="31.5">
      <c r="A907" s="108" t="s">
        <v>25</v>
      </c>
      <c r="B907" s="4"/>
      <c r="C907" s="4" t="s">
        <v>52</v>
      </c>
      <c r="D907" s="4" t="s">
        <v>23</v>
      </c>
      <c r="E907" s="21" t="s">
        <v>471</v>
      </c>
      <c r="F907" s="4" t="s">
        <v>36</v>
      </c>
      <c r="G907" s="6">
        <v>95470.299999999988</v>
      </c>
      <c r="H907" s="6">
        <v>116749.40000000001</v>
      </c>
      <c r="I907" s="6">
        <v>116682.70000000001</v>
      </c>
    </row>
    <row r="908" spans="1:9" ht="31.5">
      <c r="A908" s="108" t="s">
        <v>96</v>
      </c>
      <c r="B908" s="4"/>
      <c r="C908" s="4" t="s">
        <v>52</v>
      </c>
      <c r="D908" s="4" t="s">
        <v>23</v>
      </c>
      <c r="E908" s="21" t="s">
        <v>471</v>
      </c>
      <c r="F908" s="4" t="s">
        <v>54</v>
      </c>
      <c r="G908" s="6">
        <v>409885.2</v>
      </c>
      <c r="H908" s="6">
        <v>433523.3</v>
      </c>
      <c r="I908" s="6">
        <v>433523.3</v>
      </c>
    </row>
    <row r="909" spans="1:9">
      <c r="A909" s="108" t="s">
        <v>13</v>
      </c>
      <c r="B909" s="4"/>
      <c r="C909" s="4" t="s">
        <v>52</v>
      </c>
      <c r="D909" s="4" t="s">
        <v>23</v>
      </c>
      <c r="E909" s="21" t="s">
        <v>471</v>
      </c>
      <c r="F909" s="4" t="s">
        <v>41</v>
      </c>
      <c r="G909" s="6">
        <v>9628.6</v>
      </c>
      <c r="H909" s="6">
        <v>9622.6</v>
      </c>
      <c r="I909" s="6">
        <v>9622.6</v>
      </c>
    </row>
    <row r="910" spans="1:9" ht="47.25">
      <c r="A910" s="71" t="s">
        <v>517</v>
      </c>
      <c r="B910" s="4"/>
      <c r="C910" s="4" t="s">
        <v>52</v>
      </c>
      <c r="D910" s="4" t="s">
        <v>23</v>
      </c>
      <c r="E910" s="19" t="s">
        <v>518</v>
      </c>
      <c r="F910" s="4"/>
      <c r="G910" s="6">
        <f>SUM(G911:G912)</f>
        <v>24589.800000000003</v>
      </c>
      <c r="H910" s="6">
        <f>SUM(H911:H912)</f>
        <v>24589.9</v>
      </c>
      <c r="I910" s="6">
        <f>SUM(I911:I912)</f>
        <v>24597.200000000001</v>
      </c>
    </row>
    <row r="911" spans="1:9" ht="31.5">
      <c r="A911" s="108" t="s">
        <v>25</v>
      </c>
      <c r="B911" s="4"/>
      <c r="C911" s="4" t="s">
        <v>52</v>
      </c>
      <c r="D911" s="4" t="s">
        <v>23</v>
      </c>
      <c r="E911" s="19" t="s">
        <v>518</v>
      </c>
      <c r="F911" s="4" t="s">
        <v>36</v>
      </c>
      <c r="G911" s="6">
        <v>6615.1000000000022</v>
      </c>
      <c r="H911" s="6">
        <v>6615.2000000000007</v>
      </c>
      <c r="I911" s="6">
        <v>6617.1000000000022</v>
      </c>
    </row>
    <row r="912" spans="1:9" ht="31.5">
      <c r="A912" s="108" t="s">
        <v>96</v>
      </c>
      <c r="B912" s="4"/>
      <c r="C912" s="4" t="s">
        <v>52</v>
      </c>
      <c r="D912" s="4" t="s">
        <v>23</v>
      </c>
      <c r="E912" s="19" t="s">
        <v>518</v>
      </c>
      <c r="F912" s="4" t="s">
        <v>54</v>
      </c>
      <c r="G912" s="6">
        <v>17974.7</v>
      </c>
      <c r="H912" s="6">
        <v>17974.7</v>
      </c>
      <c r="I912" s="6">
        <v>17980.099999999999</v>
      </c>
    </row>
    <row r="913" spans="1:9" ht="47.25">
      <c r="A913" s="108" t="s">
        <v>519</v>
      </c>
      <c r="B913" s="4"/>
      <c r="C913" s="4" t="s">
        <v>52</v>
      </c>
      <c r="D913" s="4" t="s">
        <v>23</v>
      </c>
      <c r="E913" s="19" t="s">
        <v>520</v>
      </c>
      <c r="F913" s="19"/>
      <c r="G913" s="6">
        <f>SUM(G914:G915)</f>
        <v>10163.5</v>
      </c>
      <c r="H913" s="6">
        <f>SUM(H914:H915)</f>
        <v>10163.5</v>
      </c>
      <c r="I913" s="6">
        <f>SUM(I914:I915)</f>
        <v>10163.5</v>
      </c>
    </row>
    <row r="914" spans="1:9" ht="31.5">
      <c r="A914" s="108" t="s">
        <v>25</v>
      </c>
      <c r="B914" s="4"/>
      <c r="C914" s="4" t="s">
        <v>52</v>
      </c>
      <c r="D914" s="4" t="s">
        <v>23</v>
      </c>
      <c r="E914" s="19" t="s">
        <v>520</v>
      </c>
      <c r="F914" s="4" t="s">
        <v>36</v>
      </c>
      <c r="G914" s="72">
        <v>6377.5</v>
      </c>
      <c r="H914" s="72">
        <v>6377.5</v>
      </c>
      <c r="I914" s="72">
        <v>6377.5</v>
      </c>
    </row>
    <row r="915" spans="1:9" ht="31.5">
      <c r="A915" s="108" t="s">
        <v>96</v>
      </c>
      <c r="B915" s="4"/>
      <c r="C915" s="4" t="s">
        <v>52</v>
      </c>
      <c r="D915" s="4" t="s">
        <v>23</v>
      </c>
      <c r="E915" s="19" t="s">
        <v>520</v>
      </c>
      <c r="F915" s="4" t="s">
        <v>54</v>
      </c>
      <c r="G915" s="72">
        <v>3786</v>
      </c>
      <c r="H915" s="72">
        <v>3786</v>
      </c>
      <c r="I915" s="72">
        <v>3786</v>
      </c>
    </row>
    <row r="916" spans="1:9" ht="47.25">
      <c r="A916" s="108" t="s">
        <v>521</v>
      </c>
      <c r="B916" s="4"/>
      <c r="C916" s="4" t="s">
        <v>52</v>
      </c>
      <c r="D916" s="4" t="s">
        <v>23</v>
      </c>
      <c r="E916" s="19" t="s">
        <v>522</v>
      </c>
      <c r="F916" s="4"/>
      <c r="G916" s="6">
        <f>SUM(G917:G918)</f>
        <v>15329.8</v>
      </c>
      <c r="H916" s="6">
        <f>SUM(H917:H918)</f>
        <v>15329.8</v>
      </c>
      <c r="I916" s="6">
        <f>SUM(I917:I918)</f>
        <v>15329.8</v>
      </c>
    </row>
    <row r="917" spans="1:9" ht="31.5">
      <c r="A917" s="108" t="s">
        <v>25</v>
      </c>
      <c r="B917" s="4"/>
      <c r="C917" s="4" t="s">
        <v>52</v>
      </c>
      <c r="D917" s="4" t="s">
        <v>23</v>
      </c>
      <c r="E917" s="19" t="s">
        <v>522</v>
      </c>
      <c r="F917" s="4" t="s">
        <v>36</v>
      </c>
      <c r="G917" s="6">
        <v>4183.3</v>
      </c>
      <c r="H917" s="6">
        <v>4183.3</v>
      </c>
      <c r="I917" s="6">
        <v>4183.3</v>
      </c>
    </row>
    <row r="918" spans="1:9" ht="31.5">
      <c r="A918" s="108" t="s">
        <v>96</v>
      </c>
      <c r="B918" s="4"/>
      <c r="C918" s="4" t="s">
        <v>52</v>
      </c>
      <c r="D918" s="4" t="s">
        <v>23</v>
      </c>
      <c r="E918" s="19" t="s">
        <v>522</v>
      </c>
      <c r="F918" s="4" t="s">
        <v>54</v>
      </c>
      <c r="G918" s="6">
        <v>11146.5</v>
      </c>
      <c r="H918" s="6">
        <v>11146.5</v>
      </c>
      <c r="I918" s="6">
        <v>11146.5</v>
      </c>
    </row>
    <row r="919" spans="1:9" ht="31.5">
      <c r="A919" s="108" t="s">
        <v>523</v>
      </c>
      <c r="B919" s="4"/>
      <c r="C919" s="4" t="s">
        <v>52</v>
      </c>
      <c r="D919" s="4" t="s">
        <v>23</v>
      </c>
      <c r="E919" s="19" t="s">
        <v>524</v>
      </c>
      <c r="F919" s="4"/>
      <c r="G919" s="72">
        <f>SUM(G920)</f>
        <v>2196.3000000000002</v>
      </c>
      <c r="H919" s="72">
        <f>SUM(H920)</f>
        <v>2196.3000000000002</v>
      </c>
      <c r="I919" s="72">
        <f>SUM(I920)</f>
        <v>2196.3000000000002</v>
      </c>
    </row>
    <row r="920" spans="1:9" ht="31.5">
      <c r="A920" s="108" t="s">
        <v>96</v>
      </c>
      <c r="B920" s="4"/>
      <c r="C920" s="4" t="s">
        <v>52</v>
      </c>
      <c r="D920" s="4" t="s">
        <v>23</v>
      </c>
      <c r="E920" s="19" t="s">
        <v>524</v>
      </c>
      <c r="F920" s="4" t="s">
        <v>54</v>
      </c>
      <c r="G920" s="72">
        <v>2196.3000000000002</v>
      </c>
      <c r="H920" s="72">
        <v>2196.3000000000002</v>
      </c>
      <c r="I920" s="72">
        <v>2196.3000000000002</v>
      </c>
    </row>
    <row r="921" spans="1:9" ht="78.75">
      <c r="A921" s="108" t="s">
        <v>472</v>
      </c>
      <c r="B921" s="69"/>
      <c r="C921" s="69" t="s">
        <v>52</v>
      </c>
      <c r="D921" s="4" t="s">
        <v>23</v>
      </c>
      <c r="E921" s="70" t="s">
        <v>473</v>
      </c>
      <c r="F921" s="69"/>
      <c r="G921" s="6">
        <f>SUM(G922:G922)</f>
        <v>0</v>
      </c>
      <c r="H921" s="6">
        <f>SUM(H922:H922)</f>
        <v>442</v>
      </c>
      <c r="I921" s="6">
        <f>SUM(I922:I922)</f>
        <v>0</v>
      </c>
    </row>
    <row r="922" spans="1:9" ht="31.5">
      <c r="A922" s="108" t="s">
        <v>96</v>
      </c>
      <c r="B922" s="69"/>
      <c r="C922" s="69" t="s">
        <v>52</v>
      </c>
      <c r="D922" s="4" t="s">
        <v>23</v>
      </c>
      <c r="E922" s="70" t="s">
        <v>473</v>
      </c>
      <c r="F922" s="69" t="s">
        <v>54</v>
      </c>
      <c r="G922" s="6">
        <v>0</v>
      </c>
      <c r="H922" s="6">
        <f>97.5+344.5</f>
        <v>442</v>
      </c>
      <c r="I922" s="6">
        <v>0</v>
      </c>
    </row>
    <row r="923" spans="1:9" ht="31.5">
      <c r="A923" s="108" t="s">
        <v>474</v>
      </c>
      <c r="B923" s="4"/>
      <c r="C923" s="4" t="s">
        <v>52</v>
      </c>
      <c r="D923" s="4" t="s">
        <v>23</v>
      </c>
      <c r="E923" s="21" t="s">
        <v>475</v>
      </c>
      <c r="F923" s="4"/>
      <c r="G923" s="6">
        <f>G924+G927+G930</f>
        <v>10137.6</v>
      </c>
      <c r="H923" s="6">
        <f>H924+H927+H930</f>
        <v>12500</v>
      </c>
      <c r="I923" s="6">
        <f>I924+I927+I930</f>
        <v>20010</v>
      </c>
    </row>
    <row r="924" spans="1:9">
      <c r="A924" s="108" t="s">
        <v>21</v>
      </c>
      <c r="B924" s="4"/>
      <c r="C924" s="4" t="s">
        <v>52</v>
      </c>
      <c r="D924" s="4" t="s">
        <v>23</v>
      </c>
      <c r="E924" s="21" t="s">
        <v>478</v>
      </c>
      <c r="F924" s="4"/>
      <c r="G924" s="6">
        <f>SUM(G925:G926)</f>
        <v>1000</v>
      </c>
      <c r="H924" s="6">
        <f>SUM(H925:H926)</f>
        <v>12500</v>
      </c>
      <c r="I924" s="6">
        <f>SUM(I925:I926)</f>
        <v>0</v>
      </c>
    </row>
    <row r="925" spans="1:9" ht="31.5">
      <c r="A925" s="108" t="s">
        <v>25</v>
      </c>
      <c r="B925" s="4"/>
      <c r="C925" s="4" t="s">
        <v>52</v>
      </c>
      <c r="D925" s="4" t="s">
        <v>23</v>
      </c>
      <c r="E925" s="21" t="s">
        <v>478</v>
      </c>
      <c r="F925" s="4" t="s">
        <v>36</v>
      </c>
      <c r="G925" s="6">
        <v>1000</v>
      </c>
      <c r="H925" s="6">
        <v>12500</v>
      </c>
      <c r="I925" s="6">
        <v>0</v>
      </c>
    </row>
    <row r="926" spans="1:9" ht="31.5" hidden="1">
      <c r="A926" s="108" t="s">
        <v>96</v>
      </c>
      <c r="B926" s="4"/>
      <c r="C926" s="4" t="s">
        <v>52</v>
      </c>
      <c r="D926" s="4" t="s">
        <v>23</v>
      </c>
      <c r="E926" s="21" t="s">
        <v>478</v>
      </c>
      <c r="F926" s="4" t="s">
        <v>54</v>
      </c>
      <c r="G926" s="6">
        <v>0</v>
      </c>
      <c r="H926" s="6">
        <v>0</v>
      </c>
      <c r="I926" s="6">
        <v>0</v>
      </c>
    </row>
    <row r="927" spans="1:9" ht="31.5">
      <c r="A927" s="108" t="s">
        <v>525</v>
      </c>
      <c r="B927" s="4"/>
      <c r="C927" s="4" t="s">
        <v>52</v>
      </c>
      <c r="D927" s="4" t="s">
        <v>23</v>
      </c>
      <c r="E927" s="21" t="s">
        <v>526</v>
      </c>
      <c r="F927" s="4"/>
      <c r="G927" s="6">
        <f>G928+G929</f>
        <v>9137.6</v>
      </c>
      <c r="H927" s="6">
        <f>H928+H929</f>
        <v>0</v>
      </c>
      <c r="I927" s="6">
        <f>I928+I929</f>
        <v>0</v>
      </c>
    </row>
    <row r="928" spans="1:9" ht="31.5">
      <c r="A928" s="108" t="s">
        <v>25</v>
      </c>
      <c r="B928" s="4"/>
      <c r="C928" s="4" t="s">
        <v>52</v>
      </c>
      <c r="D928" s="4" t="s">
        <v>23</v>
      </c>
      <c r="E928" s="21" t="s">
        <v>526</v>
      </c>
      <c r="F928" s="4" t="s">
        <v>36</v>
      </c>
      <c r="G928" s="6">
        <v>9137.6</v>
      </c>
      <c r="H928" s="6"/>
      <c r="I928" s="6"/>
    </row>
    <row r="929" spans="1:9" ht="31.5" hidden="1">
      <c r="A929" s="108" t="s">
        <v>96</v>
      </c>
      <c r="B929" s="4"/>
      <c r="C929" s="4" t="s">
        <v>52</v>
      </c>
      <c r="D929" s="4" t="s">
        <v>23</v>
      </c>
      <c r="E929" s="21" t="s">
        <v>526</v>
      </c>
      <c r="F929" s="4" t="s">
        <v>54</v>
      </c>
      <c r="G929" s="6"/>
      <c r="H929" s="6"/>
      <c r="I929" s="6"/>
    </row>
    <row r="930" spans="1:9">
      <c r="A930" s="108" t="s">
        <v>527</v>
      </c>
      <c r="B930" s="4"/>
      <c r="C930" s="4" t="s">
        <v>52</v>
      </c>
      <c r="D930" s="4" t="s">
        <v>23</v>
      </c>
      <c r="E930" s="21" t="s">
        <v>528</v>
      </c>
      <c r="F930" s="4"/>
      <c r="G930" s="6">
        <f>G931</f>
        <v>0</v>
      </c>
      <c r="H930" s="6">
        <f>H931</f>
        <v>0</v>
      </c>
      <c r="I930" s="6">
        <f>I931</f>
        <v>20010</v>
      </c>
    </row>
    <row r="931" spans="1:9" ht="31.5">
      <c r="A931" s="108" t="s">
        <v>96</v>
      </c>
      <c r="B931" s="4"/>
      <c r="C931" s="4" t="s">
        <v>52</v>
      </c>
      <c r="D931" s="4" t="s">
        <v>23</v>
      </c>
      <c r="E931" s="21" t="s">
        <v>528</v>
      </c>
      <c r="F931" s="4" t="s">
        <v>54</v>
      </c>
      <c r="G931" s="6"/>
      <c r="H931" s="6"/>
      <c r="I931" s="6">
        <v>20010</v>
      </c>
    </row>
    <row r="932" spans="1:9" ht="31.5">
      <c r="A932" s="108" t="s">
        <v>529</v>
      </c>
      <c r="B932" s="4"/>
      <c r="C932" s="4" t="s">
        <v>52</v>
      </c>
      <c r="D932" s="4" t="s">
        <v>23</v>
      </c>
      <c r="E932" s="21" t="s">
        <v>530</v>
      </c>
      <c r="F932" s="4"/>
      <c r="G932" s="6">
        <f>G933+G936+G939</f>
        <v>145</v>
      </c>
      <c r="H932" s="6">
        <f>H933+H936+H939</f>
        <v>0</v>
      </c>
      <c r="I932" s="6">
        <f>I933+I936+I939</f>
        <v>0</v>
      </c>
    </row>
    <row r="933" spans="1:9">
      <c r="A933" s="108" t="s">
        <v>21</v>
      </c>
      <c r="B933" s="4"/>
      <c r="C933" s="4" t="s">
        <v>52</v>
      </c>
      <c r="D933" s="4" t="s">
        <v>23</v>
      </c>
      <c r="E933" s="21" t="s">
        <v>531</v>
      </c>
      <c r="F933" s="4"/>
      <c r="G933" s="6">
        <f>SUM(G934:G935)</f>
        <v>145</v>
      </c>
      <c r="H933" s="6">
        <f>SUM(H934:H935)</f>
        <v>0</v>
      </c>
      <c r="I933" s="6">
        <f>SUM(I934:I935)</f>
        <v>0</v>
      </c>
    </row>
    <row r="934" spans="1:9" ht="31.5">
      <c r="A934" s="108" t="s">
        <v>25</v>
      </c>
      <c r="B934" s="4"/>
      <c r="C934" s="4" t="s">
        <v>52</v>
      </c>
      <c r="D934" s="4" t="s">
        <v>23</v>
      </c>
      <c r="E934" s="21" t="s">
        <v>531</v>
      </c>
      <c r="F934" s="4" t="s">
        <v>36</v>
      </c>
      <c r="G934" s="6">
        <v>120</v>
      </c>
      <c r="H934" s="6">
        <v>0</v>
      </c>
      <c r="I934" s="6">
        <v>0</v>
      </c>
    </row>
    <row r="935" spans="1:9" ht="31.5">
      <c r="A935" s="108" t="s">
        <v>96</v>
      </c>
      <c r="B935" s="4"/>
      <c r="C935" s="4" t="s">
        <v>52</v>
      </c>
      <c r="D935" s="4" t="s">
        <v>23</v>
      </c>
      <c r="E935" s="21" t="s">
        <v>531</v>
      </c>
      <c r="F935" s="4" t="s">
        <v>54</v>
      </c>
      <c r="G935" s="6">
        <v>25</v>
      </c>
      <c r="H935" s="6">
        <v>0</v>
      </c>
      <c r="I935" s="6">
        <v>0</v>
      </c>
    </row>
    <row r="936" spans="1:9" ht="47.25" hidden="1">
      <c r="A936" s="108" t="s">
        <v>532</v>
      </c>
      <c r="B936" s="4"/>
      <c r="C936" s="4" t="s">
        <v>52</v>
      </c>
      <c r="D936" s="4" t="s">
        <v>23</v>
      </c>
      <c r="E936" s="19" t="s">
        <v>533</v>
      </c>
      <c r="F936" s="4"/>
      <c r="G936" s="6">
        <f>SUM(G937:G938)</f>
        <v>0</v>
      </c>
      <c r="H936" s="6">
        <f>SUM(H937:H938)</f>
        <v>0</v>
      </c>
      <c r="I936" s="6">
        <f>SUM(I937:I938)</f>
        <v>0</v>
      </c>
    </row>
    <row r="937" spans="1:9" ht="47.25" hidden="1">
      <c r="A937" s="2" t="s">
        <v>24</v>
      </c>
      <c r="B937" s="4"/>
      <c r="C937" s="4" t="s">
        <v>52</v>
      </c>
      <c r="D937" s="4" t="s">
        <v>23</v>
      </c>
      <c r="E937" s="19" t="s">
        <v>533</v>
      </c>
      <c r="F937" s="4" t="s">
        <v>35</v>
      </c>
      <c r="G937" s="6"/>
      <c r="H937" s="6"/>
      <c r="I937" s="6"/>
    </row>
    <row r="938" spans="1:9" ht="31.5" hidden="1">
      <c r="A938" s="108" t="s">
        <v>96</v>
      </c>
      <c r="B938" s="4"/>
      <c r="C938" s="4" t="s">
        <v>52</v>
      </c>
      <c r="D938" s="4" t="s">
        <v>23</v>
      </c>
      <c r="E938" s="19" t="s">
        <v>533</v>
      </c>
      <c r="F938" s="4" t="s">
        <v>54</v>
      </c>
      <c r="G938" s="6"/>
      <c r="H938" s="6"/>
      <c r="I938" s="6"/>
    </row>
    <row r="939" spans="1:9" ht="47.25" hidden="1">
      <c r="A939" s="2" t="s">
        <v>534</v>
      </c>
      <c r="B939" s="4"/>
      <c r="C939" s="4" t="s">
        <v>52</v>
      </c>
      <c r="D939" s="4" t="s">
        <v>23</v>
      </c>
      <c r="E939" s="19" t="s">
        <v>535</v>
      </c>
      <c r="F939" s="4"/>
      <c r="G939" s="6">
        <f>SUM(G940:G941)</f>
        <v>0</v>
      </c>
      <c r="H939" s="6">
        <f>SUM(H940:H941)</f>
        <v>0</v>
      </c>
      <c r="I939" s="6">
        <f>SUM(I940:I941)</f>
        <v>0</v>
      </c>
    </row>
    <row r="940" spans="1:9" ht="47.25" hidden="1">
      <c r="A940" s="2" t="s">
        <v>24</v>
      </c>
      <c r="B940" s="4"/>
      <c r="C940" s="4" t="s">
        <v>52</v>
      </c>
      <c r="D940" s="4" t="s">
        <v>23</v>
      </c>
      <c r="E940" s="19" t="s">
        <v>535</v>
      </c>
      <c r="F940" s="4" t="s">
        <v>35</v>
      </c>
      <c r="G940" s="6"/>
      <c r="H940" s="6"/>
      <c r="I940" s="6"/>
    </row>
    <row r="941" spans="1:9" ht="31.5" hidden="1">
      <c r="A941" s="108" t="s">
        <v>96</v>
      </c>
      <c r="B941" s="4"/>
      <c r="C941" s="4" t="s">
        <v>52</v>
      </c>
      <c r="D941" s="4" t="s">
        <v>23</v>
      </c>
      <c r="E941" s="19" t="s">
        <v>535</v>
      </c>
      <c r="F941" s="4" t="s">
        <v>54</v>
      </c>
      <c r="G941" s="6"/>
      <c r="H941" s="6"/>
      <c r="I941" s="6"/>
    </row>
    <row r="942" spans="1:9" ht="31.5" hidden="1">
      <c r="A942" s="108" t="s">
        <v>536</v>
      </c>
      <c r="B942" s="4"/>
      <c r="C942" s="4" t="s">
        <v>52</v>
      </c>
      <c r="D942" s="109" t="s">
        <v>69</v>
      </c>
      <c r="E942" s="4" t="s">
        <v>537</v>
      </c>
      <c r="F942" s="109"/>
      <c r="G942" s="6">
        <f t="shared" ref="G942:I943" si="390">G943</f>
        <v>0</v>
      </c>
      <c r="H942" s="6">
        <f t="shared" si="390"/>
        <v>0</v>
      </c>
      <c r="I942" s="6">
        <f t="shared" si="390"/>
        <v>0</v>
      </c>
    </row>
    <row r="943" spans="1:9" hidden="1">
      <c r="A943" s="108" t="s">
        <v>21</v>
      </c>
      <c r="B943" s="21"/>
      <c r="C943" s="4" t="s">
        <v>52</v>
      </c>
      <c r="D943" s="4" t="s">
        <v>23</v>
      </c>
      <c r="E943" s="4" t="s">
        <v>538</v>
      </c>
      <c r="F943" s="4"/>
      <c r="G943" s="6">
        <f t="shared" si="390"/>
        <v>0</v>
      </c>
      <c r="H943" s="6">
        <f t="shared" si="390"/>
        <v>0</v>
      </c>
      <c r="I943" s="6">
        <f t="shared" si="390"/>
        <v>0</v>
      </c>
    </row>
    <row r="944" spans="1:9" ht="31.5" hidden="1">
      <c r="A944" s="108" t="s">
        <v>96</v>
      </c>
      <c r="B944" s="21"/>
      <c r="C944" s="4" t="s">
        <v>52</v>
      </c>
      <c r="D944" s="4" t="s">
        <v>23</v>
      </c>
      <c r="E944" s="4" t="s">
        <v>538</v>
      </c>
      <c r="F944" s="4" t="s">
        <v>54</v>
      </c>
      <c r="G944" s="6"/>
      <c r="H944" s="6"/>
      <c r="I944" s="6"/>
    </row>
    <row r="945" spans="1:9" ht="47.25">
      <c r="A945" s="108" t="s">
        <v>865</v>
      </c>
      <c r="B945" s="4"/>
      <c r="C945" s="4" t="s">
        <v>52</v>
      </c>
      <c r="D945" s="4" t="s">
        <v>23</v>
      </c>
      <c r="E945" s="21" t="s">
        <v>484</v>
      </c>
      <c r="F945" s="4"/>
      <c r="G945" s="6">
        <f>G946+G949</f>
        <v>29619.1</v>
      </c>
      <c r="H945" s="6">
        <f>H946+H949</f>
        <v>23045.399999999998</v>
      </c>
      <c r="I945" s="6">
        <f>I946+I949</f>
        <v>39005.699999999997</v>
      </c>
    </row>
    <row r="946" spans="1:9">
      <c r="A946" s="108" t="s">
        <v>21</v>
      </c>
      <c r="B946" s="4"/>
      <c r="C946" s="4" t="s">
        <v>52</v>
      </c>
      <c r="D946" s="4" t="s">
        <v>23</v>
      </c>
      <c r="E946" s="21" t="s">
        <v>485</v>
      </c>
      <c r="F946" s="4"/>
      <c r="G946" s="6">
        <f>SUM(G947:G948)</f>
        <v>29569.1</v>
      </c>
      <c r="H946" s="6">
        <f>SUM(H947:H948)</f>
        <v>17258.599999999999</v>
      </c>
      <c r="I946" s="6">
        <f>SUM(I947:I948)</f>
        <v>26300</v>
      </c>
    </row>
    <row r="947" spans="1:9" ht="31.5">
      <c r="A947" s="108" t="s">
        <v>25</v>
      </c>
      <c r="B947" s="4"/>
      <c r="C947" s="4" t="s">
        <v>52</v>
      </c>
      <c r="D947" s="4" t="s">
        <v>23</v>
      </c>
      <c r="E947" s="21" t="s">
        <v>485</v>
      </c>
      <c r="F947" s="4" t="s">
        <v>36</v>
      </c>
      <c r="G947" s="6">
        <v>13919.2</v>
      </c>
      <c r="H947" s="6">
        <v>0</v>
      </c>
      <c r="I947" s="6">
        <v>14600</v>
      </c>
    </row>
    <row r="948" spans="1:9" ht="31.5">
      <c r="A948" s="108" t="s">
        <v>96</v>
      </c>
      <c r="B948" s="4"/>
      <c r="C948" s="4" t="s">
        <v>52</v>
      </c>
      <c r="D948" s="4" t="s">
        <v>23</v>
      </c>
      <c r="E948" s="21" t="s">
        <v>485</v>
      </c>
      <c r="F948" s="4" t="s">
        <v>54</v>
      </c>
      <c r="G948" s="6">
        <v>15649.9</v>
      </c>
      <c r="H948" s="6">
        <v>17258.599999999999</v>
      </c>
      <c r="I948" s="6">
        <v>11700</v>
      </c>
    </row>
    <row r="949" spans="1:9" ht="31.5">
      <c r="A949" s="108" t="s">
        <v>486</v>
      </c>
      <c r="B949" s="4"/>
      <c r="C949" s="4" t="s">
        <v>52</v>
      </c>
      <c r="D949" s="4" t="s">
        <v>23</v>
      </c>
      <c r="E949" s="21" t="s">
        <v>487</v>
      </c>
      <c r="F949" s="4"/>
      <c r="G949" s="6">
        <f>SUM(G950:G951)</f>
        <v>50</v>
      </c>
      <c r="H949" s="6">
        <f>SUM(H950:H951)</f>
        <v>5786.7999999999993</v>
      </c>
      <c r="I949" s="6">
        <f>SUM(I950:I951)</f>
        <v>12705.7</v>
      </c>
    </row>
    <row r="950" spans="1:9" ht="31.5">
      <c r="A950" s="108" t="s">
        <v>25</v>
      </c>
      <c r="B950" s="4"/>
      <c r="C950" s="4" t="s">
        <v>52</v>
      </c>
      <c r="D950" s="4" t="s">
        <v>23</v>
      </c>
      <c r="E950" s="21" t="s">
        <v>487</v>
      </c>
      <c r="F950" s="4" t="s">
        <v>36</v>
      </c>
      <c r="G950" s="6">
        <v>0</v>
      </c>
      <c r="H950" s="6">
        <v>2898.7</v>
      </c>
      <c r="I950" s="6">
        <v>3050</v>
      </c>
    </row>
    <row r="951" spans="1:9" ht="31.5">
      <c r="A951" s="108" t="s">
        <v>96</v>
      </c>
      <c r="B951" s="4"/>
      <c r="C951" s="4" t="s">
        <v>52</v>
      </c>
      <c r="D951" s="4" t="s">
        <v>23</v>
      </c>
      <c r="E951" s="21" t="s">
        <v>487</v>
      </c>
      <c r="F951" s="4" t="s">
        <v>54</v>
      </c>
      <c r="G951" s="6">
        <v>50</v>
      </c>
      <c r="H951" s="6">
        <v>2888.1</v>
      </c>
      <c r="I951" s="6">
        <v>9655.7000000000007</v>
      </c>
    </row>
    <row r="952" spans="1:9">
      <c r="A952" s="108" t="s">
        <v>53</v>
      </c>
      <c r="B952" s="4"/>
      <c r="C952" s="4" t="s">
        <v>52</v>
      </c>
      <c r="D952" s="4" t="s">
        <v>27</v>
      </c>
      <c r="E952" s="4"/>
      <c r="F952" s="4"/>
      <c r="G952" s="6">
        <f>G953</f>
        <v>223288.1</v>
      </c>
      <c r="H952" s="6">
        <f>H953</f>
        <v>225193.3</v>
      </c>
      <c r="I952" s="6">
        <f>I953</f>
        <v>225294.4</v>
      </c>
    </row>
    <row r="953" spans="1:9" s="104" customFormat="1" ht="31.5">
      <c r="A953" s="96" t="s">
        <v>466</v>
      </c>
      <c r="B953" s="105"/>
      <c r="C953" s="101" t="s">
        <v>52</v>
      </c>
      <c r="D953" s="101" t="s">
        <v>27</v>
      </c>
      <c r="E953" s="102" t="s">
        <v>297</v>
      </c>
      <c r="F953" s="102"/>
      <c r="G953" s="103">
        <f>G954+G965</f>
        <v>223288.1</v>
      </c>
      <c r="H953" s="103">
        <f>H954+H965</f>
        <v>225193.3</v>
      </c>
      <c r="I953" s="103">
        <f>I954+I965</f>
        <v>225294.4</v>
      </c>
    </row>
    <row r="954" spans="1:9">
      <c r="A954" s="108" t="s">
        <v>178</v>
      </c>
      <c r="B954" s="4"/>
      <c r="C954" s="4" t="s">
        <v>52</v>
      </c>
      <c r="D954" s="21" t="s">
        <v>27</v>
      </c>
      <c r="E954" s="21" t="s">
        <v>492</v>
      </c>
      <c r="F954" s="4"/>
      <c r="G954" s="6">
        <f>G955+G959</f>
        <v>20</v>
      </c>
      <c r="H954" s="6">
        <f>H955+H959</f>
        <v>0</v>
      </c>
      <c r="I954" s="6">
        <f>I955+I959</f>
        <v>0</v>
      </c>
    </row>
    <row r="955" spans="1:9">
      <c r="A955" s="108" t="s">
        <v>497</v>
      </c>
      <c r="B955" s="4"/>
      <c r="C955" s="4" t="s">
        <v>52</v>
      </c>
      <c r="D955" s="21" t="s">
        <v>27</v>
      </c>
      <c r="E955" s="21" t="s">
        <v>539</v>
      </c>
      <c r="F955" s="4"/>
      <c r="G955" s="6">
        <f>G956</f>
        <v>10</v>
      </c>
      <c r="H955" s="6">
        <f>H956</f>
        <v>0</v>
      </c>
      <c r="I955" s="6">
        <f>I956</f>
        <v>0</v>
      </c>
    </row>
    <row r="956" spans="1:9" ht="63.75" customHeight="1">
      <c r="A956" s="71" t="s">
        <v>498</v>
      </c>
      <c r="B956" s="69"/>
      <c r="C956" s="69" t="s">
        <v>52</v>
      </c>
      <c r="D956" s="69" t="s">
        <v>27</v>
      </c>
      <c r="E956" s="70" t="s">
        <v>499</v>
      </c>
      <c r="F956" s="69"/>
      <c r="G956" s="6">
        <f>SUM(G957:G958)</f>
        <v>10</v>
      </c>
      <c r="H956" s="6">
        <f>SUM(H957:H958)</f>
        <v>0</v>
      </c>
      <c r="I956" s="6">
        <f>SUM(I957:I958)</f>
        <v>0</v>
      </c>
    </row>
    <row r="957" spans="1:9" ht="31.5">
      <c r="A957" s="71" t="s">
        <v>25</v>
      </c>
      <c r="B957" s="69"/>
      <c r="C957" s="69" t="s">
        <v>52</v>
      </c>
      <c r="D957" s="69" t="s">
        <v>27</v>
      </c>
      <c r="E957" s="70" t="s">
        <v>499</v>
      </c>
      <c r="F957" s="69" t="s">
        <v>36</v>
      </c>
      <c r="G957" s="72">
        <v>5</v>
      </c>
      <c r="H957" s="72"/>
      <c r="I957" s="72"/>
    </row>
    <row r="958" spans="1:9" ht="31.5">
      <c r="A958" s="108" t="s">
        <v>96</v>
      </c>
      <c r="B958" s="69"/>
      <c r="C958" s="69" t="s">
        <v>52</v>
      </c>
      <c r="D958" s="69" t="s">
        <v>27</v>
      </c>
      <c r="E958" s="70" t="s">
        <v>499</v>
      </c>
      <c r="F958" s="69" t="s">
        <v>54</v>
      </c>
      <c r="G958" s="72">
        <v>5</v>
      </c>
      <c r="H958" s="72"/>
      <c r="I958" s="72"/>
    </row>
    <row r="959" spans="1:9">
      <c r="A959" s="108" t="s">
        <v>500</v>
      </c>
      <c r="B959" s="4"/>
      <c r="C959" s="4" t="s">
        <v>52</v>
      </c>
      <c r="D959" s="21" t="s">
        <v>27</v>
      </c>
      <c r="E959" s="21" t="s">
        <v>501</v>
      </c>
      <c r="F959" s="4"/>
      <c r="G959" s="6">
        <f>G960+G962</f>
        <v>10</v>
      </c>
      <c r="H959" s="6">
        <f>H960+H962</f>
        <v>0</v>
      </c>
      <c r="I959" s="6">
        <f>I960+I962</f>
        <v>0</v>
      </c>
    </row>
    <row r="960" spans="1:9">
      <c r="A960" s="108" t="s">
        <v>872</v>
      </c>
      <c r="B960" s="4"/>
      <c r="C960" s="4" t="s">
        <v>52</v>
      </c>
      <c r="D960" s="4" t="s">
        <v>27</v>
      </c>
      <c r="E960" s="19" t="s">
        <v>866</v>
      </c>
      <c r="F960" s="4"/>
      <c r="G960" s="6">
        <f>SUM(G961:G961)</f>
        <v>10</v>
      </c>
      <c r="H960" s="6">
        <f>SUM(H961:H961)</f>
        <v>0</v>
      </c>
      <c r="I960" s="6">
        <f>SUM(I961:I961)</f>
        <v>0</v>
      </c>
    </row>
    <row r="961" spans="1:9" ht="31.5">
      <c r="A961" s="108" t="s">
        <v>96</v>
      </c>
      <c r="B961" s="4"/>
      <c r="C961" s="4" t="s">
        <v>52</v>
      </c>
      <c r="D961" s="4" t="s">
        <v>27</v>
      </c>
      <c r="E961" s="19" t="s">
        <v>866</v>
      </c>
      <c r="F961" s="4" t="s">
        <v>54</v>
      </c>
      <c r="G961" s="6">
        <v>10</v>
      </c>
      <c r="H961" s="6"/>
      <c r="I961" s="6"/>
    </row>
    <row r="962" spans="1:9" ht="47.25" hidden="1">
      <c r="A962" s="108" t="s">
        <v>540</v>
      </c>
      <c r="B962" s="4"/>
      <c r="C962" s="4" t="s">
        <v>52</v>
      </c>
      <c r="D962" s="4" t="s">
        <v>27</v>
      </c>
      <c r="E962" s="19" t="s">
        <v>541</v>
      </c>
      <c r="F962" s="4"/>
      <c r="G962" s="6">
        <f>SUM(G963:G964)</f>
        <v>0</v>
      </c>
      <c r="H962" s="6">
        <f>SUM(H963:H964)</f>
        <v>0</v>
      </c>
      <c r="I962" s="6">
        <f>SUM(I963:I964)</f>
        <v>0</v>
      </c>
    </row>
    <row r="963" spans="1:9" ht="31.5" hidden="1">
      <c r="A963" s="71" t="s">
        <v>25</v>
      </c>
      <c r="B963" s="4"/>
      <c r="C963" s="4" t="s">
        <v>52</v>
      </c>
      <c r="D963" s="4" t="s">
        <v>27</v>
      </c>
      <c r="E963" s="19" t="s">
        <v>541</v>
      </c>
      <c r="F963" s="4" t="s">
        <v>36</v>
      </c>
      <c r="G963" s="6"/>
      <c r="H963" s="6"/>
      <c r="I963" s="6"/>
    </row>
    <row r="964" spans="1:9" ht="31.5" hidden="1">
      <c r="A964" s="108" t="s">
        <v>96</v>
      </c>
      <c r="B964" s="4"/>
      <c r="C964" s="4" t="s">
        <v>52</v>
      </c>
      <c r="D964" s="4" t="s">
        <v>27</v>
      </c>
      <c r="E964" s="19" t="s">
        <v>541</v>
      </c>
      <c r="F964" s="4" t="s">
        <v>54</v>
      </c>
      <c r="G964" s="6"/>
      <c r="H964" s="6"/>
      <c r="I964" s="6"/>
    </row>
    <row r="965" spans="1:9">
      <c r="A965" s="68" t="s">
        <v>175</v>
      </c>
      <c r="B965" s="109"/>
      <c r="C965" s="4" t="s">
        <v>52</v>
      </c>
      <c r="D965" s="4" t="s">
        <v>27</v>
      </c>
      <c r="E965" s="21" t="s">
        <v>467</v>
      </c>
      <c r="F965" s="4"/>
      <c r="G965" s="6">
        <f>G966+G978+G981+G984</f>
        <v>223268.1</v>
      </c>
      <c r="H965" s="6">
        <f>H966+H978+H981+H984</f>
        <v>225193.3</v>
      </c>
      <c r="I965" s="6">
        <f>I966+I978+I981+I984</f>
        <v>225294.4</v>
      </c>
    </row>
    <row r="966" spans="1:9" ht="31.5">
      <c r="A966" s="108" t="s">
        <v>751</v>
      </c>
      <c r="B966" s="4"/>
      <c r="C966" s="4" t="s">
        <v>52</v>
      </c>
      <c r="D966" s="21" t="s">
        <v>27</v>
      </c>
      <c r="E966" s="21" t="s">
        <v>468</v>
      </c>
      <c r="F966" s="4"/>
      <c r="G966" s="6">
        <f>G967+G969+G971+G973+G975</f>
        <v>222258.1</v>
      </c>
      <c r="H966" s="6">
        <f>H967+H969+H971+H973+H975</f>
        <v>224193.3</v>
      </c>
      <c r="I966" s="6">
        <f>I967+I969+I971+I973+I975</f>
        <v>224294.39999999999</v>
      </c>
    </row>
    <row r="967" spans="1:9" ht="63">
      <c r="A967" s="108" t="s">
        <v>512</v>
      </c>
      <c r="B967" s="4"/>
      <c r="C967" s="4" t="s">
        <v>52</v>
      </c>
      <c r="D967" s="4" t="s">
        <v>27</v>
      </c>
      <c r="E967" s="21" t="s">
        <v>513</v>
      </c>
      <c r="F967" s="4"/>
      <c r="G967" s="6">
        <f>G968</f>
        <v>19218.7</v>
      </c>
      <c r="H967" s="6">
        <f>H968</f>
        <v>19218.7</v>
      </c>
      <c r="I967" s="6">
        <f>I968</f>
        <v>19218.7</v>
      </c>
    </row>
    <row r="968" spans="1:9" ht="31.5">
      <c r="A968" s="108" t="s">
        <v>96</v>
      </c>
      <c r="B968" s="4"/>
      <c r="C968" s="4" t="s">
        <v>52</v>
      </c>
      <c r="D968" s="4" t="s">
        <v>27</v>
      </c>
      <c r="E968" s="21" t="s">
        <v>513</v>
      </c>
      <c r="F968" s="4" t="s">
        <v>54</v>
      </c>
      <c r="G968" s="72">
        <v>19218.7</v>
      </c>
      <c r="H968" s="72">
        <v>19218.7</v>
      </c>
      <c r="I968" s="72">
        <v>19218.7</v>
      </c>
    </row>
    <row r="969" spans="1:9" ht="94.5">
      <c r="A969" s="108" t="s">
        <v>542</v>
      </c>
      <c r="B969" s="4"/>
      <c r="C969" s="4" t="s">
        <v>52</v>
      </c>
      <c r="D969" s="4" t="s">
        <v>27</v>
      </c>
      <c r="E969" s="21" t="s">
        <v>543</v>
      </c>
      <c r="F969" s="4"/>
      <c r="G969" s="6">
        <f>G970</f>
        <v>16384.900000000001</v>
      </c>
      <c r="H969" s="6">
        <f>H970</f>
        <v>16384.900000000001</v>
      </c>
      <c r="I969" s="6">
        <f>I970</f>
        <v>16384.900000000001</v>
      </c>
    </row>
    <row r="970" spans="1:9" ht="31.5">
      <c r="A970" s="108" t="s">
        <v>96</v>
      </c>
      <c r="B970" s="4"/>
      <c r="C970" s="4" t="s">
        <v>52</v>
      </c>
      <c r="D970" s="4" t="s">
        <v>27</v>
      </c>
      <c r="E970" s="21" t="s">
        <v>543</v>
      </c>
      <c r="F970" s="4" t="s">
        <v>54</v>
      </c>
      <c r="G970" s="72">
        <v>16384.900000000001</v>
      </c>
      <c r="H970" s="72">
        <v>16384.900000000001</v>
      </c>
      <c r="I970" s="72">
        <v>16384.900000000001</v>
      </c>
    </row>
    <row r="971" spans="1:9">
      <c r="A971" s="108" t="s">
        <v>263</v>
      </c>
      <c r="B971" s="4"/>
      <c r="C971" s="4" t="s">
        <v>52</v>
      </c>
      <c r="D971" s="4" t="s">
        <v>27</v>
      </c>
      <c r="E971" s="21" t="s">
        <v>471</v>
      </c>
      <c r="F971" s="4"/>
      <c r="G971" s="6">
        <f>G972</f>
        <v>147132.6</v>
      </c>
      <c r="H971" s="6">
        <f>H972</f>
        <v>148974</v>
      </c>
      <c r="I971" s="6">
        <f>I972</f>
        <v>148974</v>
      </c>
    </row>
    <row r="972" spans="1:9" ht="31.5">
      <c r="A972" s="108" t="s">
        <v>96</v>
      </c>
      <c r="B972" s="4"/>
      <c r="C972" s="4" t="s">
        <v>52</v>
      </c>
      <c r="D972" s="4" t="s">
        <v>27</v>
      </c>
      <c r="E972" s="21" t="s">
        <v>471</v>
      </c>
      <c r="F972" s="4">
        <v>600</v>
      </c>
      <c r="G972" s="6">
        <v>147132.6</v>
      </c>
      <c r="H972" s="6">
        <v>148974</v>
      </c>
      <c r="I972" s="6">
        <v>148974</v>
      </c>
    </row>
    <row r="973" spans="1:9" ht="63">
      <c r="A973" s="108" t="s">
        <v>544</v>
      </c>
      <c r="B973" s="4"/>
      <c r="C973" s="4" t="s">
        <v>52</v>
      </c>
      <c r="D973" s="4" t="s">
        <v>27</v>
      </c>
      <c r="E973" s="19" t="s">
        <v>545</v>
      </c>
      <c r="F973" s="4"/>
      <c r="G973" s="6">
        <f>G974</f>
        <v>37573.9</v>
      </c>
      <c r="H973" s="6">
        <f>H974</f>
        <v>37573.9</v>
      </c>
      <c r="I973" s="6">
        <f>I974</f>
        <v>37573.9</v>
      </c>
    </row>
    <row r="974" spans="1:9" ht="31.5">
      <c r="A974" s="108" t="s">
        <v>96</v>
      </c>
      <c r="B974" s="4"/>
      <c r="C974" s="4" t="s">
        <v>52</v>
      </c>
      <c r="D974" s="4" t="s">
        <v>27</v>
      </c>
      <c r="E974" s="19" t="s">
        <v>545</v>
      </c>
      <c r="F974" s="4" t="s">
        <v>54</v>
      </c>
      <c r="G974" s="6">
        <v>37573.9</v>
      </c>
      <c r="H974" s="6">
        <v>37573.9</v>
      </c>
      <c r="I974" s="6">
        <v>37573.9</v>
      </c>
    </row>
    <row r="975" spans="1:9" ht="78.75">
      <c r="A975" s="108" t="s">
        <v>546</v>
      </c>
      <c r="B975" s="4"/>
      <c r="C975" s="4" t="s">
        <v>52</v>
      </c>
      <c r="D975" s="4" t="s">
        <v>27</v>
      </c>
      <c r="E975" s="19" t="s">
        <v>547</v>
      </c>
      <c r="F975" s="4"/>
      <c r="G975" s="6">
        <f>SUM(G976:G977)</f>
        <v>1948</v>
      </c>
      <c r="H975" s="6">
        <f>SUM(H976:H977)</f>
        <v>2041.8</v>
      </c>
      <c r="I975" s="6">
        <f>SUM(I976:I977)</f>
        <v>2142.9</v>
      </c>
    </row>
    <row r="976" spans="1:9" ht="31.5">
      <c r="A976" s="108" t="s">
        <v>96</v>
      </c>
      <c r="B976" s="4"/>
      <c r="C976" s="4" t="s">
        <v>52</v>
      </c>
      <c r="D976" s="4" t="s">
        <v>27</v>
      </c>
      <c r="E976" s="19" t="s">
        <v>547</v>
      </c>
      <c r="F976" s="4" t="s">
        <v>54</v>
      </c>
      <c r="G976" s="6">
        <v>1948</v>
      </c>
      <c r="H976" s="6">
        <v>2041.8</v>
      </c>
      <c r="I976" s="6">
        <v>2142.9</v>
      </c>
    </row>
    <row r="977" spans="1:9">
      <c r="A977" s="108" t="s">
        <v>13</v>
      </c>
      <c r="B977" s="4"/>
      <c r="C977" s="4" t="s">
        <v>52</v>
      </c>
      <c r="D977" s="4" t="s">
        <v>27</v>
      </c>
      <c r="E977" s="19" t="s">
        <v>547</v>
      </c>
      <c r="F977" s="4" t="s">
        <v>41</v>
      </c>
      <c r="G977" s="6">
        <v>0</v>
      </c>
      <c r="H977" s="6">
        <v>0</v>
      </c>
      <c r="I977" s="6">
        <v>0</v>
      </c>
    </row>
    <row r="978" spans="1:9" ht="31.5">
      <c r="A978" s="108" t="s">
        <v>474</v>
      </c>
      <c r="B978" s="4"/>
      <c r="C978" s="4" t="s">
        <v>52</v>
      </c>
      <c r="D978" s="4" t="s">
        <v>27</v>
      </c>
      <c r="E978" s="21" t="s">
        <v>475</v>
      </c>
      <c r="F978" s="4"/>
      <c r="G978" s="6">
        <f t="shared" ref="G978:I979" si="391">G979</f>
        <v>10</v>
      </c>
      <c r="H978" s="6">
        <f t="shared" si="391"/>
        <v>0</v>
      </c>
      <c r="I978" s="6">
        <f t="shared" si="391"/>
        <v>0</v>
      </c>
    </row>
    <row r="979" spans="1:9">
      <c r="A979" s="108" t="s">
        <v>21</v>
      </c>
      <c r="B979" s="4"/>
      <c r="C979" s="4" t="s">
        <v>52</v>
      </c>
      <c r="D979" s="4" t="s">
        <v>27</v>
      </c>
      <c r="E979" s="21" t="s">
        <v>478</v>
      </c>
      <c r="F979" s="4"/>
      <c r="G979" s="6">
        <f t="shared" si="391"/>
        <v>10</v>
      </c>
      <c r="H979" s="6">
        <f t="shared" si="391"/>
        <v>0</v>
      </c>
      <c r="I979" s="6">
        <f t="shared" si="391"/>
        <v>0</v>
      </c>
    </row>
    <row r="980" spans="1:9" ht="31.5">
      <c r="A980" s="108" t="s">
        <v>96</v>
      </c>
      <c r="B980" s="4"/>
      <c r="C980" s="4" t="s">
        <v>52</v>
      </c>
      <c r="D980" s="4" t="s">
        <v>27</v>
      </c>
      <c r="E980" s="21" t="s">
        <v>478</v>
      </c>
      <c r="F980" s="4" t="s">
        <v>54</v>
      </c>
      <c r="G980" s="6">
        <v>10</v>
      </c>
      <c r="H980" s="6"/>
      <c r="I980" s="6"/>
    </row>
    <row r="981" spans="1:9" ht="31.5">
      <c r="A981" s="108" t="s">
        <v>529</v>
      </c>
      <c r="B981" s="4"/>
      <c r="C981" s="4" t="s">
        <v>52</v>
      </c>
      <c r="D981" s="4" t="s">
        <v>27</v>
      </c>
      <c r="E981" s="21" t="s">
        <v>530</v>
      </c>
      <c r="F981" s="4"/>
      <c r="G981" s="6">
        <f t="shared" ref="G981:I982" si="392">G982</f>
        <v>500</v>
      </c>
      <c r="H981" s="6">
        <f t="shared" si="392"/>
        <v>0</v>
      </c>
      <c r="I981" s="6">
        <f t="shared" si="392"/>
        <v>0</v>
      </c>
    </row>
    <row r="982" spans="1:9">
      <c r="A982" s="108" t="s">
        <v>21</v>
      </c>
      <c r="B982" s="4"/>
      <c r="C982" s="4" t="s">
        <v>52</v>
      </c>
      <c r="D982" s="4" t="s">
        <v>27</v>
      </c>
      <c r="E982" s="21" t="s">
        <v>531</v>
      </c>
      <c r="F982" s="4"/>
      <c r="G982" s="6">
        <f t="shared" si="392"/>
        <v>500</v>
      </c>
      <c r="H982" s="6">
        <f t="shared" si="392"/>
        <v>0</v>
      </c>
      <c r="I982" s="6">
        <f t="shared" si="392"/>
        <v>0</v>
      </c>
    </row>
    <row r="983" spans="1:9" ht="31.5">
      <c r="A983" s="108" t="s">
        <v>96</v>
      </c>
      <c r="B983" s="4"/>
      <c r="C983" s="4" t="s">
        <v>52</v>
      </c>
      <c r="D983" s="4" t="s">
        <v>27</v>
      </c>
      <c r="E983" s="21" t="s">
        <v>531</v>
      </c>
      <c r="F983" s="4" t="s">
        <v>54</v>
      </c>
      <c r="G983" s="6">
        <v>500</v>
      </c>
      <c r="H983" s="6"/>
      <c r="I983" s="6"/>
    </row>
    <row r="984" spans="1:9" ht="31.5">
      <c r="A984" s="108" t="s">
        <v>536</v>
      </c>
      <c r="B984" s="4"/>
      <c r="C984" s="4" t="s">
        <v>52</v>
      </c>
      <c r="D984" s="4" t="s">
        <v>27</v>
      </c>
      <c r="E984" s="21" t="s">
        <v>537</v>
      </c>
      <c r="F984" s="4"/>
      <c r="G984" s="6">
        <f t="shared" ref="G984:I985" si="393">G985</f>
        <v>500</v>
      </c>
      <c r="H984" s="6">
        <f t="shared" si="393"/>
        <v>1000</v>
      </c>
      <c r="I984" s="6">
        <f t="shared" si="393"/>
        <v>1000</v>
      </c>
    </row>
    <row r="985" spans="1:9">
      <c r="A985" s="108" t="s">
        <v>21</v>
      </c>
      <c r="B985" s="4"/>
      <c r="C985" s="4" t="s">
        <v>52</v>
      </c>
      <c r="D985" s="4" t="s">
        <v>27</v>
      </c>
      <c r="E985" s="21" t="s">
        <v>538</v>
      </c>
      <c r="F985" s="4"/>
      <c r="G985" s="6">
        <f t="shared" si="393"/>
        <v>500</v>
      </c>
      <c r="H985" s="6">
        <f t="shared" si="393"/>
        <v>1000</v>
      </c>
      <c r="I985" s="6">
        <f t="shared" si="393"/>
        <v>1000</v>
      </c>
    </row>
    <row r="986" spans="1:9" ht="31.5">
      <c r="A986" s="108" t="s">
        <v>96</v>
      </c>
      <c r="B986" s="4"/>
      <c r="C986" s="4" t="s">
        <v>52</v>
      </c>
      <c r="D986" s="4" t="s">
        <v>27</v>
      </c>
      <c r="E986" s="21" t="s">
        <v>538</v>
      </c>
      <c r="F986" s="4" t="s">
        <v>54</v>
      </c>
      <c r="G986" s="6">
        <v>500</v>
      </c>
      <c r="H986" s="6">
        <v>1000</v>
      </c>
      <c r="I986" s="6">
        <v>1000</v>
      </c>
    </row>
    <row r="987" spans="1:9" ht="31.5" hidden="1">
      <c r="A987" s="108" t="s">
        <v>486</v>
      </c>
      <c r="B987" s="4"/>
      <c r="C987" s="4" t="s">
        <v>52</v>
      </c>
      <c r="D987" s="4" t="s">
        <v>27</v>
      </c>
      <c r="E987" s="21" t="s">
        <v>487</v>
      </c>
      <c r="F987" s="4"/>
      <c r="G987" s="6">
        <f>G988</f>
        <v>0</v>
      </c>
      <c r="H987" s="6">
        <f>H988</f>
        <v>0</v>
      </c>
      <c r="I987" s="6">
        <f>I988</f>
        <v>0</v>
      </c>
    </row>
    <row r="988" spans="1:9" ht="31.5" hidden="1">
      <c r="A988" s="108" t="s">
        <v>96</v>
      </c>
      <c r="B988" s="4"/>
      <c r="C988" s="4" t="s">
        <v>52</v>
      </c>
      <c r="D988" s="4" t="s">
        <v>27</v>
      </c>
      <c r="E988" s="21" t="s">
        <v>487</v>
      </c>
      <c r="F988" s="4" t="s">
        <v>54</v>
      </c>
      <c r="G988" s="6"/>
      <c r="H988" s="6"/>
      <c r="I988" s="6"/>
    </row>
    <row r="989" spans="1:9">
      <c r="A989" s="108" t="s">
        <v>548</v>
      </c>
      <c r="B989" s="4"/>
      <c r="C989" s="4" t="s">
        <v>52</v>
      </c>
      <c r="D989" s="4" t="s">
        <v>52</v>
      </c>
      <c r="E989" s="4"/>
      <c r="F989" s="4"/>
      <c r="G989" s="6">
        <f>G990+G1011+G995</f>
        <v>4835.8999999999996</v>
      </c>
      <c r="H989" s="6">
        <f>H990+H1011+H995</f>
        <v>8986.2999999999993</v>
      </c>
      <c r="I989" s="6">
        <f>I990+I1011+I995</f>
        <v>8986.2999999999993</v>
      </c>
    </row>
    <row r="990" spans="1:9" s="104" customFormat="1" ht="31.5">
      <c r="A990" s="96" t="s">
        <v>161</v>
      </c>
      <c r="B990" s="105"/>
      <c r="C990" s="101" t="s">
        <v>52</v>
      </c>
      <c r="D990" s="101" t="s">
        <v>52</v>
      </c>
      <c r="E990" s="102" t="s">
        <v>162</v>
      </c>
      <c r="F990" s="102"/>
      <c r="G990" s="103">
        <f t="shared" ref="G990:I991" si="394">G991</f>
        <v>111</v>
      </c>
      <c r="H990" s="103">
        <f t="shared" si="394"/>
        <v>111</v>
      </c>
      <c r="I990" s="103">
        <f t="shared" si="394"/>
        <v>111</v>
      </c>
    </row>
    <row r="991" spans="1:9">
      <c r="A991" s="108" t="s">
        <v>179</v>
      </c>
      <c r="B991" s="109"/>
      <c r="C991" s="109" t="s">
        <v>52</v>
      </c>
      <c r="D991" s="109" t="s">
        <v>52</v>
      </c>
      <c r="E991" s="109" t="s">
        <v>193</v>
      </c>
      <c r="F991" s="109"/>
      <c r="G991" s="8">
        <f t="shared" si="394"/>
        <v>111</v>
      </c>
      <c r="H991" s="8">
        <f t="shared" si="394"/>
        <v>111</v>
      </c>
      <c r="I991" s="8">
        <f t="shared" si="394"/>
        <v>111</v>
      </c>
    </row>
    <row r="992" spans="1:9" ht="47.25">
      <c r="A992" s="108" t="s">
        <v>549</v>
      </c>
      <c r="B992" s="109"/>
      <c r="C992" s="109" t="s">
        <v>52</v>
      </c>
      <c r="D992" s="109" t="s">
        <v>52</v>
      </c>
      <c r="E992" s="109" t="s">
        <v>550</v>
      </c>
      <c r="F992" s="109"/>
      <c r="G992" s="8">
        <f t="shared" ref="G992:I993" si="395">SUM(G993)</f>
        <v>111</v>
      </c>
      <c r="H992" s="8">
        <f t="shared" si="395"/>
        <v>111</v>
      </c>
      <c r="I992" s="8">
        <f t="shared" si="395"/>
        <v>111</v>
      </c>
    </row>
    <row r="993" spans="1:9">
      <c r="A993" s="108" t="s">
        <v>247</v>
      </c>
      <c r="B993" s="109"/>
      <c r="C993" s="109" t="s">
        <v>52</v>
      </c>
      <c r="D993" s="109" t="s">
        <v>52</v>
      </c>
      <c r="E993" s="109" t="s">
        <v>551</v>
      </c>
      <c r="F993" s="109"/>
      <c r="G993" s="8">
        <f t="shared" si="395"/>
        <v>111</v>
      </c>
      <c r="H993" s="8">
        <f t="shared" si="395"/>
        <v>111</v>
      </c>
      <c r="I993" s="8">
        <f t="shared" si="395"/>
        <v>111</v>
      </c>
    </row>
    <row r="994" spans="1:9" ht="31.5">
      <c r="A994" s="108" t="s">
        <v>25</v>
      </c>
      <c r="B994" s="109"/>
      <c r="C994" s="109" t="s">
        <v>52</v>
      </c>
      <c r="D994" s="109" t="s">
        <v>52</v>
      </c>
      <c r="E994" s="109" t="s">
        <v>551</v>
      </c>
      <c r="F994" s="109" t="s">
        <v>36</v>
      </c>
      <c r="G994" s="8">
        <v>111</v>
      </c>
      <c r="H994" s="8">
        <v>111</v>
      </c>
      <c r="I994" s="8">
        <v>111</v>
      </c>
    </row>
    <row r="995" spans="1:9" s="104" customFormat="1" ht="31.5">
      <c r="A995" s="96" t="s">
        <v>466</v>
      </c>
      <c r="B995" s="105"/>
      <c r="C995" s="101" t="s">
        <v>52</v>
      </c>
      <c r="D995" s="101" t="s">
        <v>52</v>
      </c>
      <c r="E995" s="102" t="s">
        <v>297</v>
      </c>
      <c r="F995" s="102"/>
      <c r="G995" s="103">
        <f>G996+G1001</f>
        <v>4546.3999999999996</v>
      </c>
      <c r="H995" s="103">
        <f>H996+H1001</f>
        <v>8696.7999999999993</v>
      </c>
      <c r="I995" s="103">
        <f>I996+I1001</f>
        <v>8696.7999999999993</v>
      </c>
    </row>
    <row r="996" spans="1:9">
      <c r="A996" s="108" t="s">
        <v>178</v>
      </c>
      <c r="B996" s="4"/>
      <c r="C996" s="4" t="s">
        <v>52</v>
      </c>
      <c r="D996" s="4" t="s">
        <v>52</v>
      </c>
      <c r="E996" s="21" t="s">
        <v>492</v>
      </c>
      <c r="F996" s="4"/>
      <c r="G996" s="6">
        <f t="shared" ref="G996:I997" si="396">G997</f>
        <v>421</v>
      </c>
      <c r="H996" s="6">
        <f t="shared" si="396"/>
        <v>421</v>
      </c>
      <c r="I996" s="6">
        <f t="shared" si="396"/>
        <v>421</v>
      </c>
    </row>
    <row r="997" spans="1:9">
      <c r="A997" s="108" t="s">
        <v>556</v>
      </c>
      <c r="B997" s="4"/>
      <c r="C997" s="4" t="s">
        <v>52</v>
      </c>
      <c r="D997" s="4" t="s">
        <v>52</v>
      </c>
      <c r="E997" s="21" t="s">
        <v>557</v>
      </c>
      <c r="F997" s="4"/>
      <c r="G997" s="6">
        <f t="shared" si="396"/>
        <v>421</v>
      </c>
      <c r="H997" s="6">
        <f t="shared" si="396"/>
        <v>421</v>
      </c>
      <c r="I997" s="6">
        <f t="shared" si="396"/>
        <v>421</v>
      </c>
    </row>
    <row r="998" spans="1:9">
      <c r="A998" s="108" t="s">
        <v>558</v>
      </c>
      <c r="B998" s="4"/>
      <c r="C998" s="4" t="s">
        <v>52</v>
      </c>
      <c r="D998" s="4" t="s">
        <v>52</v>
      </c>
      <c r="E998" s="4" t="s">
        <v>559</v>
      </c>
      <c r="F998" s="4"/>
      <c r="G998" s="6">
        <f>G999+G1000</f>
        <v>421</v>
      </c>
      <c r="H998" s="6">
        <f>H999+H1000</f>
        <v>421</v>
      </c>
      <c r="I998" s="6">
        <f>I999+I1000</f>
        <v>421</v>
      </c>
    </row>
    <row r="999" spans="1:9" ht="31.5">
      <c r="A999" s="108" t="s">
        <v>25</v>
      </c>
      <c r="B999" s="4"/>
      <c r="C999" s="4" t="s">
        <v>52</v>
      </c>
      <c r="D999" s="4" t="s">
        <v>52</v>
      </c>
      <c r="E999" s="4" t="s">
        <v>559</v>
      </c>
      <c r="F999" s="4" t="s">
        <v>36</v>
      </c>
      <c r="G999" s="6">
        <v>371</v>
      </c>
      <c r="H999" s="6">
        <v>421</v>
      </c>
      <c r="I999" s="6">
        <v>421</v>
      </c>
    </row>
    <row r="1000" spans="1:9">
      <c r="A1000" s="108" t="s">
        <v>22</v>
      </c>
      <c r="B1000" s="4"/>
      <c r="C1000" s="4" t="s">
        <v>52</v>
      </c>
      <c r="D1000" s="4" t="s">
        <v>52</v>
      </c>
      <c r="E1000" s="4" t="s">
        <v>559</v>
      </c>
      <c r="F1000" s="4" t="s">
        <v>44</v>
      </c>
      <c r="G1000" s="6">
        <v>50</v>
      </c>
      <c r="H1000" s="6">
        <v>0</v>
      </c>
      <c r="I1000" s="6">
        <v>0</v>
      </c>
    </row>
    <row r="1001" spans="1:9">
      <c r="A1001" s="108" t="s">
        <v>179</v>
      </c>
      <c r="B1001" s="4"/>
      <c r="C1001" s="4" t="s">
        <v>52</v>
      </c>
      <c r="D1001" s="4" t="s">
        <v>52</v>
      </c>
      <c r="E1001" s="4" t="s">
        <v>467</v>
      </c>
      <c r="F1001" s="4"/>
      <c r="G1001" s="6">
        <f>G1002+G1007</f>
        <v>4125.3999999999996</v>
      </c>
      <c r="H1001" s="6">
        <f t="shared" ref="H1001:I1001" si="397">H1002+H1007</f>
        <v>8275.7999999999993</v>
      </c>
      <c r="I1001" s="6">
        <f t="shared" si="397"/>
        <v>8275.7999999999993</v>
      </c>
    </row>
    <row r="1002" spans="1:9" ht="31.5">
      <c r="A1002" s="108" t="s">
        <v>560</v>
      </c>
      <c r="B1002" s="4"/>
      <c r="C1002" s="4" t="s">
        <v>52</v>
      </c>
      <c r="D1002" s="4" t="s">
        <v>52</v>
      </c>
      <c r="E1002" s="4" t="s">
        <v>561</v>
      </c>
      <c r="F1002" s="4"/>
      <c r="G1002" s="6">
        <f>G1003</f>
        <v>3625.4</v>
      </c>
      <c r="H1002" s="6">
        <f t="shared" ref="H1002:I1002" si="398">H1003</f>
        <v>6275.8</v>
      </c>
      <c r="I1002" s="6">
        <f t="shared" si="398"/>
        <v>6275.8</v>
      </c>
    </row>
    <row r="1003" spans="1:9" ht="24" customHeight="1">
      <c r="A1003" s="108" t="s">
        <v>562</v>
      </c>
      <c r="B1003" s="21"/>
      <c r="C1003" s="4" t="s">
        <v>52</v>
      </c>
      <c r="D1003" s="4" t="s">
        <v>52</v>
      </c>
      <c r="E1003" s="4" t="s">
        <v>563</v>
      </c>
      <c r="F1003" s="4"/>
      <c r="G1003" s="6">
        <f>SUM(G1004:G1006)</f>
        <v>3625.4</v>
      </c>
      <c r="H1003" s="6">
        <f>SUM(H1004:H1006)</f>
        <v>6275.8</v>
      </c>
      <c r="I1003" s="6">
        <f>SUM(I1004:I1006)</f>
        <v>6275.8</v>
      </c>
    </row>
    <row r="1004" spans="1:9" ht="47.25">
      <c r="A1004" s="2" t="s">
        <v>24</v>
      </c>
      <c r="B1004" s="21"/>
      <c r="C1004" s="4" t="s">
        <v>52</v>
      </c>
      <c r="D1004" s="4" t="s">
        <v>52</v>
      </c>
      <c r="E1004" s="4" t="s">
        <v>563</v>
      </c>
      <c r="F1004" s="4" t="s">
        <v>35</v>
      </c>
      <c r="G1004" s="6">
        <v>3625.4</v>
      </c>
      <c r="H1004" s="6">
        <v>5128.3999999999996</v>
      </c>
      <c r="I1004" s="6">
        <v>5128.3999999999996</v>
      </c>
    </row>
    <row r="1005" spans="1:9" ht="31.5">
      <c r="A1005" s="108" t="s">
        <v>25</v>
      </c>
      <c r="B1005" s="21"/>
      <c r="C1005" s="4" t="s">
        <v>52</v>
      </c>
      <c r="D1005" s="4" t="s">
        <v>52</v>
      </c>
      <c r="E1005" s="4" t="s">
        <v>563</v>
      </c>
      <c r="F1005" s="4" t="s">
        <v>36</v>
      </c>
      <c r="G1005" s="6">
        <v>0</v>
      </c>
      <c r="H1005" s="6">
        <f>6275.8-H1004</f>
        <v>1147.4000000000005</v>
      </c>
      <c r="I1005" s="6">
        <f>6275.8-I1004</f>
        <v>1147.4000000000005</v>
      </c>
    </row>
    <row r="1006" spans="1:9" ht="31.5">
      <c r="A1006" s="108" t="s">
        <v>96</v>
      </c>
      <c r="B1006" s="21"/>
      <c r="C1006" s="4" t="s">
        <v>52</v>
      </c>
      <c r="D1006" s="4" t="s">
        <v>52</v>
      </c>
      <c r="E1006" s="4" t="s">
        <v>563</v>
      </c>
      <c r="F1006" s="4" t="s">
        <v>54</v>
      </c>
      <c r="G1006" s="6">
        <v>0</v>
      </c>
      <c r="H1006" s="6">
        <v>0</v>
      </c>
      <c r="I1006" s="6">
        <v>0</v>
      </c>
    </row>
    <row r="1007" spans="1:9" ht="31.5">
      <c r="A1007" s="108" t="s">
        <v>536</v>
      </c>
      <c r="B1007" s="4"/>
      <c r="C1007" s="4" t="s">
        <v>52</v>
      </c>
      <c r="D1007" s="109" t="s">
        <v>52</v>
      </c>
      <c r="E1007" s="4" t="s">
        <v>537</v>
      </c>
      <c r="F1007" s="109"/>
      <c r="G1007" s="6">
        <f>G1008</f>
        <v>500</v>
      </c>
      <c r="H1007" s="6">
        <f>H1008</f>
        <v>2000</v>
      </c>
      <c r="I1007" s="6">
        <f>I1008</f>
        <v>2000</v>
      </c>
    </row>
    <row r="1008" spans="1:9">
      <c r="A1008" s="108" t="s">
        <v>21</v>
      </c>
      <c r="B1008" s="21"/>
      <c r="C1008" s="4" t="s">
        <v>52</v>
      </c>
      <c r="D1008" s="4" t="s">
        <v>52</v>
      </c>
      <c r="E1008" s="4" t="s">
        <v>538</v>
      </c>
      <c r="F1008" s="4"/>
      <c r="G1008" s="6">
        <f>SUM(G1009:G1010)</f>
        <v>500</v>
      </c>
      <c r="H1008" s="6">
        <f>SUM(H1009:H1010)</f>
        <v>2000</v>
      </c>
      <c r="I1008" s="6">
        <f>SUM(I1009:I1010)</f>
        <v>2000</v>
      </c>
    </row>
    <row r="1009" spans="1:11" ht="31.5">
      <c r="A1009" s="108" t="s">
        <v>25</v>
      </c>
      <c r="B1009" s="21"/>
      <c r="C1009" s="4" t="s">
        <v>52</v>
      </c>
      <c r="D1009" s="4" t="s">
        <v>52</v>
      </c>
      <c r="E1009" s="4" t="s">
        <v>538</v>
      </c>
      <c r="F1009" s="4" t="s">
        <v>36</v>
      </c>
      <c r="G1009" s="6">
        <v>500</v>
      </c>
      <c r="H1009" s="6">
        <v>2000</v>
      </c>
      <c r="I1009" s="6">
        <v>2000</v>
      </c>
    </row>
    <row r="1010" spans="1:11" hidden="1">
      <c r="A1010" s="108" t="s">
        <v>22</v>
      </c>
      <c r="B1010" s="21"/>
      <c r="C1010" s="4" t="s">
        <v>52</v>
      </c>
      <c r="D1010" s="4" t="s">
        <v>52</v>
      </c>
      <c r="E1010" s="4" t="s">
        <v>538</v>
      </c>
      <c r="F1010" s="4" t="s">
        <v>44</v>
      </c>
      <c r="G1010" s="6">
        <v>0</v>
      </c>
      <c r="H1010" s="6">
        <v>0</v>
      </c>
      <c r="I1010" s="6">
        <v>0</v>
      </c>
    </row>
    <row r="1011" spans="1:11" ht="38.25" customHeight="1">
      <c r="A1011" s="96" t="s">
        <v>300</v>
      </c>
      <c r="B1011" s="4"/>
      <c r="C1011" s="101" t="s">
        <v>52</v>
      </c>
      <c r="D1011" s="101" t="s">
        <v>52</v>
      </c>
      <c r="E1011" s="102" t="s">
        <v>299</v>
      </c>
      <c r="F1011" s="102"/>
      <c r="G1011" s="103">
        <f>G1012</f>
        <v>178.5</v>
      </c>
      <c r="H1011" s="103">
        <f t="shared" ref="H1011:I1013" si="399">H1012</f>
        <v>178.5</v>
      </c>
      <c r="I1011" s="103">
        <f t="shared" si="399"/>
        <v>178.5</v>
      </c>
      <c r="J1011" s="104"/>
      <c r="K1011" s="104"/>
    </row>
    <row r="1012" spans="1:11">
      <c r="A1012" s="108" t="s">
        <v>179</v>
      </c>
      <c r="B1012" s="109"/>
      <c r="C1012" s="109" t="s">
        <v>52</v>
      </c>
      <c r="D1012" s="109" t="s">
        <v>52</v>
      </c>
      <c r="E1012" s="109" t="s">
        <v>552</v>
      </c>
      <c r="F1012" s="109"/>
      <c r="G1012" s="8">
        <f>G1013</f>
        <v>178.5</v>
      </c>
      <c r="H1012" s="8">
        <f t="shared" si="399"/>
        <v>178.5</v>
      </c>
      <c r="I1012" s="8">
        <f t="shared" si="399"/>
        <v>178.5</v>
      </c>
    </row>
    <row r="1013" spans="1:11" ht="31.5">
      <c r="A1013" s="108" t="s">
        <v>553</v>
      </c>
      <c r="B1013" s="109"/>
      <c r="C1013" s="109" t="s">
        <v>52</v>
      </c>
      <c r="D1013" s="109" t="s">
        <v>52</v>
      </c>
      <c r="E1013" s="109" t="s">
        <v>554</v>
      </c>
      <c r="F1013" s="109"/>
      <c r="G1013" s="8">
        <f>G1014</f>
        <v>178.5</v>
      </c>
      <c r="H1013" s="8">
        <f t="shared" si="399"/>
        <v>178.5</v>
      </c>
      <c r="I1013" s="8">
        <f t="shared" si="399"/>
        <v>178.5</v>
      </c>
    </row>
    <row r="1014" spans="1:11">
      <c r="A1014" s="108" t="s">
        <v>21</v>
      </c>
      <c r="B1014" s="109"/>
      <c r="C1014" s="109" t="s">
        <v>52</v>
      </c>
      <c r="D1014" s="109" t="s">
        <v>52</v>
      </c>
      <c r="E1014" s="109" t="s">
        <v>555</v>
      </c>
      <c r="F1014" s="109"/>
      <c r="G1014" s="8">
        <f>SUM(G1015)</f>
        <v>178.5</v>
      </c>
      <c r="H1014" s="8">
        <f>SUM(H1015)</f>
        <v>178.5</v>
      </c>
      <c r="I1014" s="8">
        <f>SUM(I1015)</f>
        <v>178.5</v>
      </c>
    </row>
    <row r="1015" spans="1:11" ht="31.5">
      <c r="A1015" s="108" t="s">
        <v>25</v>
      </c>
      <c r="B1015" s="109"/>
      <c r="C1015" s="109" t="s">
        <v>52</v>
      </c>
      <c r="D1015" s="109" t="s">
        <v>52</v>
      </c>
      <c r="E1015" s="109" t="s">
        <v>555</v>
      </c>
      <c r="F1015" s="109" t="s">
        <v>36</v>
      </c>
      <c r="G1015" s="8">
        <v>178.5</v>
      </c>
      <c r="H1015" s="8">
        <v>178.5</v>
      </c>
      <c r="I1015" s="8">
        <v>178.5</v>
      </c>
    </row>
    <row r="1016" spans="1:11">
      <c r="A1016" s="108" t="s">
        <v>79</v>
      </c>
      <c r="B1016" s="4"/>
      <c r="C1016" s="4" t="s">
        <v>52</v>
      </c>
      <c r="D1016" s="4" t="s">
        <v>69</v>
      </c>
      <c r="E1016" s="4"/>
      <c r="F1016" s="4"/>
      <c r="G1016" s="6">
        <f t="shared" ref="G1016:I1017" si="400">G1017</f>
        <v>138771</v>
      </c>
      <c r="H1016" s="6">
        <f t="shared" si="400"/>
        <v>145195.6</v>
      </c>
      <c r="I1016" s="6">
        <f t="shared" si="400"/>
        <v>145277.5</v>
      </c>
    </row>
    <row r="1017" spans="1:11" s="104" customFormat="1" ht="31.5">
      <c r="A1017" s="96" t="s">
        <v>466</v>
      </c>
      <c r="B1017" s="105"/>
      <c r="C1017" s="101" t="s">
        <v>52</v>
      </c>
      <c r="D1017" s="101" t="s">
        <v>69</v>
      </c>
      <c r="E1017" s="102" t="s">
        <v>297</v>
      </c>
      <c r="F1017" s="102"/>
      <c r="G1017" s="103">
        <f t="shared" si="400"/>
        <v>138771</v>
      </c>
      <c r="H1017" s="103">
        <f t="shared" si="400"/>
        <v>145195.6</v>
      </c>
      <c r="I1017" s="103">
        <f t="shared" si="400"/>
        <v>145277.5</v>
      </c>
    </row>
    <row r="1018" spans="1:11">
      <c r="A1018" s="68" t="s">
        <v>175</v>
      </c>
      <c r="B1018" s="109"/>
      <c r="C1018" s="109" t="s">
        <v>52</v>
      </c>
      <c r="D1018" s="109" t="s">
        <v>69</v>
      </c>
      <c r="E1018" s="21" t="s">
        <v>467</v>
      </c>
      <c r="F1018" s="21"/>
      <c r="G1018" s="8">
        <f>G1019+G1027+G1030+G1034+G1044+G1048+G1067</f>
        <v>138771</v>
      </c>
      <c r="H1018" s="8">
        <f>H1019+H1027+H1030+H1034+H1044+H1048+H1067</f>
        <v>145195.6</v>
      </c>
      <c r="I1018" s="8">
        <f>I1019+I1027+I1030+I1034+I1044+I1048+I1067</f>
        <v>145277.5</v>
      </c>
    </row>
    <row r="1019" spans="1:11" ht="31.5">
      <c r="A1019" s="108" t="s">
        <v>751</v>
      </c>
      <c r="B1019" s="74"/>
      <c r="C1019" s="74" t="s">
        <v>52</v>
      </c>
      <c r="D1019" s="74" t="s">
        <v>69</v>
      </c>
      <c r="E1019" s="75" t="s">
        <v>468</v>
      </c>
      <c r="F1019" s="74"/>
      <c r="G1019" s="76">
        <f>G1020+G1023</f>
        <v>16923.599999999999</v>
      </c>
      <c r="H1019" s="76">
        <f>H1020+H1023</f>
        <v>17111.099999999999</v>
      </c>
      <c r="I1019" s="76">
        <f>I1020+I1023</f>
        <v>17126.3</v>
      </c>
    </row>
    <row r="1020" spans="1:11" ht="63">
      <c r="A1020" s="108" t="s">
        <v>564</v>
      </c>
      <c r="B1020" s="4"/>
      <c r="C1020" s="4" t="s">
        <v>52</v>
      </c>
      <c r="D1020" s="4" t="s">
        <v>69</v>
      </c>
      <c r="E1020" s="19" t="s">
        <v>565</v>
      </c>
      <c r="F1020" s="4"/>
      <c r="G1020" s="6">
        <f>SUM(G1021:G1022)</f>
        <v>5395.1</v>
      </c>
      <c r="H1020" s="6">
        <f>SUM(H1021:H1022)</f>
        <v>5409.7</v>
      </c>
      <c r="I1020" s="6">
        <f>SUM(I1021:I1022)</f>
        <v>5424.9</v>
      </c>
    </row>
    <row r="1021" spans="1:11" ht="47.25">
      <c r="A1021" s="108" t="s">
        <v>24</v>
      </c>
      <c r="B1021" s="4"/>
      <c r="C1021" s="4" t="s">
        <v>52</v>
      </c>
      <c r="D1021" s="4" t="s">
        <v>69</v>
      </c>
      <c r="E1021" s="19" t="s">
        <v>565</v>
      </c>
      <c r="F1021" s="4" t="s">
        <v>35</v>
      </c>
      <c r="G1021" s="8">
        <v>5077.8</v>
      </c>
      <c r="H1021" s="8">
        <v>5092.3999999999996</v>
      </c>
      <c r="I1021" s="8">
        <v>5107.5999999999995</v>
      </c>
    </row>
    <row r="1022" spans="1:11" ht="31.5">
      <c r="A1022" s="108" t="s">
        <v>25</v>
      </c>
      <c r="B1022" s="4"/>
      <c r="C1022" s="4" t="s">
        <v>52</v>
      </c>
      <c r="D1022" s="4" t="s">
        <v>69</v>
      </c>
      <c r="E1022" s="19" t="s">
        <v>565</v>
      </c>
      <c r="F1022" s="4" t="s">
        <v>36</v>
      </c>
      <c r="G1022" s="8">
        <v>317.3</v>
      </c>
      <c r="H1022" s="8">
        <v>317.3</v>
      </c>
      <c r="I1022" s="8">
        <v>317.3</v>
      </c>
    </row>
    <row r="1023" spans="1:11">
      <c r="A1023" s="108" t="s">
        <v>263</v>
      </c>
      <c r="B1023" s="74"/>
      <c r="C1023" s="74" t="s">
        <v>52</v>
      </c>
      <c r="D1023" s="74" t="s">
        <v>69</v>
      </c>
      <c r="E1023" s="75" t="s">
        <v>471</v>
      </c>
      <c r="F1023" s="74"/>
      <c r="G1023" s="6">
        <f>SUM(G1024:G1026)</f>
        <v>11528.5</v>
      </c>
      <c r="H1023" s="6">
        <f>SUM(H1024:H1026)</f>
        <v>11701.4</v>
      </c>
      <c r="I1023" s="6">
        <f>SUM(I1024:I1026)</f>
        <v>11701.4</v>
      </c>
    </row>
    <row r="1024" spans="1:11" ht="47.25">
      <c r="A1024" s="79" t="s">
        <v>24</v>
      </c>
      <c r="B1024" s="74"/>
      <c r="C1024" s="74" t="s">
        <v>52</v>
      </c>
      <c r="D1024" s="74" t="s">
        <v>69</v>
      </c>
      <c r="E1024" s="75" t="s">
        <v>471</v>
      </c>
      <c r="F1024" s="74" t="s">
        <v>35</v>
      </c>
      <c r="G1024" s="76">
        <v>10277.5</v>
      </c>
      <c r="H1024" s="76">
        <v>10277.5</v>
      </c>
      <c r="I1024" s="76">
        <v>10277.5</v>
      </c>
    </row>
    <row r="1025" spans="1:9" ht="31.5">
      <c r="A1025" s="77" t="s">
        <v>25</v>
      </c>
      <c r="B1025" s="74"/>
      <c r="C1025" s="74" t="s">
        <v>52</v>
      </c>
      <c r="D1025" s="74" t="s">
        <v>69</v>
      </c>
      <c r="E1025" s="75" t="s">
        <v>471</v>
      </c>
      <c r="F1025" s="74" t="s">
        <v>36</v>
      </c>
      <c r="G1025" s="76">
        <v>1158.3999999999999</v>
      </c>
      <c r="H1025" s="76">
        <v>1331.3999999999996</v>
      </c>
      <c r="I1025" s="76">
        <v>1331.3999999999996</v>
      </c>
    </row>
    <row r="1026" spans="1:9">
      <c r="A1026" s="77" t="s">
        <v>13</v>
      </c>
      <c r="B1026" s="74"/>
      <c r="C1026" s="74" t="s">
        <v>52</v>
      </c>
      <c r="D1026" s="74" t="s">
        <v>69</v>
      </c>
      <c r="E1026" s="75" t="s">
        <v>471</v>
      </c>
      <c r="F1026" s="74" t="s">
        <v>41</v>
      </c>
      <c r="G1026" s="76">
        <v>92.6</v>
      </c>
      <c r="H1026" s="76">
        <v>92.5</v>
      </c>
      <c r="I1026" s="76">
        <v>92.5</v>
      </c>
    </row>
    <row r="1027" spans="1:9" ht="31.5">
      <c r="A1027" s="108" t="s">
        <v>474</v>
      </c>
      <c r="B1027" s="4"/>
      <c r="C1027" s="4" t="s">
        <v>52</v>
      </c>
      <c r="D1027" s="4" t="s">
        <v>69</v>
      </c>
      <c r="E1027" s="19" t="s">
        <v>475</v>
      </c>
      <c r="F1027" s="19"/>
      <c r="G1027" s="6">
        <f t="shared" ref="G1027:I1028" si="401">G1028</f>
        <v>10</v>
      </c>
      <c r="H1027" s="6">
        <f t="shared" si="401"/>
        <v>10</v>
      </c>
      <c r="I1027" s="6">
        <f t="shared" si="401"/>
        <v>10</v>
      </c>
    </row>
    <row r="1028" spans="1:9">
      <c r="A1028" s="108" t="s">
        <v>21</v>
      </c>
      <c r="B1028" s="4"/>
      <c r="C1028" s="4" t="s">
        <v>52</v>
      </c>
      <c r="D1028" s="4" t="s">
        <v>69</v>
      </c>
      <c r="E1028" s="19" t="s">
        <v>478</v>
      </c>
      <c r="F1028" s="19"/>
      <c r="G1028" s="6">
        <f t="shared" si="401"/>
        <v>10</v>
      </c>
      <c r="H1028" s="6">
        <f t="shared" si="401"/>
        <v>10</v>
      </c>
      <c r="I1028" s="6">
        <f t="shared" si="401"/>
        <v>10</v>
      </c>
    </row>
    <row r="1029" spans="1:9" ht="31.5">
      <c r="A1029" s="108" t="s">
        <v>25</v>
      </c>
      <c r="B1029" s="4"/>
      <c r="C1029" s="4" t="s">
        <v>52</v>
      </c>
      <c r="D1029" s="4" t="s">
        <v>69</v>
      </c>
      <c r="E1029" s="19" t="s">
        <v>478</v>
      </c>
      <c r="F1029" s="19">
        <v>200</v>
      </c>
      <c r="G1029" s="6">
        <v>10</v>
      </c>
      <c r="H1029" s="6">
        <v>10</v>
      </c>
      <c r="I1029" s="6">
        <v>10</v>
      </c>
    </row>
    <row r="1030" spans="1:9" ht="31.5">
      <c r="A1030" s="108" t="s">
        <v>529</v>
      </c>
      <c r="B1030" s="4"/>
      <c r="C1030" s="4" t="s">
        <v>52</v>
      </c>
      <c r="D1030" s="4" t="s">
        <v>69</v>
      </c>
      <c r="E1030" s="21" t="s">
        <v>530</v>
      </c>
      <c r="F1030" s="4"/>
      <c r="G1030" s="6">
        <f t="shared" ref="G1030:I1030" si="402">G1031</f>
        <v>690</v>
      </c>
      <c r="H1030" s="6">
        <f t="shared" si="402"/>
        <v>2670</v>
      </c>
      <c r="I1030" s="6">
        <f t="shared" si="402"/>
        <v>2670</v>
      </c>
    </row>
    <row r="1031" spans="1:9">
      <c r="A1031" s="108" t="s">
        <v>21</v>
      </c>
      <c r="B1031" s="4"/>
      <c r="C1031" s="4" t="s">
        <v>52</v>
      </c>
      <c r="D1031" s="4" t="s">
        <v>69</v>
      </c>
      <c r="E1031" s="21" t="s">
        <v>531</v>
      </c>
      <c r="F1031" s="4"/>
      <c r="G1031" s="6">
        <f>G1032+G1033</f>
        <v>690</v>
      </c>
      <c r="H1031" s="6">
        <f t="shared" ref="H1031:I1031" si="403">H1032+H1033</f>
        <v>2670</v>
      </c>
      <c r="I1031" s="6">
        <f t="shared" si="403"/>
        <v>2670</v>
      </c>
    </row>
    <row r="1032" spans="1:9" ht="31.5">
      <c r="A1032" s="108" t="s">
        <v>25</v>
      </c>
      <c r="B1032" s="4"/>
      <c r="C1032" s="4" t="s">
        <v>52</v>
      </c>
      <c r="D1032" s="4" t="s">
        <v>69</v>
      </c>
      <c r="E1032" s="21" t="s">
        <v>531</v>
      </c>
      <c r="F1032" s="4" t="s">
        <v>36</v>
      </c>
      <c r="G1032" s="6">
        <v>510</v>
      </c>
      <c r="H1032" s="6">
        <v>2490</v>
      </c>
      <c r="I1032" s="6">
        <v>2490</v>
      </c>
    </row>
    <row r="1033" spans="1:9" ht="31.5">
      <c r="A1033" s="108" t="s">
        <v>96</v>
      </c>
      <c r="B1033" s="4"/>
      <c r="C1033" s="4" t="s">
        <v>52</v>
      </c>
      <c r="D1033" s="4" t="s">
        <v>69</v>
      </c>
      <c r="E1033" s="21" t="s">
        <v>531</v>
      </c>
      <c r="F1033" s="4" t="s">
        <v>54</v>
      </c>
      <c r="G1033" s="6">
        <v>180</v>
      </c>
      <c r="H1033" s="6">
        <v>180</v>
      </c>
      <c r="I1033" s="6">
        <v>180</v>
      </c>
    </row>
    <row r="1034" spans="1:9" ht="31.5">
      <c r="A1034" s="108" t="s">
        <v>560</v>
      </c>
      <c r="B1034" s="4"/>
      <c r="C1034" s="4" t="s">
        <v>52</v>
      </c>
      <c r="D1034" s="4" t="s">
        <v>69</v>
      </c>
      <c r="E1034" s="21" t="s">
        <v>561</v>
      </c>
      <c r="F1034" s="4"/>
      <c r="G1034" s="6">
        <f>G1035+G1038+G1042</f>
        <v>26014.400000000001</v>
      </c>
      <c r="H1034" s="6">
        <f>H1035+H1038+H1042</f>
        <v>28414.400000000001</v>
      </c>
      <c r="I1034" s="6">
        <f>I1035+I1038+I1042</f>
        <v>28414.400000000001</v>
      </c>
    </row>
    <row r="1035" spans="1:9">
      <c r="A1035" s="22" t="s">
        <v>566</v>
      </c>
      <c r="B1035" s="4"/>
      <c r="C1035" s="4" t="s">
        <v>52</v>
      </c>
      <c r="D1035" s="109" t="s">
        <v>69</v>
      </c>
      <c r="E1035" s="4" t="s">
        <v>567</v>
      </c>
      <c r="F1035" s="109"/>
      <c r="G1035" s="6">
        <f>SUM(G1036:G1037)</f>
        <v>2477.3000000000002</v>
      </c>
      <c r="H1035" s="6">
        <f>SUM(H1036:H1037)</f>
        <v>4877.3</v>
      </c>
      <c r="I1035" s="6">
        <f>SUM(I1036:I1037)</f>
        <v>4877.3</v>
      </c>
    </row>
    <row r="1036" spans="1:9" ht="31.5">
      <c r="A1036" s="108" t="s">
        <v>25</v>
      </c>
      <c r="B1036" s="109"/>
      <c r="C1036" s="109" t="s">
        <v>52</v>
      </c>
      <c r="D1036" s="109" t="s">
        <v>69</v>
      </c>
      <c r="E1036" s="4" t="s">
        <v>567</v>
      </c>
      <c r="F1036" s="109" t="s">
        <v>36</v>
      </c>
      <c r="G1036" s="72">
        <v>2477.3000000000002</v>
      </c>
      <c r="H1036" s="72">
        <v>4877.3</v>
      </c>
      <c r="I1036" s="72">
        <v>4877.3</v>
      </c>
    </row>
    <row r="1037" spans="1:9" ht="31.5" hidden="1">
      <c r="A1037" s="108" t="s">
        <v>96</v>
      </c>
      <c r="B1037" s="109"/>
      <c r="C1037" s="4" t="s">
        <v>52</v>
      </c>
      <c r="D1037" s="109" t="s">
        <v>69</v>
      </c>
      <c r="E1037" s="4" t="s">
        <v>567</v>
      </c>
      <c r="F1037" s="109" t="s">
        <v>54</v>
      </c>
      <c r="G1037" s="8"/>
      <c r="H1037" s="8"/>
      <c r="I1037" s="8"/>
    </row>
    <row r="1038" spans="1:9">
      <c r="A1038" s="108" t="s">
        <v>568</v>
      </c>
      <c r="B1038" s="4"/>
      <c r="C1038" s="4" t="s">
        <v>52</v>
      </c>
      <c r="D1038" s="109" t="s">
        <v>69</v>
      </c>
      <c r="E1038" s="4" t="s">
        <v>569</v>
      </c>
      <c r="F1038" s="4"/>
      <c r="G1038" s="6">
        <f>SUM(G1039:G1041)</f>
        <v>22324.400000000001</v>
      </c>
      <c r="H1038" s="6">
        <f>SUM(H1039:H1041)</f>
        <v>22324.400000000001</v>
      </c>
      <c r="I1038" s="6">
        <f>SUM(I1039:I1041)</f>
        <v>22324.400000000001</v>
      </c>
    </row>
    <row r="1039" spans="1:9" ht="31.5">
      <c r="A1039" s="108" t="s">
        <v>25</v>
      </c>
      <c r="B1039" s="4"/>
      <c r="C1039" s="4" t="s">
        <v>52</v>
      </c>
      <c r="D1039" s="109" t="s">
        <v>69</v>
      </c>
      <c r="E1039" s="4" t="s">
        <v>569</v>
      </c>
      <c r="F1039" s="109" t="s">
        <v>36</v>
      </c>
      <c r="G1039" s="72">
        <v>22324.400000000001</v>
      </c>
      <c r="H1039" s="72">
        <v>22324.400000000001</v>
      </c>
      <c r="I1039" s="72">
        <v>22324.400000000001</v>
      </c>
    </row>
    <row r="1040" spans="1:9" ht="31.5" hidden="1">
      <c r="A1040" s="108" t="s">
        <v>96</v>
      </c>
      <c r="B1040" s="4"/>
      <c r="C1040" s="4" t="s">
        <v>52</v>
      </c>
      <c r="D1040" s="109" t="s">
        <v>69</v>
      </c>
      <c r="E1040" s="4" t="s">
        <v>569</v>
      </c>
      <c r="F1040" s="109" t="s">
        <v>54</v>
      </c>
      <c r="G1040" s="8">
        <v>0</v>
      </c>
      <c r="H1040" s="8">
        <v>0</v>
      </c>
      <c r="I1040" s="8">
        <v>0</v>
      </c>
    </row>
    <row r="1041" spans="1:9" hidden="1">
      <c r="A1041" s="108" t="s">
        <v>13</v>
      </c>
      <c r="B1041" s="4"/>
      <c r="C1041" s="4" t="s">
        <v>52</v>
      </c>
      <c r="D1041" s="109" t="s">
        <v>69</v>
      </c>
      <c r="E1041" s="4" t="s">
        <v>569</v>
      </c>
      <c r="F1041" s="109" t="s">
        <v>41</v>
      </c>
      <c r="G1041" s="8">
        <v>0</v>
      </c>
      <c r="H1041" s="8">
        <v>0</v>
      </c>
      <c r="I1041" s="8">
        <v>0</v>
      </c>
    </row>
    <row r="1042" spans="1:9" ht="31.5">
      <c r="A1042" s="108" t="s">
        <v>570</v>
      </c>
      <c r="B1042" s="4"/>
      <c r="C1042" s="4" t="s">
        <v>52</v>
      </c>
      <c r="D1042" s="109" t="s">
        <v>69</v>
      </c>
      <c r="E1042" s="4" t="s">
        <v>571</v>
      </c>
      <c r="F1042" s="109"/>
      <c r="G1042" s="6">
        <f>SUM(G1043)</f>
        <v>1212.7</v>
      </c>
      <c r="H1042" s="6">
        <f>SUM(H1043)</f>
        <v>1212.7</v>
      </c>
      <c r="I1042" s="6">
        <f>SUM(I1043)</f>
        <v>1212.7</v>
      </c>
    </row>
    <row r="1043" spans="1:9">
      <c r="A1043" s="108" t="s">
        <v>13</v>
      </c>
      <c r="B1043" s="4"/>
      <c r="C1043" s="4" t="s">
        <v>52</v>
      </c>
      <c r="D1043" s="109" t="s">
        <v>69</v>
      </c>
      <c r="E1043" s="4" t="s">
        <v>571</v>
      </c>
      <c r="F1043" s="109" t="s">
        <v>41</v>
      </c>
      <c r="G1043" s="6">
        <v>1212.7</v>
      </c>
      <c r="H1043" s="6">
        <v>1212.7</v>
      </c>
      <c r="I1043" s="6">
        <v>1212.7</v>
      </c>
    </row>
    <row r="1044" spans="1:9" ht="31.5">
      <c r="A1044" s="108" t="s">
        <v>536</v>
      </c>
      <c r="B1044" s="4"/>
      <c r="C1044" s="4" t="s">
        <v>52</v>
      </c>
      <c r="D1044" s="109" t="s">
        <v>69</v>
      </c>
      <c r="E1044" s="4" t="s">
        <v>537</v>
      </c>
      <c r="F1044" s="109"/>
      <c r="G1044" s="6">
        <f>G1045</f>
        <v>831.2</v>
      </c>
      <c r="H1044" s="6">
        <f>H1045</f>
        <v>2350</v>
      </c>
      <c r="I1044" s="6">
        <f>I1045</f>
        <v>2350</v>
      </c>
    </row>
    <row r="1045" spans="1:9">
      <c r="A1045" s="108" t="s">
        <v>21</v>
      </c>
      <c r="B1045" s="21"/>
      <c r="C1045" s="4" t="s">
        <v>52</v>
      </c>
      <c r="D1045" s="4" t="s">
        <v>69</v>
      </c>
      <c r="E1045" s="4" t="s">
        <v>538</v>
      </c>
      <c r="F1045" s="4"/>
      <c r="G1045" s="6">
        <f>SUM(G1046:G1047)</f>
        <v>831.2</v>
      </c>
      <c r="H1045" s="6">
        <f>SUM(H1046:H1047)</f>
        <v>2350</v>
      </c>
      <c r="I1045" s="6">
        <f>SUM(I1046:I1047)</f>
        <v>2350</v>
      </c>
    </row>
    <row r="1046" spans="1:9" ht="31.5">
      <c r="A1046" s="108" t="s">
        <v>25</v>
      </c>
      <c r="B1046" s="21"/>
      <c r="C1046" s="4" t="s">
        <v>52</v>
      </c>
      <c r="D1046" s="4" t="s">
        <v>69</v>
      </c>
      <c r="E1046" s="4" t="s">
        <v>538</v>
      </c>
      <c r="F1046" s="4" t="s">
        <v>36</v>
      </c>
      <c r="G1046" s="6">
        <v>831.2</v>
      </c>
      <c r="H1046" s="6">
        <v>2350</v>
      </c>
      <c r="I1046" s="6">
        <v>2350</v>
      </c>
    </row>
    <row r="1047" spans="1:9" hidden="1">
      <c r="A1047" s="108" t="s">
        <v>22</v>
      </c>
      <c r="B1047" s="21"/>
      <c r="C1047" s="4" t="s">
        <v>52</v>
      </c>
      <c r="D1047" s="4" t="s">
        <v>69</v>
      </c>
      <c r="E1047" s="4" t="s">
        <v>538</v>
      </c>
      <c r="F1047" s="4" t="s">
        <v>44</v>
      </c>
      <c r="G1047" s="6">
        <v>0</v>
      </c>
      <c r="H1047" s="6">
        <v>0</v>
      </c>
      <c r="I1047" s="6">
        <v>0</v>
      </c>
    </row>
    <row r="1048" spans="1:9" ht="47.25">
      <c r="A1048" s="108" t="s">
        <v>572</v>
      </c>
      <c r="B1048" s="4"/>
      <c r="C1048" s="4" t="s">
        <v>52</v>
      </c>
      <c r="D1048" s="109" t="s">
        <v>69</v>
      </c>
      <c r="E1048" s="4" t="s">
        <v>573</v>
      </c>
      <c r="F1048" s="109"/>
      <c r="G1048" s="6">
        <f>G1049+G1056+G1059+G1062+G1064+G1054</f>
        <v>94301.799999999988</v>
      </c>
      <c r="H1048" s="6">
        <f t="shared" ref="H1048:I1048" si="404">H1049+H1056+H1059+H1062+H1064+H1054</f>
        <v>94640.1</v>
      </c>
      <c r="I1048" s="6">
        <f t="shared" si="404"/>
        <v>94706.8</v>
      </c>
    </row>
    <row r="1049" spans="1:9">
      <c r="A1049" s="108" t="s">
        <v>263</v>
      </c>
      <c r="B1049" s="4"/>
      <c r="C1049" s="4" t="s">
        <v>52</v>
      </c>
      <c r="D1049" s="4" t="s">
        <v>69</v>
      </c>
      <c r="E1049" s="19" t="s">
        <v>574</v>
      </c>
      <c r="F1049" s="4"/>
      <c r="G1049" s="6">
        <f>SUM(G1050:G1053)</f>
        <v>65972.399999999994</v>
      </c>
      <c r="H1049" s="6">
        <f>SUM(H1050:H1053)</f>
        <v>66387</v>
      </c>
      <c r="I1049" s="6">
        <f>SUM(I1050:I1053)</f>
        <v>66453.7</v>
      </c>
    </row>
    <row r="1050" spans="1:9" ht="47.25">
      <c r="A1050" s="2" t="s">
        <v>24</v>
      </c>
      <c r="B1050" s="4"/>
      <c r="C1050" s="4" t="s">
        <v>52</v>
      </c>
      <c r="D1050" s="4" t="s">
        <v>69</v>
      </c>
      <c r="E1050" s="19" t="s">
        <v>574</v>
      </c>
      <c r="F1050" s="4" t="s">
        <v>35</v>
      </c>
      <c r="G1050" s="6">
        <v>59479.1</v>
      </c>
      <c r="H1050" s="6">
        <v>59479.1</v>
      </c>
      <c r="I1050" s="6">
        <v>59479.1</v>
      </c>
    </row>
    <row r="1051" spans="1:9" ht="31.5">
      <c r="A1051" s="108" t="s">
        <v>25</v>
      </c>
      <c r="B1051" s="4"/>
      <c r="C1051" s="4" t="s">
        <v>52</v>
      </c>
      <c r="D1051" s="4" t="s">
        <v>69</v>
      </c>
      <c r="E1051" s="19" t="s">
        <v>574</v>
      </c>
      <c r="F1051" s="4" t="s">
        <v>36</v>
      </c>
      <c r="G1051" s="6">
        <v>6330.0999999999958</v>
      </c>
      <c r="H1051" s="6">
        <v>6744.7</v>
      </c>
      <c r="I1051" s="6">
        <v>6811.4</v>
      </c>
    </row>
    <row r="1052" spans="1:9" hidden="1">
      <c r="A1052" s="108" t="s">
        <v>22</v>
      </c>
      <c r="B1052" s="4"/>
      <c r="C1052" s="4" t="s">
        <v>52</v>
      </c>
      <c r="D1052" s="4" t="s">
        <v>69</v>
      </c>
      <c r="E1052" s="19" t="s">
        <v>574</v>
      </c>
      <c r="F1052" s="4" t="s">
        <v>44</v>
      </c>
      <c r="G1052" s="6"/>
      <c r="H1052" s="6"/>
      <c r="I1052" s="6"/>
    </row>
    <row r="1053" spans="1:9">
      <c r="A1053" s="108" t="s">
        <v>13</v>
      </c>
      <c r="B1053" s="4"/>
      <c r="C1053" s="4" t="s">
        <v>52</v>
      </c>
      <c r="D1053" s="4" t="s">
        <v>69</v>
      </c>
      <c r="E1053" s="19" t="s">
        <v>574</v>
      </c>
      <c r="F1053" s="4" t="s">
        <v>41</v>
      </c>
      <c r="G1053" s="6">
        <v>163.19999999999999</v>
      </c>
      <c r="H1053" s="6">
        <v>163.19999999999999</v>
      </c>
      <c r="I1053" s="6">
        <v>163.19999999999999</v>
      </c>
    </row>
    <row r="1054" spans="1:9">
      <c r="A1054" s="108" t="s">
        <v>21</v>
      </c>
      <c r="B1054" s="21"/>
      <c r="C1054" s="4" t="s">
        <v>52</v>
      </c>
      <c r="D1054" s="4" t="s">
        <v>69</v>
      </c>
      <c r="E1054" s="4" t="s">
        <v>867</v>
      </c>
      <c r="F1054" s="4"/>
      <c r="G1054" s="6">
        <f>G1055</f>
        <v>240</v>
      </c>
      <c r="H1054" s="6">
        <f>H1055</f>
        <v>0</v>
      </c>
      <c r="I1054" s="6">
        <f>I1055</f>
        <v>0</v>
      </c>
    </row>
    <row r="1055" spans="1:9" ht="31.5">
      <c r="A1055" s="108" t="s">
        <v>25</v>
      </c>
      <c r="B1055" s="21"/>
      <c r="C1055" s="4" t="s">
        <v>52</v>
      </c>
      <c r="D1055" s="4" t="s">
        <v>69</v>
      </c>
      <c r="E1055" s="4" t="s">
        <v>867</v>
      </c>
      <c r="F1055" s="4" t="s">
        <v>36</v>
      </c>
      <c r="G1055" s="6">
        <v>240</v>
      </c>
      <c r="H1055" s="6">
        <v>0</v>
      </c>
      <c r="I1055" s="6">
        <v>0</v>
      </c>
    </row>
    <row r="1056" spans="1:9">
      <c r="A1056" s="77" t="s">
        <v>30</v>
      </c>
      <c r="B1056" s="74"/>
      <c r="C1056" s="74" t="s">
        <v>52</v>
      </c>
      <c r="D1056" s="74" t="s">
        <v>69</v>
      </c>
      <c r="E1056" s="78" t="s">
        <v>575</v>
      </c>
      <c r="F1056" s="74"/>
      <c r="G1056" s="6">
        <f>SUM(G1057:G1058)</f>
        <v>25432.7</v>
      </c>
      <c r="H1056" s="6">
        <f>SUM(H1057:H1058)</f>
        <v>25432.7</v>
      </c>
      <c r="I1056" s="6">
        <f>SUM(I1057:I1058)</f>
        <v>25432.7</v>
      </c>
    </row>
    <row r="1057" spans="1:9" ht="47.25">
      <c r="A1057" s="77" t="s">
        <v>24</v>
      </c>
      <c r="B1057" s="74"/>
      <c r="C1057" s="74" t="s">
        <v>52</v>
      </c>
      <c r="D1057" s="74" t="s">
        <v>69</v>
      </c>
      <c r="E1057" s="78" t="s">
        <v>575</v>
      </c>
      <c r="F1057" s="74" t="s">
        <v>35</v>
      </c>
      <c r="G1057" s="6">
        <v>25431.7</v>
      </c>
      <c r="H1057" s="6">
        <v>25431.7</v>
      </c>
      <c r="I1057" s="6">
        <v>25431.7</v>
      </c>
    </row>
    <row r="1058" spans="1:9" ht="31.5">
      <c r="A1058" s="77" t="s">
        <v>25</v>
      </c>
      <c r="B1058" s="74"/>
      <c r="C1058" s="74" t="s">
        <v>52</v>
      </c>
      <c r="D1058" s="74" t="s">
        <v>69</v>
      </c>
      <c r="E1058" s="78" t="s">
        <v>575</v>
      </c>
      <c r="F1058" s="74" t="s">
        <v>36</v>
      </c>
      <c r="G1058" s="6">
        <v>1</v>
      </c>
      <c r="H1058" s="6">
        <v>1</v>
      </c>
      <c r="I1058" s="6">
        <v>1</v>
      </c>
    </row>
    <row r="1059" spans="1:9">
      <c r="A1059" s="77" t="s">
        <v>40</v>
      </c>
      <c r="B1059" s="74"/>
      <c r="C1059" s="74" t="s">
        <v>52</v>
      </c>
      <c r="D1059" s="74" t="s">
        <v>69</v>
      </c>
      <c r="E1059" s="78" t="s">
        <v>576</v>
      </c>
      <c r="F1059" s="74"/>
      <c r="G1059" s="6">
        <f>SUM(G1060:G1061)</f>
        <v>428</v>
      </c>
      <c r="H1059" s="6">
        <f>SUM(H1060:H1061)</f>
        <v>578</v>
      </c>
      <c r="I1059" s="6">
        <f>SUM(I1060:I1061)</f>
        <v>578</v>
      </c>
    </row>
    <row r="1060" spans="1:9" ht="31.5">
      <c r="A1060" s="77" t="s">
        <v>25</v>
      </c>
      <c r="B1060" s="74"/>
      <c r="C1060" s="74" t="s">
        <v>52</v>
      </c>
      <c r="D1060" s="74" t="s">
        <v>69</v>
      </c>
      <c r="E1060" s="78" t="s">
        <v>576</v>
      </c>
      <c r="F1060" s="74" t="s">
        <v>36</v>
      </c>
      <c r="G1060" s="6">
        <v>426.5</v>
      </c>
      <c r="H1060" s="6">
        <v>576.5</v>
      </c>
      <c r="I1060" s="6">
        <v>576.5</v>
      </c>
    </row>
    <row r="1061" spans="1:9">
      <c r="A1061" s="108" t="s">
        <v>13</v>
      </c>
      <c r="B1061" s="74"/>
      <c r="C1061" s="74" t="s">
        <v>52</v>
      </c>
      <c r="D1061" s="74" t="s">
        <v>69</v>
      </c>
      <c r="E1061" s="78" t="s">
        <v>576</v>
      </c>
      <c r="F1061" s="74" t="s">
        <v>41</v>
      </c>
      <c r="G1061" s="6">
        <v>1.5</v>
      </c>
      <c r="H1061" s="6">
        <v>1.5</v>
      </c>
      <c r="I1061" s="6">
        <v>1.5</v>
      </c>
    </row>
    <row r="1062" spans="1:9" ht="31.5">
      <c r="A1062" s="77" t="s">
        <v>42</v>
      </c>
      <c r="B1062" s="74"/>
      <c r="C1062" s="74" t="s">
        <v>52</v>
      </c>
      <c r="D1062" s="74" t="s">
        <v>69</v>
      </c>
      <c r="E1062" s="78" t="s">
        <v>577</v>
      </c>
      <c r="F1062" s="74"/>
      <c r="G1062" s="76">
        <f>SUM(G1063)</f>
        <v>1296.3000000000002</v>
      </c>
      <c r="H1062" s="76">
        <f>SUM(H1063)</f>
        <v>1082.3</v>
      </c>
      <c r="I1062" s="76">
        <f>SUM(I1063)</f>
        <v>1082.3</v>
      </c>
    </row>
    <row r="1063" spans="1:9" ht="31.5">
      <c r="A1063" s="77" t="s">
        <v>25</v>
      </c>
      <c r="B1063" s="74"/>
      <c r="C1063" s="74" t="s">
        <v>52</v>
      </c>
      <c r="D1063" s="74" t="s">
        <v>69</v>
      </c>
      <c r="E1063" s="78" t="s">
        <v>577</v>
      </c>
      <c r="F1063" s="74" t="s">
        <v>36</v>
      </c>
      <c r="G1063" s="6">
        <v>1296.3000000000002</v>
      </c>
      <c r="H1063" s="6">
        <v>1082.3</v>
      </c>
      <c r="I1063" s="6">
        <v>1082.3</v>
      </c>
    </row>
    <row r="1064" spans="1:9" ht="31.5">
      <c r="A1064" s="77" t="s">
        <v>578</v>
      </c>
      <c r="B1064" s="74"/>
      <c r="C1064" s="74" t="s">
        <v>52</v>
      </c>
      <c r="D1064" s="74" t="s">
        <v>69</v>
      </c>
      <c r="E1064" s="78" t="s">
        <v>579</v>
      </c>
      <c r="F1064" s="74"/>
      <c r="G1064" s="6">
        <f>SUM(G1065:G1066)</f>
        <v>932.4</v>
      </c>
      <c r="H1064" s="6">
        <f>SUM(H1065:H1066)</f>
        <v>1160.0999999999999</v>
      </c>
      <c r="I1064" s="6">
        <f>SUM(I1065:I1066)</f>
        <v>1160.0999999999999</v>
      </c>
    </row>
    <row r="1065" spans="1:9" ht="31.5">
      <c r="A1065" s="77" t="s">
        <v>25</v>
      </c>
      <c r="B1065" s="74"/>
      <c r="C1065" s="74" t="s">
        <v>52</v>
      </c>
      <c r="D1065" s="74" t="s">
        <v>69</v>
      </c>
      <c r="E1065" s="78" t="s">
        <v>579</v>
      </c>
      <c r="F1065" s="74" t="s">
        <v>36</v>
      </c>
      <c r="G1065" s="6">
        <v>862.4</v>
      </c>
      <c r="H1065" s="6">
        <v>1090.0999999999999</v>
      </c>
      <c r="I1065" s="6">
        <v>1090.0999999999999</v>
      </c>
    </row>
    <row r="1066" spans="1:9">
      <c r="A1066" s="108" t="s">
        <v>13</v>
      </c>
      <c r="B1066" s="74"/>
      <c r="C1066" s="74" t="s">
        <v>52</v>
      </c>
      <c r="D1066" s="74" t="s">
        <v>69</v>
      </c>
      <c r="E1066" s="78" t="s">
        <v>579</v>
      </c>
      <c r="F1066" s="74" t="s">
        <v>41</v>
      </c>
      <c r="G1066" s="6">
        <v>70</v>
      </c>
      <c r="H1066" s="6">
        <v>70</v>
      </c>
      <c r="I1066" s="6">
        <v>70</v>
      </c>
    </row>
    <row r="1067" spans="1:9" ht="31.5" hidden="1">
      <c r="A1067" s="108" t="s">
        <v>483</v>
      </c>
      <c r="B1067" s="4"/>
      <c r="C1067" s="4" t="s">
        <v>52</v>
      </c>
      <c r="D1067" s="109" t="s">
        <v>69</v>
      </c>
      <c r="E1067" s="4" t="s">
        <v>484</v>
      </c>
      <c r="F1067" s="109"/>
      <c r="G1067" s="6">
        <f t="shared" ref="G1067:I1068" si="405">SUM(G1068)</f>
        <v>0</v>
      </c>
      <c r="H1067" s="6">
        <f t="shared" si="405"/>
        <v>0</v>
      </c>
      <c r="I1067" s="6">
        <f t="shared" si="405"/>
        <v>0</v>
      </c>
    </row>
    <row r="1068" spans="1:9" hidden="1">
      <c r="A1068" s="108" t="s">
        <v>21</v>
      </c>
      <c r="B1068" s="4"/>
      <c r="C1068" s="4" t="s">
        <v>52</v>
      </c>
      <c r="D1068" s="4" t="s">
        <v>69</v>
      </c>
      <c r="E1068" s="21" t="s">
        <v>485</v>
      </c>
      <c r="F1068" s="19"/>
      <c r="G1068" s="6">
        <f t="shared" si="405"/>
        <v>0</v>
      </c>
      <c r="H1068" s="6">
        <f t="shared" si="405"/>
        <v>0</v>
      </c>
      <c r="I1068" s="6">
        <f t="shared" si="405"/>
        <v>0</v>
      </c>
    </row>
    <row r="1069" spans="1:9" ht="31.5" hidden="1">
      <c r="A1069" s="108" t="s">
        <v>25</v>
      </c>
      <c r="B1069" s="4"/>
      <c r="C1069" s="4" t="s">
        <v>52</v>
      </c>
      <c r="D1069" s="4" t="s">
        <v>69</v>
      </c>
      <c r="E1069" s="21" t="s">
        <v>485</v>
      </c>
      <c r="F1069" s="19">
        <v>200</v>
      </c>
      <c r="G1069" s="6"/>
      <c r="H1069" s="6"/>
      <c r="I1069" s="6"/>
    </row>
    <row r="1070" spans="1:9">
      <c r="A1070" s="108" t="s">
        <v>16</v>
      </c>
      <c r="B1070" s="4"/>
      <c r="C1070" s="4" t="s">
        <v>17</v>
      </c>
      <c r="D1070" s="4" t="s">
        <v>18</v>
      </c>
      <c r="E1070" s="4"/>
      <c r="F1070" s="4"/>
      <c r="G1070" s="6">
        <f>SUM(G1077+G1071)</f>
        <v>83629.3</v>
      </c>
      <c r="H1070" s="6">
        <f>SUM(H1077+H1071)</f>
        <v>83921.8</v>
      </c>
      <c r="I1070" s="6">
        <f>SUM(I1077+I1071)</f>
        <v>83921.8</v>
      </c>
    </row>
    <row r="1071" spans="1:9">
      <c r="A1071" s="108" t="s">
        <v>26</v>
      </c>
      <c r="B1071" s="4"/>
      <c r="C1071" s="4" t="s">
        <v>17</v>
      </c>
      <c r="D1071" s="4" t="s">
        <v>27</v>
      </c>
      <c r="E1071" s="4"/>
      <c r="F1071" s="4"/>
      <c r="G1071" s="6">
        <f>G1072</f>
        <v>5000</v>
      </c>
      <c r="H1071" s="6">
        <f t="shared" ref="H1071:I1075" si="406">H1072</f>
        <v>5000</v>
      </c>
      <c r="I1071" s="6">
        <f t="shared" si="406"/>
        <v>5000</v>
      </c>
    </row>
    <row r="1072" spans="1:9" s="104" customFormat="1" ht="31.5">
      <c r="A1072" s="96" t="s">
        <v>466</v>
      </c>
      <c r="B1072" s="105"/>
      <c r="C1072" s="101" t="s">
        <v>17</v>
      </c>
      <c r="D1072" s="101" t="s">
        <v>27</v>
      </c>
      <c r="E1072" s="102" t="s">
        <v>297</v>
      </c>
      <c r="F1072" s="102"/>
      <c r="G1072" s="103">
        <f>G1073</f>
        <v>5000</v>
      </c>
      <c r="H1072" s="103">
        <f t="shared" si="406"/>
        <v>5000</v>
      </c>
      <c r="I1072" s="103">
        <f t="shared" si="406"/>
        <v>5000</v>
      </c>
    </row>
    <row r="1073" spans="1:9">
      <c r="A1073" s="108" t="s">
        <v>175</v>
      </c>
      <c r="B1073" s="4"/>
      <c r="C1073" s="4" t="s">
        <v>17</v>
      </c>
      <c r="D1073" s="4" t="s">
        <v>27</v>
      </c>
      <c r="E1073" s="21" t="s">
        <v>467</v>
      </c>
      <c r="F1073" s="4"/>
      <c r="G1073" s="6">
        <f>G1074</f>
        <v>5000</v>
      </c>
      <c r="H1073" s="6">
        <f t="shared" si="406"/>
        <v>5000</v>
      </c>
      <c r="I1073" s="6">
        <f t="shared" si="406"/>
        <v>5000</v>
      </c>
    </row>
    <row r="1074" spans="1:9" ht="31.5">
      <c r="A1074" s="108" t="s">
        <v>529</v>
      </c>
      <c r="B1074" s="4"/>
      <c r="C1074" s="4" t="s">
        <v>17</v>
      </c>
      <c r="D1074" s="4" t="s">
        <v>27</v>
      </c>
      <c r="E1074" s="19" t="s">
        <v>530</v>
      </c>
      <c r="F1074" s="4"/>
      <c r="G1074" s="6">
        <f>G1075</f>
        <v>5000</v>
      </c>
      <c r="H1074" s="6">
        <f t="shared" si="406"/>
        <v>5000</v>
      </c>
      <c r="I1074" s="6">
        <f t="shared" si="406"/>
        <v>5000</v>
      </c>
    </row>
    <row r="1075" spans="1:9" ht="47.25">
      <c r="A1075" s="14" t="s">
        <v>580</v>
      </c>
      <c r="B1075" s="4"/>
      <c r="C1075" s="4" t="s">
        <v>17</v>
      </c>
      <c r="D1075" s="4" t="s">
        <v>27</v>
      </c>
      <c r="E1075" s="19" t="s">
        <v>581</v>
      </c>
      <c r="F1075" s="4"/>
      <c r="G1075" s="6">
        <f>G1076</f>
        <v>5000</v>
      </c>
      <c r="H1075" s="6">
        <f t="shared" si="406"/>
        <v>5000</v>
      </c>
      <c r="I1075" s="6">
        <f t="shared" si="406"/>
        <v>5000</v>
      </c>
    </row>
    <row r="1076" spans="1:9">
      <c r="A1076" s="108" t="s">
        <v>22</v>
      </c>
      <c r="B1076" s="4"/>
      <c r="C1076" s="4" t="s">
        <v>17</v>
      </c>
      <c r="D1076" s="4" t="s">
        <v>27</v>
      </c>
      <c r="E1076" s="19" t="s">
        <v>581</v>
      </c>
      <c r="F1076" s="4" t="s">
        <v>44</v>
      </c>
      <c r="G1076" s="6">
        <v>5000</v>
      </c>
      <c r="H1076" s="6">
        <v>5000</v>
      </c>
      <c r="I1076" s="6">
        <v>5000</v>
      </c>
    </row>
    <row r="1077" spans="1:9">
      <c r="A1077" s="108" t="s">
        <v>81</v>
      </c>
      <c r="B1077" s="4"/>
      <c r="C1077" s="4" t="s">
        <v>17</v>
      </c>
      <c r="D1077" s="4" t="s">
        <v>10</v>
      </c>
      <c r="E1077" s="4"/>
      <c r="F1077" s="4"/>
      <c r="G1077" s="6">
        <f>G1078</f>
        <v>78629.3</v>
      </c>
      <c r="H1077" s="6">
        <f t="shared" ref="H1077:I1079" si="407">H1078</f>
        <v>78921.8</v>
      </c>
      <c r="I1077" s="6">
        <f t="shared" si="407"/>
        <v>78921.8</v>
      </c>
    </row>
    <row r="1078" spans="1:9" s="104" customFormat="1" ht="31.5">
      <c r="A1078" s="96" t="s">
        <v>466</v>
      </c>
      <c r="B1078" s="105"/>
      <c r="C1078" s="101" t="s">
        <v>17</v>
      </c>
      <c r="D1078" s="101" t="s">
        <v>10</v>
      </c>
      <c r="E1078" s="102" t="s">
        <v>297</v>
      </c>
      <c r="F1078" s="102"/>
      <c r="G1078" s="103">
        <f>G1079</f>
        <v>78629.3</v>
      </c>
      <c r="H1078" s="103">
        <f t="shared" si="407"/>
        <v>78921.8</v>
      </c>
      <c r="I1078" s="103">
        <f t="shared" si="407"/>
        <v>78921.8</v>
      </c>
    </row>
    <row r="1079" spans="1:9">
      <c r="A1079" s="108" t="s">
        <v>175</v>
      </c>
      <c r="B1079" s="4"/>
      <c r="C1079" s="4" t="s">
        <v>17</v>
      </c>
      <c r="D1079" s="4" t="s">
        <v>10</v>
      </c>
      <c r="E1079" s="21" t="s">
        <v>467</v>
      </c>
      <c r="F1079" s="4"/>
      <c r="G1079" s="8">
        <f>G1080</f>
        <v>78629.3</v>
      </c>
      <c r="H1079" s="8">
        <f t="shared" si="407"/>
        <v>78921.8</v>
      </c>
      <c r="I1079" s="8">
        <f t="shared" si="407"/>
        <v>78921.8</v>
      </c>
    </row>
    <row r="1080" spans="1:9" ht="31.5">
      <c r="A1080" s="108" t="s">
        <v>871</v>
      </c>
      <c r="B1080" s="4"/>
      <c r="C1080" s="4" t="s">
        <v>17</v>
      </c>
      <c r="D1080" s="4" t="s">
        <v>10</v>
      </c>
      <c r="E1080" s="21" t="s">
        <v>582</v>
      </c>
      <c r="F1080" s="4"/>
      <c r="G1080" s="8">
        <f>G1081+G1083+G1085+G1087+G1089+G1092</f>
        <v>78629.3</v>
      </c>
      <c r="H1080" s="8">
        <f>H1081+H1083+H1085+H1087+H1089+H1092</f>
        <v>78921.8</v>
      </c>
      <c r="I1080" s="8">
        <f>I1081+I1083+I1085+I1087+I1089+I1092</f>
        <v>78921.8</v>
      </c>
    </row>
    <row r="1081" spans="1:9" ht="63">
      <c r="A1081" s="108" t="s">
        <v>583</v>
      </c>
      <c r="B1081" s="4"/>
      <c r="C1081" s="4" t="s">
        <v>17</v>
      </c>
      <c r="D1081" s="4" t="s">
        <v>10</v>
      </c>
      <c r="E1081" s="21" t="s">
        <v>584</v>
      </c>
      <c r="F1081" s="4"/>
      <c r="G1081" s="8">
        <f>G1082</f>
        <v>38837</v>
      </c>
      <c r="H1081" s="8">
        <f>H1082</f>
        <v>38837</v>
      </c>
      <c r="I1081" s="8">
        <f>I1082</f>
        <v>38837</v>
      </c>
    </row>
    <row r="1082" spans="1:9">
      <c r="A1082" s="108" t="s">
        <v>22</v>
      </c>
      <c r="B1082" s="4"/>
      <c r="C1082" s="4" t="s">
        <v>17</v>
      </c>
      <c r="D1082" s="4" t="s">
        <v>10</v>
      </c>
      <c r="E1082" s="21" t="s">
        <v>584</v>
      </c>
      <c r="F1082" s="4" t="s">
        <v>44</v>
      </c>
      <c r="G1082" s="8">
        <v>38837</v>
      </c>
      <c r="H1082" s="8">
        <v>38837</v>
      </c>
      <c r="I1082" s="8">
        <v>38837</v>
      </c>
    </row>
    <row r="1083" spans="1:9" ht="78.75">
      <c r="A1083" s="73" t="s">
        <v>510</v>
      </c>
      <c r="B1083" s="4"/>
      <c r="C1083" s="4" t="s">
        <v>17</v>
      </c>
      <c r="D1083" s="4" t="s">
        <v>10</v>
      </c>
      <c r="E1083" s="21" t="s">
        <v>585</v>
      </c>
      <c r="F1083" s="72"/>
      <c r="G1083" s="72">
        <f>SUM(G1084)</f>
        <v>376.7</v>
      </c>
      <c r="H1083" s="72">
        <f>SUM(H1084)</f>
        <v>376.7</v>
      </c>
      <c r="I1083" s="72">
        <f>SUM(I1084)</f>
        <v>376.7</v>
      </c>
    </row>
    <row r="1084" spans="1:9">
      <c r="A1084" s="108" t="s">
        <v>22</v>
      </c>
      <c r="B1084" s="4"/>
      <c r="C1084" s="4" t="s">
        <v>17</v>
      </c>
      <c r="D1084" s="4" t="s">
        <v>10</v>
      </c>
      <c r="E1084" s="21" t="s">
        <v>585</v>
      </c>
      <c r="F1084" s="72" t="s">
        <v>44</v>
      </c>
      <c r="G1084" s="72">
        <v>376.7</v>
      </c>
      <c r="H1084" s="72">
        <v>376.7</v>
      </c>
      <c r="I1084" s="72">
        <v>376.7</v>
      </c>
    </row>
    <row r="1085" spans="1:9" ht="78.75">
      <c r="A1085" s="108" t="s">
        <v>586</v>
      </c>
      <c r="B1085" s="4"/>
      <c r="C1085" s="4" t="s">
        <v>17</v>
      </c>
      <c r="D1085" s="4" t="s">
        <v>10</v>
      </c>
      <c r="E1085" s="21" t="s">
        <v>587</v>
      </c>
      <c r="F1085" s="4"/>
      <c r="G1085" s="8">
        <f>G1086</f>
        <v>4656.8</v>
      </c>
      <c r="H1085" s="8">
        <f>H1086</f>
        <v>4656.8</v>
      </c>
      <c r="I1085" s="8">
        <f>I1086</f>
        <v>4656.8</v>
      </c>
    </row>
    <row r="1086" spans="1:9">
      <c r="A1086" s="108" t="s">
        <v>22</v>
      </c>
      <c r="B1086" s="4"/>
      <c r="C1086" s="4" t="s">
        <v>17</v>
      </c>
      <c r="D1086" s="4" t="s">
        <v>10</v>
      </c>
      <c r="E1086" s="21" t="s">
        <v>587</v>
      </c>
      <c r="F1086" s="4" t="s">
        <v>44</v>
      </c>
      <c r="G1086" s="8">
        <v>4656.8</v>
      </c>
      <c r="H1086" s="8">
        <v>4656.8</v>
      </c>
      <c r="I1086" s="8">
        <v>4656.8</v>
      </c>
    </row>
    <row r="1087" spans="1:9" ht="63">
      <c r="A1087" s="108" t="s">
        <v>588</v>
      </c>
      <c r="B1087" s="4"/>
      <c r="C1087" s="4" t="s">
        <v>17</v>
      </c>
      <c r="D1087" s="4" t="s">
        <v>10</v>
      </c>
      <c r="E1087" s="21" t="s">
        <v>589</v>
      </c>
      <c r="F1087" s="4"/>
      <c r="G1087" s="8">
        <f>G1088</f>
        <v>31039.1</v>
      </c>
      <c r="H1087" s="8">
        <f>H1088</f>
        <v>31039.1</v>
      </c>
      <c r="I1087" s="8">
        <f>I1088</f>
        <v>31039.1</v>
      </c>
    </row>
    <row r="1088" spans="1:9">
      <c r="A1088" s="108" t="s">
        <v>22</v>
      </c>
      <c r="B1088" s="109"/>
      <c r="C1088" s="4" t="s">
        <v>17</v>
      </c>
      <c r="D1088" s="4" t="s">
        <v>10</v>
      </c>
      <c r="E1088" s="21" t="s">
        <v>589</v>
      </c>
      <c r="F1088" s="4">
        <v>300</v>
      </c>
      <c r="G1088" s="8">
        <v>31039.1</v>
      </c>
      <c r="H1088" s="8">
        <v>31039.1</v>
      </c>
      <c r="I1088" s="8">
        <v>31039.1</v>
      </c>
    </row>
    <row r="1089" spans="1:9">
      <c r="A1089" s="108" t="s">
        <v>263</v>
      </c>
      <c r="B1089" s="4"/>
      <c r="C1089" s="4" t="s">
        <v>17</v>
      </c>
      <c r="D1089" s="4" t="s">
        <v>10</v>
      </c>
      <c r="E1089" s="21" t="s">
        <v>590</v>
      </c>
      <c r="F1089" s="21"/>
      <c r="G1089" s="6">
        <f>SUM(G1090:G1091)</f>
        <v>292.5</v>
      </c>
      <c r="H1089" s="6">
        <f>SUM(H1090:H1091)</f>
        <v>585</v>
      </c>
      <c r="I1089" s="6">
        <f>SUM(I1090:I1091)</f>
        <v>585</v>
      </c>
    </row>
    <row r="1090" spans="1:9">
      <c r="A1090" s="108" t="s">
        <v>22</v>
      </c>
      <c r="B1090" s="21"/>
      <c r="C1090" s="4" t="s">
        <v>17</v>
      </c>
      <c r="D1090" s="4" t="s">
        <v>10</v>
      </c>
      <c r="E1090" s="21" t="s">
        <v>590</v>
      </c>
      <c r="F1090" s="21">
        <v>300</v>
      </c>
      <c r="G1090" s="8">
        <v>106.2</v>
      </c>
      <c r="H1090" s="8">
        <v>212.4</v>
      </c>
      <c r="I1090" s="8">
        <v>212.4</v>
      </c>
    </row>
    <row r="1091" spans="1:9" ht="31.5">
      <c r="A1091" s="108" t="s">
        <v>96</v>
      </c>
      <c r="B1091" s="21"/>
      <c r="C1091" s="4" t="s">
        <v>17</v>
      </c>
      <c r="D1091" s="4" t="s">
        <v>10</v>
      </c>
      <c r="E1091" s="21" t="s">
        <v>590</v>
      </c>
      <c r="F1091" s="21">
        <v>600</v>
      </c>
      <c r="G1091" s="8">
        <v>186.3</v>
      </c>
      <c r="H1091" s="8">
        <v>372.6</v>
      </c>
      <c r="I1091" s="8">
        <v>372.6</v>
      </c>
    </row>
    <row r="1092" spans="1:9" ht="78.75">
      <c r="A1092" s="108" t="s">
        <v>591</v>
      </c>
      <c r="B1092" s="4"/>
      <c r="C1092" s="4" t="s">
        <v>17</v>
      </c>
      <c r="D1092" s="4" t="s">
        <v>10</v>
      </c>
      <c r="E1092" s="21" t="s">
        <v>592</v>
      </c>
      <c r="F1092" s="4"/>
      <c r="G1092" s="6">
        <f>G1093</f>
        <v>3427.2</v>
      </c>
      <c r="H1092" s="6">
        <f>H1093</f>
        <v>3427.2</v>
      </c>
      <c r="I1092" s="6">
        <f>I1093</f>
        <v>3427.2</v>
      </c>
    </row>
    <row r="1093" spans="1:9">
      <c r="A1093" s="108" t="s">
        <v>22</v>
      </c>
      <c r="B1093" s="4"/>
      <c r="C1093" s="4" t="s">
        <v>17</v>
      </c>
      <c r="D1093" s="4" t="s">
        <v>10</v>
      </c>
      <c r="E1093" s="21" t="s">
        <v>592</v>
      </c>
      <c r="F1093" s="4" t="s">
        <v>44</v>
      </c>
      <c r="G1093" s="6">
        <v>3427.2</v>
      </c>
      <c r="H1093" s="6">
        <v>3427.2</v>
      </c>
      <c r="I1093" s="6">
        <v>3427.2</v>
      </c>
    </row>
    <row r="1094" spans="1:9">
      <c r="A1094" s="108" t="s">
        <v>105</v>
      </c>
      <c r="B1094" s="4"/>
      <c r="C1094" s="4" t="s">
        <v>67</v>
      </c>
      <c r="D1094" s="4" t="s">
        <v>18</v>
      </c>
      <c r="E1094" s="4"/>
      <c r="F1094" s="4"/>
      <c r="G1094" s="6">
        <f t="shared" ref="G1094:I1099" si="408">SUM(G1095)</f>
        <v>3869</v>
      </c>
      <c r="H1094" s="6">
        <f t="shared" si="408"/>
        <v>3869</v>
      </c>
      <c r="I1094" s="6">
        <f t="shared" si="408"/>
        <v>3869</v>
      </c>
    </row>
    <row r="1095" spans="1:9">
      <c r="A1095" s="108" t="s">
        <v>85</v>
      </c>
      <c r="B1095" s="4"/>
      <c r="C1095" s="4" t="s">
        <v>67</v>
      </c>
      <c r="D1095" s="4" t="s">
        <v>66</v>
      </c>
      <c r="E1095" s="4"/>
      <c r="F1095" s="4"/>
      <c r="G1095" s="6">
        <f t="shared" si="408"/>
        <v>3869</v>
      </c>
      <c r="H1095" s="6">
        <f t="shared" si="408"/>
        <v>3869</v>
      </c>
      <c r="I1095" s="6">
        <f t="shared" si="408"/>
        <v>3869</v>
      </c>
    </row>
    <row r="1096" spans="1:9" s="104" customFormat="1" ht="31.5">
      <c r="A1096" s="96" t="s">
        <v>466</v>
      </c>
      <c r="B1096" s="105"/>
      <c r="C1096" s="101" t="s">
        <v>67</v>
      </c>
      <c r="D1096" s="101" t="s">
        <v>66</v>
      </c>
      <c r="E1096" s="102" t="s">
        <v>297</v>
      </c>
      <c r="F1096" s="102"/>
      <c r="G1096" s="103">
        <f>SUM(G1098)</f>
        <v>3869</v>
      </c>
      <c r="H1096" s="103">
        <f>SUM(H1098)</f>
        <v>3869</v>
      </c>
      <c r="I1096" s="103">
        <f>SUM(I1098)</f>
        <v>3869</v>
      </c>
    </row>
    <row r="1097" spans="1:9">
      <c r="A1097" s="108" t="s">
        <v>175</v>
      </c>
      <c r="B1097" s="4"/>
      <c r="C1097" s="109" t="s">
        <v>67</v>
      </c>
      <c r="D1097" s="109" t="s">
        <v>66</v>
      </c>
      <c r="E1097" s="21" t="s">
        <v>467</v>
      </c>
      <c r="F1097" s="4"/>
      <c r="G1097" s="8">
        <f t="shared" ref="G1097:I1098" si="409">G1098</f>
        <v>3869</v>
      </c>
      <c r="H1097" s="8">
        <f t="shared" si="409"/>
        <v>3869</v>
      </c>
      <c r="I1097" s="8">
        <f t="shared" si="409"/>
        <v>3869</v>
      </c>
    </row>
    <row r="1098" spans="1:9" ht="47.25">
      <c r="A1098" s="108" t="s">
        <v>572</v>
      </c>
      <c r="B1098" s="67"/>
      <c r="C1098" s="109" t="s">
        <v>67</v>
      </c>
      <c r="D1098" s="109" t="s">
        <v>66</v>
      </c>
      <c r="E1098" s="21" t="s">
        <v>573</v>
      </c>
      <c r="F1098" s="21"/>
      <c r="G1098" s="8">
        <f t="shared" si="409"/>
        <v>3869</v>
      </c>
      <c r="H1098" s="8">
        <f t="shared" si="409"/>
        <v>3869</v>
      </c>
      <c r="I1098" s="8">
        <f t="shared" si="409"/>
        <v>3869</v>
      </c>
    </row>
    <row r="1099" spans="1:9">
      <c r="A1099" s="108" t="s">
        <v>263</v>
      </c>
      <c r="B1099" s="67"/>
      <c r="C1099" s="109" t="s">
        <v>67</v>
      </c>
      <c r="D1099" s="109" t="s">
        <v>66</v>
      </c>
      <c r="E1099" s="21" t="s">
        <v>574</v>
      </c>
      <c r="F1099" s="21"/>
      <c r="G1099" s="8">
        <f t="shared" si="408"/>
        <v>3869</v>
      </c>
      <c r="H1099" s="8">
        <f t="shared" si="408"/>
        <v>3869</v>
      </c>
      <c r="I1099" s="8">
        <f t="shared" si="408"/>
        <v>3869</v>
      </c>
    </row>
    <row r="1100" spans="1:9" ht="47.25">
      <c r="A1100" s="2" t="s">
        <v>24</v>
      </c>
      <c r="B1100" s="67"/>
      <c r="C1100" s="109" t="s">
        <v>67</v>
      </c>
      <c r="D1100" s="109" t="s">
        <v>66</v>
      </c>
      <c r="E1100" s="21" t="s">
        <v>574</v>
      </c>
      <c r="F1100" s="21">
        <v>100</v>
      </c>
      <c r="G1100" s="8">
        <v>3869</v>
      </c>
      <c r="H1100" s="8">
        <v>3869</v>
      </c>
      <c r="I1100" s="8">
        <v>3869</v>
      </c>
    </row>
    <row r="1101" spans="1:9" ht="25.5" customHeight="1">
      <c r="A1101" s="135" t="s">
        <v>594</v>
      </c>
      <c r="B1101" s="64" t="s">
        <v>595</v>
      </c>
      <c r="C1101" s="64"/>
      <c r="D1101" s="64"/>
      <c r="E1101" s="64"/>
      <c r="F1101" s="64"/>
      <c r="G1101" s="65">
        <f>G1102+G1134</f>
        <v>496674.10000000003</v>
      </c>
      <c r="H1101" s="65">
        <f t="shared" ref="H1101:I1101" si="410">H1102+H1134</f>
        <v>492587.6</v>
      </c>
      <c r="I1101" s="65">
        <f t="shared" si="410"/>
        <v>504688.1</v>
      </c>
    </row>
    <row r="1102" spans="1:9">
      <c r="A1102" s="108" t="s">
        <v>51</v>
      </c>
      <c r="B1102" s="4"/>
      <c r="C1102" s="4" t="s">
        <v>52</v>
      </c>
      <c r="D1102" s="4"/>
      <c r="E1102" s="4"/>
      <c r="F1102" s="4"/>
      <c r="G1102" s="6">
        <f>G1103+G1126</f>
        <v>184453.5</v>
      </c>
      <c r="H1102" s="6">
        <f t="shared" ref="H1102:I1102" si="411">H1103+H1126</f>
        <v>177174.5</v>
      </c>
      <c r="I1102" s="6">
        <f t="shared" si="411"/>
        <v>196211.8</v>
      </c>
    </row>
    <row r="1103" spans="1:9">
      <c r="A1103" s="108" t="s">
        <v>53</v>
      </c>
      <c r="B1103" s="4"/>
      <c r="C1103" s="4" t="s">
        <v>52</v>
      </c>
      <c r="D1103" s="4" t="s">
        <v>27</v>
      </c>
      <c r="E1103" s="4"/>
      <c r="F1103" s="4"/>
      <c r="G1103" s="6">
        <f>G1104+G1109</f>
        <v>184453.5</v>
      </c>
      <c r="H1103" s="6">
        <f t="shared" ref="H1103:I1103" si="412">H1104+H1109</f>
        <v>177174.5</v>
      </c>
      <c r="I1103" s="6">
        <f t="shared" si="412"/>
        <v>196211.8</v>
      </c>
    </row>
    <row r="1104" spans="1:9" ht="31.5" hidden="1">
      <c r="A1104" s="108" t="s">
        <v>227</v>
      </c>
      <c r="B1104" s="4"/>
      <c r="C1104" s="4" t="s">
        <v>52</v>
      </c>
      <c r="D1104" s="4" t="s">
        <v>27</v>
      </c>
      <c r="E1104" s="4" t="s">
        <v>226</v>
      </c>
      <c r="F1104" s="4"/>
      <c r="G1104" s="6">
        <f>G1105</f>
        <v>0</v>
      </c>
      <c r="H1104" s="6">
        <f t="shared" ref="H1104:I1107" si="413">H1105</f>
        <v>0</v>
      </c>
      <c r="I1104" s="6">
        <f t="shared" si="413"/>
        <v>0</v>
      </c>
    </row>
    <row r="1105" spans="1:9" hidden="1">
      <c r="A1105" s="108" t="s">
        <v>175</v>
      </c>
      <c r="B1105" s="4"/>
      <c r="C1105" s="4" t="s">
        <v>52</v>
      </c>
      <c r="D1105" s="4" t="s">
        <v>27</v>
      </c>
      <c r="E1105" s="4" t="s">
        <v>228</v>
      </c>
      <c r="F1105" s="4"/>
      <c r="G1105" s="6">
        <f>G1106</f>
        <v>0</v>
      </c>
      <c r="H1105" s="6">
        <f t="shared" si="413"/>
        <v>0</v>
      </c>
      <c r="I1105" s="6">
        <f t="shared" si="413"/>
        <v>0</v>
      </c>
    </row>
    <row r="1106" spans="1:9" ht="31.5" hidden="1">
      <c r="A1106" s="108" t="s">
        <v>372</v>
      </c>
      <c r="B1106" s="4"/>
      <c r="C1106" s="4" t="s">
        <v>52</v>
      </c>
      <c r="D1106" s="4" t="s">
        <v>27</v>
      </c>
      <c r="E1106" s="4" t="s">
        <v>373</v>
      </c>
      <c r="F1106" s="4"/>
      <c r="G1106" s="6">
        <f>G1107</f>
        <v>0</v>
      </c>
      <c r="H1106" s="6">
        <f t="shared" si="413"/>
        <v>0</v>
      </c>
      <c r="I1106" s="6">
        <f t="shared" si="413"/>
        <v>0</v>
      </c>
    </row>
    <row r="1107" spans="1:9" hidden="1">
      <c r="A1107" s="108" t="s">
        <v>247</v>
      </c>
      <c r="B1107" s="4"/>
      <c r="C1107" s="4" t="s">
        <v>52</v>
      </c>
      <c r="D1107" s="4" t="s">
        <v>27</v>
      </c>
      <c r="E1107" s="4" t="s">
        <v>374</v>
      </c>
      <c r="F1107" s="4"/>
      <c r="G1107" s="6">
        <f>G1108</f>
        <v>0</v>
      </c>
      <c r="H1107" s="6">
        <f t="shared" si="413"/>
        <v>0</v>
      </c>
      <c r="I1107" s="6">
        <f t="shared" si="413"/>
        <v>0</v>
      </c>
    </row>
    <row r="1108" spans="1:9" ht="31.5" hidden="1">
      <c r="A1108" s="108" t="s">
        <v>596</v>
      </c>
      <c r="B1108" s="4"/>
      <c r="C1108" s="4" t="s">
        <v>52</v>
      </c>
      <c r="D1108" s="4" t="s">
        <v>27</v>
      </c>
      <c r="E1108" s="4" t="s">
        <v>374</v>
      </c>
      <c r="F1108" s="4" t="s">
        <v>54</v>
      </c>
      <c r="G1108" s="6"/>
      <c r="H1108" s="6"/>
      <c r="I1108" s="6"/>
    </row>
    <row r="1109" spans="1:9" s="104" customFormat="1" ht="31.5">
      <c r="A1109" s="96" t="s">
        <v>302</v>
      </c>
      <c r="B1109" s="105"/>
      <c r="C1109" s="105" t="s">
        <v>52</v>
      </c>
      <c r="D1109" s="105" t="s">
        <v>27</v>
      </c>
      <c r="E1109" s="105" t="s">
        <v>301</v>
      </c>
      <c r="F1109" s="105"/>
      <c r="G1109" s="106">
        <f>G1110+G1116</f>
        <v>184453.5</v>
      </c>
      <c r="H1109" s="106">
        <f t="shared" ref="H1109:I1109" si="414">H1110+H1116</f>
        <v>177174.5</v>
      </c>
      <c r="I1109" s="106">
        <f t="shared" si="414"/>
        <v>196211.8</v>
      </c>
    </row>
    <row r="1110" spans="1:9">
      <c r="A1110" s="108" t="s">
        <v>218</v>
      </c>
      <c r="B1110" s="4"/>
      <c r="C1110" s="4" t="s">
        <v>52</v>
      </c>
      <c r="D1110" s="4" t="s">
        <v>27</v>
      </c>
      <c r="E1110" s="4" t="s">
        <v>597</v>
      </c>
      <c r="F1110" s="4"/>
      <c r="G1110" s="6">
        <f>G1111</f>
        <v>5269.8</v>
      </c>
      <c r="H1110" s="6">
        <f t="shared" ref="H1110:I1110" si="415">H1111</f>
        <v>0</v>
      </c>
      <c r="I1110" s="6">
        <f t="shared" si="415"/>
        <v>19037.3</v>
      </c>
    </row>
    <row r="1111" spans="1:9">
      <c r="A1111" s="108" t="s">
        <v>598</v>
      </c>
      <c r="B1111" s="4"/>
      <c r="C1111" s="4" t="s">
        <v>52</v>
      </c>
      <c r="D1111" s="4" t="s">
        <v>27</v>
      </c>
      <c r="E1111" s="4" t="s">
        <v>599</v>
      </c>
      <c r="F1111" s="4"/>
      <c r="G1111" s="6">
        <f>G1112+G1114</f>
        <v>5269.8</v>
      </c>
      <c r="H1111" s="6">
        <f t="shared" ref="H1111:I1111" si="416">H1112+H1114</f>
        <v>0</v>
      </c>
      <c r="I1111" s="6">
        <f t="shared" si="416"/>
        <v>19037.3</v>
      </c>
    </row>
    <row r="1112" spans="1:9" ht="31.5">
      <c r="A1112" s="108" t="s">
        <v>600</v>
      </c>
      <c r="B1112" s="4"/>
      <c r="C1112" s="4" t="s">
        <v>52</v>
      </c>
      <c r="D1112" s="4" t="s">
        <v>27</v>
      </c>
      <c r="E1112" s="4" t="s">
        <v>601</v>
      </c>
      <c r="F1112" s="4"/>
      <c r="G1112" s="6">
        <f>G1113</f>
        <v>4367.6000000000004</v>
      </c>
      <c r="H1112" s="6">
        <f t="shared" ref="H1112:I1112" si="417">H1113</f>
        <v>0</v>
      </c>
      <c r="I1112" s="6">
        <f t="shared" si="417"/>
        <v>14862.4</v>
      </c>
    </row>
    <row r="1113" spans="1:9" ht="31.5">
      <c r="A1113" s="108" t="s">
        <v>596</v>
      </c>
      <c r="B1113" s="4"/>
      <c r="C1113" s="4" t="s">
        <v>52</v>
      </c>
      <c r="D1113" s="4" t="s">
        <v>27</v>
      </c>
      <c r="E1113" s="4" t="s">
        <v>601</v>
      </c>
      <c r="F1113" s="4" t="s">
        <v>54</v>
      </c>
      <c r="G1113" s="6">
        <v>4367.6000000000004</v>
      </c>
      <c r="H1113" s="6">
        <v>0</v>
      </c>
      <c r="I1113" s="6">
        <v>14862.4</v>
      </c>
    </row>
    <row r="1114" spans="1:9" ht="53.25" customHeight="1">
      <c r="A1114" s="108" t="s">
        <v>602</v>
      </c>
      <c r="B1114" s="4"/>
      <c r="C1114" s="4" t="s">
        <v>52</v>
      </c>
      <c r="D1114" s="4" t="s">
        <v>27</v>
      </c>
      <c r="E1114" s="4" t="s">
        <v>603</v>
      </c>
      <c r="F1114" s="4"/>
      <c r="G1114" s="6">
        <f>G1115</f>
        <v>902.2</v>
      </c>
      <c r="H1114" s="6">
        <f t="shared" ref="H1114:I1114" si="418">H1115</f>
        <v>0</v>
      </c>
      <c r="I1114" s="6">
        <f t="shared" si="418"/>
        <v>4174.8999999999996</v>
      </c>
    </row>
    <row r="1115" spans="1:9" ht="31.5">
      <c r="A1115" s="108" t="s">
        <v>596</v>
      </c>
      <c r="B1115" s="4"/>
      <c r="C1115" s="4" t="s">
        <v>52</v>
      </c>
      <c r="D1115" s="4" t="s">
        <v>27</v>
      </c>
      <c r="E1115" s="4" t="s">
        <v>603</v>
      </c>
      <c r="F1115" s="4" t="s">
        <v>54</v>
      </c>
      <c r="G1115" s="6">
        <v>902.2</v>
      </c>
      <c r="H1115" s="6">
        <v>0</v>
      </c>
      <c r="I1115" s="6">
        <v>4174.8999999999996</v>
      </c>
    </row>
    <row r="1116" spans="1:9">
      <c r="A1116" s="108" t="s">
        <v>175</v>
      </c>
      <c r="B1116" s="4"/>
      <c r="C1116" s="4" t="s">
        <v>52</v>
      </c>
      <c r="D1116" s="4" t="s">
        <v>27</v>
      </c>
      <c r="E1116" s="4" t="s">
        <v>604</v>
      </c>
      <c r="F1116" s="4"/>
      <c r="G1116" s="6">
        <f>G1117+G1120+G1123+G1104</f>
        <v>179183.7</v>
      </c>
      <c r="H1116" s="6">
        <f t="shared" ref="H1116:I1116" si="419">H1117+H1120+H1123+H1104</f>
        <v>177174.5</v>
      </c>
      <c r="I1116" s="6">
        <f t="shared" si="419"/>
        <v>177174.5</v>
      </c>
    </row>
    <row r="1117" spans="1:9" ht="47.25">
      <c r="A1117" s="108" t="s">
        <v>605</v>
      </c>
      <c r="B1117" s="4"/>
      <c r="C1117" s="4" t="s">
        <v>52</v>
      </c>
      <c r="D1117" s="4" t="s">
        <v>27</v>
      </c>
      <c r="E1117" s="4" t="s">
        <v>606</v>
      </c>
      <c r="F1117" s="4"/>
      <c r="G1117" s="6">
        <f>G1118</f>
        <v>175081</v>
      </c>
      <c r="H1117" s="6">
        <f t="shared" ref="H1117:I1118" si="420">H1118</f>
        <v>176319.5</v>
      </c>
      <c r="I1117" s="6">
        <f t="shared" si="420"/>
        <v>176319.5</v>
      </c>
    </row>
    <row r="1118" spans="1:9">
      <c r="A1118" s="108" t="s">
        <v>263</v>
      </c>
      <c r="B1118" s="4"/>
      <c r="C1118" s="4" t="s">
        <v>52</v>
      </c>
      <c r="D1118" s="4" t="s">
        <v>27</v>
      </c>
      <c r="E1118" s="4" t="s">
        <v>607</v>
      </c>
      <c r="F1118" s="4"/>
      <c r="G1118" s="6">
        <f>G1119</f>
        <v>175081</v>
      </c>
      <c r="H1118" s="6">
        <f t="shared" si="420"/>
        <v>176319.5</v>
      </c>
      <c r="I1118" s="6">
        <f t="shared" si="420"/>
        <v>176319.5</v>
      </c>
    </row>
    <row r="1119" spans="1:9" ht="31.5">
      <c r="A1119" s="108" t="s">
        <v>596</v>
      </c>
      <c r="B1119" s="4"/>
      <c r="C1119" s="4" t="s">
        <v>52</v>
      </c>
      <c r="D1119" s="4" t="s">
        <v>27</v>
      </c>
      <c r="E1119" s="4" t="s">
        <v>607</v>
      </c>
      <c r="F1119" s="4" t="s">
        <v>54</v>
      </c>
      <c r="G1119" s="6">
        <v>175081</v>
      </c>
      <c r="H1119" s="6">
        <v>176319.5</v>
      </c>
      <c r="I1119" s="6">
        <v>176319.5</v>
      </c>
    </row>
    <row r="1120" spans="1:9" ht="31.5">
      <c r="A1120" s="108" t="s">
        <v>608</v>
      </c>
      <c r="B1120" s="116"/>
      <c r="C1120" s="4" t="s">
        <v>52</v>
      </c>
      <c r="D1120" s="4" t="s">
        <v>27</v>
      </c>
      <c r="E1120" s="4" t="s">
        <v>609</v>
      </c>
      <c r="F1120" s="4"/>
      <c r="G1120" s="6">
        <f>G1121</f>
        <v>855</v>
      </c>
      <c r="H1120" s="6">
        <f t="shared" ref="H1120:I1121" si="421">H1121</f>
        <v>855</v>
      </c>
      <c r="I1120" s="6">
        <f t="shared" si="421"/>
        <v>855</v>
      </c>
    </row>
    <row r="1121" spans="1:9">
      <c r="A1121" s="108" t="s">
        <v>247</v>
      </c>
      <c r="B1121" s="116"/>
      <c r="C1121" s="4" t="s">
        <v>52</v>
      </c>
      <c r="D1121" s="4" t="s">
        <v>27</v>
      </c>
      <c r="E1121" s="4" t="s">
        <v>610</v>
      </c>
      <c r="F1121" s="4"/>
      <c r="G1121" s="6">
        <f>G1122</f>
        <v>855</v>
      </c>
      <c r="H1121" s="6">
        <f t="shared" si="421"/>
        <v>855</v>
      </c>
      <c r="I1121" s="6">
        <f t="shared" si="421"/>
        <v>855</v>
      </c>
    </row>
    <row r="1122" spans="1:9" ht="31.5">
      <c r="A1122" s="108" t="s">
        <v>596</v>
      </c>
      <c r="B1122" s="4"/>
      <c r="C1122" s="4" t="s">
        <v>52</v>
      </c>
      <c r="D1122" s="4" t="s">
        <v>27</v>
      </c>
      <c r="E1122" s="4" t="s">
        <v>610</v>
      </c>
      <c r="F1122" s="4" t="s">
        <v>54</v>
      </c>
      <c r="G1122" s="6">
        <v>855</v>
      </c>
      <c r="H1122" s="6">
        <v>855</v>
      </c>
      <c r="I1122" s="6">
        <v>855</v>
      </c>
    </row>
    <row r="1123" spans="1:9" ht="31.5">
      <c r="A1123" s="108" t="s">
        <v>611</v>
      </c>
      <c r="B1123" s="116"/>
      <c r="C1123" s="4" t="s">
        <v>52</v>
      </c>
      <c r="D1123" s="4" t="s">
        <v>27</v>
      </c>
      <c r="E1123" s="4" t="s">
        <v>612</v>
      </c>
      <c r="F1123" s="116"/>
      <c r="G1123" s="6">
        <f>G1124</f>
        <v>3247.7</v>
      </c>
      <c r="H1123" s="6">
        <f>H1124</f>
        <v>0</v>
      </c>
      <c r="I1123" s="6">
        <f>I1124</f>
        <v>0</v>
      </c>
    </row>
    <row r="1124" spans="1:9">
      <c r="A1124" s="108" t="s">
        <v>263</v>
      </c>
      <c r="B1124" s="116"/>
      <c r="C1124" s="4" t="s">
        <v>52</v>
      </c>
      <c r="D1124" s="4" t="s">
        <v>27</v>
      </c>
      <c r="E1124" s="4" t="s">
        <v>613</v>
      </c>
      <c r="F1124" s="4"/>
      <c r="G1124" s="6">
        <f>G1125</f>
        <v>3247.7</v>
      </c>
      <c r="H1124" s="6">
        <f>H1125</f>
        <v>0</v>
      </c>
      <c r="I1124" s="6">
        <f t="shared" ref="I1124" si="422">I1125</f>
        <v>0</v>
      </c>
    </row>
    <row r="1125" spans="1:9" ht="31.5">
      <c r="A1125" s="108" t="s">
        <v>596</v>
      </c>
      <c r="B1125" s="116"/>
      <c r="C1125" s="4" t="s">
        <v>52</v>
      </c>
      <c r="D1125" s="4" t="s">
        <v>27</v>
      </c>
      <c r="E1125" s="4" t="s">
        <v>613</v>
      </c>
      <c r="F1125" s="4" t="s">
        <v>54</v>
      </c>
      <c r="G1125" s="6">
        <v>3247.7</v>
      </c>
      <c r="H1125" s="6"/>
      <c r="I1125" s="6"/>
    </row>
    <row r="1126" spans="1:9" hidden="1">
      <c r="A1126" s="108" t="s">
        <v>548</v>
      </c>
      <c r="B1126" s="4"/>
      <c r="C1126" s="4" t="s">
        <v>52</v>
      </c>
      <c r="D1126" s="4" t="s">
        <v>52</v>
      </c>
      <c r="E1126" s="21"/>
      <c r="F1126" s="21"/>
      <c r="G1126" s="8">
        <f>G1127</f>
        <v>0</v>
      </c>
      <c r="H1126" s="8">
        <f t="shared" ref="H1126:I1129" si="423">H1127</f>
        <v>0</v>
      </c>
      <c r="I1126" s="8">
        <f t="shared" si="423"/>
        <v>0</v>
      </c>
    </row>
    <row r="1127" spans="1:9" ht="31.5" hidden="1">
      <c r="A1127" s="71" t="s">
        <v>298</v>
      </c>
      <c r="B1127" s="69"/>
      <c r="C1127" s="69" t="s">
        <v>52</v>
      </c>
      <c r="D1127" s="69" t="s">
        <v>52</v>
      </c>
      <c r="E1127" s="70" t="s">
        <v>297</v>
      </c>
      <c r="F1127" s="133"/>
      <c r="G1127" s="39">
        <f>G1128</f>
        <v>0</v>
      </c>
      <c r="H1127" s="39">
        <f t="shared" si="423"/>
        <v>0</v>
      </c>
      <c r="I1127" s="39">
        <f t="shared" si="423"/>
        <v>0</v>
      </c>
    </row>
    <row r="1128" spans="1:9" hidden="1">
      <c r="A1128" s="108" t="s">
        <v>175</v>
      </c>
      <c r="B1128" s="69"/>
      <c r="C1128" s="69" t="s">
        <v>52</v>
      </c>
      <c r="D1128" s="69" t="s">
        <v>52</v>
      </c>
      <c r="E1128" s="69" t="s">
        <v>467</v>
      </c>
      <c r="F1128" s="133"/>
      <c r="G1128" s="39">
        <f>G1129</f>
        <v>0</v>
      </c>
      <c r="H1128" s="39">
        <f t="shared" si="423"/>
        <v>0</v>
      </c>
      <c r="I1128" s="39">
        <f t="shared" si="423"/>
        <v>0</v>
      </c>
    </row>
    <row r="1129" spans="1:9" ht="31.5" hidden="1">
      <c r="A1129" s="71" t="s">
        <v>614</v>
      </c>
      <c r="B1129" s="69"/>
      <c r="C1129" s="69" t="s">
        <v>52</v>
      </c>
      <c r="D1129" s="69" t="s">
        <v>52</v>
      </c>
      <c r="E1129" s="69" t="s">
        <v>561</v>
      </c>
      <c r="F1129" s="69"/>
      <c r="G1129" s="72">
        <f>G1130</f>
        <v>0</v>
      </c>
      <c r="H1129" s="72">
        <f t="shared" si="423"/>
        <v>0</v>
      </c>
      <c r="I1129" s="72">
        <f t="shared" si="423"/>
        <v>0</v>
      </c>
    </row>
    <row r="1130" spans="1:9" ht="31.5" hidden="1">
      <c r="A1130" s="71" t="s">
        <v>562</v>
      </c>
      <c r="B1130" s="69"/>
      <c r="C1130" s="69" t="s">
        <v>52</v>
      </c>
      <c r="D1130" s="69" t="s">
        <v>52</v>
      </c>
      <c r="E1130" s="69" t="s">
        <v>563</v>
      </c>
      <c r="F1130" s="69"/>
      <c r="G1130" s="72">
        <f>G1131+G1132+G1133</f>
        <v>0</v>
      </c>
      <c r="H1130" s="72">
        <f t="shared" ref="H1130:I1130" si="424">H1131+H1132+H1133</f>
        <v>0</v>
      </c>
      <c r="I1130" s="72">
        <f t="shared" si="424"/>
        <v>0</v>
      </c>
    </row>
    <row r="1131" spans="1:9" ht="47.25" hidden="1">
      <c r="A1131" s="134" t="s">
        <v>24</v>
      </c>
      <c r="B1131" s="70"/>
      <c r="C1131" s="69" t="s">
        <v>52</v>
      </c>
      <c r="D1131" s="69" t="s">
        <v>52</v>
      </c>
      <c r="E1131" s="69" t="s">
        <v>563</v>
      </c>
      <c r="F1131" s="69" t="s">
        <v>35</v>
      </c>
      <c r="G1131" s="72"/>
      <c r="H1131" s="72"/>
      <c r="I1131" s="72"/>
    </row>
    <row r="1132" spans="1:9" ht="31.5" hidden="1">
      <c r="A1132" s="71" t="s">
        <v>25</v>
      </c>
      <c r="B1132" s="70"/>
      <c r="C1132" s="69" t="s">
        <v>52</v>
      </c>
      <c r="D1132" s="69" t="s">
        <v>52</v>
      </c>
      <c r="E1132" s="69" t="s">
        <v>563</v>
      </c>
      <c r="F1132" s="69" t="s">
        <v>36</v>
      </c>
      <c r="G1132" s="72"/>
      <c r="H1132" s="6"/>
      <c r="I1132" s="6"/>
    </row>
    <row r="1133" spans="1:9" ht="31.5" hidden="1">
      <c r="A1133" s="108" t="s">
        <v>596</v>
      </c>
      <c r="B1133" s="116"/>
      <c r="C1133" s="69" t="s">
        <v>52</v>
      </c>
      <c r="D1133" s="69" t="s">
        <v>52</v>
      </c>
      <c r="E1133" s="69" t="s">
        <v>563</v>
      </c>
      <c r="F1133" s="69" t="s">
        <v>54</v>
      </c>
      <c r="G1133" s="6"/>
      <c r="H1133" s="6"/>
      <c r="I1133" s="6"/>
    </row>
    <row r="1134" spans="1:9">
      <c r="A1134" s="108" t="s">
        <v>143</v>
      </c>
      <c r="B1134" s="116"/>
      <c r="C1134" s="4" t="s">
        <v>12</v>
      </c>
      <c r="D1134" s="4"/>
      <c r="E1134" s="4"/>
      <c r="F1134" s="4"/>
      <c r="G1134" s="6">
        <f>G1135+G1178</f>
        <v>312220.60000000003</v>
      </c>
      <c r="H1134" s="6">
        <f t="shared" ref="H1134:I1134" si="425">H1135+H1178</f>
        <v>315413.09999999998</v>
      </c>
      <c r="I1134" s="6">
        <f t="shared" si="425"/>
        <v>308476.3</v>
      </c>
    </row>
    <row r="1135" spans="1:9">
      <c r="A1135" s="108" t="s">
        <v>80</v>
      </c>
      <c r="B1135" s="116"/>
      <c r="C1135" s="4" t="s">
        <v>12</v>
      </c>
      <c r="D1135" s="4" t="s">
        <v>20</v>
      </c>
      <c r="E1135" s="4"/>
      <c r="F1135" s="4"/>
      <c r="G1135" s="6">
        <f>G1136+G1146</f>
        <v>243141.90000000002</v>
      </c>
      <c r="H1135" s="6">
        <f t="shared" ref="H1135:I1135" si="426">H1136+H1146</f>
        <v>244621.09999999998</v>
      </c>
      <c r="I1135" s="6">
        <f t="shared" si="426"/>
        <v>237684.3</v>
      </c>
    </row>
    <row r="1136" spans="1:9" s="104" customFormat="1" ht="31.5">
      <c r="A1136" s="96" t="s">
        <v>227</v>
      </c>
      <c r="B1136" s="144"/>
      <c r="C1136" s="101" t="s">
        <v>12</v>
      </c>
      <c r="D1136" s="101" t="s">
        <v>20</v>
      </c>
      <c r="E1136" s="101" t="s">
        <v>226</v>
      </c>
      <c r="F1136" s="105"/>
      <c r="G1136" s="106">
        <f>G1137</f>
        <v>909.5</v>
      </c>
      <c r="H1136" s="106">
        <f t="shared" ref="H1136:I1136" si="427">H1137</f>
        <v>909.5</v>
      </c>
      <c r="I1136" s="106">
        <f t="shared" si="427"/>
        <v>909.5</v>
      </c>
    </row>
    <row r="1137" spans="1:9">
      <c r="A1137" s="108" t="s">
        <v>175</v>
      </c>
      <c r="B1137" s="116"/>
      <c r="C1137" s="109" t="s">
        <v>12</v>
      </c>
      <c r="D1137" s="109" t="s">
        <v>20</v>
      </c>
      <c r="E1137" s="109" t="s">
        <v>228</v>
      </c>
      <c r="F1137" s="4"/>
      <c r="G1137" s="6">
        <f>G1142+G1138</f>
        <v>909.5</v>
      </c>
      <c r="H1137" s="6">
        <f t="shared" ref="H1137:I1137" si="428">H1142+H1138</f>
        <v>909.5</v>
      </c>
      <c r="I1137" s="6">
        <f t="shared" si="428"/>
        <v>909.5</v>
      </c>
    </row>
    <row r="1138" spans="1:9" ht="31.5" hidden="1">
      <c r="A1138" s="108" t="s">
        <v>372</v>
      </c>
      <c r="B1138" s="4"/>
      <c r="C1138" s="4" t="s">
        <v>12</v>
      </c>
      <c r="D1138" s="4" t="s">
        <v>20</v>
      </c>
      <c r="E1138" s="4" t="s">
        <v>373</v>
      </c>
      <c r="F1138" s="4"/>
      <c r="G1138" s="6">
        <f>G1139</f>
        <v>0</v>
      </c>
      <c r="H1138" s="6">
        <f>H1139</f>
        <v>0</v>
      </c>
      <c r="I1138" s="6">
        <f>I1139</f>
        <v>0</v>
      </c>
    </row>
    <row r="1139" spans="1:9" hidden="1">
      <c r="A1139" s="108" t="s">
        <v>247</v>
      </c>
      <c r="B1139" s="4"/>
      <c r="C1139" s="4" t="s">
        <v>12</v>
      </c>
      <c r="D1139" s="4" t="s">
        <v>20</v>
      </c>
      <c r="E1139" s="4" t="s">
        <v>374</v>
      </c>
      <c r="F1139" s="4"/>
      <c r="G1139" s="6">
        <f>G1140+G1141</f>
        <v>0</v>
      </c>
      <c r="H1139" s="6">
        <f t="shared" ref="H1139:I1139" si="429">H1140+H1141</f>
        <v>0</v>
      </c>
      <c r="I1139" s="6">
        <f t="shared" si="429"/>
        <v>0</v>
      </c>
    </row>
    <row r="1140" spans="1:9" ht="31.5" hidden="1">
      <c r="A1140" s="108" t="s">
        <v>25</v>
      </c>
      <c r="B1140" s="4"/>
      <c r="C1140" s="4" t="s">
        <v>12</v>
      </c>
      <c r="D1140" s="4" t="s">
        <v>20</v>
      </c>
      <c r="E1140" s="4" t="s">
        <v>374</v>
      </c>
      <c r="F1140" s="4" t="s">
        <v>36</v>
      </c>
      <c r="G1140" s="6"/>
      <c r="H1140" s="6"/>
      <c r="I1140" s="6"/>
    </row>
    <row r="1141" spans="1:9" ht="31.5" hidden="1">
      <c r="A1141" s="108" t="s">
        <v>596</v>
      </c>
      <c r="B1141" s="4"/>
      <c r="C1141" s="4" t="s">
        <v>12</v>
      </c>
      <c r="D1141" s="4" t="s">
        <v>20</v>
      </c>
      <c r="E1141" s="4" t="s">
        <v>374</v>
      </c>
      <c r="F1141" s="4" t="s">
        <v>54</v>
      </c>
      <c r="G1141" s="6"/>
      <c r="H1141" s="6"/>
      <c r="I1141" s="6"/>
    </row>
    <row r="1142" spans="1:9" ht="31.5">
      <c r="A1142" s="108" t="s">
        <v>448</v>
      </c>
      <c r="B1142" s="116"/>
      <c r="C1142" s="109" t="s">
        <v>12</v>
      </c>
      <c r="D1142" s="109" t="s">
        <v>20</v>
      </c>
      <c r="E1142" s="109" t="s">
        <v>367</v>
      </c>
      <c r="F1142" s="4"/>
      <c r="G1142" s="6">
        <f>G1143</f>
        <v>909.5</v>
      </c>
      <c r="H1142" s="6">
        <f>H1143</f>
        <v>909.5</v>
      </c>
      <c r="I1142" s="6">
        <f>I1143</f>
        <v>909.5</v>
      </c>
    </row>
    <row r="1143" spans="1:9" ht="47.25">
      <c r="A1143" s="108" t="s">
        <v>465</v>
      </c>
      <c r="B1143" s="116"/>
      <c r="C1143" s="109" t="s">
        <v>12</v>
      </c>
      <c r="D1143" s="109" t="s">
        <v>20</v>
      </c>
      <c r="E1143" s="109" t="s">
        <v>384</v>
      </c>
      <c r="F1143" s="4"/>
      <c r="G1143" s="6">
        <f>G1144+G1145</f>
        <v>909.5</v>
      </c>
      <c r="H1143" s="6">
        <f t="shared" ref="H1143:I1143" si="430">H1144+H1145</f>
        <v>909.5</v>
      </c>
      <c r="I1143" s="6">
        <f t="shared" si="430"/>
        <v>909.5</v>
      </c>
    </row>
    <row r="1144" spans="1:9" ht="47.25">
      <c r="A1144" s="108" t="s">
        <v>24</v>
      </c>
      <c r="B1144" s="67"/>
      <c r="C1144" s="109" t="s">
        <v>12</v>
      </c>
      <c r="D1144" s="109" t="s">
        <v>20</v>
      </c>
      <c r="E1144" s="109" t="s">
        <v>384</v>
      </c>
      <c r="F1144" s="21">
        <v>100</v>
      </c>
      <c r="G1144" s="8">
        <v>476.4</v>
      </c>
      <c r="H1144" s="8">
        <v>476.4</v>
      </c>
      <c r="I1144" s="8">
        <v>476.4</v>
      </c>
    </row>
    <row r="1145" spans="1:9" ht="31.5">
      <c r="A1145" s="108" t="s">
        <v>596</v>
      </c>
      <c r="B1145" s="67"/>
      <c r="C1145" s="109" t="s">
        <v>12</v>
      </c>
      <c r="D1145" s="109" t="s">
        <v>20</v>
      </c>
      <c r="E1145" s="109" t="s">
        <v>384</v>
      </c>
      <c r="F1145" s="21">
        <v>600</v>
      </c>
      <c r="G1145" s="8">
        <v>433.1</v>
      </c>
      <c r="H1145" s="8">
        <v>433.1</v>
      </c>
      <c r="I1145" s="8">
        <v>433.1</v>
      </c>
    </row>
    <row r="1146" spans="1:9" s="104" customFormat="1" ht="31.5">
      <c r="A1146" s="96" t="s">
        <v>302</v>
      </c>
      <c r="B1146" s="105"/>
      <c r="C1146" s="105" t="s">
        <v>12</v>
      </c>
      <c r="D1146" s="105" t="s">
        <v>20</v>
      </c>
      <c r="E1146" s="105" t="s">
        <v>301</v>
      </c>
      <c r="F1146" s="105"/>
      <c r="G1146" s="106">
        <f>G1164+G1152+G1147</f>
        <v>242232.40000000002</v>
      </c>
      <c r="H1146" s="106">
        <f>H1164+H1152+H1147</f>
        <v>243711.59999999998</v>
      </c>
      <c r="I1146" s="106">
        <f>I1164+I1152+I1147</f>
        <v>236774.8</v>
      </c>
    </row>
    <row r="1147" spans="1:9">
      <c r="A1147" s="108" t="s">
        <v>178</v>
      </c>
      <c r="B1147" s="4"/>
      <c r="C1147" s="4" t="s">
        <v>12</v>
      </c>
      <c r="D1147" s="4" t="s">
        <v>20</v>
      </c>
      <c r="E1147" s="4" t="s">
        <v>855</v>
      </c>
      <c r="F1147" s="4"/>
      <c r="G1147" s="6">
        <f>G1148</f>
        <v>5821.7</v>
      </c>
      <c r="H1147" s="6">
        <f t="shared" ref="H1147:I1148" si="431">H1148</f>
        <v>0</v>
      </c>
      <c r="I1147" s="6">
        <f t="shared" si="431"/>
        <v>0</v>
      </c>
    </row>
    <row r="1148" spans="1:9" ht="31.5">
      <c r="A1148" s="108" t="s">
        <v>873</v>
      </c>
      <c r="B1148" s="4"/>
      <c r="C1148" s="4" t="s">
        <v>12</v>
      </c>
      <c r="D1148" s="4" t="s">
        <v>20</v>
      </c>
      <c r="E1148" s="4" t="s">
        <v>856</v>
      </c>
      <c r="F1148" s="4"/>
      <c r="G1148" s="6">
        <f>G1149</f>
        <v>5821.7</v>
      </c>
      <c r="H1148" s="6">
        <f t="shared" si="431"/>
        <v>0</v>
      </c>
      <c r="I1148" s="6">
        <f t="shared" si="431"/>
        <v>0</v>
      </c>
    </row>
    <row r="1149" spans="1:9" ht="47.25">
      <c r="A1149" s="108" t="s">
        <v>858</v>
      </c>
      <c r="B1149" s="4"/>
      <c r="C1149" s="4" t="s">
        <v>12</v>
      </c>
      <c r="D1149" s="4" t="s">
        <v>20</v>
      </c>
      <c r="E1149" s="4" t="s">
        <v>857</v>
      </c>
      <c r="F1149" s="4"/>
      <c r="G1149" s="6">
        <f>G1150+G1151</f>
        <v>5821.7</v>
      </c>
      <c r="H1149" s="6">
        <f t="shared" ref="H1149:I1149" si="432">H1150+H1151</f>
        <v>0</v>
      </c>
      <c r="I1149" s="6">
        <f t="shared" si="432"/>
        <v>0</v>
      </c>
    </row>
    <row r="1150" spans="1:9" ht="31.5">
      <c r="A1150" s="108" t="s">
        <v>25</v>
      </c>
      <c r="B1150" s="4"/>
      <c r="C1150" s="4" t="s">
        <v>12</v>
      </c>
      <c r="D1150" s="4" t="s">
        <v>20</v>
      </c>
      <c r="E1150" s="4" t="s">
        <v>857</v>
      </c>
      <c r="F1150" s="4" t="s">
        <v>36</v>
      </c>
      <c r="G1150" s="6">
        <v>2211.6</v>
      </c>
      <c r="H1150" s="6">
        <v>0</v>
      </c>
      <c r="I1150" s="6">
        <v>0</v>
      </c>
    </row>
    <row r="1151" spans="1:9" ht="31.5">
      <c r="A1151" s="108" t="s">
        <v>596</v>
      </c>
      <c r="B1151" s="4"/>
      <c r="C1151" s="4" t="s">
        <v>12</v>
      </c>
      <c r="D1151" s="4" t="s">
        <v>20</v>
      </c>
      <c r="E1151" s="4" t="s">
        <v>857</v>
      </c>
      <c r="F1151" s="4" t="s">
        <v>54</v>
      </c>
      <c r="G1151" s="6">
        <v>3610.1</v>
      </c>
      <c r="H1151" s="6">
        <v>0</v>
      </c>
      <c r="I1151" s="6">
        <v>0</v>
      </c>
    </row>
    <row r="1152" spans="1:9">
      <c r="A1152" s="108" t="s">
        <v>615</v>
      </c>
      <c r="B1152" s="116"/>
      <c r="C1152" s="4" t="s">
        <v>12</v>
      </c>
      <c r="D1152" s="4" t="s">
        <v>20</v>
      </c>
      <c r="E1152" s="4" t="s">
        <v>597</v>
      </c>
      <c r="F1152" s="4"/>
      <c r="G1152" s="6">
        <f>G1153+G1156</f>
        <v>766.5</v>
      </c>
      <c r="H1152" s="6">
        <f t="shared" ref="H1152:I1152" si="433">H1153+H1156</f>
        <v>184.8</v>
      </c>
      <c r="I1152" s="6">
        <f t="shared" si="433"/>
        <v>0</v>
      </c>
    </row>
    <row r="1153" spans="1:9">
      <c r="A1153" s="108" t="s">
        <v>616</v>
      </c>
      <c r="B1153" s="116"/>
      <c r="C1153" s="4" t="s">
        <v>12</v>
      </c>
      <c r="D1153" s="4" t="s">
        <v>20</v>
      </c>
      <c r="E1153" s="4" t="s">
        <v>617</v>
      </c>
      <c r="F1153" s="4"/>
      <c r="G1153" s="6">
        <f>G1154</f>
        <v>165.9</v>
      </c>
      <c r="H1153" s="6">
        <f t="shared" ref="H1153:I1153" si="434">H1154</f>
        <v>184.8</v>
      </c>
      <c r="I1153" s="6">
        <f t="shared" si="434"/>
        <v>0</v>
      </c>
    </row>
    <row r="1154" spans="1:9" ht="31.5">
      <c r="A1154" s="108" t="s">
        <v>618</v>
      </c>
      <c r="B1154" s="116"/>
      <c r="C1154" s="4" t="s">
        <v>12</v>
      </c>
      <c r="D1154" s="4" t="s">
        <v>20</v>
      </c>
      <c r="E1154" s="4" t="s">
        <v>619</v>
      </c>
      <c r="F1154" s="4"/>
      <c r="G1154" s="6">
        <f>SUM(G1155)</f>
        <v>165.9</v>
      </c>
      <c r="H1154" s="6">
        <f t="shared" ref="H1154:I1154" si="435">SUM(H1155)</f>
        <v>184.8</v>
      </c>
      <c r="I1154" s="6">
        <f t="shared" si="435"/>
        <v>0</v>
      </c>
    </row>
    <row r="1155" spans="1:9" ht="31.5">
      <c r="A1155" s="108" t="s">
        <v>25</v>
      </c>
      <c r="B1155" s="116"/>
      <c r="C1155" s="4" t="s">
        <v>12</v>
      </c>
      <c r="D1155" s="4" t="s">
        <v>20</v>
      </c>
      <c r="E1155" s="4" t="s">
        <v>619</v>
      </c>
      <c r="F1155" s="4" t="s">
        <v>36</v>
      </c>
      <c r="G1155" s="6">
        <v>165.9</v>
      </c>
      <c r="H1155" s="6">
        <v>184.8</v>
      </c>
      <c r="I1155" s="6">
        <v>0</v>
      </c>
    </row>
    <row r="1156" spans="1:9">
      <c r="A1156" s="108" t="s">
        <v>598</v>
      </c>
      <c r="B1156" s="116"/>
      <c r="C1156" s="4" t="s">
        <v>12</v>
      </c>
      <c r="D1156" s="4" t="s">
        <v>20</v>
      </c>
      <c r="E1156" s="4" t="s">
        <v>599</v>
      </c>
      <c r="F1156" s="4"/>
      <c r="G1156" s="6">
        <f>G1157+G1159+G1162</f>
        <v>600.6</v>
      </c>
      <c r="H1156" s="6">
        <f t="shared" ref="H1156:I1156" si="436">H1157+H1159+H1162</f>
        <v>0</v>
      </c>
      <c r="I1156" s="6">
        <f t="shared" si="436"/>
        <v>0</v>
      </c>
    </row>
    <row r="1157" spans="1:9" ht="31.5">
      <c r="A1157" s="108" t="s">
        <v>620</v>
      </c>
      <c r="B1157" s="116"/>
      <c r="C1157" s="4" t="s">
        <v>12</v>
      </c>
      <c r="D1157" s="4" t="s">
        <v>20</v>
      </c>
      <c r="E1157" s="4" t="s">
        <v>621</v>
      </c>
      <c r="F1157" s="4"/>
      <c r="G1157" s="6">
        <f>G1158</f>
        <v>443.2</v>
      </c>
      <c r="H1157" s="6">
        <f t="shared" ref="H1157:I1157" si="437">H1158</f>
        <v>0</v>
      </c>
      <c r="I1157" s="6">
        <f t="shared" si="437"/>
        <v>0</v>
      </c>
    </row>
    <row r="1158" spans="1:9" ht="31.5">
      <c r="A1158" s="108" t="s">
        <v>596</v>
      </c>
      <c r="B1158" s="116"/>
      <c r="C1158" s="4" t="s">
        <v>12</v>
      </c>
      <c r="D1158" s="4" t="s">
        <v>20</v>
      </c>
      <c r="E1158" s="4" t="s">
        <v>621</v>
      </c>
      <c r="F1158" s="4" t="s">
        <v>54</v>
      </c>
      <c r="G1158" s="6">
        <v>443.2</v>
      </c>
      <c r="H1158" s="6">
        <v>0</v>
      </c>
      <c r="I1158" s="6">
        <v>0</v>
      </c>
    </row>
    <row r="1159" spans="1:9" ht="47.25">
      <c r="A1159" s="108" t="s">
        <v>859</v>
      </c>
      <c r="B1159" s="116"/>
      <c r="C1159" s="4" t="s">
        <v>12</v>
      </c>
      <c r="D1159" s="4" t="s">
        <v>20</v>
      </c>
      <c r="E1159" s="4" t="s">
        <v>860</v>
      </c>
      <c r="F1159" s="4"/>
      <c r="G1159" s="6">
        <f>G1160+G1161</f>
        <v>34.799999999999997</v>
      </c>
      <c r="H1159" s="6">
        <f t="shared" ref="H1159:I1159" si="438">H1160+H1161</f>
        <v>0</v>
      </c>
      <c r="I1159" s="6">
        <f t="shared" si="438"/>
        <v>0</v>
      </c>
    </row>
    <row r="1160" spans="1:9" ht="31.5">
      <c r="A1160" s="108" t="s">
        <v>25</v>
      </c>
      <c r="B1160" s="116"/>
      <c r="C1160" s="4" t="s">
        <v>12</v>
      </c>
      <c r="D1160" s="4" t="s">
        <v>20</v>
      </c>
      <c r="E1160" s="4" t="s">
        <v>860</v>
      </c>
      <c r="F1160" s="4" t="s">
        <v>36</v>
      </c>
      <c r="G1160" s="6">
        <v>17.8</v>
      </c>
      <c r="H1160" s="6">
        <v>0</v>
      </c>
      <c r="I1160" s="6">
        <v>0</v>
      </c>
    </row>
    <row r="1161" spans="1:9" ht="31.5">
      <c r="A1161" s="108" t="s">
        <v>596</v>
      </c>
      <c r="B1161" s="116"/>
      <c r="C1161" s="4" t="s">
        <v>12</v>
      </c>
      <c r="D1161" s="4" t="s">
        <v>20</v>
      </c>
      <c r="E1161" s="4" t="s">
        <v>860</v>
      </c>
      <c r="F1161" s="4" t="s">
        <v>54</v>
      </c>
      <c r="G1161" s="6">
        <v>17</v>
      </c>
      <c r="H1161" s="6">
        <v>0</v>
      </c>
      <c r="I1161" s="6">
        <v>0</v>
      </c>
    </row>
    <row r="1162" spans="1:9" ht="47.25">
      <c r="A1162" s="108" t="s">
        <v>861</v>
      </c>
      <c r="B1162" s="116"/>
      <c r="C1162" s="4" t="s">
        <v>12</v>
      </c>
      <c r="D1162" s="4" t="s">
        <v>20</v>
      </c>
      <c r="E1162" s="4" t="s">
        <v>862</v>
      </c>
      <c r="F1162" s="4"/>
      <c r="G1162" s="6">
        <f>G1163</f>
        <v>122.6</v>
      </c>
      <c r="H1162" s="6">
        <f t="shared" ref="H1162:I1162" si="439">H1163</f>
        <v>0</v>
      </c>
      <c r="I1162" s="6">
        <f t="shared" si="439"/>
        <v>0</v>
      </c>
    </row>
    <row r="1163" spans="1:9" ht="31.5">
      <c r="A1163" s="108" t="s">
        <v>596</v>
      </c>
      <c r="B1163" s="116"/>
      <c r="C1163" s="4" t="s">
        <v>12</v>
      </c>
      <c r="D1163" s="4" t="s">
        <v>20</v>
      </c>
      <c r="E1163" s="4" t="s">
        <v>862</v>
      </c>
      <c r="F1163" s="4" t="s">
        <v>54</v>
      </c>
      <c r="G1163" s="6">
        <v>122.6</v>
      </c>
      <c r="H1163" s="6">
        <v>0</v>
      </c>
      <c r="I1163" s="6">
        <v>0</v>
      </c>
    </row>
    <row r="1164" spans="1:9">
      <c r="A1164" s="108" t="s">
        <v>175</v>
      </c>
      <c r="B1164" s="4"/>
      <c r="C1164" s="4" t="s">
        <v>12</v>
      </c>
      <c r="D1164" s="4" t="s">
        <v>20</v>
      </c>
      <c r="E1164" s="4" t="s">
        <v>604</v>
      </c>
      <c r="F1164" s="4"/>
      <c r="G1164" s="6">
        <f>G1165+G1171+G1175</f>
        <v>235644.2</v>
      </c>
      <c r="H1164" s="6">
        <f t="shared" ref="H1164:I1164" si="440">H1165+H1171+H1175</f>
        <v>243526.8</v>
      </c>
      <c r="I1164" s="6">
        <f t="shared" si="440"/>
        <v>236774.8</v>
      </c>
    </row>
    <row r="1165" spans="1:9" ht="47.25">
      <c r="A1165" s="108" t="s">
        <v>605</v>
      </c>
      <c r="B1165" s="4"/>
      <c r="C1165" s="4" t="s">
        <v>12</v>
      </c>
      <c r="D1165" s="4" t="s">
        <v>20</v>
      </c>
      <c r="E1165" s="4" t="s">
        <v>606</v>
      </c>
      <c r="F1165" s="4"/>
      <c r="G1165" s="6">
        <f>G1166</f>
        <v>219551.1</v>
      </c>
      <c r="H1165" s="6">
        <f t="shared" ref="H1165:I1165" si="441">H1166</f>
        <v>224958.3</v>
      </c>
      <c r="I1165" s="6">
        <f t="shared" si="441"/>
        <v>224958.3</v>
      </c>
    </row>
    <row r="1166" spans="1:9">
      <c r="A1166" s="108" t="s">
        <v>263</v>
      </c>
      <c r="B1166" s="4"/>
      <c r="C1166" s="4" t="s">
        <v>12</v>
      </c>
      <c r="D1166" s="4" t="s">
        <v>20</v>
      </c>
      <c r="E1166" s="4" t="s">
        <v>607</v>
      </c>
      <c r="F1166" s="4"/>
      <c r="G1166" s="6">
        <f>G1167+G1168+G1169+G1170</f>
        <v>219551.1</v>
      </c>
      <c r="H1166" s="6">
        <f t="shared" ref="H1166:I1166" si="442">H1167+H1168+H1169+H1170</f>
        <v>224958.3</v>
      </c>
      <c r="I1166" s="6">
        <f t="shared" si="442"/>
        <v>224958.3</v>
      </c>
    </row>
    <row r="1167" spans="1:9" ht="47.25">
      <c r="A1167" s="108" t="s">
        <v>24</v>
      </c>
      <c r="B1167" s="4"/>
      <c r="C1167" s="4" t="s">
        <v>12</v>
      </c>
      <c r="D1167" s="4" t="s">
        <v>20</v>
      </c>
      <c r="E1167" s="4" t="s">
        <v>607</v>
      </c>
      <c r="F1167" s="4" t="s">
        <v>35</v>
      </c>
      <c r="G1167" s="6">
        <v>107494.5</v>
      </c>
      <c r="H1167" s="6">
        <v>107494.5</v>
      </c>
      <c r="I1167" s="6">
        <v>107494.5</v>
      </c>
    </row>
    <row r="1168" spans="1:9" ht="31.5">
      <c r="A1168" s="108" t="s">
        <v>25</v>
      </c>
      <c r="B1168" s="4"/>
      <c r="C1168" s="4" t="s">
        <v>12</v>
      </c>
      <c r="D1168" s="4" t="s">
        <v>20</v>
      </c>
      <c r="E1168" s="4" t="s">
        <v>607</v>
      </c>
      <c r="F1168" s="4" t="s">
        <v>36</v>
      </c>
      <c r="G1168" s="8">
        <v>11352</v>
      </c>
      <c r="H1168" s="8">
        <v>14082.2</v>
      </c>
      <c r="I1168" s="8">
        <v>14082.2</v>
      </c>
    </row>
    <row r="1169" spans="1:9" ht="31.5">
      <c r="A1169" s="108" t="s">
        <v>596</v>
      </c>
      <c r="B1169" s="4"/>
      <c r="C1169" s="4" t="s">
        <v>12</v>
      </c>
      <c r="D1169" s="4" t="s">
        <v>20</v>
      </c>
      <c r="E1169" s="4" t="s">
        <v>607</v>
      </c>
      <c r="F1169" s="4" t="s">
        <v>54</v>
      </c>
      <c r="G1169" s="8">
        <v>100035.2</v>
      </c>
      <c r="H1169" s="8">
        <v>102712.2</v>
      </c>
      <c r="I1169" s="8">
        <v>102712.2</v>
      </c>
    </row>
    <row r="1170" spans="1:9">
      <c r="A1170" s="108" t="s">
        <v>13</v>
      </c>
      <c r="B1170" s="4"/>
      <c r="C1170" s="4" t="s">
        <v>12</v>
      </c>
      <c r="D1170" s="4" t="s">
        <v>20</v>
      </c>
      <c r="E1170" s="4" t="s">
        <v>607</v>
      </c>
      <c r="F1170" s="4" t="s">
        <v>41</v>
      </c>
      <c r="G1170" s="6">
        <v>669.4</v>
      </c>
      <c r="H1170" s="6">
        <v>669.4</v>
      </c>
      <c r="I1170" s="6">
        <v>669.4</v>
      </c>
    </row>
    <row r="1171" spans="1:9" ht="31.5">
      <c r="A1171" s="108" t="s">
        <v>611</v>
      </c>
      <c r="B1171" s="116"/>
      <c r="C1171" s="4" t="s">
        <v>12</v>
      </c>
      <c r="D1171" s="4" t="s">
        <v>20</v>
      </c>
      <c r="E1171" s="4" t="s">
        <v>612</v>
      </c>
      <c r="F1171" s="4"/>
      <c r="G1171" s="6">
        <f>G1172</f>
        <v>15457</v>
      </c>
      <c r="H1171" s="6">
        <f t="shared" ref="H1171:I1171" si="443">H1172</f>
        <v>2607</v>
      </c>
      <c r="I1171" s="6">
        <f t="shared" si="443"/>
        <v>2640</v>
      </c>
    </row>
    <row r="1172" spans="1:9">
      <c r="A1172" s="108" t="s">
        <v>263</v>
      </c>
      <c r="B1172" s="4"/>
      <c r="C1172" s="4" t="s">
        <v>12</v>
      </c>
      <c r="D1172" s="4" t="s">
        <v>20</v>
      </c>
      <c r="E1172" s="4" t="s">
        <v>613</v>
      </c>
      <c r="F1172" s="4"/>
      <c r="G1172" s="6">
        <f>G1173+G1174</f>
        <v>15457</v>
      </c>
      <c r="H1172" s="6">
        <f t="shared" ref="H1172:I1172" si="444">H1173+H1174</f>
        <v>2607</v>
      </c>
      <c r="I1172" s="6">
        <f t="shared" si="444"/>
        <v>2640</v>
      </c>
    </row>
    <row r="1173" spans="1:9" ht="31.5">
      <c r="A1173" s="108" t="s">
        <v>25</v>
      </c>
      <c r="B1173" s="116"/>
      <c r="C1173" s="4" t="s">
        <v>12</v>
      </c>
      <c r="D1173" s="4" t="s">
        <v>20</v>
      </c>
      <c r="E1173" s="4" t="s">
        <v>613</v>
      </c>
      <c r="F1173" s="4" t="s">
        <v>36</v>
      </c>
      <c r="G1173" s="6">
        <v>13457</v>
      </c>
      <c r="H1173" s="6">
        <v>2607</v>
      </c>
      <c r="I1173" s="6">
        <v>2640</v>
      </c>
    </row>
    <row r="1174" spans="1:9" ht="31.5">
      <c r="A1174" s="108" t="s">
        <v>596</v>
      </c>
      <c r="B1174" s="116"/>
      <c r="C1174" s="4" t="s">
        <v>12</v>
      </c>
      <c r="D1174" s="4" t="s">
        <v>20</v>
      </c>
      <c r="E1174" s="4" t="s">
        <v>613</v>
      </c>
      <c r="F1174" s="4" t="s">
        <v>54</v>
      </c>
      <c r="G1174" s="6">
        <v>2000</v>
      </c>
      <c r="H1174" s="6">
        <v>0</v>
      </c>
      <c r="I1174" s="6">
        <v>0</v>
      </c>
    </row>
    <row r="1175" spans="1:9" ht="72" customHeight="1">
      <c r="A1175" s="108" t="s">
        <v>634</v>
      </c>
      <c r="B1175" s="4"/>
      <c r="C1175" s="4" t="s">
        <v>12</v>
      </c>
      <c r="D1175" s="4" t="s">
        <v>20</v>
      </c>
      <c r="E1175" s="4" t="s">
        <v>623</v>
      </c>
      <c r="F1175" s="4"/>
      <c r="G1175" s="6">
        <f>G1176</f>
        <v>636.1</v>
      </c>
      <c r="H1175" s="6">
        <f t="shared" ref="H1175:I1176" si="445">H1176</f>
        <v>15961.5</v>
      </c>
      <c r="I1175" s="6">
        <f t="shared" si="445"/>
        <v>9176.5</v>
      </c>
    </row>
    <row r="1176" spans="1:9">
      <c r="A1176" s="108" t="s">
        <v>263</v>
      </c>
      <c r="B1176" s="4"/>
      <c r="C1176" s="4" t="s">
        <v>12</v>
      </c>
      <c r="D1176" s="4" t="s">
        <v>20</v>
      </c>
      <c r="E1176" s="4" t="s">
        <v>624</v>
      </c>
      <c r="F1176" s="4"/>
      <c r="G1176" s="6">
        <f>G1177</f>
        <v>636.1</v>
      </c>
      <c r="H1176" s="6">
        <f t="shared" si="445"/>
        <v>15961.5</v>
      </c>
      <c r="I1176" s="6">
        <f t="shared" si="445"/>
        <v>9176.5</v>
      </c>
    </row>
    <row r="1177" spans="1:9" ht="31.5">
      <c r="A1177" s="108" t="s">
        <v>596</v>
      </c>
      <c r="B1177" s="4"/>
      <c r="C1177" s="4" t="s">
        <v>12</v>
      </c>
      <c r="D1177" s="4" t="s">
        <v>20</v>
      </c>
      <c r="E1177" s="4" t="s">
        <v>624</v>
      </c>
      <c r="F1177" s="4" t="s">
        <v>54</v>
      </c>
      <c r="G1177" s="6">
        <v>636.1</v>
      </c>
      <c r="H1177" s="6">
        <v>15961.5</v>
      </c>
      <c r="I1177" s="6">
        <v>9176.5</v>
      </c>
    </row>
    <row r="1178" spans="1:9">
      <c r="A1178" s="108" t="s">
        <v>625</v>
      </c>
      <c r="B1178" s="116"/>
      <c r="C1178" s="4" t="s">
        <v>12</v>
      </c>
      <c r="D1178" s="4" t="s">
        <v>10</v>
      </c>
      <c r="E1178" s="4"/>
      <c r="F1178" s="116"/>
      <c r="G1178" s="6">
        <f>G1179</f>
        <v>69078.7</v>
      </c>
      <c r="H1178" s="6">
        <f t="shared" ref="H1178:I1179" si="446">H1179</f>
        <v>70792</v>
      </c>
      <c r="I1178" s="6">
        <f t="shared" si="446"/>
        <v>70792</v>
      </c>
    </row>
    <row r="1179" spans="1:9" s="104" customFormat="1" ht="22.5" customHeight="1">
      <c r="A1179" s="96" t="s">
        <v>302</v>
      </c>
      <c r="B1179" s="144"/>
      <c r="C1179" s="105" t="s">
        <v>12</v>
      </c>
      <c r="D1179" s="105" t="s">
        <v>10</v>
      </c>
      <c r="E1179" s="105" t="s">
        <v>301</v>
      </c>
      <c r="F1179" s="144"/>
      <c r="G1179" s="106">
        <f>G1180</f>
        <v>69078.7</v>
      </c>
      <c r="H1179" s="106">
        <f t="shared" si="446"/>
        <v>70792</v>
      </c>
      <c r="I1179" s="106">
        <f t="shared" si="446"/>
        <v>70792</v>
      </c>
    </row>
    <row r="1180" spans="1:9">
      <c r="A1180" s="108" t="s">
        <v>175</v>
      </c>
      <c r="B1180" s="4"/>
      <c r="C1180" s="4" t="s">
        <v>12</v>
      </c>
      <c r="D1180" s="4" t="s">
        <v>20</v>
      </c>
      <c r="E1180" s="4" t="s">
        <v>604</v>
      </c>
      <c r="F1180" s="116"/>
      <c r="G1180" s="6">
        <f>G1181+G1190+G1195</f>
        <v>69078.7</v>
      </c>
      <c r="H1180" s="6">
        <f t="shared" ref="H1180:I1180" si="447">H1181+H1190+H1195</f>
        <v>70792</v>
      </c>
      <c r="I1180" s="6">
        <f t="shared" si="447"/>
        <v>70792</v>
      </c>
    </row>
    <row r="1181" spans="1:9" ht="31.5">
      <c r="A1181" s="108" t="s">
        <v>626</v>
      </c>
      <c r="B1181" s="116"/>
      <c r="C1181" s="4" t="s">
        <v>12</v>
      </c>
      <c r="D1181" s="4" t="s">
        <v>10</v>
      </c>
      <c r="E1181" s="4" t="s">
        <v>627</v>
      </c>
      <c r="F1181" s="4"/>
      <c r="G1181" s="6">
        <f>G1182+G1185+G1188</f>
        <v>6654.2</v>
      </c>
      <c r="H1181" s="6">
        <f t="shared" ref="H1181:I1181" si="448">H1182+H1185+H1188</f>
        <v>6964.5</v>
      </c>
      <c r="I1181" s="6">
        <f t="shared" si="448"/>
        <v>6964.5</v>
      </c>
    </row>
    <row r="1182" spans="1:9">
      <c r="A1182" s="77" t="s">
        <v>30</v>
      </c>
      <c r="B1182" s="74"/>
      <c r="C1182" s="74" t="s">
        <v>12</v>
      </c>
      <c r="D1182" s="74" t="s">
        <v>10</v>
      </c>
      <c r="E1182" s="4" t="s">
        <v>628</v>
      </c>
      <c r="F1182" s="74"/>
      <c r="G1182" s="76">
        <f>+G1183+G1184</f>
        <v>6266</v>
      </c>
      <c r="H1182" s="76">
        <f t="shared" ref="H1182:I1182" si="449">+H1183+H1184</f>
        <v>6266</v>
      </c>
      <c r="I1182" s="76">
        <f t="shared" si="449"/>
        <v>6266</v>
      </c>
    </row>
    <row r="1183" spans="1:9" ht="47.25">
      <c r="A1183" s="77" t="s">
        <v>24</v>
      </c>
      <c r="B1183" s="74"/>
      <c r="C1183" s="74" t="s">
        <v>12</v>
      </c>
      <c r="D1183" s="74" t="s">
        <v>10</v>
      </c>
      <c r="E1183" s="4" t="s">
        <v>628</v>
      </c>
      <c r="F1183" s="74" t="s">
        <v>35</v>
      </c>
      <c r="G1183" s="76">
        <v>6265.5</v>
      </c>
      <c r="H1183" s="76">
        <v>6265.5</v>
      </c>
      <c r="I1183" s="76">
        <v>6265.5</v>
      </c>
    </row>
    <row r="1184" spans="1:9" ht="31.5">
      <c r="A1184" s="77" t="s">
        <v>25</v>
      </c>
      <c r="B1184" s="74"/>
      <c r="C1184" s="74" t="s">
        <v>12</v>
      </c>
      <c r="D1184" s="74" t="s">
        <v>10</v>
      </c>
      <c r="E1184" s="4" t="s">
        <v>628</v>
      </c>
      <c r="F1184" s="74" t="s">
        <v>36</v>
      </c>
      <c r="G1184" s="76">
        <v>0.5</v>
      </c>
      <c r="H1184" s="76">
        <v>0.5</v>
      </c>
      <c r="I1184" s="76">
        <v>0.5</v>
      </c>
    </row>
    <row r="1185" spans="1:9">
      <c r="A1185" s="77" t="s">
        <v>40</v>
      </c>
      <c r="B1185" s="74"/>
      <c r="C1185" s="74" t="s">
        <v>12</v>
      </c>
      <c r="D1185" s="74" t="s">
        <v>10</v>
      </c>
      <c r="E1185" s="4" t="s">
        <v>629</v>
      </c>
      <c r="F1185" s="74"/>
      <c r="G1185" s="76">
        <f>G1186+G1187</f>
        <v>203.20000000000002</v>
      </c>
      <c r="H1185" s="76">
        <f t="shared" ref="H1185:I1185" si="450">H1186+H1187</f>
        <v>263.5</v>
      </c>
      <c r="I1185" s="76">
        <f t="shared" si="450"/>
        <v>263.5</v>
      </c>
    </row>
    <row r="1186" spans="1:9" ht="31.5">
      <c r="A1186" s="77" t="s">
        <v>25</v>
      </c>
      <c r="B1186" s="74"/>
      <c r="C1186" s="74" t="s">
        <v>12</v>
      </c>
      <c r="D1186" s="74" t="s">
        <v>10</v>
      </c>
      <c r="E1186" s="4" t="s">
        <v>629</v>
      </c>
      <c r="F1186" s="74" t="s">
        <v>36</v>
      </c>
      <c r="G1186" s="76">
        <v>201.8</v>
      </c>
      <c r="H1186" s="76">
        <v>262.10000000000002</v>
      </c>
      <c r="I1186" s="76">
        <v>262.10000000000002</v>
      </c>
    </row>
    <row r="1187" spans="1:9">
      <c r="A1187" s="108" t="s">
        <v>13</v>
      </c>
      <c r="B1187" s="74"/>
      <c r="C1187" s="74" t="s">
        <v>12</v>
      </c>
      <c r="D1187" s="74" t="s">
        <v>10</v>
      </c>
      <c r="E1187" s="4" t="s">
        <v>629</v>
      </c>
      <c r="F1187" s="74" t="s">
        <v>41</v>
      </c>
      <c r="G1187" s="76">
        <v>1.4</v>
      </c>
      <c r="H1187" s="76">
        <v>1.4</v>
      </c>
      <c r="I1187" s="76">
        <v>1.4</v>
      </c>
    </row>
    <row r="1188" spans="1:9" ht="31.5">
      <c r="A1188" s="108" t="s">
        <v>43</v>
      </c>
      <c r="B1188" s="74"/>
      <c r="C1188" s="74" t="s">
        <v>12</v>
      </c>
      <c r="D1188" s="74" t="s">
        <v>10</v>
      </c>
      <c r="E1188" s="4" t="s">
        <v>630</v>
      </c>
      <c r="F1188" s="74"/>
      <c r="G1188" s="76">
        <f>SUM(G1189:G1189)</f>
        <v>185</v>
      </c>
      <c r="H1188" s="76">
        <f t="shared" ref="H1188:I1188" si="451">SUM(H1189:H1189)</f>
        <v>435</v>
      </c>
      <c r="I1188" s="76">
        <f t="shared" si="451"/>
        <v>435</v>
      </c>
    </row>
    <row r="1189" spans="1:9" ht="31.5">
      <c r="A1189" s="77" t="s">
        <v>25</v>
      </c>
      <c r="B1189" s="74"/>
      <c r="C1189" s="74" t="s">
        <v>12</v>
      </c>
      <c r="D1189" s="74" t="s">
        <v>10</v>
      </c>
      <c r="E1189" s="4" t="s">
        <v>630</v>
      </c>
      <c r="F1189" s="74" t="s">
        <v>36</v>
      </c>
      <c r="G1189" s="76">
        <v>185</v>
      </c>
      <c r="H1189" s="76">
        <v>435</v>
      </c>
      <c r="I1189" s="76">
        <v>435</v>
      </c>
    </row>
    <row r="1190" spans="1:9" ht="47.25">
      <c r="A1190" s="108" t="s">
        <v>839</v>
      </c>
      <c r="B1190" s="116"/>
      <c r="C1190" s="4" t="s">
        <v>12</v>
      </c>
      <c r="D1190" s="4" t="s">
        <v>10</v>
      </c>
      <c r="E1190" s="4" t="s">
        <v>631</v>
      </c>
      <c r="F1190" s="116"/>
      <c r="G1190" s="6">
        <f>G1191</f>
        <v>53114.5</v>
      </c>
      <c r="H1190" s="6">
        <f t="shared" ref="H1190:I1190" si="452">H1191</f>
        <v>54517.5</v>
      </c>
      <c r="I1190" s="6">
        <f t="shared" si="452"/>
        <v>54517.5</v>
      </c>
    </row>
    <row r="1191" spans="1:9">
      <c r="A1191" s="108" t="s">
        <v>263</v>
      </c>
      <c r="B1191" s="116"/>
      <c r="C1191" s="4" t="s">
        <v>12</v>
      </c>
      <c r="D1191" s="4" t="s">
        <v>10</v>
      </c>
      <c r="E1191" s="4" t="s">
        <v>632</v>
      </c>
      <c r="F1191" s="116"/>
      <c r="G1191" s="6">
        <f>G1192+G1193+G1194</f>
        <v>53114.5</v>
      </c>
      <c r="H1191" s="6">
        <f t="shared" ref="H1191:I1191" si="453">H1192+H1193+H1194</f>
        <v>54517.5</v>
      </c>
      <c r="I1191" s="6">
        <f t="shared" si="453"/>
        <v>54517.5</v>
      </c>
    </row>
    <row r="1192" spans="1:9" ht="47.25">
      <c r="A1192" s="108" t="s">
        <v>24</v>
      </c>
      <c r="B1192" s="116"/>
      <c r="C1192" s="4" t="s">
        <v>12</v>
      </c>
      <c r="D1192" s="4" t="s">
        <v>10</v>
      </c>
      <c r="E1192" s="4" t="s">
        <v>632</v>
      </c>
      <c r="F1192" s="4" t="s">
        <v>35</v>
      </c>
      <c r="G1192" s="6">
        <v>51417.7</v>
      </c>
      <c r="H1192" s="6">
        <v>51417.7</v>
      </c>
      <c r="I1192" s="6">
        <v>51417.7</v>
      </c>
    </row>
    <row r="1193" spans="1:9" ht="31.5">
      <c r="A1193" s="108" t="s">
        <v>25</v>
      </c>
      <c r="B1193" s="116"/>
      <c r="C1193" s="4" t="s">
        <v>12</v>
      </c>
      <c r="D1193" s="4" t="s">
        <v>10</v>
      </c>
      <c r="E1193" s="4" t="s">
        <v>632</v>
      </c>
      <c r="F1193" s="4" t="s">
        <v>36</v>
      </c>
      <c r="G1193" s="6">
        <v>1693.4</v>
      </c>
      <c r="H1193" s="6">
        <v>3096.4</v>
      </c>
      <c r="I1193" s="6">
        <v>3096.4</v>
      </c>
    </row>
    <row r="1194" spans="1:9">
      <c r="A1194" s="108" t="s">
        <v>13</v>
      </c>
      <c r="B1194" s="116"/>
      <c r="C1194" s="4" t="s">
        <v>12</v>
      </c>
      <c r="D1194" s="4" t="s">
        <v>10</v>
      </c>
      <c r="E1194" s="4" t="s">
        <v>632</v>
      </c>
      <c r="F1194" s="4" t="s">
        <v>41</v>
      </c>
      <c r="G1194" s="6">
        <v>3.4</v>
      </c>
      <c r="H1194" s="6">
        <v>3.4</v>
      </c>
      <c r="I1194" s="6">
        <v>3.4</v>
      </c>
    </row>
    <row r="1195" spans="1:9" ht="31.5">
      <c r="A1195" s="108" t="s">
        <v>608</v>
      </c>
      <c r="B1195" s="116"/>
      <c r="C1195" s="4" t="s">
        <v>12</v>
      </c>
      <c r="D1195" s="4" t="s">
        <v>10</v>
      </c>
      <c r="E1195" s="4" t="s">
        <v>609</v>
      </c>
      <c r="F1195" s="4"/>
      <c r="G1195" s="6">
        <f>G1196</f>
        <v>9310</v>
      </c>
      <c r="H1195" s="6">
        <f t="shared" ref="H1195:I1195" si="454">H1196</f>
        <v>9310</v>
      </c>
      <c r="I1195" s="6">
        <f t="shared" si="454"/>
        <v>9310</v>
      </c>
    </row>
    <row r="1196" spans="1:9">
      <c r="A1196" s="108" t="s">
        <v>21</v>
      </c>
      <c r="B1196" s="116"/>
      <c r="C1196" s="4" t="s">
        <v>12</v>
      </c>
      <c r="D1196" s="4" t="s">
        <v>10</v>
      </c>
      <c r="E1196" s="4" t="s">
        <v>610</v>
      </c>
      <c r="F1196" s="4"/>
      <c r="G1196" s="6">
        <f>G1197+G1198+G1199</f>
        <v>9310</v>
      </c>
      <c r="H1196" s="6">
        <f t="shared" ref="H1196:I1196" si="455">H1197+H1198+H1199</f>
        <v>9310</v>
      </c>
      <c r="I1196" s="6">
        <f t="shared" si="455"/>
        <v>9310</v>
      </c>
    </row>
    <row r="1197" spans="1:9" ht="31.5">
      <c r="A1197" s="108" t="s">
        <v>25</v>
      </c>
      <c r="B1197" s="116"/>
      <c r="C1197" s="4" t="s">
        <v>12</v>
      </c>
      <c r="D1197" s="4" t="s">
        <v>10</v>
      </c>
      <c r="E1197" s="4" t="s">
        <v>610</v>
      </c>
      <c r="F1197" s="4" t="s">
        <v>36</v>
      </c>
      <c r="G1197" s="6">
        <v>2780</v>
      </c>
      <c r="H1197" s="6">
        <v>2780</v>
      </c>
      <c r="I1197" s="6">
        <v>2780</v>
      </c>
    </row>
    <row r="1198" spans="1:9" hidden="1">
      <c r="A1198" s="108" t="s">
        <v>22</v>
      </c>
      <c r="B1198" s="116"/>
      <c r="C1198" s="4" t="s">
        <v>12</v>
      </c>
      <c r="D1198" s="4" t="s">
        <v>10</v>
      </c>
      <c r="E1198" s="4" t="s">
        <v>610</v>
      </c>
      <c r="F1198" s="4" t="s">
        <v>44</v>
      </c>
      <c r="G1198" s="6"/>
      <c r="H1198" s="6"/>
      <c r="I1198" s="6"/>
    </row>
    <row r="1199" spans="1:9" ht="31.5">
      <c r="A1199" s="108" t="s">
        <v>596</v>
      </c>
      <c r="B1199" s="116"/>
      <c r="C1199" s="4" t="s">
        <v>12</v>
      </c>
      <c r="D1199" s="4" t="s">
        <v>10</v>
      </c>
      <c r="E1199" s="4" t="s">
        <v>610</v>
      </c>
      <c r="F1199" s="4" t="s">
        <v>54</v>
      </c>
      <c r="G1199" s="6">
        <v>6530</v>
      </c>
      <c r="H1199" s="6">
        <v>6530</v>
      </c>
      <c r="I1199" s="6">
        <v>6530</v>
      </c>
    </row>
    <row r="1200" spans="1:9">
      <c r="A1200" s="62" t="s">
        <v>126</v>
      </c>
      <c r="B1200" s="136"/>
      <c r="C1200" s="59"/>
      <c r="D1200" s="59"/>
      <c r="E1200" s="59"/>
      <c r="F1200" s="59"/>
      <c r="G1200" s="65"/>
      <c r="H1200" s="65">
        <v>150000</v>
      </c>
      <c r="I1200" s="65">
        <v>330000</v>
      </c>
    </row>
    <row r="1201" spans="1:9">
      <c r="A1201" s="63" t="s">
        <v>633</v>
      </c>
      <c r="B1201" s="137"/>
      <c r="C1201" s="55"/>
      <c r="D1201" s="55"/>
      <c r="E1201" s="55"/>
      <c r="F1201" s="55"/>
      <c r="G1201" s="61">
        <f>G10+G35+G500+G544+G689+G811+G1101+G1200</f>
        <v>8483689.5999999996</v>
      </c>
      <c r="H1201" s="61">
        <f>H10+H35+H500+H544+H689+H811+H1101+H1200</f>
        <v>8399039.299999997</v>
      </c>
      <c r="I1201" s="61">
        <f>I10+I35+I500+I544+I689+I811+I1101+I1200</f>
        <v>8703957.4999999981</v>
      </c>
    </row>
    <row r="1202" spans="1:9">
      <c r="G1202" s="26"/>
      <c r="H1202" s="26"/>
      <c r="I1202" s="26"/>
    </row>
    <row r="1203" spans="1:9" hidden="1">
      <c r="G1203" s="26">
        <v>8483689.6000000015</v>
      </c>
      <c r="H1203" s="26">
        <v>8399039.3000000007</v>
      </c>
      <c r="I1203" s="26">
        <v>8703957.5</v>
      </c>
    </row>
    <row r="1204" spans="1:9" hidden="1">
      <c r="G1204" s="111"/>
      <c r="H1204" s="111"/>
      <c r="I1204" s="111"/>
    </row>
    <row r="1205" spans="1:9" hidden="1">
      <c r="G1205" s="111">
        <f>G1203-G1201</f>
        <v>0</v>
      </c>
      <c r="H1205" s="111">
        <f t="shared" ref="H1205:I1205" si="456">H1203-H1201</f>
        <v>0</v>
      </c>
      <c r="I1205" s="111">
        <f t="shared" si="456"/>
        <v>0</v>
      </c>
    </row>
    <row r="1207" spans="1:9">
      <c r="G1207" s="26"/>
      <c r="H1207" s="26"/>
      <c r="I1207" s="26"/>
    </row>
  </sheetData>
  <mergeCells count="5">
    <mergeCell ref="G8:G9"/>
    <mergeCell ref="H8:H9"/>
    <mergeCell ref="I8:I9"/>
    <mergeCell ref="A8:A9"/>
    <mergeCell ref="B8:F8"/>
  </mergeCells>
  <pageMargins left="0.47244094488188981" right="0.11811023622047245" top="0" bottom="0" header="0" footer="0"/>
  <pageSetup paperSize="9" scale="76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K58"/>
  <sheetViews>
    <sheetView zoomScale="90" zoomScaleNormal="90" workbookViewId="0">
      <pane xSplit="3" ySplit="7" topLeftCell="D32" activePane="bottomRight" state="frozen"/>
      <selection pane="topRight" activeCell="D1" sqref="D1"/>
      <selection pane="bottomLeft" activeCell="A9" sqref="A9"/>
      <selection pane="bottomRight" activeCell="K52" sqref="K52"/>
    </sheetView>
  </sheetViews>
  <sheetFormatPr defaultRowHeight="15.75"/>
  <cols>
    <col min="1" max="1" width="55.5703125" style="27" customWidth="1"/>
    <col min="2" max="3" width="12" style="28" customWidth="1"/>
    <col min="4" max="6" width="18.140625" style="28" customWidth="1"/>
    <col min="7" max="16384" width="9.140625" style="28"/>
  </cols>
  <sheetData>
    <row r="1" spans="1:11">
      <c r="C1" s="3"/>
      <c r="E1" s="11"/>
      <c r="F1" s="11" t="s">
        <v>156</v>
      </c>
    </row>
    <row r="2" spans="1:11" ht="15.75" customHeight="1">
      <c r="C2" s="3"/>
      <c r="E2" s="3"/>
      <c r="F2" s="3" t="s">
        <v>0</v>
      </c>
    </row>
    <row r="3" spans="1:11">
      <c r="C3" s="3"/>
      <c r="E3" s="3"/>
      <c r="F3" s="3" t="s">
        <v>1</v>
      </c>
    </row>
    <row r="4" spans="1:11">
      <c r="C4" s="3"/>
      <c r="E4" s="3"/>
      <c r="F4" s="3" t="s">
        <v>2</v>
      </c>
    </row>
    <row r="5" spans="1:11" ht="46.5" customHeight="1">
      <c r="A5" s="166" t="s">
        <v>268</v>
      </c>
      <c r="B5" s="167"/>
      <c r="C5" s="167"/>
      <c r="D5" s="168"/>
      <c r="E5" s="168"/>
      <c r="F5" s="168"/>
    </row>
    <row r="6" spans="1:11">
      <c r="D6" s="29"/>
      <c r="E6" s="29"/>
      <c r="F6" s="29" t="s">
        <v>112</v>
      </c>
    </row>
    <row r="7" spans="1:11" ht="27" customHeight="1">
      <c r="A7" s="30" t="s">
        <v>56</v>
      </c>
      <c r="B7" s="31" t="s">
        <v>60</v>
      </c>
      <c r="C7" s="31" t="s">
        <v>61</v>
      </c>
      <c r="D7" s="19" t="s">
        <v>852</v>
      </c>
      <c r="E7" s="19" t="s">
        <v>853</v>
      </c>
      <c r="F7" s="19" t="s">
        <v>854</v>
      </c>
    </row>
    <row r="8" spans="1:11" s="35" customFormat="1">
      <c r="A8" s="32" t="s">
        <v>33</v>
      </c>
      <c r="B8" s="33" t="s">
        <v>20</v>
      </c>
      <c r="C8" s="33" t="s">
        <v>18</v>
      </c>
      <c r="D8" s="34">
        <f>SUM(D9:D16)</f>
        <v>426793.89999999997</v>
      </c>
      <c r="E8" s="34">
        <f>SUM(E9:E16)</f>
        <v>426470.40000000002</v>
      </c>
      <c r="F8" s="34">
        <f>SUM(F9:F16)</f>
        <v>543957.6</v>
      </c>
    </row>
    <row r="9" spans="1:11" ht="47.25">
      <c r="A9" s="36" t="s">
        <v>62</v>
      </c>
      <c r="B9" s="37" t="s">
        <v>20</v>
      </c>
      <c r="C9" s="37" t="s">
        <v>23</v>
      </c>
      <c r="D9" s="38">
        <f>Ведомственная!G37</f>
        <v>5063.7</v>
      </c>
      <c r="E9" s="38">
        <f>Ведомственная!H37</f>
        <v>5063.7</v>
      </c>
      <c r="F9" s="38">
        <f>Ведомственная!I37</f>
        <v>5063.7</v>
      </c>
    </row>
    <row r="10" spans="1:11" ht="63">
      <c r="A10" s="36" t="s">
        <v>63</v>
      </c>
      <c r="B10" s="37" t="s">
        <v>20</v>
      </c>
      <c r="C10" s="37" t="s">
        <v>27</v>
      </c>
      <c r="D10" s="38">
        <f>Ведомственная!G12</f>
        <v>26466.7</v>
      </c>
      <c r="E10" s="38">
        <f>Ведомственная!H12</f>
        <v>26466.7</v>
      </c>
      <c r="F10" s="38">
        <f>Ведомственная!I12</f>
        <v>26466.7</v>
      </c>
    </row>
    <row r="11" spans="1:11" ht="63">
      <c r="A11" s="36" t="s">
        <v>64</v>
      </c>
      <c r="B11" s="37" t="s">
        <v>20</v>
      </c>
      <c r="C11" s="37" t="s">
        <v>10</v>
      </c>
      <c r="D11" s="38">
        <f>Ведомственная!G43</f>
        <v>235354.29999999996</v>
      </c>
      <c r="E11" s="38">
        <f>Ведомственная!H43</f>
        <v>235354.19999999998</v>
      </c>
      <c r="F11" s="38">
        <f>Ведомственная!I43</f>
        <v>235354.29999999996</v>
      </c>
      <c r="H11" s="45"/>
      <c r="I11" s="45"/>
      <c r="J11" s="45"/>
      <c r="K11" s="45"/>
    </row>
    <row r="12" spans="1:11">
      <c r="A12" s="36" t="s">
        <v>65</v>
      </c>
      <c r="B12" s="37" t="s">
        <v>20</v>
      </c>
      <c r="C12" s="37" t="s">
        <v>66</v>
      </c>
      <c r="D12" s="38">
        <f>Ведомственная!G67</f>
        <v>12.5</v>
      </c>
      <c r="E12" s="38">
        <f>Ведомственная!H67</f>
        <v>154.69999999999999</v>
      </c>
      <c r="F12" s="38">
        <f>Ведомственная!I67</f>
        <v>12</v>
      </c>
      <c r="H12" s="45"/>
      <c r="I12" s="45"/>
      <c r="J12" s="45"/>
      <c r="K12" s="45"/>
    </row>
    <row r="13" spans="1:11" ht="47.25">
      <c r="A13" s="36" t="s">
        <v>45</v>
      </c>
      <c r="B13" s="37" t="s">
        <v>20</v>
      </c>
      <c r="C13" s="37" t="s">
        <v>29</v>
      </c>
      <c r="D13" s="38">
        <f>Ведомственная!G502</f>
        <v>47484</v>
      </c>
      <c r="E13" s="38">
        <f>Ведомственная!H502</f>
        <v>47484</v>
      </c>
      <c r="F13" s="38">
        <f>Ведомственная!I502</f>
        <v>47484</v>
      </c>
      <c r="H13" s="45"/>
      <c r="I13" s="45"/>
      <c r="J13" s="45"/>
      <c r="K13" s="45"/>
    </row>
    <row r="14" spans="1:11">
      <c r="A14" s="36" t="s">
        <v>116</v>
      </c>
      <c r="B14" s="37" t="s">
        <v>20</v>
      </c>
      <c r="C14" s="37" t="s">
        <v>52</v>
      </c>
      <c r="D14" s="38">
        <f>Ведомственная!G71</f>
        <v>5000</v>
      </c>
      <c r="E14" s="38">
        <f>Ведомственная!H71</f>
        <v>0</v>
      </c>
      <c r="F14" s="38">
        <f>Ведомственная!I71</f>
        <v>0</v>
      </c>
      <c r="H14" s="45"/>
      <c r="I14" s="45"/>
      <c r="J14" s="45"/>
      <c r="K14" s="45"/>
    </row>
    <row r="15" spans="1:11">
      <c r="A15" s="36" t="s">
        <v>55</v>
      </c>
      <c r="B15" s="37" t="s">
        <v>20</v>
      </c>
      <c r="C15" s="37" t="s">
        <v>67</v>
      </c>
      <c r="D15" s="38">
        <f>Ведомственная!G509</f>
        <v>5000</v>
      </c>
      <c r="E15" s="38">
        <f>Ведомственная!H509</f>
        <v>10000</v>
      </c>
      <c r="F15" s="38">
        <f>Ведомственная!I509</f>
        <v>10000</v>
      </c>
      <c r="H15" s="45"/>
      <c r="I15" s="45"/>
      <c r="J15" s="45"/>
      <c r="K15" s="45"/>
    </row>
    <row r="16" spans="1:11">
      <c r="A16" s="36" t="s">
        <v>38</v>
      </c>
      <c r="B16" s="37" t="s">
        <v>20</v>
      </c>
      <c r="C16" s="37" t="s">
        <v>39</v>
      </c>
      <c r="D16" s="38">
        <f>Ведомственная!G20+Ведомственная!G75+Ведомственная!G513</f>
        <v>102412.70000000001</v>
      </c>
      <c r="E16" s="38">
        <f>Ведомственная!H20+Ведомственная!H75+Ведомственная!H513</f>
        <v>101947.1</v>
      </c>
      <c r="F16" s="38">
        <f>Ведомственная!I20+Ведомственная!I75+Ведомственная!I513</f>
        <v>219576.9</v>
      </c>
    </row>
    <row r="17" spans="1:6" s="35" customFormat="1" ht="31.5">
      <c r="A17" s="32" t="s">
        <v>97</v>
      </c>
      <c r="B17" s="33" t="s">
        <v>27</v>
      </c>
      <c r="C17" s="33" t="s">
        <v>18</v>
      </c>
      <c r="D17" s="34">
        <f>SUM(D18:D20)</f>
        <v>43024.5</v>
      </c>
      <c r="E17" s="34">
        <f t="shared" ref="E17:F17" si="0">SUM(E18:E20)</f>
        <v>37424.5</v>
      </c>
      <c r="F17" s="34">
        <f t="shared" si="0"/>
        <v>37424.5</v>
      </c>
    </row>
    <row r="18" spans="1:6">
      <c r="A18" s="36" t="s">
        <v>68</v>
      </c>
      <c r="B18" s="37" t="s">
        <v>27</v>
      </c>
      <c r="C18" s="37" t="s">
        <v>10</v>
      </c>
      <c r="D18" s="38">
        <f>Ведомственная!G125</f>
        <v>1503.8</v>
      </c>
      <c r="E18" s="38">
        <f>Ведомственная!H125</f>
        <v>1503.8</v>
      </c>
      <c r="F18" s="38">
        <f>Ведомственная!I125</f>
        <v>1503.8</v>
      </c>
    </row>
    <row r="19" spans="1:6">
      <c r="A19" s="36" t="s">
        <v>128</v>
      </c>
      <c r="B19" s="37" t="s">
        <v>27</v>
      </c>
      <c r="C19" s="37" t="s">
        <v>69</v>
      </c>
      <c r="D19" s="38">
        <f>Ведомственная!G133</f>
        <v>31026.600000000002</v>
      </c>
      <c r="E19" s="38">
        <f>Ведомственная!H133</f>
        <v>31026.600000000002</v>
      </c>
      <c r="F19" s="38">
        <f>Ведомственная!I133</f>
        <v>31026.600000000002</v>
      </c>
    </row>
    <row r="20" spans="1:6" ht="47.25">
      <c r="A20" s="2" t="s">
        <v>129</v>
      </c>
      <c r="B20" s="37" t="s">
        <v>27</v>
      </c>
      <c r="C20" s="37" t="s">
        <v>17</v>
      </c>
      <c r="D20" s="38">
        <f>Ведомственная!G144</f>
        <v>10494.1</v>
      </c>
      <c r="E20" s="38">
        <f>Ведомственная!H144</f>
        <v>4894.0999999999995</v>
      </c>
      <c r="F20" s="38">
        <f>Ведомственная!I144</f>
        <v>4894.0999999999995</v>
      </c>
    </row>
    <row r="21" spans="1:6" s="35" customFormat="1">
      <c r="A21" s="32" t="s">
        <v>9</v>
      </c>
      <c r="B21" s="33" t="s">
        <v>10</v>
      </c>
      <c r="C21" s="33" t="s">
        <v>18</v>
      </c>
      <c r="D21" s="34">
        <f>SUM(D22:D24)</f>
        <v>1085883.3</v>
      </c>
      <c r="E21" s="34">
        <f>SUM(E22:E24)</f>
        <v>885596.5</v>
      </c>
      <c r="F21" s="34">
        <f>SUM(F22:F24)</f>
        <v>885538.5</v>
      </c>
    </row>
    <row r="22" spans="1:6">
      <c r="A22" s="36" t="s">
        <v>11</v>
      </c>
      <c r="B22" s="37" t="s">
        <v>10</v>
      </c>
      <c r="C22" s="37" t="s">
        <v>12</v>
      </c>
      <c r="D22" s="38">
        <f>Ведомственная!G166</f>
        <v>505608.7</v>
      </c>
      <c r="E22" s="38">
        <f>Ведомственная!H166</f>
        <v>557139.70000000007</v>
      </c>
      <c r="F22" s="38">
        <f>Ведомственная!I166</f>
        <v>557139.70000000007</v>
      </c>
    </row>
    <row r="23" spans="1:6">
      <c r="A23" s="36" t="s">
        <v>70</v>
      </c>
      <c r="B23" s="37" t="s">
        <v>10</v>
      </c>
      <c r="C23" s="37" t="s">
        <v>69</v>
      </c>
      <c r="D23" s="38">
        <f>Ведомственная!G190</f>
        <v>544939.6</v>
      </c>
      <c r="E23" s="38">
        <f>Ведомственная!H190</f>
        <v>293930.59999999998</v>
      </c>
      <c r="F23" s="38">
        <f>Ведомственная!I190</f>
        <v>293872.59999999998</v>
      </c>
    </row>
    <row r="24" spans="1:6">
      <c r="A24" s="36" t="s">
        <v>14</v>
      </c>
      <c r="B24" s="37" t="s">
        <v>10</v>
      </c>
      <c r="C24" s="37" t="s">
        <v>15</v>
      </c>
      <c r="D24" s="38">
        <f>Ведомственная!G222</f>
        <v>35335</v>
      </c>
      <c r="E24" s="38">
        <f>Ведомственная!H222</f>
        <v>34526.199999999997</v>
      </c>
      <c r="F24" s="38">
        <f>Ведомственная!I222</f>
        <v>34526.199999999997</v>
      </c>
    </row>
    <row r="25" spans="1:6" ht="14.25" customHeight="1">
      <c r="A25" s="32" t="s">
        <v>99</v>
      </c>
      <c r="B25" s="33" t="s">
        <v>66</v>
      </c>
      <c r="C25" s="33" t="s">
        <v>18</v>
      </c>
      <c r="D25" s="34">
        <f>SUM(D26:D29)</f>
        <v>826883.09999999986</v>
      </c>
      <c r="E25" s="34">
        <f>SUM(E26:E29)</f>
        <v>556836.20000000007</v>
      </c>
      <c r="F25" s="34">
        <f>SUM(F26:F29)</f>
        <v>634890.5</v>
      </c>
    </row>
    <row r="26" spans="1:6">
      <c r="A26" s="36" t="s">
        <v>71</v>
      </c>
      <c r="B26" s="37" t="s">
        <v>66</v>
      </c>
      <c r="C26" s="37" t="s">
        <v>20</v>
      </c>
      <c r="D26" s="38">
        <f>Ведомственная!G264</f>
        <v>0</v>
      </c>
      <c r="E26" s="38">
        <f>Ведомственная!H264</f>
        <v>0</v>
      </c>
      <c r="F26" s="38">
        <f>Ведомственная!I264</f>
        <v>84937</v>
      </c>
    </row>
    <row r="27" spans="1:6">
      <c r="A27" s="36" t="s">
        <v>72</v>
      </c>
      <c r="B27" s="37" t="s">
        <v>66</v>
      </c>
      <c r="C27" s="37" t="s">
        <v>23</v>
      </c>
      <c r="D27" s="38">
        <f>Ведомственная!G274</f>
        <v>90591.700000000012</v>
      </c>
      <c r="E27" s="38">
        <f>Ведомственная!H274</f>
        <v>85511.500000000015</v>
      </c>
      <c r="F27" s="38">
        <f>Ведомственная!I274</f>
        <v>85511.500000000015</v>
      </c>
    </row>
    <row r="28" spans="1:6">
      <c r="A28" s="36" t="s">
        <v>73</v>
      </c>
      <c r="B28" s="37" t="s">
        <v>66</v>
      </c>
      <c r="C28" s="37" t="s">
        <v>27</v>
      </c>
      <c r="D28" s="39">
        <f>Ведомственная!G311+Ведомственная!G691</f>
        <v>708603.7</v>
      </c>
      <c r="E28" s="39">
        <f>Ведомственная!H311+Ведомственная!H691</f>
        <v>446723.3</v>
      </c>
      <c r="F28" s="39">
        <f>Ведомственная!I311+Ведомственная!I691</f>
        <v>439840.6</v>
      </c>
    </row>
    <row r="29" spans="1:6" ht="31.5">
      <c r="A29" s="36" t="s">
        <v>74</v>
      </c>
      <c r="B29" s="37" t="s">
        <v>66</v>
      </c>
      <c r="C29" s="37" t="s">
        <v>66</v>
      </c>
      <c r="D29" s="39">
        <f>Ведомственная!G401+Ведомственная!G701</f>
        <v>27687.7</v>
      </c>
      <c r="E29" s="39">
        <f>Ведомственная!H401+Ведомственная!H701</f>
        <v>24601.4</v>
      </c>
      <c r="F29" s="39">
        <f>Ведомственная!I401+Ведомственная!I701</f>
        <v>24601.4</v>
      </c>
    </row>
    <row r="30" spans="1:6" s="35" customFormat="1">
      <c r="A30" s="32" t="s">
        <v>110</v>
      </c>
      <c r="B30" s="33" t="s">
        <v>29</v>
      </c>
      <c r="C30" s="33" t="s">
        <v>18</v>
      </c>
      <c r="D30" s="34">
        <f>SUM(D31:D32)</f>
        <v>45179.899999999994</v>
      </c>
      <c r="E30" s="34">
        <f>SUM(E31:E32)</f>
        <v>25465.599999999999</v>
      </c>
      <c r="F30" s="34">
        <f>SUM(F31:F32)</f>
        <v>25734.6</v>
      </c>
    </row>
    <row r="31" spans="1:6" ht="31.5">
      <c r="A31" s="36" t="s">
        <v>101</v>
      </c>
      <c r="B31" s="37" t="s">
        <v>29</v>
      </c>
      <c r="C31" s="37" t="s">
        <v>27</v>
      </c>
      <c r="D31" s="38">
        <f>Ведомственная!G419</f>
        <v>11021.5</v>
      </c>
      <c r="E31" s="38">
        <f>Ведомственная!H419</f>
        <v>11021.5</v>
      </c>
      <c r="F31" s="38">
        <f>Ведомственная!I419</f>
        <v>11021.5</v>
      </c>
    </row>
    <row r="32" spans="1:6">
      <c r="A32" s="36" t="s">
        <v>75</v>
      </c>
      <c r="B32" s="37" t="s">
        <v>29</v>
      </c>
      <c r="C32" s="37" t="s">
        <v>66</v>
      </c>
      <c r="D32" s="38">
        <f>Ведомственная!G427+Ведомственная!G528</f>
        <v>34158.399999999994</v>
      </c>
      <c r="E32" s="38">
        <f>Ведомственная!H427+Ведомственная!H528</f>
        <v>14444.1</v>
      </c>
      <c r="F32" s="38">
        <f>Ведомственная!I427+Ведомственная!I528</f>
        <v>14713.1</v>
      </c>
    </row>
    <row r="33" spans="1:6" s="35" customFormat="1">
      <c r="A33" s="32" t="s">
        <v>51</v>
      </c>
      <c r="B33" s="33" t="s">
        <v>52</v>
      </c>
      <c r="C33" s="33" t="s">
        <v>18</v>
      </c>
      <c r="D33" s="34">
        <f>SUM(D34:D39)</f>
        <v>4047246.2</v>
      </c>
      <c r="E33" s="34">
        <f>SUM(E34:E39)</f>
        <v>4088313.0999999987</v>
      </c>
      <c r="F33" s="34">
        <f>SUM(F34:F39)</f>
        <v>4147643.2999999993</v>
      </c>
    </row>
    <row r="34" spans="1:6">
      <c r="A34" s="36" t="s">
        <v>76</v>
      </c>
      <c r="B34" s="37" t="s">
        <v>52</v>
      </c>
      <c r="C34" s="37" t="s">
        <v>20</v>
      </c>
      <c r="D34" s="38">
        <f>Ведомственная!G813</f>
        <v>1338547.2999999998</v>
      </c>
      <c r="E34" s="38">
        <f>Ведомственная!H813</f>
        <v>1362792.0999999996</v>
      </c>
      <c r="F34" s="38">
        <f>Ведомственная!I813</f>
        <v>1377676.6999999995</v>
      </c>
    </row>
    <row r="35" spans="1:6">
      <c r="A35" s="36" t="s">
        <v>77</v>
      </c>
      <c r="B35" s="37" t="s">
        <v>52</v>
      </c>
      <c r="C35" s="37" t="s">
        <v>23</v>
      </c>
      <c r="D35" s="38">
        <f>Ведомственная!G863</f>
        <v>2147039.8000000003</v>
      </c>
      <c r="E35" s="38">
        <f>Ведомственная!H863</f>
        <v>2168660.6999999993</v>
      </c>
      <c r="F35" s="38">
        <f>Ведомственная!I863</f>
        <v>2193886</v>
      </c>
    </row>
    <row r="36" spans="1:6">
      <c r="A36" s="36" t="s">
        <v>53</v>
      </c>
      <c r="B36" s="37" t="s">
        <v>52</v>
      </c>
      <c r="C36" s="37" t="s">
        <v>27</v>
      </c>
      <c r="D36" s="38">
        <f>Ведомственная!G952+Ведомственная!G1103</f>
        <v>407741.6</v>
      </c>
      <c r="E36" s="38">
        <f>Ведомственная!H952+Ведомственная!H1103</f>
        <v>402367.8</v>
      </c>
      <c r="F36" s="38">
        <f>Ведомственная!I952+Ведомственная!I1103</f>
        <v>421506.19999999995</v>
      </c>
    </row>
    <row r="37" spans="1:6" ht="31.5">
      <c r="A37" s="2" t="s">
        <v>127</v>
      </c>
      <c r="B37" s="37" t="s">
        <v>52</v>
      </c>
      <c r="C37" s="37" t="s">
        <v>66</v>
      </c>
      <c r="D37" s="39">
        <f>Ведомственная!G446+Ведомственная!G533+Ведомственная!G546</f>
        <v>310.60000000000002</v>
      </c>
      <c r="E37" s="39">
        <f>Ведомственная!H446+Ведомственная!H533+Ведомственная!H546</f>
        <v>310.60000000000002</v>
      </c>
      <c r="F37" s="39">
        <f>Ведомственная!I446+Ведомственная!I533+Ведомственная!I546</f>
        <v>310.60000000000002</v>
      </c>
    </row>
    <row r="38" spans="1:6">
      <c r="A38" s="36" t="s">
        <v>78</v>
      </c>
      <c r="B38" s="37" t="s">
        <v>52</v>
      </c>
      <c r="C38" s="37" t="s">
        <v>52</v>
      </c>
      <c r="D38" s="38">
        <f>Ведомственная!G712+Ведомственная!G989+Ведомственная!G1126</f>
        <v>4835.8999999999996</v>
      </c>
      <c r="E38" s="38">
        <f>Ведомственная!H712+Ведомственная!H989+Ведомственная!H1126</f>
        <v>8986.2999999999993</v>
      </c>
      <c r="F38" s="38">
        <f>Ведомственная!I712+Ведомственная!I989+Ведомственная!I1126</f>
        <v>8986.2999999999993</v>
      </c>
    </row>
    <row r="39" spans="1:6">
      <c r="A39" s="36" t="s">
        <v>79</v>
      </c>
      <c r="B39" s="37" t="s">
        <v>52</v>
      </c>
      <c r="C39" s="37" t="s">
        <v>69</v>
      </c>
      <c r="D39" s="38">
        <f>Ведомственная!G1016+Ведомственная!G452</f>
        <v>148771</v>
      </c>
      <c r="E39" s="38">
        <f>Ведомственная!H1016+Ведомственная!H452</f>
        <v>145195.6</v>
      </c>
      <c r="F39" s="38">
        <f>Ведомственная!I1016+Ведомственная!I452</f>
        <v>145277.5</v>
      </c>
    </row>
    <row r="40" spans="1:6" s="35" customFormat="1">
      <c r="A40" s="32" t="s">
        <v>111</v>
      </c>
      <c r="B40" s="33" t="s">
        <v>12</v>
      </c>
      <c r="C40" s="33" t="s">
        <v>18</v>
      </c>
      <c r="D40" s="34">
        <f>SUM(D41:D42)</f>
        <v>334941.2</v>
      </c>
      <c r="E40" s="34">
        <f>SUM(E41:E42)</f>
        <v>505803.1</v>
      </c>
      <c r="F40" s="34">
        <f>SUM(F41:F42)</f>
        <v>366026.3</v>
      </c>
    </row>
    <row r="41" spans="1:6">
      <c r="A41" s="36" t="s">
        <v>80</v>
      </c>
      <c r="B41" s="37" t="s">
        <v>12</v>
      </c>
      <c r="C41" s="37" t="s">
        <v>20</v>
      </c>
      <c r="D41" s="38">
        <f>Ведомственная!G1135+Ведомственная!G459</f>
        <v>265862.5</v>
      </c>
      <c r="E41" s="38">
        <f>Ведомственная!H1135+Ведомственная!H459</f>
        <v>435011.1</v>
      </c>
      <c r="F41" s="38">
        <f>Ведомственная!I1135+Ведомственная!I459</f>
        <v>295234.3</v>
      </c>
    </row>
    <row r="42" spans="1:6">
      <c r="A42" s="36" t="s">
        <v>144</v>
      </c>
      <c r="B42" s="37" t="s">
        <v>12</v>
      </c>
      <c r="C42" s="37" t="s">
        <v>10</v>
      </c>
      <c r="D42" s="38">
        <f>Ведомственная!G1178</f>
        <v>69078.7</v>
      </c>
      <c r="E42" s="38">
        <f>Ведомственная!H1178</f>
        <v>70792</v>
      </c>
      <c r="F42" s="38">
        <f>Ведомственная!I1178</f>
        <v>70792</v>
      </c>
    </row>
    <row r="43" spans="1:6" s="35" customFormat="1">
      <c r="A43" s="32" t="s">
        <v>16</v>
      </c>
      <c r="B43" s="33" t="s">
        <v>17</v>
      </c>
      <c r="C43" s="33" t="s">
        <v>18</v>
      </c>
      <c r="D43" s="34">
        <f>SUM(D44:D47)</f>
        <v>1208846.7</v>
      </c>
      <c r="E43" s="34">
        <f>SUM(E44:E47)</f>
        <v>1277611.1000000001</v>
      </c>
      <c r="F43" s="34">
        <f>SUM(F44:F47)</f>
        <v>1334026.2000000002</v>
      </c>
    </row>
    <row r="44" spans="1:6">
      <c r="A44" s="36" t="s">
        <v>19</v>
      </c>
      <c r="B44" s="37" t="s">
        <v>17</v>
      </c>
      <c r="C44" s="37" t="s">
        <v>20</v>
      </c>
      <c r="D44" s="38">
        <f>Ведомственная!G553</f>
        <v>21300</v>
      </c>
      <c r="E44" s="38">
        <f>Ведомственная!H553</f>
        <v>21300</v>
      </c>
      <c r="F44" s="38">
        <f>Ведомственная!I553</f>
        <v>21300</v>
      </c>
    </row>
    <row r="45" spans="1:6">
      <c r="A45" s="36" t="s">
        <v>26</v>
      </c>
      <c r="B45" s="37" t="s">
        <v>17</v>
      </c>
      <c r="C45" s="37" t="s">
        <v>27</v>
      </c>
      <c r="D45" s="38">
        <f>Ведомственная!G719+Ведомственная!G1071+Ведомственная!G559</f>
        <v>653085.20000000007</v>
      </c>
      <c r="E45" s="38">
        <f>Ведомственная!H719+Ведомственная!H1071+Ведомственная!H559</f>
        <v>673374</v>
      </c>
      <c r="F45" s="38">
        <f>Ведомственная!I719+Ведомственная!I1071+Ведомственная!I559</f>
        <v>694486.20000000007</v>
      </c>
    </row>
    <row r="46" spans="1:6">
      <c r="A46" s="36" t="s">
        <v>81</v>
      </c>
      <c r="B46" s="37" t="s">
        <v>17</v>
      </c>
      <c r="C46" s="37" t="s">
        <v>10</v>
      </c>
      <c r="D46" s="38">
        <f>Ведомственная!G471+Ведомственная!G1077+Ведомственная!G633</f>
        <v>357647.69999999995</v>
      </c>
      <c r="E46" s="38">
        <f>Ведомственная!H471+Ведомственная!H1077+Ведомственная!H633</f>
        <v>363521.6</v>
      </c>
      <c r="F46" s="38">
        <f>Ведомственная!I471+Ведомственная!I1077+Ведомственная!I633</f>
        <v>368997.2</v>
      </c>
    </row>
    <row r="47" spans="1:6">
      <c r="A47" s="36" t="s">
        <v>28</v>
      </c>
      <c r="B47" s="37" t="s">
        <v>17</v>
      </c>
      <c r="C47" s="37" t="s">
        <v>29</v>
      </c>
      <c r="D47" s="38">
        <f>Ведомственная!G652+Ведомственная!G540+Ведомственная!G483</f>
        <v>176813.8</v>
      </c>
      <c r="E47" s="38">
        <f>Ведомственная!H652+Ведомственная!H540+Ведомственная!H483</f>
        <v>219415.5</v>
      </c>
      <c r="F47" s="38">
        <f>Ведомственная!I652+Ведомственная!I540+Ведомственная!I483</f>
        <v>249242.8</v>
      </c>
    </row>
    <row r="48" spans="1:6" s="35" customFormat="1">
      <c r="A48" s="32" t="s">
        <v>105</v>
      </c>
      <c r="B48" s="33" t="s">
        <v>67</v>
      </c>
      <c r="C48" s="33" t="s">
        <v>18</v>
      </c>
      <c r="D48" s="34">
        <f>SUM(D49:D52)</f>
        <v>464890.80000000005</v>
      </c>
      <c r="E48" s="34">
        <f>SUM(E49:E52)</f>
        <v>445518.80000000005</v>
      </c>
      <c r="F48" s="34">
        <f>SUM(F49:F52)</f>
        <v>398716</v>
      </c>
    </row>
    <row r="49" spans="1:6">
      <c r="A49" s="36" t="s">
        <v>82</v>
      </c>
      <c r="B49" s="37" t="s">
        <v>67</v>
      </c>
      <c r="C49" s="37" t="s">
        <v>20</v>
      </c>
      <c r="D49" s="38">
        <f>Ведомственная!G726</f>
        <v>350552.4</v>
      </c>
      <c r="E49" s="38">
        <f>Ведомственная!H726</f>
        <v>363356.60000000003</v>
      </c>
      <c r="F49" s="38">
        <f>Ведомственная!I726</f>
        <v>363403.4</v>
      </c>
    </row>
    <row r="50" spans="1:6">
      <c r="A50" s="36" t="s">
        <v>83</v>
      </c>
      <c r="B50" s="37" t="s">
        <v>67</v>
      </c>
      <c r="C50" s="37" t="s">
        <v>23</v>
      </c>
      <c r="D50" s="38">
        <f>Ведомственная!G750</f>
        <v>34148.199999999997</v>
      </c>
      <c r="E50" s="38">
        <f>Ведомственная!H750</f>
        <v>59881.200000000012</v>
      </c>
      <c r="F50" s="38">
        <f>Ведомственная!I750</f>
        <v>13031.6</v>
      </c>
    </row>
    <row r="51" spans="1:6" ht="13.5" customHeight="1">
      <c r="A51" s="36" t="s">
        <v>84</v>
      </c>
      <c r="B51" s="37" t="s">
        <v>67</v>
      </c>
      <c r="C51" s="37" t="s">
        <v>27</v>
      </c>
      <c r="D51" s="38">
        <f>Ведомственная!G784</f>
        <v>6278.5999999999995</v>
      </c>
      <c r="E51" s="38">
        <f>Ведомственная!H784</f>
        <v>5096.6000000000004</v>
      </c>
      <c r="F51" s="38">
        <f>Ведомственная!I784</f>
        <v>5096.6000000000004</v>
      </c>
    </row>
    <row r="52" spans="1:6" ht="31.5">
      <c r="A52" s="36" t="s">
        <v>85</v>
      </c>
      <c r="B52" s="37" t="s">
        <v>67</v>
      </c>
      <c r="C52" s="37" t="s">
        <v>66</v>
      </c>
      <c r="D52" s="38">
        <f>Ведомственная!G796+Ведомственная!G1095+Ведомственная!G490</f>
        <v>73911.600000000006</v>
      </c>
      <c r="E52" s="38">
        <f>Ведомственная!H796+Ведомственная!H1095+Ведомственная!H490</f>
        <v>17184.400000000001</v>
      </c>
      <c r="F52" s="38">
        <f>Ведомственная!I796+Ведомственная!I1095+Ведомственная!I490</f>
        <v>17184.400000000001</v>
      </c>
    </row>
    <row r="53" spans="1:6">
      <c r="A53" s="32" t="s">
        <v>126</v>
      </c>
      <c r="B53" s="37"/>
      <c r="C53" s="37"/>
      <c r="D53" s="38"/>
      <c r="E53" s="91">
        <v>150000</v>
      </c>
      <c r="F53" s="91">
        <v>330000</v>
      </c>
    </row>
    <row r="54" spans="1:6" s="35" customFormat="1" ht="20.25" customHeight="1">
      <c r="A54" s="32" t="s">
        <v>86</v>
      </c>
      <c r="B54" s="40"/>
      <c r="C54" s="40"/>
      <c r="D54" s="41">
        <f>SUM(D8+D17+D21+D25+D30+D33+D40+D43+D48)+D53</f>
        <v>8483689.6000000015</v>
      </c>
      <c r="E54" s="91">
        <f>Ведомственная!H1201</f>
        <v>8399039.299999997</v>
      </c>
      <c r="F54" s="41">
        <f t="shared" ref="F54" si="1">SUM(F8+F17+F21+F25+F30+F33+F40+F43+F48)+F53</f>
        <v>8703957.5</v>
      </c>
    </row>
    <row r="55" spans="1:6">
      <c r="D55" s="42"/>
      <c r="E55" s="42"/>
      <c r="F55" s="42"/>
    </row>
    <row r="56" spans="1:6" hidden="1">
      <c r="D56" s="43">
        <f>SUM(Ведомственная!G1201)</f>
        <v>8483689.5999999996</v>
      </c>
      <c r="E56" s="43">
        <f>SUM(Ведомственная!H1201)</f>
        <v>8399039.299999997</v>
      </c>
      <c r="F56" s="43">
        <f>SUM(Ведомственная!I1201)</f>
        <v>8703957.4999999981</v>
      </c>
    </row>
    <row r="57" spans="1:6" hidden="1">
      <c r="D57" s="43">
        <f>SUM(D56-D54)</f>
        <v>-1.862645149230957E-9</v>
      </c>
      <c r="E57" s="43">
        <f>SUM(E56-E54)</f>
        <v>0</v>
      </c>
      <c r="F57" s="43">
        <f>SUM(F56-F54)</f>
        <v>-1.862645149230957E-9</v>
      </c>
    </row>
    <row r="58" spans="1:6" hidden="1">
      <c r="D58" s="44"/>
      <c r="E58" s="44"/>
      <c r="F58" s="44"/>
    </row>
  </sheetData>
  <mergeCells count="1">
    <mergeCell ref="A5:F5"/>
  </mergeCells>
  <conditionalFormatting sqref="D8:D53 E22:F24 E41:F42 E49:F52 E44:F47 E9:F20 E26:F29 E31:F32 E34:F39">
    <cfRule type="cellIs" dxfId="2" priority="16" operator="lessThan">
      <formula>0</formula>
    </cfRule>
  </conditionalFormatting>
  <conditionalFormatting sqref="E8 E40 E21 E48 E43 E33 E30 E25 E53:E54 F53">
    <cfRule type="cellIs" dxfId="1" priority="2" operator="lessThan">
      <formula>0</formula>
    </cfRule>
  </conditionalFormatting>
  <conditionalFormatting sqref="F8 F40 F21 F48 F43 F33 F30 F25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2024-11-14T05:24:17Z</cp:lastPrinted>
  <dcterms:created xsi:type="dcterms:W3CDTF">2016-11-10T06:54:02Z</dcterms:created>
  <dcterms:modified xsi:type="dcterms:W3CDTF">2024-11-18T03:50:34Z</dcterms:modified>
</cp:coreProperties>
</file>