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90" windowWidth="12165" windowHeight="12735" activeTab="1"/>
  </bookViews>
  <sheets>
    <sheet name="Объем" sheetId="1" r:id="rId1"/>
    <sheet name="Структура " sheetId="2" r:id="rId2"/>
  </sheets>
  <definedNames>
    <definedName name="_xlnm.Print_Titles" localSheetId="0">'Объем'!$5:$5</definedName>
    <definedName name="_xlnm.Print_Titles" localSheetId="1">'Структура '!$4:$5</definedName>
    <definedName name="_xlnm.Print_Area" localSheetId="0">'Объем'!$A$1:$F$211</definedName>
    <definedName name="_xlnm.Print_Area" localSheetId="1">'Структура '!$A$1:$K$51</definedName>
  </definedNames>
  <calcPr fullCalcOnLoad="1"/>
</workbook>
</file>

<file path=xl/sharedStrings.xml><?xml version="1.0" encoding="utf-8"?>
<sst xmlns="http://schemas.openxmlformats.org/spreadsheetml/2006/main" count="478" uniqueCount="377">
  <si>
    <t>Коды бюджетной классификации</t>
  </si>
  <si>
    <t>Наименование доходов</t>
  </si>
  <si>
    <t xml:space="preserve"> 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</si>
  <si>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</si>
  <si>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</si>
  <si>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</si>
  <si>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</si>
  <si>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</si>
  <si>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</si>
  <si>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</si>
  <si>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</si>
  <si>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</si>
  <si>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</si>
  <si>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</si>
  <si>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</si>
  <si>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</si>
  <si>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</si>
  <si>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Налоги  на  имущество</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</si>
  <si>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</si>
  <si>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</si>
  <si>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</si>
  <si>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ДОХОДЫ</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</si>
  <si>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</si>
  <si>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</si>
  <si>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</si>
  <si>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</si>
  <si>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</si>
  <si>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</si>
  <si>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</si>
  <si>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</si>
  <si>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Прочие доходы от оказания платных услуг (работ) получателями средств бюджетов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</si>
  <si>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</si>
  <si>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</si>
  <si>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</si>
  <si>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</si>
  <si>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Прочие неналоговые доходы</t>
  </si>
  <si>
    <t>НЕНАЛОГОВЫЕ ДОХОДЫ</t>
  </si>
  <si>
    <t>НАЛОГОВЫЕ И НЕНАЛОГОВЫЕ ДОХОДЫ</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</si>
  <si>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</si>
  <si>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</si>
  <si>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</si>
  <si>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</si>
  <si>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</si>
  <si>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предоставление гражданам субсидий на оплату жилого помещения и коммунальных услуг</t>
  </si>
  <si>
    <t>Иные межбюджетные трансферты</t>
  </si>
  <si>
    <t>Прочие безвозмездные поступления</t>
  </si>
  <si>
    <t>БЕЗВОЗМЕЗДНЫЕ ПОСТУПЛЕНИЯ</t>
  </si>
  <si>
    <t>ВСЕГО ДОХОДОВ</t>
  </si>
  <si>
    <t>Удельный вес
(%)</t>
  </si>
  <si>
    <t>1. Налоговые и неналоговые доходы</t>
  </si>
  <si>
    <t>1.1.  Налоговые доходы</t>
  </si>
  <si>
    <t>1.2. Неналоговые доходы</t>
  </si>
  <si>
    <t>2. Межбюджетные трансферты 
из областного бюджета</t>
  </si>
  <si>
    <t>- дотации</t>
  </si>
  <si>
    <t>- субсидии</t>
  </si>
  <si>
    <t>- субвенции</t>
  </si>
  <si>
    <t>- иные межбюджетные</t>
  </si>
  <si>
    <t>Доходы, поступающие в порядке возмещения расходов, понесенных в связи с эксплуатацией имущества городских округов</t>
  </si>
  <si>
    <t>7=4-2</t>
  </si>
  <si>
    <t>Земельный налог</t>
  </si>
  <si>
    <t>Штрафы, санкции, возмещение ущерба</t>
  </si>
  <si>
    <t>6=4/2</t>
  </si>
  <si>
    <t xml:space="preserve">Отклонение, тыс.рублей </t>
  </si>
  <si>
    <t>Доходы от оказания платных услуг (работ) и компенсации затрат государства в т.ч.</t>
  </si>
  <si>
    <t>Доходы от продажи материальных и нематеральных активов в т.ч.</t>
  </si>
  <si>
    <t>182 1 05 01011 01 0000 110</t>
  </si>
  <si>
    <t>182 1 05 01012 01 0000 110</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</si>
  <si>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</si>
  <si>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</si>
  <si>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</si>
  <si>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</si>
  <si>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</si>
  <si>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283 1 16 07090 04 0000 140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</si>
  <si>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</si>
  <si>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</si>
  <si>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Земельный налог с организаций, обладающих земельным участком, расположенным в границах городских округов</t>
  </si>
  <si>
    <t>(тыс. рублей)</t>
  </si>
  <si>
    <t>Налог на доходы физических лиц</t>
  </si>
  <si>
    <t>Акцизы по подакцизным товарам</t>
  </si>
  <si>
    <t>Государственная пошлина</t>
  </si>
  <si>
    <t>Проект бюджета на плановый период</t>
  </si>
  <si>
    <t>100 1 03 02231 01 0000 110</t>
  </si>
  <si>
    <t>100 1 03 02241 01 0000 110</t>
  </si>
  <si>
    <t>100 1 03 02251 01 0000 110</t>
  </si>
  <si>
    <t>100 1 03 02261 01 0000 110</t>
  </si>
  <si>
    <t>Единый налог на вмененный доход для отдельных видов деятельности</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</si>
  <si>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</si>
  <si>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Доходы от продажи материальных и нематериальных активов</t>
  </si>
  <si>
    <t>284 2 02 15009 04 0000 150</t>
  </si>
  <si>
    <t>Субсидии бюджетам городских округов на реализацию программ формирования современной городской среды</t>
  </si>
  <si>
    <t>Безвозмездные поступления от негосударственных организаций</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</si>
  <si>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</si>
  <si>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283 202 29999 04 0000 150</t>
  </si>
  <si>
    <t>288 202 29999 04 0000 150</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</si>
  <si>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</si>
  <si>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012 1 16 01053 01 0000 140</t>
  </si>
  <si>
    <t>024 1 16 01053 01 0000 140</t>
  </si>
  <si>
    <t>012 1 16 01063 01 0000 140</t>
  </si>
  <si>
    <t>024 1 16 01063 01 0000 140</t>
  </si>
  <si>
    <t>012 1 16 01073 01 0000 140</t>
  </si>
  <si>
    <t>024 1 16 01073 01 0000 140</t>
  </si>
  <si>
    <t>283 1 16 01074 01 0000 140</t>
  </si>
  <si>
    <t>024 1 16 01083 01 0000 140</t>
  </si>
  <si>
    <t>024 1 16 01093 01 0000 140</t>
  </si>
  <si>
    <t>024 1 16 01143 01 0000 140</t>
  </si>
  <si>
    <t>024 1 16 01153 01 0000 140</t>
  </si>
  <si>
    <t>024 1 16 01173 01 0000 140</t>
  </si>
  <si>
    <t>024 1 16 01193 01 0000 140</t>
  </si>
  <si>
    <t>012 1 16 01203 01 0000 140</t>
  </si>
  <si>
    <t>024 1 16 01203 01 0000 140</t>
  </si>
  <si>
    <t>283 1 16 02020 02 0000 140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</si>
  <si>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</si>
  <si>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</si>
  <si>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</si>
  <si>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</si>
  <si>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</si>
  <si>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</si>
  <si>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009 1 16 11050 01 0000 140</t>
  </si>
  <si>
    <t xml:space="preserve"> 000 1 01 02000 01 0000 110</t>
  </si>
  <si>
    <t>000 1 05 00000 00 0000 000</t>
  </si>
  <si>
    <t>182 1 05 03010 01 0000 110</t>
  </si>
  <si>
    <t>182 1 05 04010 02 0000 110</t>
  </si>
  <si>
    <t>000 1 06 00000 00 0000 000</t>
  </si>
  <si>
    <t>182 1 06 01020 04 0000 110</t>
  </si>
  <si>
    <t>182 1 06 06000 00 0000 110</t>
  </si>
  <si>
    <t>182 1 06 06032 04 0000 110</t>
  </si>
  <si>
    <t>182 1 06 06042 04 0000 110</t>
  </si>
  <si>
    <t>000 1 08 00000 00 0000 000</t>
  </si>
  <si>
    <t>182 1 08 03010 01 0000 110</t>
  </si>
  <si>
    <t>000 1 11 00000 00 0000 000</t>
  </si>
  <si>
    <t>283 1 11 05012 04 0000 120</t>
  </si>
  <si>
    <t>283 1 11 05024 04 0000 120</t>
  </si>
  <si>
    <t>283 1 11 05034 04 0000 120</t>
  </si>
  <si>
    <t>288 1 11 05034 04 0000 120</t>
  </si>
  <si>
    <t>283 1 11 05074 04 0000 120</t>
  </si>
  <si>
    <t>283 1 11 07014 04 0000 120</t>
  </si>
  <si>
    <t>283 1 11 09044 04 0000 120</t>
  </si>
  <si>
    <t>000 1 12 01000 01 0000 120</t>
  </si>
  <si>
    <t>048 1 12 01010 01 6000 120</t>
  </si>
  <si>
    <t>048 1 12 01030 01 6000 120</t>
  </si>
  <si>
    <t>048 1 12 01041 01 6000 120</t>
  </si>
  <si>
    <t>000 1 13 00000 00 0000 000</t>
  </si>
  <si>
    <t>000 1 13 01994 04 0000 130</t>
  </si>
  <si>
    <t>288 1 13 01994 04 0010 130</t>
  </si>
  <si>
    <t>289 1 13 01994 04 0000 130</t>
  </si>
  <si>
    <t>000 1 13 02064 04 0000 130</t>
  </si>
  <si>
    <t>283 1 13 02064 04 0000 130</t>
  </si>
  <si>
    <t>288 1 13 02064 04 0000 130</t>
  </si>
  <si>
    <t>000 1 13 02994 04 0000 130</t>
  </si>
  <si>
    <t>283 1 13 02994 04 0000 130</t>
  </si>
  <si>
    <t>285 1 13 02994 04 0000 130</t>
  </si>
  <si>
    <t>283 1 14 02043 04 0000 410</t>
  </si>
  <si>
    <t>283 1 14 06012 04 0000 430</t>
  </si>
  <si>
    <t>283 1 14 06024 04 0000 430</t>
  </si>
  <si>
    <t>283 1 14 06312 04 0000 430</t>
  </si>
  <si>
    <t>283 1 14 13040 04 0000 410</t>
  </si>
  <si>
    <t xml:space="preserve"> 000 1 16 00000 00 0000 000</t>
  </si>
  <si>
    <t>283 1 16 10123 01 0000 140</t>
  </si>
  <si>
    <t>182 1 16 10129 01 0000 140</t>
  </si>
  <si>
    <t>000 1 17 05000 00 0000 180</t>
  </si>
  <si>
    <t>000 2 02 00000 00  0000 000</t>
  </si>
  <si>
    <t>000 2 02 10000 00 0000 150</t>
  </si>
  <si>
    <t>284 2 02 15001 04 0000 150</t>
  </si>
  <si>
    <t>000 2 02 20000 00 0000 150</t>
  </si>
  <si>
    <t>283 2 02 20041 04 0000 150</t>
  </si>
  <si>
    <t>289 2 02 25519 04 0000 150</t>
  </si>
  <si>
    <t xml:space="preserve">283 2 02 25555 04 0000 150 </t>
  </si>
  <si>
    <t>283 2 02 27112 04 0000 150</t>
  </si>
  <si>
    <t>283 2 02 29999 04 0000 150</t>
  </si>
  <si>
    <t>285 2 02 29999 04 0000 150</t>
  </si>
  <si>
    <t>287 2 02 29999 04 0000 150</t>
  </si>
  <si>
    <t>288 2 02 29999 04 0000 150</t>
  </si>
  <si>
    <t>000 2 02 30000 00 0000 150</t>
  </si>
  <si>
    <t>285 2 02 30013 04 0000 150</t>
  </si>
  <si>
    <t>285 2 02 30022 04 0000 150</t>
  </si>
  <si>
    <t>283 2 02 30024 04 0000 150</t>
  </si>
  <si>
    <t>285 2 02 30024 04 0000 150</t>
  </si>
  <si>
    <t>288 2 02 30024 04 0000 150</t>
  </si>
  <si>
    <t>285 2 02 30027 04 0000 150</t>
  </si>
  <si>
    <t>288 2 02 30029 04 0000 150</t>
  </si>
  <si>
    <t>283 2 02 35082 04 0000 150</t>
  </si>
  <si>
    <t>285 2 02 35220 04 0000 150</t>
  </si>
  <si>
    <t>285 2 02 35250 04 0000 150</t>
  </si>
  <si>
    <t xml:space="preserve">285 2 02 35462 04 0000 150 </t>
  </si>
  <si>
    <t>283 2 02 35930 04 0000 150</t>
  </si>
  <si>
    <t>283 2 02 39999 04 0000 150</t>
  </si>
  <si>
    <t>000 2 02 40000 00 0000 150</t>
  </si>
  <si>
    <t>000 2 04 00000 00 0000 000</t>
  </si>
  <si>
    <t>000 2 07 00000 00 0000 000</t>
  </si>
  <si>
    <t>289 1 11 05034 04 0000 120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</si>
  <si>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</si>
  <si>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</si>
  <si>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</si>
  <si>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</si>
  <si>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</si>
  <si>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</si>
  <si>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182 1 05 01000 00 0000 110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</si>
  <si>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</si>
  <si>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</si>
  <si>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182 1 05 02010 02 0000 110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</si>
  <si>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</si>
  <si>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</si>
  <si>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разрешения на установку рекламной конструкции</t>
  </si>
  <si>
    <t>283 1 08 07150 01 0000 110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</si>
  <si>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</si>
  <si>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283 1 08 07173 01 0000 110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</si>
  <si>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</si>
  <si>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</si>
  <si>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Доходы от оказания платных услуг  и компенсации затрат государства</t>
  </si>
  <si>
    <t>Доходы от компенсации затрат государства</t>
  </si>
  <si>
    <t>000 1 13 02000 00 0000 130</t>
  </si>
  <si>
    <t>Прочие доходы от компенсации затрат бюджетов городских округов</t>
  </si>
  <si>
    <t>000 1 14 00000 00 0000 000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</si>
  <si>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</si>
  <si>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</si>
  <si>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</si>
  <si>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</si>
  <si>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</si>
  <si>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</si>
  <si>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</si>
  <si>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</si>
  <si>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</si>
  <si>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</si>
  <si>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</si>
  <si>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</si>
  <si>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283 1 17 05040 04 0000 180</t>
  </si>
  <si>
    <t>000 1 00 00000 00 0000 000</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</si>
  <si>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</si>
  <si>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</si>
  <si>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Субвенции бюджетам бюджетной системы Российской Федерации</t>
  </si>
  <si>
    <t>283 2 02 35120 04 0000 150</t>
  </si>
  <si>
    <t>000 2 00 00000 00 0000 000</t>
  </si>
  <si>
    <t>Доходы от использования имущества, находящегося в государственной и муниципальной собственности в том числе:</t>
  </si>
  <si>
    <t>Удельный вес, (%)</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</si>
  <si>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</si>
  <si>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</si>
  <si>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</si>
  <si>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</si>
  <si>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</si>
  <si>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</si>
  <si>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</si>
  <si>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</si>
  <si>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</si>
  <si>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Проект бюджета на 
2023 год</t>
  </si>
  <si>
    <t>Проект бюджета на 
2024 год</t>
  </si>
  <si>
    <t>287 1 11 05034 04 0000 120</t>
  </si>
  <si>
    <t>289 1 14 02042 04 0000 410</t>
  </si>
  <si>
    <t>283 1 16 01084 01 0000 140</t>
  </si>
  <si>
    <t>012 1 16 01193 01 0000 140</t>
  </si>
  <si>
    <t>287 1 13 02064 04 0000 130</t>
  </si>
  <si>
    <t>на 2024 год</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</si>
  <si>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</si>
  <si>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 xml:space="preserve">Прочие субсидии бюджетам городских округов на выкуп зданий для размещения общеобразовательных организаций </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</si>
  <si>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</si>
  <si>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</si>
  <si>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</si>
  <si>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</si>
  <si>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</si>
  <si>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</si>
  <si>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</si>
  <si>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</si>
  <si>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</si>
  <si>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</si>
  <si>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</si>
  <si>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</si>
  <si>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</si>
  <si>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</si>
  <si>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</si>
  <si>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</si>
  <si>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</si>
  <si>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</si>
  <si>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</si>
  <si>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val="single"/>
        <sz val="12"/>
        <rFont val="Times New Roman"/>
        <family val="1"/>
      </rPr>
      <t xml:space="preserve"> с ограниченными возможностями здоровья</t>
    </r>
    <r>
      <rPr>
        <sz val="12"/>
        <rFont val="Times New Roman"/>
        <family val="1"/>
      </rPr>
      <t>)</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</si>
  <si>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val="single"/>
        <sz val="12"/>
        <rFont val="Times New Roman"/>
        <family val="1"/>
      </rPr>
      <t>на дому</t>
    </r>
  </si>
  <si>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</si>
  <si>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val="single"/>
        <sz val="12"/>
        <rFont val="Times New Roman"/>
        <family val="1"/>
      </rPr>
      <t>дополнительного образования</t>
    </r>
    <r>
      <rPr>
        <sz val="12"/>
        <rFont val="Times New Roman"/>
        <family val="1"/>
      </rPr>
      <t xml:space="preserve"> детей в МОО</t>
    </r>
  </si>
  <si>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</si>
  <si>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</si>
  <si>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</si>
  <si>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</si>
  <si>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</si>
  <si>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</si>
  <si>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</si>
  <si>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</si>
  <si>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</si>
  <si>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</si>
  <si>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</si>
  <si>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</si>
  <si>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182  1 01 02080 01 0000 110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</si>
  <si>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</si>
  <si>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287 2 02 25229 04 0000 150</t>
  </si>
  <si>
    <t>Субсидии бюджетам городских округов на поддержку отрасли культуры на техническое оснащение муниципальных музеев</t>
  </si>
  <si>
    <t xml:space="preserve">Прочие субсидии бюджетам городских округов на  капитальные вложения в объекты физической культуры и спорта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</si>
  <si>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</si>
  <si>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</si>
  <si>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</si>
  <si>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</si>
  <si>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</si>
  <si>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в3,1 раза</t>
  </si>
  <si>
    <t>289 2 02 29999 04 0000 150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</si>
  <si>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</si>
  <si>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</si>
  <si>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организацию и проведение мероприятий с детьми и молодежью</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</si>
  <si>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</si>
  <si>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</si>
  <si>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</si>
  <si>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</si>
  <si>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</si>
  <si>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</si>
  <si>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val="single"/>
        <sz val="12"/>
        <rFont val="Times New Roman"/>
        <family val="1"/>
      </rPr>
      <t>дошкольного</t>
    </r>
    <r>
      <rPr>
        <sz val="12"/>
        <rFont val="Times New Roman"/>
        <family val="1"/>
      </rPr>
      <t xml:space="preserve"> образования в МДОО</t>
    </r>
  </si>
  <si>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</si>
  <si>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</si>
  <si>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Налоги на имущество, в том числе:</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</si>
  <si>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</si>
  <si>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</si>
  <si>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</si>
  <si>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</si>
  <si>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</si>
  <si>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</si>
  <si>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Объем бюджета Миасского городского округа по доходам на 2023 год и на плановый период 2024-2025 годов</t>
  </si>
  <si>
    <t>Утвержденный бюджет на 
2022 год</t>
  </si>
  <si>
    <t>Проект бюджета на 
2025 год</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</si>
  <si>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</si>
  <si>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</si>
  <si>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</si>
  <si>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</si>
  <si>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</si>
  <si>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</si>
  <si>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</si>
  <si>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</si>
  <si>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012 1 16 01113 01 0000 140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</si>
  <si>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</si>
  <si>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</si>
  <si>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</si>
  <si>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033 1 16 01193 01 0000 140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</si>
  <si>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</si>
  <si>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Структура доходов бюджета Миасского городского округа в 2022 - 2025 годах</t>
  </si>
  <si>
    <t>Утвержденный бюджет
 на 2022 год</t>
  </si>
  <si>
    <t xml:space="preserve"> Налог на совокупный доход, в том числе:</t>
  </si>
  <si>
    <t>Проект бюджета
на 2023 год</t>
  </si>
  <si>
    <t>% от бюджета 2022 года</t>
  </si>
  <si>
    <t>на 2025 год</t>
  </si>
  <si>
    <t>Х</t>
  </si>
  <si>
    <t>Доходы от приватизации имущества, находящегося в собственности городских округов, в части приватизации нефинансовых активов имущества казны</t>
  </si>
  <si>
    <t>289 1 13 02064 04 0000 130</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</si>
  <si>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</si>
  <si>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</si>
  <si>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</si>
  <si>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288 2 02 45303 04 0000 150</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</si>
  <si>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</si>
  <si>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ликвидацию несанкционированых свалок отходов</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</si>
  <si>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</si>
  <si>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</si>
  <si>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</si>
  <si>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Субсидии бюджетам городских округов на поддержку отрасли культуры на государственную поддержку лучших работников сельских учреждений культуры</t>
  </si>
  <si>
    <t>283 2 02 25511 04 0000 150</t>
  </si>
  <si>
    <t>Субсидии бюджетам городских округов на проведение комплексных кадастровых работ</t>
  </si>
  <si>
    <t>Субсидии бюджетам городских округов на реализацию мероприятий по модернизации школьных систем образовани</t>
  </si>
  <si>
    <t>288 2 02 25750 04 0000 150</t>
  </si>
  <si>
    <t>288 2 02 25173 04 0000 150</t>
  </si>
  <si>
    <t>Субсидии бюджетам городских округов на создание детских технопарков "Кванториум"</t>
  </si>
  <si>
    <t xml:space="preserve">Прочие межбюджетные трансферты, передаваемые бюджетам городских округов на развитие, обустройство и восстановление озеле-ненных территорий, ландшафтно-рекреационных зон </t>
  </si>
  <si>
    <t>Прочие субсидии бюджетам городских округов на благоустройство территорий, прилегающих к зданиям муниципальных общеобразовательных организаций</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</si>
  <si>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</si>
  <si>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Прочие субсидии бюджетам городских округов на 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</si>
  <si>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 xml:space="preserve">Прочие субсидии бюджетам городских округов на 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</si>
  <si>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</si>
  <si>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 xml:space="preserve">Прочие субсидии бюджетам городских округов на оплату услуг специалистов по организации «плавательного всеобуча» </t>
  </si>
  <si>
    <r>
      <t>в т.ч. дополнительный норматив отчислений от НДФЛ, заменяющий дотацию из областного ФФП МР,
2023 год -</t>
    </r>
    <r>
      <rPr>
        <sz val="12"/>
        <color indexed="10"/>
        <rFont val="Times New Roman"/>
        <family val="1"/>
      </rPr>
      <t xml:space="preserve"> </t>
    </r>
    <r>
      <rPr>
        <sz val="12"/>
        <color indexed="8"/>
        <rFont val="Times New Roman"/>
        <family val="1"/>
      </rPr>
      <t>17,84669555%, 2024 год - 17,96548670%, 2025 год -17,49429208%</t>
    </r>
  </si>
  <si>
    <t xml:space="preserve">
Прочие неналоговые доходы бюджетов городских округов
</t>
  </si>
  <si>
    <t xml:space="preserve">
Доходы от приватизации имущества, находящегося в собственности городских округов, в части приватизации нефинансовых активов имущества казны
</t>
  </si>
  <si>
    <t xml:space="preserve">
Налог, взимаемый в связи с применением патентной системы налогообложения, зачисляемый в бюджеты городских округов
</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</si>
  <si>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</si>
  <si>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 xml:space="preserve">
Доходы от сдачи в аренду имущества, составляющего казну городских округов (за исключением земельных участков)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</si>
  <si>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</si>
  <si>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Приложение  1 к пояснительной</t>
  </si>
  <si>
    <t>Приложение 2 к пояснительной</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</si>
</sst>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р_._-;\-* #,##0.0_р_._-;_-* &quot;-&quot;??_р_._-;_-@_-"/>
    <numFmt numFmtId="175" formatCode="_-* #,##0_р_._-;\-* #,##0_р_._-;_-* &quot;-&quot;??_р_._-;_-@_-"/>
    <numFmt numFmtId="176" formatCode="0.0"/>
    <numFmt numFmtId="177" formatCode="0.00000000%"/>
    <numFmt numFmtId="178" formatCode="_(&quot;$&quot;* #,##0.00_);_(&quot;$&quot;* \(#,##0.00\);_(&quot;$&quot;* &quot;-&quot;??_);_(@_)"/>
    <numFmt numFmtId="179" formatCode="[$-FC19]d\ mmmm\ yyyy\ &quot;г.&quot;"/>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00000"/>
    <numFmt numFmtId="186" formatCode="#,##0.0_ ;[Red]\-#,##0.0\ "/>
    <numFmt numFmtId="187" formatCode="0.00000"/>
    <numFmt numFmtId="188" formatCode="#,##0_ ;[Red]\-#,##0\ "/>
    <numFmt numFmtId="189" formatCode="#,##0.00_ ;[Red]\-#,##0.00\ "/>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_-* #,##0.000_р_._-;\-* #,##0.000_р_._-;_-* &quot;-&quot;??_р_._-;_-@_-"/>
    <numFmt numFmtId="199" formatCode="_-* #,##0.0000_р_._-;\-* #,##0.0000_р_._-;_-* &quot;-&quot;??_р_._-;_-@_-"/>
  </numFmts>
  <fonts count="57">
    <font>
      <sz val="10"/>
      <name val="Arial Cyr"/>
      <family val="0"/>
    </font>
    <font>
      <sz val="11"/>
      <color indexed="8"/>
      <name val="Calibri"/>
      <family val="2"/>
    </font>
    <font>
      <b/>
      <sz val="12"/>
      <name val="Times New Roman"/>
      <family val="1"/>
    </font>
    <font>
      <b/>
      <sz val="11"/>
      <name val="Times New Roman"/>
      <family val="1"/>
    </font>
    <font>
      <sz val="11"/>
      <name val="Times New Roman"/>
      <family val="1"/>
    </font>
    <font>
      <sz val="10"/>
      <name val="Arial"/>
      <family val="2"/>
    </font>
    <font>
      <sz val="14"/>
      <name val="Times New Roman"/>
      <family val="1"/>
    </font>
    <font>
      <sz val="12"/>
      <name val="Times New Roman"/>
      <family val="1"/>
    </font>
    <font>
      <sz val="10.5"/>
      <name val="Times New Roman"/>
      <family val="1"/>
    </font>
    <font>
      <u val="single"/>
      <sz val="12"/>
      <name val="Times New Roman"/>
      <family val="1"/>
    </font>
    <font>
      <i/>
      <sz val="12"/>
      <name val="Times New Roman"/>
      <family val="1"/>
    </font>
    <font>
      <sz val="12"/>
      <color indexed="10"/>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2"/>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sz val="11"/>
      <color indexed="10"/>
      <name val="Times New Roman"/>
      <family val="1"/>
    </font>
    <font>
      <i/>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2"/>
      <color theme="1"/>
      <name val="Times New Roman"/>
      <family val="2"/>
    </font>
    <font>
      <sz val="11"/>
      <color rgb="FF006100"/>
      <name val="Calibri"/>
      <family val="2"/>
    </font>
    <font>
      <sz val="11"/>
      <color rgb="FFFF0000"/>
      <name val="Times New Roman"/>
      <family val="1"/>
    </font>
    <font>
      <b/>
      <sz val="11"/>
      <color rgb="FFFF0000"/>
      <name val="Times New Roman"/>
      <family val="1"/>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style="thin"/>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52" fillId="0" borderId="0" applyFont="0" applyFill="0" applyBorder="0" applyAlignment="0" applyProtection="0"/>
    <xf numFmtId="0" fontId="53" fillId="32" borderId="0" applyNumberFormat="0" applyBorder="0" applyAlignment="0" applyProtection="0"/>
  </cellStyleXfs>
  <cellXfs count="102">
    <xf numFmtId="0" fontId="0" fillId="0" borderId="0" xfId="0" applyAlignment="1">
      <alignment/>
    </xf>
    <xf numFmtId="0" fontId="0" fillId="33" borderId="0" xfId="0" applyFill="1" applyAlignment="1">
      <alignment horizontal="center" vertical="center" wrapText="1"/>
    </xf>
    <xf numFmtId="0" fontId="0" fillId="33" borderId="0" xfId="0" applyFont="1" applyFill="1" applyAlignment="1">
      <alignment horizontal="center" vertical="center" wrapText="1"/>
    </xf>
    <xf numFmtId="173" fontId="0" fillId="33" borderId="0" xfId="0" applyNumberFormat="1" applyFill="1" applyAlignment="1">
      <alignment horizontal="center" vertical="center" wrapText="1"/>
    </xf>
    <xf numFmtId="0" fontId="4" fillId="33" borderId="0" xfId="54" applyFont="1" applyFill="1" applyAlignment="1">
      <alignment horizontal="center" vertical="center" wrapText="1"/>
      <protection/>
    </xf>
    <xf numFmtId="0" fontId="7" fillId="33" borderId="0" xfId="54" applyFont="1" applyFill="1" applyAlignment="1">
      <alignment horizontal="center" vertical="center" wrapText="1"/>
      <protection/>
    </xf>
    <xf numFmtId="0" fontId="8" fillId="33" borderId="0" xfId="54" applyFont="1" applyFill="1" applyAlignment="1">
      <alignment horizontal="justify" vertical="center" wrapText="1"/>
      <protection/>
    </xf>
    <xf numFmtId="0" fontId="4" fillId="33" borderId="0" xfId="54" applyFont="1" applyFill="1" applyAlignment="1">
      <alignment vertical="center" wrapText="1"/>
      <protection/>
    </xf>
    <xf numFmtId="0" fontId="3" fillId="33" borderId="0" xfId="54" applyFont="1" applyFill="1" applyAlignment="1">
      <alignment vertical="center" wrapText="1"/>
      <protection/>
    </xf>
    <xf numFmtId="0" fontId="54" fillId="33" borderId="0" xfId="54" applyFont="1" applyFill="1" applyAlignment="1">
      <alignment vertical="center" wrapText="1"/>
      <protection/>
    </xf>
    <xf numFmtId="0" fontId="4" fillId="34" borderId="0" xfId="54" applyFont="1" applyFill="1" applyAlignment="1">
      <alignment vertical="center" wrapText="1"/>
      <protection/>
    </xf>
    <xf numFmtId="0" fontId="3" fillId="0" borderId="0" xfId="54" applyFont="1" applyFill="1" applyAlignment="1">
      <alignment vertical="center" wrapText="1"/>
      <protection/>
    </xf>
    <xf numFmtId="0" fontId="55" fillId="33" borderId="0" xfId="54" applyFont="1" applyFill="1" applyAlignment="1">
      <alignment vertical="center" wrapText="1"/>
      <protection/>
    </xf>
    <xf numFmtId="0" fontId="55" fillId="0" borderId="0" xfId="54" applyFont="1" applyFill="1" applyAlignment="1">
      <alignment vertical="center" wrapText="1"/>
      <protection/>
    </xf>
    <xf numFmtId="0" fontId="6" fillId="33" borderId="0" xfId="54" applyFont="1" applyFill="1" applyAlignment="1">
      <alignment horizontal="center" vertical="center" wrapText="1"/>
      <protection/>
    </xf>
    <xf numFmtId="173" fontId="4" fillId="33" borderId="0" xfId="54" applyNumberFormat="1" applyFont="1" applyFill="1" applyAlignment="1">
      <alignment vertical="center" wrapText="1"/>
      <protection/>
    </xf>
    <xf numFmtId="173" fontId="3" fillId="0" borderId="0" xfId="54" applyNumberFormat="1" applyFont="1" applyFill="1" applyBorder="1" applyAlignment="1">
      <alignment horizontal="center" vertical="center" wrapText="1"/>
      <protection/>
    </xf>
    <xf numFmtId="173" fontId="3" fillId="0" borderId="0" xfId="54" applyNumberFormat="1" applyFont="1" applyFill="1" applyAlignment="1">
      <alignment vertical="center" wrapText="1"/>
      <protection/>
    </xf>
    <xf numFmtId="173" fontId="4" fillId="33" borderId="0" xfId="63" applyNumberFormat="1" applyFont="1" applyFill="1" applyBorder="1" applyAlignment="1">
      <alignment horizontal="center" vertical="center" wrapText="1"/>
    </xf>
    <xf numFmtId="0" fontId="7" fillId="33" borderId="0" xfId="54" applyFont="1" applyFill="1" applyAlignment="1">
      <alignment horizontal="right" vertical="center"/>
      <protection/>
    </xf>
    <xf numFmtId="0" fontId="7" fillId="33" borderId="0" xfId="54" applyFont="1" applyFill="1" applyAlignment="1">
      <alignment horizontal="justify" vertical="center" wrapText="1"/>
      <protection/>
    </xf>
    <xf numFmtId="176" fontId="2" fillId="33" borderId="10" xfId="54" applyNumberFormat="1" applyFont="1" applyFill="1" applyBorder="1" applyAlignment="1">
      <alignment horizontal="center" vertical="center" wrapText="1"/>
      <protection/>
    </xf>
    <xf numFmtId="0" fontId="2" fillId="33" borderId="11" xfId="54" applyFont="1" applyFill="1" applyBorder="1" applyAlignment="1">
      <alignment horizontal="center" vertical="center" wrapText="1"/>
      <protection/>
    </xf>
    <xf numFmtId="0" fontId="2" fillId="33" borderId="11" xfId="54" applyFont="1" applyFill="1" applyBorder="1" applyAlignment="1">
      <alignment horizontal="justify" vertical="center" wrapText="1"/>
      <protection/>
    </xf>
    <xf numFmtId="173" fontId="2" fillId="33" borderId="11" xfId="69" applyNumberFormat="1" applyFont="1" applyFill="1" applyBorder="1" applyAlignment="1">
      <alignment horizontal="center" vertical="center" wrapText="1"/>
    </xf>
    <xf numFmtId="173" fontId="7" fillId="33" borderId="11" xfId="63" applyNumberFormat="1" applyFont="1" applyFill="1" applyBorder="1" applyAlignment="1">
      <alignment horizontal="center" vertical="center" wrapText="1"/>
    </xf>
    <xf numFmtId="173" fontId="7" fillId="33" borderId="11" xfId="69" applyNumberFormat="1" applyFont="1" applyFill="1" applyBorder="1" applyAlignment="1">
      <alignment horizontal="center" vertical="center" wrapText="1"/>
    </xf>
    <xf numFmtId="0" fontId="2" fillId="33" borderId="11" xfId="54" applyFont="1" applyFill="1" applyBorder="1" applyAlignment="1" quotePrefix="1">
      <alignment horizontal="justify" vertical="center" wrapText="1"/>
      <protection/>
    </xf>
    <xf numFmtId="0" fontId="7" fillId="33" borderId="11" xfId="54" applyFont="1" applyFill="1" applyBorder="1" applyAlignment="1">
      <alignment horizontal="center" vertical="center" wrapText="1"/>
      <protection/>
    </xf>
    <xf numFmtId="0" fontId="7"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173" fontId="2" fillId="33" borderId="11" xfId="0" applyNumberFormat="1" applyFont="1" applyFill="1" applyBorder="1" applyAlignment="1">
      <alignment horizontal="center" vertical="center" wrapText="1"/>
    </xf>
    <xf numFmtId="172" fontId="2" fillId="33" borderId="11" xfId="63" applyNumberFormat="1" applyFont="1" applyFill="1" applyBorder="1" applyAlignment="1">
      <alignment horizontal="center" vertical="center" wrapText="1"/>
    </xf>
    <xf numFmtId="173" fontId="2" fillId="33" borderId="11" xfId="63" applyNumberFormat="1" applyFont="1" applyFill="1" applyBorder="1" applyAlignment="1">
      <alignment horizontal="center" vertical="center" wrapText="1"/>
    </xf>
    <xf numFmtId="173" fontId="2" fillId="33" borderId="11" xfId="68" applyNumberFormat="1" applyFont="1" applyFill="1" applyBorder="1" applyAlignment="1">
      <alignment horizontal="center" vertical="center" wrapText="1"/>
    </xf>
    <xf numFmtId="0" fontId="7" fillId="33" borderId="11" xfId="0" applyFont="1" applyFill="1" applyBorder="1" applyAlignment="1">
      <alignment horizontal="left" vertical="center" wrapText="1"/>
    </xf>
    <xf numFmtId="173" fontId="7" fillId="33" borderId="11" xfId="68" applyNumberFormat="1" applyFont="1" applyFill="1" applyBorder="1" applyAlignment="1">
      <alignment horizontal="center" vertical="center" wrapText="1"/>
    </xf>
    <xf numFmtId="172" fontId="7" fillId="33" borderId="11" xfId="63" applyNumberFormat="1" applyFont="1" applyFill="1" applyBorder="1" applyAlignment="1">
      <alignment horizontal="center" vertical="center" wrapText="1"/>
    </xf>
    <xf numFmtId="173" fontId="7" fillId="33" borderId="11" xfId="0" applyNumberFormat="1" applyFont="1" applyFill="1" applyBorder="1" applyAlignment="1">
      <alignment horizontal="center" vertical="center" wrapText="1"/>
    </xf>
    <xf numFmtId="49" fontId="7" fillId="33" borderId="11" xfId="0" applyNumberFormat="1" applyFont="1" applyFill="1" applyBorder="1" applyAlignment="1">
      <alignment horizontal="left" vertical="center" wrapText="1"/>
    </xf>
    <xf numFmtId="49" fontId="2" fillId="33" borderId="12" xfId="57" applyNumberFormat="1" applyFont="1" applyFill="1" applyBorder="1" applyAlignment="1">
      <alignment horizontal="center" vertical="center" wrapText="1"/>
      <protection/>
    </xf>
    <xf numFmtId="49" fontId="2" fillId="33" borderId="13" xfId="57" applyNumberFormat="1" applyFont="1" applyFill="1" applyBorder="1" applyAlignment="1">
      <alignment horizontal="center" vertical="center" wrapText="1"/>
      <protection/>
    </xf>
    <xf numFmtId="176" fontId="2" fillId="33" borderId="0" xfId="54" applyNumberFormat="1" applyFont="1" applyFill="1" applyBorder="1" applyAlignment="1">
      <alignment horizontal="center" wrapText="1"/>
      <protection/>
    </xf>
    <xf numFmtId="0" fontId="7" fillId="33" borderId="11" xfId="54" applyFont="1" applyFill="1" applyBorder="1" applyAlignment="1">
      <alignment horizontal="justify" vertical="center" wrapText="1"/>
      <protection/>
    </xf>
    <xf numFmtId="0" fontId="7" fillId="33" borderId="11" xfId="54" applyNumberFormat="1" applyFont="1" applyFill="1" applyBorder="1" applyAlignment="1">
      <alignment horizontal="justify" vertical="center" wrapText="1"/>
      <protection/>
    </xf>
    <xf numFmtId="176" fontId="2" fillId="33" borderId="0" xfId="54" applyNumberFormat="1" applyFont="1" applyFill="1" applyBorder="1" applyAlignment="1">
      <alignment horizontal="center" wrapText="1"/>
      <protection/>
    </xf>
    <xf numFmtId="49" fontId="2" fillId="33" borderId="14" xfId="57" applyNumberFormat="1" applyFont="1" applyFill="1" applyBorder="1" applyAlignment="1">
      <alignment horizontal="justify" vertical="center" wrapText="1"/>
      <protection/>
    </xf>
    <xf numFmtId="0" fontId="52" fillId="33" borderId="11" xfId="54" applyFont="1" applyFill="1" applyBorder="1" applyAlignment="1">
      <alignment horizontal="justify" vertical="center" wrapText="1"/>
      <protection/>
    </xf>
    <xf numFmtId="0" fontId="7" fillId="33" borderId="11" xfId="54" applyFont="1" applyFill="1" applyBorder="1" applyAlignment="1">
      <alignment horizontal="center" vertical="center"/>
      <protection/>
    </xf>
    <xf numFmtId="49" fontId="7" fillId="33" borderId="11" xfId="54" applyNumberFormat="1" applyFont="1" applyFill="1" applyBorder="1" applyAlignment="1" applyProtection="1">
      <alignment horizontal="center" vertical="center" wrapText="1"/>
      <protection/>
    </xf>
    <xf numFmtId="49" fontId="52" fillId="33" borderId="15" xfId="54" applyNumberFormat="1" applyFont="1" applyFill="1" applyBorder="1" applyAlignment="1" applyProtection="1">
      <alignment horizontal="justify" vertical="center" wrapText="1"/>
      <protection/>
    </xf>
    <xf numFmtId="0" fontId="52" fillId="33" borderId="16" xfId="54" applyFont="1" applyFill="1" applyBorder="1" applyAlignment="1">
      <alignment horizontal="justify" vertical="center" wrapText="1"/>
      <protection/>
    </xf>
    <xf numFmtId="0" fontId="52" fillId="33" borderId="11" xfId="54" applyFont="1" applyFill="1" applyBorder="1" applyAlignment="1">
      <alignment horizontal="center" vertical="center"/>
      <protection/>
    </xf>
    <xf numFmtId="0" fontId="52" fillId="33" borderId="11" xfId="54" applyNumberFormat="1" applyFont="1" applyFill="1" applyBorder="1" applyAlignment="1">
      <alignment horizontal="justify" vertical="center" wrapText="1"/>
      <protection/>
    </xf>
    <xf numFmtId="173" fontId="2" fillId="33" borderId="11" xfId="54" applyNumberFormat="1" applyFont="1" applyFill="1" applyBorder="1" applyAlignment="1">
      <alignment horizontal="center" vertical="center" wrapText="1"/>
      <protection/>
    </xf>
    <xf numFmtId="173" fontId="7" fillId="33" borderId="11" xfId="54" applyNumberFormat="1" applyFont="1" applyFill="1" applyBorder="1" applyAlignment="1">
      <alignment horizontal="center" vertical="center" wrapText="1"/>
      <protection/>
    </xf>
    <xf numFmtId="173" fontId="7" fillId="33" borderId="16" xfId="69" applyNumberFormat="1" applyFont="1" applyFill="1" applyBorder="1" applyAlignment="1">
      <alignment horizontal="center" vertical="center" wrapText="1"/>
    </xf>
    <xf numFmtId="2" fontId="7" fillId="33" borderId="11" xfId="54" applyNumberFormat="1" applyFont="1" applyFill="1" applyBorder="1" applyAlignment="1">
      <alignment horizontal="center" vertical="center" wrapText="1"/>
      <protection/>
    </xf>
    <xf numFmtId="176" fontId="7" fillId="33" borderId="10" xfId="54" applyNumberFormat="1" applyFont="1" applyFill="1" applyBorder="1" applyAlignment="1">
      <alignment horizontal="right" vertical="center" wrapText="1"/>
      <protection/>
    </xf>
    <xf numFmtId="0" fontId="7" fillId="33" borderId="16" xfId="0" applyFont="1" applyFill="1" applyBorder="1" applyAlignment="1">
      <alignment horizontal="center" vertical="center" wrapText="1"/>
    </xf>
    <xf numFmtId="173" fontId="3" fillId="33" borderId="0" xfId="54" applyNumberFormat="1" applyFont="1" applyFill="1" applyAlignment="1">
      <alignment vertical="center" wrapText="1"/>
      <protection/>
    </xf>
    <xf numFmtId="49" fontId="52" fillId="33" borderId="11" xfId="54" applyNumberFormat="1" applyFont="1" applyFill="1" applyBorder="1" applyAlignment="1" applyProtection="1">
      <alignment horizontal="justify" vertical="center" wrapText="1"/>
      <protection/>
    </xf>
    <xf numFmtId="0" fontId="7" fillId="33" borderId="0" xfId="54" applyFont="1" applyFill="1" applyBorder="1" applyAlignment="1">
      <alignment horizontal="center" vertical="center" wrapText="1"/>
      <protection/>
    </xf>
    <xf numFmtId="0" fontId="8" fillId="33" borderId="0" xfId="54" applyFont="1" applyFill="1" applyBorder="1" applyAlignment="1">
      <alignment horizontal="justify" vertical="center" wrapText="1"/>
      <protection/>
    </xf>
    <xf numFmtId="0" fontId="6" fillId="33" borderId="0" xfId="54" applyFont="1" applyFill="1" applyBorder="1" applyAlignment="1">
      <alignment horizontal="center" vertical="center" wrapText="1"/>
      <protection/>
    </xf>
    <xf numFmtId="0" fontId="7" fillId="33" borderId="16" xfId="54" applyFont="1" applyFill="1" applyBorder="1" applyAlignment="1">
      <alignment horizontal="justify" vertical="center" wrapText="1"/>
      <protection/>
    </xf>
    <xf numFmtId="0" fontId="7" fillId="33" borderId="0" xfId="0" applyFont="1" applyFill="1" applyAlignment="1">
      <alignment horizontal="center" vertical="center" wrapText="1"/>
    </xf>
    <xf numFmtId="0" fontId="7" fillId="33" borderId="0" xfId="0" applyFont="1" applyFill="1" applyAlignment="1">
      <alignment horizontal="right" vertical="center"/>
    </xf>
    <xf numFmtId="0" fontId="7" fillId="33" borderId="0" xfId="0" applyFont="1" applyFill="1" applyAlignment="1">
      <alignment horizontal="right" vertical="center" wrapText="1"/>
    </xf>
    <xf numFmtId="0" fontId="10" fillId="33" borderId="11" xfId="54" applyFont="1" applyFill="1" applyBorder="1" applyAlignment="1">
      <alignment horizontal="justify" vertical="center" wrapText="1"/>
      <protection/>
    </xf>
    <xf numFmtId="173" fontId="10" fillId="33" borderId="11" xfId="69" applyNumberFormat="1" applyFont="1" applyFill="1" applyBorder="1" applyAlignment="1">
      <alignment horizontal="center" vertical="center" wrapText="1"/>
    </xf>
    <xf numFmtId="173" fontId="10" fillId="33" borderId="11" xfId="63" applyNumberFormat="1" applyFont="1" applyFill="1" applyBorder="1" applyAlignment="1">
      <alignment horizontal="center" vertical="center" wrapText="1"/>
    </xf>
    <xf numFmtId="0" fontId="10" fillId="33" borderId="11" xfId="54" applyFont="1" applyFill="1" applyBorder="1" applyAlignment="1" quotePrefix="1">
      <alignment horizontal="justify" vertical="center" wrapText="1"/>
      <protection/>
    </xf>
    <xf numFmtId="0" fontId="10" fillId="33" borderId="11" xfId="57" applyNumberFormat="1" applyFont="1" applyFill="1" applyBorder="1" applyAlignment="1">
      <alignment horizontal="justify" vertical="center" wrapText="1"/>
      <protection/>
    </xf>
    <xf numFmtId="173" fontId="10" fillId="33" borderId="11" xfId="68" applyNumberFormat="1" applyFont="1" applyFill="1" applyBorder="1" applyAlignment="1">
      <alignment horizontal="center" vertical="center" wrapText="1"/>
    </xf>
    <xf numFmtId="172" fontId="10" fillId="33" borderId="11" xfId="63" applyNumberFormat="1" applyFont="1" applyFill="1" applyBorder="1" applyAlignment="1">
      <alignment horizontal="center" vertical="center" wrapText="1"/>
    </xf>
    <xf numFmtId="0" fontId="10" fillId="33" borderId="11" xfId="54" applyNumberFormat="1" applyFont="1" applyFill="1" applyBorder="1" applyAlignment="1">
      <alignment horizontal="justify" vertical="center" wrapText="1"/>
      <protection/>
    </xf>
    <xf numFmtId="173" fontId="56" fillId="33" borderId="11" xfId="0" applyNumberFormat="1" applyFont="1" applyFill="1" applyBorder="1" applyAlignment="1">
      <alignment horizontal="center" vertical="center" wrapText="1"/>
    </xf>
    <xf numFmtId="173" fontId="52" fillId="33" borderId="11" xfId="0" applyNumberFormat="1" applyFont="1" applyFill="1" applyBorder="1" applyAlignment="1">
      <alignment horizontal="center" vertical="center" wrapText="1"/>
    </xf>
    <xf numFmtId="0" fontId="7" fillId="33" borderId="17" xfId="54" applyFont="1" applyFill="1" applyBorder="1" applyAlignment="1">
      <alignment horizontal="center" vertical="center" wrapText="1"/>
      <protection/>
    </xf>
    <xf numFmtId="3" fontId="7" fillId="33" borderId="11" xfId="54" applyNumberFormat="1" applyFont="1" applyFill="1" applyBorder="1" applyAlignment="1">
      <alignment horizontal="center" vertical="center" wrapText="1"/>
      <protection/>
    </xf>
    <xf numFmtId="3" fontId="7" fillId="33" borderId="11" xfId="54" applyNumberFormat="1" applyFont="1" applyFill="1" applyBorder="1" applyAlignment="1">
      <alignment horizontal="justify" vertical="center" wrapText="1"/>
      <protection/>
    </xf>
    <xf numFmtId="3" fontId="2" fillId="33" borderId="11" xfId="54" applyNumberFormat="1" applyFont="1" applyFill="1" applyBorder="1" applyAlignment="1">
      <alignment horizontal="center" vertical="center" wrapText="1"/>
      <protection/>
    </xf>
    <xf numFmtId="3" fontId="2" fillId="33" borderId="11" xfId="54" applyNumberFormat="1" applyFont="1" applyFill="1" applyBorder="1" applyAlignment="1">
      <alignment horizontal="justify" vertical="center" wrapText="1"/>
      <protection/>
    </xf>
    <xf numFmtId="0" fontId="7" fillId="33" borderId="11" xfId="55" applyFont="1" applyFill="1" applyBorder="1" applyAlignment="1">
      <alignment horizontal="justify" vertical="center" wrapText="1"/>
      <protection/>
    </xf>
    <xf numFmtId="49" fontId="7" fillId="33" borderId="11" xfId="57" applyNumberFormat="1" applyFont="1" applyFill="1" applyBorder="1" applyAlignment="1">
      <alignment horizontal="center" vertical="center" wrapText="1"/>
      <protection/>
    </xf>
    <xf numFmtId="0" fontId="7" fillId="33" borderId="11" xfId="57" applyNumberFormat="1" applyFont="1" applyFill="1" applyBorder="1" applyAlignment="1">
      <alignment horizontal="justify" vertical="center" wrapText="1"/>
      <protection/>
    </xf>
    <xf numFmtId="49" fontId="7" fillId="33" borderId="17" xfId="55" applyNumberFormat="1" applyFont="1" applyFill="1" applyBorder="1" applyAlignment="1">
      <alignment horizontal="center" vertical="center" wrapText="1"/>
      <protection/>
    </xf>
    <xf numFmtId="0" fontId="52" fillId="33" borderId="11" xfId="0" applyFont="1" applyFill="1" applyBorder="1" applyAlignment="1">
      <alignment horizontal="justify" vertical="center" wrapText="1"/>
    </xf>
    <xf numFmtId="0" fontId="52" fillId="33" borderId="11" xfId="0" applyFont="1" applyFill="1" applyBorder="1" applyAlignment="1">
      <alignment vertical="top" wrapText="1"/>
    </xf>
    <xf numFmtId="49" fontId="7" fillId="33" borderId="11" xfId="55" applyNumberFormat="1" applyFont="1" applyFill="1" applyBorder="1" applyAlignment="1">
      <alignment horizontal="center" vertical="center" wrapText="1"/>
      <protection/>
    </xf>
    <xf numFmtId="49" fontId="2" fillId="33" borderId="11" xfId="57" applyNumberFormat="1" applyFont="1" applyFill="1" applyBorder="1" applyAlignment="1">
      <alignment horizontal="left" vertical="center" wrapText="1"/>
      <protection/>
    </xf>
    <xf numFmtId="0" fontId="7" fillId="33" borderId="11" xfId="54" applyFont="1" applyFill="1" applyBorder="1" applyAlignment="1">
      <alignment vertical="center" wrapText="1"/>
      <protection/>
    </xf>
    <xf numFmtId="176" fontId="2" fillId="33" borderId="0" xfId="54" applyNumberFormat="1" applyFont="1" applyFill="1" applyBorder="1" applyAlignment="1">
      <alignment horizontal="center" wrapText="1"/>
      <protection/>
    </xf>
    <xf numFmtId="3" fontId="7" fillId="33" borderId="17" xfId="54" applyNumberFormat="1" applyFont="1" applyFill="1" applyBorder="1" applyAlignment="1">
      <alignment horizontal="center" vertical="center" wrapText="1"/>
      <protection/>
    </xf>
    <xf numFmtId="3" fontId="7" fillId="33" borderId="16" xfId="54" applyNumberFormat="1" applyFont="1" applyFill="1" applyBorder="1" applyAlignment="1">
      <alignment horizontal="center" vertical="center" wrapText="1"/>
      <protection/>
    </xf>
    <xf numFmtId="49" fontId="2" fillId="33" borderId="12" xfId="57" applyNumberFormat="1" applyFont="1" applyFill="1" applyBorder="1" applyAlignment="1">
      <alignment horizontal="left" vertical="center" wrapText="1"/>
      <protection/>
    </xf>
    <xf numFmtId="49" fontId="2" fillId="33" borderId="13" xfId="57" applyNumberFormat="1" applyFont="1" applyFill="1" applyBorder="1" applyAlignment="1">
      <alignment horizontal="left" vertical="center" wrapText="1"/>
      <protection/>
    </xf>
    <xf numFmtId="0" fontId="2" fillId="33" borderId="0" xfId="0" applyFont="1" applyFill="1" applyAlignment="1">
      <alignment horizontal="center" vertical="center" wrapText="1"/>
    </xf>
    <xf numFmtId="0" fontId="7" fillId="33" borderId="1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6" xfId="0" applyFont="1" applyFill="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_Лист2" xfId="57"/>
    <cellStyle name="Followed Hyperlink"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Финансовый 2" xfId="68"/>
    <cellStyle name="Финансовый 2 2 2" xfId="69"/>
    <cellStyle name="Финансовый 2 5" xfId="70"/>
    <cellStyle name="Финансовый 3"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988EC015ECBBF128B41797C3F93EFEE418A639455C871F0F56FDEF5480375203D55CBFEB8F11FA2C863F8EB8F7B01CF71C7C854735E60A15i2XAK" TargetMode="External" /><Relationship Id="rId2" Type="http://schemas.openxmlformats.org/officeDocument/2006/relationships/hyperlink" Target="consultantplus://offline/ref=A5C545EE8C1C93B0B058E1FFE19DF454C219EB0B98198F2DC0D7B691EFFF64CC26DC8ECE4D9F7B181B1727911B979A94C0CB426D4AE9j9HFG" TargetMode="External" /><Relationship Id="rId3" Type="http://schemas.openxmlformats.org/officeDocument/2006/relationships/hyperlink" Target="consultantplus://offline/ref=D42EAC7BD398020209D35F6AF6672FBA6F13F77B84F225875A8095FA102A9B2D8E358CD609751112B9E7A4869E64DFF883BAA8D38BAB06D8YDV9M" TargetMode="External" /><Relationship Id="rId4" Type="http://schemas.openxmlformats.org/officeDocument/2006/relationships/hyperlink" Target="consultantplus://offline/ref=D42EAC7BD398020209D35F6AF6672FBA6F13F77B84F225875A8095FA102A9B2D8E358CD609751112B9E7A4869E64DFF883BAA8D38BAB06D8YDV9M" TargetMode="External" /><Relationship Id="rId5" Type="http://schemas.openxmlformats.org/officeDocument/2006/relationships/hyperlink" Target="consultantplus://offline/ref=64FC3C9F96C0230A0CECA4E56C028B5E86A06F799E50F1FABBE4A6CFAC6E9A2AB2A69A82FE33DE9CACC0441FC29EF02FFBFA7ABCF960A970JDh7G"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I215"/>
  <sheetViews>
    <sheetView zoomScaleSheetLayoutView="70" zoomScalePageLayoutView="0" workbookViewId="0" topLeftCell="A1">
      <pane ySplit="5" topLeftCell="A6" activePane="bottomLeft" state="frozen"/>
      <selection pane="topLeft" activeCell="A1" sqref="A1"/>
      <selection pane="bottomLeft" activeCell="B7" sqref="B7"/>
    </sheetView>
  </sheetViews>
  <sheetFormatPr defaultColWidth="9.00390625" defaultRowHeight="12.75"/>
  <cols>
    <col min="1" max="1" width="30.125" style="5" customWidth="1"/>
    <col min="2" max="2" width="65.75390625" style="6" customWidth="1"/>
    <col min="3" max="3" width="17.125" style="14" customWidth="1"/>
    <col min="4" max="5" width="16.375" style="14" customWidth="1"/>
    <col min="6" max="6" width="16.125" style="14" customWidth="1"/>
    <col min="7" max="7" width="10.125" style="7" bestFit="1" customWidth="1"/>
    <col min="8" max="8" width="11.00390625" style="7" customWidth="1"/>
    <col min="9" max="16384" width="9.125" style="7" customWidth="1"/>
  </cols>
  <sheetData>
    <row r="1" spans="2:6" ht="15.75">
      <c r="B1" s="20"/>
      <c r="C1" s="19"/>
      <c r="D1" s="19"/>
      <c r="E1" s="19"/>
      <c r="F1" s="19" t="s">
        <v>375</v>
      </c>
    </row>
    <row r="2" spans="1:6" ht="19.5" customHeight="1">
      <c r="A2" s="93" t="s">
        <v>319</v>
      </c>
      <c r="B2" s="93"/>
      <c r="C2" s="93"/>
      <c r="D2" s="93"/>
      <c r="E2" s="93"/>
      <c r="F2" s="42"/>
    </row>
    <row r="3" spans="1:6" ht="15.75">
      <c r="A3" s="42"/>
      <c r="B3" s="42"/>
      <c r="C3" s="42"/>
      <c r="D3" s="45"/>
      <c r="E3" s="42"/>
      <c r="F3" s="42"/>
    </row>
    <row r="4" spans="1:6" ht="15.75">
      <c r="A4" s="21"/>
      <c r="B4" s="21"/>
      <c r="C4" s="21"/>
      <c r="D4" s="21"/>
      <c r="E4" s="21"/>
      <c r="F4" s="58" t="s">
        <v>76</v>
      </c>
    </row>
    <row r="5" spans="1:6" ht="51.75" customHeight="1">
      <c r="A5" s="28" t="s">
        <v>0</v>
      </c>
      <c r="B5" s="28" t="s">
        <v>1</v>
      </c>
      <c r="C5" s="28" t="s">
        <v>320</v>
      </c>
      <c r="D5" s="28" t="s">
        <v>243</v>
      </c>
      <c r="E5" s="57" t="s">
        <v>244</v>
      </c>
      <c r="F5" s="57" t="s">
        <v>321</v>
      </c>
    </row>
    <row r="6" spans="1:241" s="9" customFormat="1" ht="18.75" customHeight="1">
      <c r="A6" s="22" t="s">
        <v>118</v>
      </c>
      <c r="B6" s="23" t="s">
        <v>2</v>
      </c>
      <c r="C6" s="24">
        <f>SUM(C8:C13)</f>
        <v>1195199.3</v>
      </c>
      <c r="D6" s="24">
        <f>SUM(D8:D13)</f>
        <v>1557179</v>
      </c>
      <c r="E6" s="24">
        <f>SUM(E8:E13)</f>
        <v>1704427.7000000002</v>
      </c>
      <c r="F6" s="24">
        <f>SUM(F8:F13)</f>
        <v>1840410.1</v>
      </c>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row>
    <row r="7" spans="1:6" ht="69" customHeight="1">
      <c r="A7" s="79"/>
      <c r="B7" s="47" t="s">
        <v>368</v>
      </c>
      <c r="C7" s="25">
        <f>((C8+C9+C10+C11)*17.01514368/32.01514368)+C12+(C13*17.01514368/31.95767242)</f>
        <v>637136.330303731</v>
      </c>
      <c r="D7" s="25">
        <f>(D8+D9+D10+D11)*17.84669555/32.8466955+D12+(D13*17.84669555/32.78922429)</f>
        <v>847720.8805934372</v>
      </c>
      <c r="E7" s="25">
        <f>((E8+E9+E10+E11)*17.9654867/32.9654867)+E12+(E13*17.9654867/32.90801544)</f>
        <v>930583.5800178099</v>
      </c>
      <c r="F7" s="25">
        <f>((F8+F9+F10+F11)*17.49429208/32.49429208)+F12+(F13*17.49429208/32.43682082)</f>
        <v>992594.8461153139</v>
      </c>
    </row>
    <row r="8" spans="1:6" ht="78.75">
      <c r="A8" s="94" t="s">
        <v>3</v>
      </c>
      <c r="B8" s="43" t="s">
        <v>4</v>
      </c>
      <c r="C8" s="26">
        <v>1060253.9</v>
      </c>
      <c r="D8" s="26">
        <v>1391252.7</v>
      </c>
      <c r="E8" s="55">
        <v>1531815.3</v>
      </c>
      <c r="F8" s="55">
        <v>1661513</v>
      </c>
    </row>
    <row r="9" spans="1:6" ht="49.5" customHeight="1">
      <c r="A9" s="95"/>
      <c r="B9" s="43" t="s">
        <v>5</v>
      </c>
      <c r="C9" s="26">
        <v>53089.9</v>
      </c>
      <c r="D9" s="26">
        <v>52919.8</v>
      </c>
      <c r="E9" s="55">
        <v>54598.3</v>
      </c>
      <c r="F9" s="55">
        <v>55916.8</v>
      </c>
    </row>
    <row r="10" spans="1:6" ht="112.5" customHeight="1">
      <c r="A10" s="80" t="s">
        <v>6</v>
      </c>
      <c r="B10" s="81" t="s">
        <v>7</v>
      </c>
      <c r="C10" s="26">
        <v>18507.1</v>
      </c>
      <c r="D10" s="26">
        <v>5500</v>
      </c>
      <c r="E10" s="55">
        <v>5760</v>
      </c>
      <c r="F10" s="55">
        <v>6030</v>
      </c>
    </row>
    <row r="11" spans="1:6" ht="47.25">
      <c r="A11" s="80" t="s">
        <v>8</v>
      </c>
      <c r="B11" s="43" t="s">
        <v>190</v>
      </c>
      <c r="C11" s="26">
        <v>9124.5</v>
      </c>
      <c r="D11" s="26">
        <v>17315.4</v>
      </c>
      <c r="E11" s="55">
        <v>17779.1</v>
      </c>
      <c r="F11" s="55">
        <v>18077.5</v>
      </c>
    </row>
    <row r="12" spans="1:6" s="8" customFormat="1" ht="94.5">
      <c r="A12" s="80" t="s">
        <v>9</v>
      </c>
      <c r="B12" s="81" t="s">
        <v>10</v>
      </c>
      <c r="C12" s="26">
        <v>3999.1</v>
      </c>
      <c r="D12" s="26">
        <v>3441.1</v>
      </c>
      <c r="E12" s="55">
        <v>3561</v>
      </c>
      <c r="F12" s="55">
        <v>3602.8</v>
      </c>
    </row>
    <row r="13" spans="1:6" s="8" customFormat="1" ht="94.5">
      <c r="A13" s="80" t="s">
        <v>288</v>
      </c>
      <c r="B13" s="81" t="s">
        <v>335</v>
      </c>
      <c r="C13" s="26">
        <v>50224.8</v>
      </c>
      <c r="D13" s="26">
        <v>86750</v>
      </c>
      <c r="E13" s="55">
        <v>90914</v>
      </c>
      <c r="F13" s="55">
        <v>95270</v>
      </c>
    </row>
    <row r="14" spans="1:6" ht="31.5">
      <c r="A14" s="82" t="s">
        <v>191</v>
      </c>
      <c r="B14" s="83" t="s">
        <v>11</v>
      </c>
      <c r="C14" s="24">
        <f>C15+C16+C17+C18</f>
        <v>28966.899999999998</v>
      </c>
      <c r="D14" s="24">
        <f>D15+D16+D17+D18</f>
        <v>33082.5</v>
      </c>
      <c r="E14" s="24">
        <f>E15+E16+E17+E18</f>
        <v>35740.3</v>
      </c>
      <c r="F14" s="24">
        <f>F15+F16+F17+F18</f>
        <v>36767.4</v>
      </c>
    </row>
    <row r="15" spans="1:6" ht="110.25">
      <c r="A15" s="80" t="s">
        <v>81</v>
      </c>
      <c r="B15" s="84" t="s">
        <v>192</v>
      </c>
      <c r="C15" s="26">
        <v>13096.9</v>
      </c>
      <c r="D15" s="26">
        <v>16030.3</v>
      </c>
      <c r="E15" s="26">
        <v>17078.4</v>
      </c>
      <c r="F15" s="26">
        <v>17528.6</v>
      </c>
    </row>
    <row r="16" spans="1:6" ht="131.25" customHeight="1">
      <c r="A16" s="80" t="s">
        <v>82</v>
      </c>
      <c r="B16" s="84" t="s">
        <v>193</v>
      </c>
      <c r="C16" s="26">
        <v>72.5</v>
      </c>
      <c r="D16" s="26">
        <v>93.4</v>
      </c>
      <c r="E16" s="26">
        <v>99.6</v>
      </c>
      <c r="F16" s="26">
        <v>102.2</v>
      </c>
    </row>
    <row r="17" spans="1:6" ht="126">
      <c r="A17" s="80" t="s">
        <v>83</v>
      </c>
      <c r="B17" s="84" t="s">
        <v>194</v>
      </c>
      <c r="C17" s="26">
        <v>17439.8</v>
      </c>
      <c r="D17" s="26">
        <v>19068.8</v>
      </c>
      <c r="E17" s="26">
        <v>20824.9</v>
      </c>
      <c r="F17" s="26">
        <v>21376.3</v>
      </c>
    </row>
    <row r="18" spans="1:6" s="8" customFormat="1" ht="126">
      <c r="A18" s="80" t="s">
        <v>84</v>
      </c>
      <c r="B18" s="84" t="s">
        <v>195</v>
      </c>
      <c r="C18" s="26">
        <v>-1642.3</v>
      </c>
      <c r="D18" s="26">
        <v>-2110</v>
      </c>
      <c r="E18" s="26">
        <v>-2262.6</v>
      </c>
      <c r="F18" s="26">
        <v>-2239.7</v>
      </c>
    </row>
    <row r="19" spans="1:241" s="10" customFormat="1" ht="15.75">
      <c r="A19" s="22" t="s">
        <v>119</v>
      </c>
      <c r="B19" s="27" t="s">
        <v>12</v>
      </c>
      <c r="C19" s="24">
        <f>C20+C24+C25+C26</f>
        <v>369917.6</v>
      </c>
      <c r="D19" s="24">
        <f>D20+D24+D25+D26</f>
        <v>406620</v>
      </c>
      <c r="E19" s="24">
        <f>E20+E24+E25+E26</f>
        <v>414432.10000000003</v>
      </c>
      <c r="F19" s="24">
        <f>F20+F24+F25+F26</f>
        <v>422500.1</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row>
    <row r="20" spans="1:241" s="10" customFormat="1" ht="31.5">
      <c r="A20" s="22" t="s">
        <v>196</v>
      </c>
      <c r="B20" s="23" t="s">
        <v>13</v>
      </c>
      <c r="C20" s="24">
        <f>C21+C22+C23</f>
        <v>342359.6</v>
      </c>
      <c r="D20" s="24">
        <f>D21+D22+D23</f>
        <v>382213.6</v>
      </c>
      <c r="E20" s="24">
        <f>E21+E22+E23</f>
        <v>389857.9</v>
      </c>
      <c r="F20" s="24">
        <f>F21+F22+F23</f>
        <v>397655</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row>
    <row r="21" spans="1:241" s="10" customFormat="1" ht="31.5">
      <c r="A21" s="28" t="s">
        <v>65</v>
      </c>
      <c r="B21" s="43" t="s">
        <v>197</v>
      </c>
      <c r="C21" s="26">
        <v>282300</v>
      </c>
      <c r="D21" s="26">
        <v>295713.6</v>
      </c>
      <c r="E21" s="26">
        <v>302857.9</v>
      </c>
      <c r="F21" s="26">
        <v>309655</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row>
    <row r="22" spans="1:6" ht="47.25">
      <c r="A22" s="28" t="s">
        <v>66</v>
      </c>
      <c r="B22" s="43" t="s">
        <v>198</v>
      </c>
      <c r="C22" s="26">
        <v>59.6</v>
      </c>
      <c r="D22" s="26">
        <v>0</v>
      </c>
      <c r="E22" s="26">
        <v>0</v>
      </c>
      <c r="F22" s="26">
        <v>0</v>
      </c>
    </row>
    <row r="23" spans="1:241" ht="63">
      <c r="A23" s="28" t="s">
        <v>67</v>
      </c>
      <c r="B23" s="43" t="s">
        <v>68</v>
      </c>
      <c r="C23" s="26">
        <v>60000</v>
      </c>
      <c r="D23" s="26">
        <v>86500</v>
      </c>
      <c r="E23" s="26">
        <v>87000</v>
      </c>
      <c r="F23" s="26">
        <v>88000</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row>
    <row r="24" spans="1:6" ht="31.5">
      <c r="A24" s="28" t="s">
        <v>199</v>
      </c>
      <c r="B24" s="43" t="s">
        <v>85</v>
      </c>
      <c r="C24" s="26">
        <v>850</v>
      </c>
      <c r="D24" s="26">
        <v>100.5</v>
      </c>
      <c r="E24" s="26">
        <v>0</v>
      </c>
      <c r="F24" s="26">
        <v>0</v>
      </c>
    </row>
    <row r="25" spans="1:241" s="8" customFormat="1" ht="15.75">
      <c r="A25" s="28" t="s">
        <v>120</v>
      </c>
      <c r="B25" s="43" t="s">
        <v>15</v>
      </c>
      <c r="C25" s="26">
        <v>147.6</v>
      </c>
      <c r="D25" s="26">
        <v>480</v>
      </c>
      <c r="E25" s="26">
        <v>480</v>
      </c>
      <c r="F25" s="26">
        <v>480</v>
      </c>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row>
    <row r="26" spans="1:6" ht="32.25" customHeight="1">
      <c r="A26" s="28" t="s">
        <v>121</v>
      </c>
      <c r="B26" s="43" t="s">
        <v>371</v>
      </c>
      <c r="C26" s="26">
        <v>26560.4</v>
      </c>
      <c r="D26" s="26">
        <v>23825.9</v>
      </c>
      <c r="E26" s="26">
        <v>24094.2</v>
      </c>
      <c r="F26" s="26">
        <v>24365.1</v>
      </c>
    </row>
    <row r="27" spans="1:6" s="8" customFormat="1" ht="15.75">
      <c r="A27" s="22" t="s">
        <v>122</v>
      </c>
      <c r="B27" s="27" t="s">
        <v>17</v>
      </c>
      <c r="C27" s="24">
        <f>C28+C29</f>
        <v>167356.3</v>
      </c>
      <c r="D27" s="24">
        <f>D28+D29</f>
        <v>170008.6</v>
      </c>
      <c r="E27" s="24">
        <f>E28+E29</f>
        <v>176997</v>
      </c>
      <c r="F27" s="24">
        <f>F28+F29</f>
        <v>176997.2</v>
      </c>
    </row>
    <row r="28" spans="1:241" s="8" customFormat="1" ht="47.25">
      <c r="A28" s="28" t="s">
        <v>123</v>
      </c>
      <c r="B28" s="43" t="s">
        <v>200</v>
      </c>
      <c r="C28" s="26">
        <v>64356.3</v>
      </c>
      <c r="D28" s="26">
        <v>72808.6</v>
      </c>
      <c r="E28" s="26">
        <v>79797</v>
      </c>
      <c r="F28" s="26">
        <v>79797.2</v>
      </c>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row>
    <row r="29" spans="1:241" s="8" customFormat="1" ht="15.75">
      <c r="A29" s="28" t="s">
        <v>124</v>
      </c>
      <c r="B29" s="23" t="s">
        <v>59</v>
      </c>
      <c r="C29" s="24">
        <f>C30+C31</f>
        <v>103000</v>
      </c>
      <c r="D29" s="24">
        <f>D30+D31</f>
        <v>97200</v>
      </c>
      <c r="E29" s="24">
        <f>E30+E31</f>
        <v>97200</v>
      </c>
      <c r="F29" s="24">
        <f>F30+F31</f>
        <v>97200</v>
      </c>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row>
    <row r="30" spans="1:241" s="8" customFormat="1" ht="31.5">
      <c r="A30" s="28" t="s">
        <v>125</v>
      </c>
      <c r="B30" s="43" t="s">
        <v>75</v>
      </c>
      <c r="C30" s="26">
        <v>90000</v>
      </c>
      <c r="D30" s="26">
        <v>78400</v>
      </c>
      <c r="E30" s="26">
        <v>78400</v>
      </c>
      <c r="F30" s="26">
        <v>78400</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row>
    <row r="31" spans="1:6" s="8" customFormat="1" ht="31.5">
      <c r="A31" s="28" t="s">
        <v>126</v>
      </c>
      <c r="B31" s="43" t="s">
        <v>201</v>
      </c>
      <c r="C31" s="26">
        <v>13000</v>
      </c>
      <c r="D31" s="26">
        <v>18800</v>
      </c>
      <c r="E31" s="26">
        <v>18800</v>
      </c>
      <c r="F31" s="26">
        <v>18800</v>
      </c>
    </row>
    <row r="32" spans="1:241" ht="15.75">
      <c r="A32" s="22" t="s">
        <v>127</v>
      </c>
      <c r="B32" s="23" t="s">
        <v>19</v>
      </c>
      <c r="C32" s="24">
        <f>SUM(C33:C35)</f>
        <v>24962.3</v>
      </c>
      <c r="D32" s="24">
        <f>SUM(D33:D35)</f>
        <v>25232.600000000002</v>
      </c>
      <c r="E32" s="24">
        <f>SUM(E33:E35)</f>
        <v>25307.600000000002</v>
      </c>
      <c r="F32" s="24">
        <f>SUM(F33:F35)</f>
        <v>26651</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row>
    <row r="33" spans="1:241" ht="47.25">
      <c r="A33" s="28" t="s">
        <v>128</v>
      </c>
      <c r="B33" s="43" t="s">
        <v>20</v>
      </c>
      <c r="C33" s="26">
        <v>24776.5</v>
      </c>
      <c r="D33" s="26">
        <v>25150.2</v>
      </c>
      <c r="E33" s="26">
        <v>25250.2</v>
      </c>
      <c r="F33" s="26">
        <v>25250.2</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row>
    <row r="34" spans="1:241" s="10" customFormat="1" ht="31.5">
      <c r="A34" s="28" t="s">
        <v>203</v>
      </c>
      <c r="B34" s="43" t="s">
        <v>202</v>
      </c>
      <c r="C34" s="26">
        <v>165</v>
      </c>
      <c r="D34" s="26">
        <v>60</v>
      </c>
      <c r="E34" s="26">
        <v>35</v>
      </c>
      <c r="F34" s="26">
        <v>1380</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row>
    <row r="35" spans="1:6" ht="94.5">
      <c r="A35" s="28" t="s">
        <v>205</v>
      </c>
      <c r="B35" s="43" t="s">
        <v>204</v>
      </c>
      <c r="C35" s="26">
        <v>20.8</v>
      </c>
      <c r="D35" s="26">
        <v>22.4</v>
      </c>
      <c r="E35" s="26">
        <v>22.4</v>
      </c>
      <c r="F35" s="26">
        <v>20.8</v>
      </c>
    </row>
    <row r="36" spans="1:6" ht="24.75" customHeight="1">
      <c r="A36" s="40" t="s">
        <v>21</v>
      </c>
      <c r="B36" s="41"/>
      <c r="C36" s="24">
        <f>C6+C14+C19+C27+C32</f>
        <v>1786402.4</v>
      </c>
      <c r="D36" s="24">
        <f>D6+D14+D19+D27+D32</f>
        <v>2192122.7</v>
      </c>
      <c r="E36" s="24">
        <f>E6+E14+E19+E27+E32</f>
        <v>2356904.7</v>
      </c>
      <c r="F36" s="24">
        <f>F6+F14+F19+F27+F32</f>
        <v>2503325.8000000003</v>
      </c>
    </row>
    <row r="37" spans="1:241" s="10" customFormat="1" ht="31.5">
      <c r="A37" s="22" t="s">
        <v>129</v>
      </c>
      <c r="B37" s="27" t="s">
        <v>22</v>
      </c>
      <c r="C37" s="24">
        <f>SUM(C38:C47)</f>
        <v>79813.9</v>
      </c>
      <c r="D37" s="24">
        <f>SUM(D38:D47)</f>
        <v>78223.99999999999</v>
      </c>
      <c r="E37" s="24">
        <f>SUM(E38:E47)</f>
        <v>78051.19999999998</v>
      </c>
      <c r="F37" s="24">
        <f>SUM(F38:F47)</f>
        <v>77918.99999999999</v>
      </c>
      <c r="G37" s="7"/>
      <c r="H37" s="15"/>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row>
    <row r="38" spans="1:241" s="10" customFormat="1" ht="78.75">
      <c r="A38" s="85" t="s">
        <v>130</v>
      </c>
      <c r="B38" s="86" t="s">
        <v>23</v>
      </c>
      <c r="C38" s="26">
        <v>52571.9</v>
      </c>
      <c r="D38" s="26">
        <v>50094.2</v>
      </c>
      <c r="E38" s="26">
        <v>50094.2</v>
      </c>
      <c r="F38" s="26">
        <v>50094.2</v>
      </c>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row>
    <row r="39" spans="1:241" s="10" customFormat="1" ht="78.75">
      <c r="A39" s="85" t="s">
        <v>131</v>
      </c>
      <c r="B39" s="86" t="s">
        <v>24</v>
      </c>
      <c r="C39" s="26">
        <v>8257.2</v>
      </c>
      <c r="D39" s="26">
        <v>9670.1</v>
      </c>
      <c r="E39" s="26">
        <v>9670.1</v>
      </c>
      <c r="F39" s="26">
        <v>9670.1</v>
      </c>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row>
    <row r="40" spans="1:6" s="8" customFormat="1" ht="66" customHeight="1">
      <c r="A40" s="85" t="s">
        <v>132</v>
      </c>
      <c r="B40" s="86" t="s">
        <v>372</v>
      </c>
      <c r="C40" s="26">
        <v>263.4</v>
      </c>
      <c r="D40" s="26">
        <v>257.1</v>
      </c>
      <c r="E40" s="26">
        <v>257.1</v>
      </c>
      <c r="F40" s="26">
        <v>257.1</v>
      </c>
    </row>
    <row r="41" spans="1:8" s="8" customFormat="1" ht="66" customHeight="1">
      <c r="A41" s="85" t="s">
        <v>245</v>
      </c>
      <c r="B41" s="86" t="s">
        <v>25</v>
      </c>
      <c r="C41" s="26">
        <v>11.2</v>
      </c>
      <c r="D41" s="26">
        <v>11.2</v>
      </c>
      <c r="E41" s="26">
        <v>11.2</v>
      </c>
      <c r="F41" s="26">
        <v>11.2</v>
      </c>
      <c r="H41" s="60"/>
    </row>
    <row r="42" spans="1:6" s="8" customFormat="1" ht="68.25" customHeight="1">
      <c r="A42" s="85" t="s">
        <v>133</v>
      </c>
      <c r="B42" s="86" t="s">
        <v>25</v>
      </c>
      <c r="C42" s="26">
        <v>787</v>
      </c>
      <c r="D42" s="26">
        <v>848.4</v>
      </c>
      <c r="E42" s="26">
        <v>848.4</v>
      </c>
      <c r="F42" s="26">
        <v>848.4</v>
      </c>
    </row>
    <row r="43" spans="1:6" s="8" customFormat="1" ht="61.5" customHeight="1">
      <c r="A43" s="85" t="s">
        <v>189</v>
      </c>
      <c r="B43" s="86" t="s">
        <v>25</v>
      </c>
      <c r="C43" s="26">
        <v>176.2</v>
      </c>
      <c r="D43" s="26">
        <v>176.2</v>
      </c>
      <c r="E43" s="26">
        <v>176.2</v>
      </c>
      <c r="F43" s="26">
        <v>176.2</v>
      </c>
    </row>
    <row r="44" spans="1:6" s="8" customFormat="1" ht="34.5" customHeight="1">
      <c r="A44" s="85" t="s">
        <v>134</v>
      </c>
      <c r="B44" s="44" t="s">
        <v>373</v>
      </c>
      <c r="C44" s="26">
        <v>8920</v>
      </c>
      <c r="D44" s="26">
        <v>8176</v>
      </c>
      <c r="E44" s="26">
        <v>8176</v>
      </c>
      <c r="F44" s="26">
        <v>8176</v>
      </c>
    </row>
    <row r="45" spans="1:6" s="8" customFormat="1" ht="110.25">
      <c r="A45" s="85" t="s">
        <v>322</v>
      </c>
      <c r="B45" s="86" t="s">
        <v>323</v>
      </c>
      <c r="C45" s="26">
        <v>0</v>
      </c>
      <c r="D45" s="26">
        <v>12.2</v>
      </c>
      <c r="E45" s="26">
        <v>12.2</v>
      </c>
      <c r="F45" s="26">
        <v>12.2</v>
      </c>
    </row>
    <row r="46" spans="1:6" s="8" customFormat="1" ht="47.25">
      <c r="A46" s="85" t="s">
        <v>135</v>
      </c>
      <c r="B46" s="86" t="s">
        <v>27</v>
      </c>
      <c r="C46" s="26">
        <v>330</v>
      </c>
      <c r="D46" s="26">
        <v>511.8</v>
      </c>
      <c r="E46" s="26">
        <v>511.8</v>
      </c>
      <c r="F46" s="26">
        <v>511.8</v>
      </c>
    </row>
    <row r="47" spans="1:6" s="8" customFormat="1" ht="78.75">
      <c r="A47" s="85" t="s">
        <v>136</v>
      </c>
      <c r="B47" s="43" t="s">
        <v>28</v>
      </c>
      <c r="C47" s="26">
        <v>8497</v>
      </c>
      <c r="D47" s="26">
        <v>8466.8</v>
      </c>
      <c r="E47" s="26">
        <v>8294</v>
      </c>
      <c r="F47" s="26">
        <v>8161.8</v>
      </c>
    </row>
    <row r="48" spans="1:6" s="8" customFormat="1" ht="15.75">
      <c r="A48" s="22" t="s">
        <v>137</v>
      </c>
      <c r="B48" s="23" t="s">
        <v>29</v>
      </c>
      <c r="C48" s="24">
        <f>SUM(C49:C51)</f>
        <v>3468.4</v>
      </c>
      <c r="D48" s="24">
        <f>SUM(D49:D51)</f>
        <v>1690.8000000000002</v>
      </c>
      <c r="E48" s="24">
        <f>SUM(E49:E51)</f>
        <v>1758.4</v>
      </c>
      <c r="F48" s="24">
        <f>SUM(F49:F51)</f>
        <v>1828.8</v>
      </c>
    </row>
    <row r="49" spans="1:6" ht="63">
      <c r="A49" s="28" t="s">
        <v>138</v>
      </c>
      <c r="B49" s="43" t="s">
        <v>206</v>
      </c>
      <c r="C49" s="26">
        <v>1702.7</v>
      </c>
      <c r="D49" s="26">
        <v>983.5</v>
      </c>
      <c r="E49" s="26">
        <v>1022.8</v>
      </c>
      <c r="F49" s="26">
        <v>1063.8</v>
      </c>
    </row>
    <row r="50" spans="1:6" ht="63">
      <c r="A50" s="28" t="s">
        <v>139</v>
      </c>
      <c r="B50" s="43" t="s">
        <v>324</v>
      </c>
      <c r="C50" s="26">
        <v>598.3</v>
      </c>
      <c r="D50" s="26">
        <v>378.9</v>
      </c>
      <c r="E50" s="26">
        <v>394</v>
      </c>
      <c r="F50" s="26">
        <v>409.8</v>
      </c>
    </row>
    <row r="51" spans="1:6" ht="63">
      <c r="A51" s="28" t="s">
        <v>140</v>
      </c>
      <c r="B51" s="43" t="s">
        <v>207</v>
      </c>
      <c r="C51" s="26">
        <v>1167.4</v>
      </c>
      <c r="D51" s="26">
        <v>328.4</v>
      </c>
      <c r="E51" s="26">
        <v>341.6</v>
      </c>
      <c r="F51" s="26">
        <v>355.2</v>
      </c>
    </row>
    <row r="52" spans="1:6" ht="31.5">
      <c r="A52" s="22" t="s">
        <v>141</v>
      </c>
      <c r="B52" s="23" t="s">
        <v>208</v>
      </c>
      <c r="C52" s="24">
        <f>C53+C56</f>
        <v>10949</v>
      </c>
      <c r="D52" s="24">
        <f>D53+D56</f>
        <v>8846.7</v>
      </c>
      <c r="E52" s="24">
        <f>E53+E56</f>
        <v>8876.5</v>
      </c>
      <c r="F52" s="24">
        <f>F53+F56</f>
        <v>8892.4</v>
      </c>
    </row>
    <row r="53" spans="1:6" ht="31.5">
      <c r="A53" s="28" t="s">
        <v>142</v>
      </c>
      <c r="B53" s="43" t="s">
        <v>30</v>
      </c>
      <c r="C53" s="24">
        <f>SUM(C54:C55)</f>
        <v>9158.7</v>
      </c>
      <c r="D53" s="24">
        <f>SUM(D54:D55)</f>
        <v>6730</v>
      </c>
      <c r="E53" s="24">
        <f>SUM(E54:E55)</f>
        <v>6745.8</v>
      </c>
      <c r="F53" s="24">
        <f>SUM(F54:F55)</f>
        <v>6758.7</v>
      </c>
    </row>
    <row r="54" spans="1:6" ht="63">
      <c r="A54" s="28" t="s">
        <v>143</v>
      </c>
      <c r="B54" s="43" t="s">
        <v>86</v>
      </c>
      <c r="C54" s="26">
        <v>8200</v>
      </c>
      <c r="D54" s="26">
        <v>5571.3</v>
      </c>
      <c r="E54" s="26">
        <v>5587.1</v>
      </c>
      <c r="F54" s="26">
        <v>5600</v>
      </c>
    </row>
    <row r="55" spans="1:6" ht="31.5">
      <c r="A55" s="28" t="s">
        <v>144</v>
      </c>
      <c r="B55" s="43" t="s">
        <v>30</v>
      </c>
      <c r="C55" s="26">
        <v>958.7</v>
      </c>
      <c r="D55" s="26">
        <v>1158.7</v>
      </c>
      <c r="E55" s="26">
        <v>1158.7</v>
      </c>
      <c r="F55" s="26">
        <v>1158.7</v>
      </c>
    </row>
    <row r="56" spans="1:6" ht="15.75">
      <c r="A56" s="22" t="s">
        <v>210</v>
      </c>
      <c r="B56" s="23" t="s">
        <v>209</v>
      </c>
      <c r="C56" s="24">
        <f>C57+C62</f>
        <v>1790.3</v>
      </c>
      <c r="D56" s="24">
        <f>D57+D62</f>
        <v>2116.7</v>
      </c>
      <c r="E56" s="24">
        <f>E57+E62</f>
        <v>2130.7</v>
      </c>
      <c r="F56" s="24">
        <f>F57+F62</f>
        <v>2133.7</v>
      </c>
    </row>
    <row r="57" spans="1:6" ht="47.25">
      <c r="A57" s="28" t="s">
        <v>145</v>
      </c>
      <c r="B57" s="43" t="s">
        <v>57</v>
      </c>
      <c r="C57" s="26">
        <f>SUM(C58:C61)</f>
        <v>1074.5</v>
      </c>
      <c r="D57" s="26">
        <f>SUM(D58:D61)</f>
        <v>1315.2</v>
      </c>
      <c r="E57" s="26">
        <f>SUM(E58:E61)</f>
        <v>1329.2</v>
      </c>
      <c r="F57" s="26">
        <f>SUM(F58:F61)</f>
        <v>1332.2</v>
      </c>
    </row>
    <row r="58" spans="1:6" ht="47.25">
      <c r="A58" s="28" t="s">
        <v>146</v>
      </c>
      <c r="B58" s="43" t="s">
        <v>57</v>
      </c>
      <c r="C58" s="26">
        <v>120.5</v>
      </c>
      <c r="D58" s="26">
        <v>316.2</v>
      </c>
      <c r="E58" s="26">
        <v>327</v>
      </c>
      <c r="F58" s="26">
        <v>322.2</v>
      </c>
    </row>
    <row r="59" spans="1:6" ht="47.25">
      <c r="A59" s="28" t="s">
        <v>249</v>
      </c>
      <c r="B59" s="43" t="s">
        <v>57</v>
      </c>
      <c r="C59" s="26">
        <v>18.9</v>
      </c>
      <c r="D59" s="26">
        <v>25.4</v>
      </c>
      <c r="E59" s="26">
        <v>15</v>
      </c>
      <c r="F59" s="26">
        <v>15</v>
      </c>
    </row>
    <row r="60" spans="1:6" ht="47.25">
      <c r="A60" s="28" t="s">
        <v>147</v>
      </c>
      <c r="B60" s="43" t="s">
        <v>57</v>
      </c>
      <c r="C60" s="26">
        <v>935.1</v>
      </c>
      <c r="D60" s="26">
        <v>841.6</v>
      </c>
      <c r="E60" s="26">
        <v>855.2</v>
      </c>
      <c r="F60" s="26">
        <v>863</v>
      </c>
    </row>
    <row r="61" spans="1:6" ht="47.25">
      <c r="A61" s="28" t="s">
        <v>344</v>
      </c>
      <c r="B61" s="43" t="s">
        <v>57</v>
      </c>
      <c r="C61" s="26">
        <v>0</v>
      </c>
      <c r="D61" s="26">
        <v>132</v>
      </c>
      <c r="E61" s="26">
        <v>132</v>
      </c>
      <c r="F61" s="26">
        <v>132</v>
      </c>
    </row>
    <row r="62" spans="1:6" ht="31.5">
      <c r="A62" s="28" t="s">
        <v>148</v>
      </c>
      <c r="B62" s="43" t="s">
        <v>211</v>
      </c>
      <c r="C62" s="26">
        <f>SUM(C63:C64)</f>
        <v>715.8</v>
      </c>
      <c r="D62" s="26">
        <f>SUM(D63:D64)</f>
        <v>801.5</v>
      </c>
      <c r="E62" s="26">
        <f>SUM(E63:E64)</f>
        <v>801.5</v>
      </c>
      <c r="F62" s="26">
        <f>SUM(F63:F64)</f>
        <v>801.5</v>
      </c>
    </row>
    <row r="63" spans="1:6" ht="31.5">
      <c r="A63" s="28" t="s">
        <v>149</v>
      </c>
      <c r="B63" s="43" t="s">
        <v>211</v>
      </c>
      <c r="C63" s="26">
        <v>451.1</v>
      </c>
      <c r="D63" s="26">
        <v>503.6</v>
      </c>
      <c r="E63" s="26">
        <v>503.6</v>
      </c>
      <c r="F63" s="26">
        <v>503.6</v>
      </c>
    </row>
    <row r="64" spans="1:6" ht="31.5">
      <c r="A64" s="28" t="s">
        <v>150</v>
      </c>
      <c r="B64" s="43" t="s">
        <v>211</v>
      </c>
      <c r="C64" s="26">
        <v>264.7</v>
      </c>
      <c r="D64" s="26">
        <v>297.9</v>
      </c>
      <c r="E64" s="26">
        <v>297.9</v>
      </c>
      <c r="F64" s="26">
        <v>297.9</v>
      </c>
    </row>
    <row r="65" spans="1:6" ht="31.5">
      <c r="A65" s="22" t="s">
        <v>212</v>
      </c>
      <c r="B65" s="23" t="s">
        <v>87</v>
      </c>
      <c r="C65" s="24">
        <f>SUM(C66:C73)</f>
        <v>34975.6</v>
      </c>
      <c r="D65" s="24">
        <f>SUM(D66:D73)</f>
        <v>28022.3</v>
      </c>
      <c r="E65" s="24">
        <f>SUM(E66:E73)</f>
        <v>21468.3</v>
      </c>
      <c r="F65" s="24">
        <f>SUM(F66:F73)</f>
        <v>20779</v>
      </c>
    </row>
    <row r="66" spans="1:7" ht="81.75" customHeight="1">
      <c r="A66" s="80" t="s">
        <v>234</v>
      </c>
      <c r="B66" s="43" t="s">
        <v>235</v>
      </c>
      <c r="C66" s="26">
        <v>12.2</v>
      </c>
      <c r="D66" s="26">
        <v>10.8</v>
      </c>
      <c r="E66" s="26">
        <v>10.8</v>
      </c>
      <c r="F66" s="26">
        <v>10.8</v>
      </c>
      <c r="G66" s="15"/>
    </row>
    <row r="67" spans="1:7" ht="81.75" customHeight="1">
      <c r="A67" s="80" t="s">
        <v>246</v>
      </c>
      <c r="B67" s="43" t="s">
        <v>235</v>
      </c>
      <c r="C67" s="26">
        <v>3.5</v>
      </c>
      <c r="D67" s="26">
        <v>4.4</v>
      </c>
      <c r="E67" s="26">
        <v>4.4</v>
      </c>
      <c r="F67" s="26">
        <v>4.4</v>
      </c>
      <c r="G67" s="15"/>
    </row>
    <row r="68" spans="1:6" ht="94.5">
      <c r="A68" s="28" t="s">
        <v>151</v>
      </c>
      <c r="B68" s="43" t="s">
        <v>31</v>
      </c>
      <c r="C68" s="26">
        <v>7777.8</v>
      </c>
      <c r="D68" s="26">
        <v>5992</v>
      </c>
      <c r="E68" s="26">
        <v>4438</v>
      </c>
      <c r="F68" s="26">
        <v>3748.7</v>
      </c>
    </row>
    <row r="69" spans="1:6" ht="96" customHeight="1">
      <c r="A69" s="28" t="s">
        <v>236</v>
      </c>
      <c r="B69" s="43" t="s">
        <v>374</v>
      </c>
      <c r="C69" s="26">
        <v>382.1</v>
      </c>
      <c r="D69" s="26">
        <v>215.1</v>
      </c>
      <c r="E69" s="26">
        <v>215.1</v>
      </c>
      <c r="F69" s="26">
        <v>215.1</v>
      </c>
    </row>
    <row r="70" spans="1:6" ht="47.25">
      <c r="A70" s="85" t="s">
        <v>152</v>
      </c>
      <c r="B70" s="43" t="s">
        <v>32</v>
      </c>
      <c r="C70" s="26">
        <v>12780</v>
      </c>
      <c r="D70" s="26">
        <v>12780</v>
      </c>
      <c r="E70" s="26">
        <v>12780</v>
      </c>
      <c r="F70" s="26">
        <v>12780</v>
      </c>
    </row>
    <row r="71" spans="1:6" ht="57.75" customHeight="1">
      <c r="A71" s="85" t="s">
        <v>153</v>
      </c>
      <c r="B71" s="92" t="s">
        <v>33</v>
      </c>
      <c r="C71" s="26">
        <v>800</v>
      </c>
      <c r="D71" s="26">
        <v>800</v>
      </c>
      <c r="E71" s="26">
        <v>800</v>
      </c>
      <c r="F71" s="26">
        <v>800</v>
      </c>
    </row>
    <row r="72" spans="1:6" ht="81.75" customHeight="1">
      <c r="A72" s="85" t="s">
        <v>154</v>
      </c>
      <c r="B72" s="44" t="s">
        <v>34</v>
      </c>
      <c r="C72" s="26">
        <v>3220</v>
      </c>
      <c r="D72" s="26">
        <v>3220</v>
      </c>
      <c r="E72" s="26">
        <v>3220</v>
      </c>
      <c r="F72" s="26">
        <v>3220</v>
      </c>
    </row>
    <row r="73" spans="1:6" ht="50.25" customHeight="1">
      <c r="A73" s="85" t="s">
        <v>155</v>
      </c>
      <c r="B73" s="44" t="s">
        <v>370</v>
      </c>
      <c r="C73" s="26">
        <v>10000</v>
      </c>
      <c r="D73" s="26">
        <v>5000</v>
      </c>
      <c r="E73" s="26">
        <v>0</v>
      </c>
      <c r="F73" s="26">
        <v>0</v>
      </c>
    </row>
    <row r="74" spans="1:6" ht="15.75">
      <c r="A74" s="22" t="s">
        <v>156</v>
      </c>
      <c r="B74" s="23" t="s">
        <v>60</v>
      </c>
      <c r="C74" s="54">
        <f>SUM(C75:C104)</f>
        <v>5607.2</v>
      </c>
      <c r="D74" s="54">
        <f>SUM(D75:D104)</f>
        <v>6385.5</v>
      </c>
      <c r="E74" s="54">
        <f>SUM(E75:E104)</f>
        <v>6416.7</v>
      </c>
      <c r="F74" s="54">
        <f>SUM(F75:F104)</f>
        <v>6448.4</v>
      </c>
    </row>
    <row r="75" spans="1:6" ht="83.25" customHeight="1">
      <c r="A75" s="80" t="s">
        <v>95</v>
      </c>
      <c r="B75" s="43" t="s">
        <v>213</v>
      </c>
      <c r="C75" s="55">
        <v>65.3</v>
      </c>
      <c r="D75" s="55">
        <v>24.5</v>
      </c>
      <c r="E75" s="55">
        <v>24.5</v>
      </c>
      <c r="F75" s="55">
        <v>24.5</v>
      </c>
    </row>
    <row r="76" spans="1:8" ht="81" customHeight="1">
      <c r="A76" s="80" t="s">
        <v>96</v>
      </c>
      <c r="B76" s="43" t="s">
        <v>213</v>
      </c>
      <c r="C76" s="55">
        <v>30.8</v>
      </c>
      <c r="D76" s="55">
        <v>46.5</v>
      </c>
      <c r="E76" s="55">
        <v>46.5</v>
      </c>
      <c r="F76" s="55">
        <v>46.5</v>
      </c>
      <c r="H76" s="16"/>
    </row>
    <row r="77" spans="1:6" ht="98.25" customHeight="1">
      <c r="A77" s="80" t="s">
        <v>97</v>
      </c>
      <c r="B77" s="44" t="s">
        <v>214</v>
      </c>
      <c r="C77" s="55">
        <v>61.4</v>
      </c>
      <c r="D77" s="55">
        <v>17.8</v>
      </c>
      <c r="E77" s="55">
        <v>17.8</v>
      </c>
      <c r="F77" s="55">
        <v>17.8</v>
      </c>
    </row>
    <row r="78" spans="1:6" ht="99" customHeight="1">
      <c r="A78" s="80" t="s">
        <v>98</v>
      </c>
      <c r="B78" s="44" t="s">
        <v>214</v>
      </c>
      <c r="C78" s="55">
        <v>128.7</v>
      </c>
      <c r="D78" s="55">
        <v>186.2</v>
      </c>
      <c r="E78" s="55">
        <v>186.2</v>
      </c>
      <c r="F78" s="55">
        <v>186.2</v>
      </c>
    </row>
    <row r="79" spans="1:6" ht="83.25" customHeight="1">
      <c r="A79" s="87" t="s">
        <v>99</v>
      </c>
      <c r="B79" s="88" t="s">
        <v>325</v>
      </c>
      <c r="C79" s="55">
        <v>5.1</v>
      </c>
      <c r="D79" s="55">
        <v>9.5</v>
      </c>
      <c r="E79" s="55">
        <v>9.5</v>
      </c>
      <c r="F79" s="55">
        <v>9.5</v>
      </c>
    </row>
    <row r="80" spans="1:6" ht="81" customHeight="1">
      <c r="A80" s="87" t="s">
        <v>100</v>
      </c>
      <c r="B80" s="88" t="s">
        <v>215</v>
      </c>
      <c r="C80" s="55">
        <v>10.9</v>
      </c>
      <c r="D80" s="55">
        <v>30.4</v>
      </c>
      <c r="E80" s="55">
        <v>30.4</v>
      </c>
      <c r="F80" s="55">
        <v>30.4</v>
      </c>
    </row>
    <row r="81" spans="1:6" ht="78.75">
      <c r="A81" s="85" t="s">
        <v>101</v>
      </c>
      <c r="B81" s="43" t="s">
        <v>216</v>
      </c>
      <c r="C81" s="55">
        <v>70</v>
      </c>
      <c r="D81" s="55">
        <v>0</v>
      </c>
      <c r="E81" s="55">
        <v>0</v>
      </c>
      <c r="F81" s="55">
        <v>0</v>
      </c>
    </row>
    <row r="82" spans="1:6" ht="94.5">
      <c r="A82" s="87" t="s">
        <v>102</v>
      </c>
      <c r="B82" s="88" t="s">
        <v>217</v>
      </c>
      <c r="C82" s="55">
        <v>24.9</v>
      </c>
      <c r="D82" s="55">
        <v>9.4</v>
      </c>
      <c r="E82" s="55">
        <v>9.4</v>
      </c>
      <c r="F82" s="55">
        <v>9.4</v>
      </c>
    </row>
    <row r="83" spans="1:6" ht="78" customHeight="1">
      <c r="A83" s="87" t="s">
        <v>247</v>
      </c>
      <c r="B83" s="89" t="s">
        <v>251</v>
      </c>
      <c r="C83" s="55">
        <v>70</v>
      </c>
      <c r="D83" s="55">
        <v>0</v>
      </c>
      <c r="E83" s="55">
        <v>0</v>
      </c>
      <c r="F83" s="55">
        <v>0</v>
      </c>
    </row>
    <row r="84" spans="1:6" ht="83.25" customHeight="1">
      <c r="A84" s="87" t="s">
        <v>103</v>
      </c>
      <c r="B84" s="88" t="s">
        <v>326</v>
      </c>
      <c r="C84" s="55">
        <v>7.5</v>
      </c>
      <c r="D84" s="55">
        <v>6.9</v>
      </c>
      <c r="E84" s="55">
        <v>6.9</v>
      </c>
      <c r="F84" s="55">
        <v>6.9</v>
      </c>
    </row>
    <row r="85" spans="1:6" ht="83.25" customHeight="1">
      <c r="A85" s="87" t="s">
        <v>330</v>
      </c>
      <c r="B85" s="88" t="s">
        <v>331</v>
      </c>
      <c r="C85" s="55">
        <v>0</v>
      </c>
      <c r="D85" s="55">
        <v>0.2</v>
      </c>
      <c r="E85" s="55">
        <v>0.2</v>
      </c>
      <c r="F85" s="55">
        <v>0.2</v>
      </c>
    </row>
    <row r="86" spans="1:6" ht="83.25" customHeight="1">
      <c r="A86" s="87" t="s">
        <v>332</v>
      </c>
      <c r="B86" s="88" t="s">
        <v>333</v>
      </c>
      <c r="C86" s="55">
        <v>0</v>
      </c>
      <c r="D86" s="55">
        <v>171.9</v>
      </c>
      <c r="E86" s="55">
        <v>171.9</v>
      </c>
      <c r="F86" s="55">
        <v>171.9</v>
      </c>
    </row>
    <row r="87" spans="1:243" s="10" customFormat="1" ht="96" customHeight="1">
      <c r="A87" s="90" t="s">
        <v>104</v>
      </c>
      <c r="B87" s="88" t="s">
        <v>218</v>
      </c>
      <c r="C87" s="55">
        <v>252</v>
      </c>
      <c r="D87" s="55">
        <v>474</v>
      </c>
      <c r="E87" s="55">
        <v>474</v>
      </c>
      <c r="F87" s="55">
        <v>474</v>
      </c>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row>
    <row r="88" spans="1:243" s="8" customFormat="1" ht="124.5" customHeight="1">
      <c r="A88" s="90" t="s">
        <v>105</v>
      </c>
      <c r="B88" s="88" t="s">
        <v>219</v>
      </c>
      <c r="C88" s="55">
        <v>38.3</v>
      </c>
      <c r="D88" s="55">
        <v>174.8</v>
      </c>
      <c r="E88" s="55">
        <v>174.8</v>
      </c>
      <c r="F88" s="55">
        <v>174.8</v>
      </c>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row>
    <row r="89" spans="1:243" s="8" customFormat="1" ht="79.5" customHeight="1">
      <c r="A89" s="90" t="s">
        <v>106</v>
      </c>
      <c r="B89" s="88" t="s">
        <v>327</v>
      </c>
      <c r="C89" s="55">
        <v>9</v>
      </c>
      <c r="D89" s="55">
        <v>13.6</v>
      </c>
      <c r="E89" s="55">
        <v>13.6</v>
      </c>
      <c r="F89" s="55">
        <v>13.6</v>
      </c>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row>
    <row r="90" spans="1:243" s="8" customFormat="1" ht="79.5" customHeight="1">
      <c r="A90" s="90" t="s">
        <v>248</v>
      </c>
      <c r="B90" s="88" t="s">
        <v>220</v>
      </c>
      <c r="C90" s="55">
        <v>0.1</v>
      </c>
      <c r="D90" s="55">
        <v>0.2</v>
      </c>
      <c r="E90" s="55">
        <v>0.2</v>
      </c>
      <c r="F90" s="55">
        <v>0.2</v>
      </c>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row>
    <row r="91" spans="1:243" s="8" customFormat="1" ht="78.75">
      <c r="A91" s="85" t="s">
        <v>107</v>
      </c>
      <c r="B91" s="88" t="s">
        <v>220</v>
      </c>
      <c r="C91" s="55">
        <v>381.1</v>
      </c>
      <c r="D91" s="55">
        <v>530.3</v>
      </c>
      <c r="E91" s="55">
        <v>530.3</v>
      </c>
      <c r="F91" s="55">
        <v>530.3</v>
      </c>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row>
    <row r="92" spans="1:243" s="8" customFormat="1" ht="78.75">
      <c r="A92" s="85" t="s">
        <v>334</v>
      </c>
      <c r="B92" s="88" t="s">
        <v>220</v>
      </c>
      <c r="C92" s="55">
        <v>0</v>
      </c>
      <c r="D92" s="55">
        <v>2</v>
      </c>
      <c r="E92" s="55">
        <v>2</v>
      </c>
      <c r="F92" s="55">
        <v>2</v>
      </c>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row>
    <row r="93" spans="1:6" ht="94.5">
      <c r="A93" s="85" t="s">
        <v>108</v>
      </c>
      <c r="B93" s="43" t="s">
        <v>221</v>
      </c>
      <c r="C93" s="55">
        <v>36</v>
      </c>
      <c r="D93" s="55">
        <v>73</v>
      </c>
      <c r="E93" s="55">
        <v>73</v>
      </c>
      <c r="F93" s="55">
        <v>73</v>
      </c>
    </row>
    <row r="94" spans="1:243" ht="94.5">
      <c r="A94" s="85" t="s">
        <v>109</v>
      </c>
      <c r="B94" s="43" t="s">
        <v>221</v>
      </c>
      <c r="C94" s="55">
        <v>432</v>
      </c>
      <c r="D94" s="55">
        <v>606.9</v>
      </c>
      <c r="E94" s="55">
        <v>606.9</v>
      </c>
      <c r="F94" s="55">
        <v>606.9</v>
      </c>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row>
    <row r="95" spans="1:6" s="8" customFormat="1" ht="63">
      <c r="A95" s="90" t="s">
        <v>110</v>
      </c>
      <c r="B95" s="88" t="s">
        <v>222</v>
      </c>
      <c r="C95" s="55">
        <v>89.3</v>
      </c>
      <c r="D95" s="55">
        <v>117.1</v>
      </c>
      <c r="E95" s="55">
        <v>117.1</v>
      </c>
      <c r="F95" s="55">
        <v>117.1</v>
      </c>
    </row>
    <row r="96" spans="1:243" s="12" customFormat="1" ht="78.75">
      <c r="A96" s="85" t="s">
        <v>72</v>
      </c>
      <c r="B96" s="43" t="s">
        <v>223</v>
      </c>
      <c r="C96" s="55">
        <v>2160.2</v>
      </c>
      <c r="D96" s="55">
        <v>2827.4</v>
      </c>
      <c r="E96" s="55">
        <v>2827.4</v>
      </c>
      <c r="F96" s="55">
        <v>2827.4</v>
      </c>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row>
    <row r="97" spans="1:243" s="12" customFormat="1" ht="161.25" customHeight="1">
      <c r="A97" s="90" t="s">
        <v>111</v>
      </c>
      <c r="B97" s="88" t="s">
        <v>112</v>
      </c>
      <c r="C97" s="55">
        <v>17.4</v>
      </c>
      <c r="D97" s="55">
        <v>84.4</v>
      </c>
      <c r="E97" s="55">
        <v>84.4</v>
      </c>
      <c r="F97" s="55">
        <v>84.4</v>
      </c>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row>
    <row r="98" spans="1:243" s="12" customFormat="1" ht="63">
      <c r="A98" s="85" t="s">
        <v>113</v>
      </c>
      <c r="B98" s="43" t="s">
        <v>114</v>
      </c>
      <c r="C98" s="55">
        <v>0.5</v>
      </c>
      <c r="D98" s="55">
        <v>0</v>
      </c>
      <c r="E98" s="55">
        <v>0</v>
      </c>
      <c r="F98" s="55">
        <v>0</v>
      </c>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row>
    <row r="99" spans="1:243" s="12" customFormat="1" ht="63">
      <c r="A99" s="85" t="s">
        <v>115</v>
      </c>
      <c r="B99" s="43" t="s">
        <v>114</v>
      </c>
      <c r="C99" s="55">
        <v>60</v>
      </c>
      <c r="D99" s="55">
        <v>30</v>
      </c>
      <c r="E99" s="55">
        <v>30</v>
      </c>
      <c r="F99" s="55">
        <v>30</v>
      </c>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row>
    <row r="100" spans="1:243" s="12" customFormat="1" ht="69.75" customHeight="1">
      <c r="A100" s="85" t="s">
        <v>116</v>
      </c>
      <c r="B100" s="43" t="s">
        <v>114</v>
      </c>
      <c r="C100" s="55">
        <v>400</v>
      </c>
      <c r="D100" s="55">
        <v>200</v>
      </c>
      <c r="E100" s="55">
        <v>200</v>
      </c>
      <c r="F100" s="55">
        <v>200</v>
      </c>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row>
    <row r="101" spans="1:243" s="12" customFormat="1" ht="71.25" customHeight="1">
      <c r="A101" s="85" t="s">
        <v>157</v>
      </c>
      <c r="B101" s="43" t="s">
        <v>114</v>
      </c>
      <c r="C101" s="55">
        <v>1000</v>
      </c>
      <c r="D101" s="55">
        <v>100</v>
      </c>
      <c r="E101" s="55">
        <v>100</v>
      </c>
      <c r="F101" s="55">
        <v>100</v>
      </c>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row>
    <row r="102" spans="1:243" s="13" customFormat="1" ht="78.75">
      <c r="A102" s="85" t="s">
        <v>158</v>
      </c>
      <c r="B102" s="43" t="s">
        <v>224</v>
      </c>
      <c r="C102" s="55">
        <v>150</v>
      </c>
      <c r="D102" s="55">
        <v>136</v>
      </c>
      <c r="E102" s="55">
        <v>136</v>
      </c>
      <c r="F102" s="55">
        <v>136</v>
      </c>
      <c r="G102" s="11"/>
      <c r="H102" s="11"/>
      <c r="I102" s="11"/>
      <c r="J102" s="17"/>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row>
    <row r="103" spans="1:243" s="13" customFormat="1" ht="110.25">
      <c r="A103" s="85" t="s">
        <v>117</v>
      </c>
      <c r="B103" s="43" t="s">
        <v>328</v>
      </c>
      <c r="C103" s="55">
        <v>106.7</v>
      </c>
      <c r="D103" s="55">
        <v>410</v>
      </c>
      <c r="E103" s="55">
        <v>410</v>
      </c>
      <c r="F103" s="55">
        <v>410</v>
      </c>
      <c r="G103" s="11"/>
      <c r="H103" s="11"/>
      <c r="I103" s="11"/>
      <c r="J103" s="17"/>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row>
    <row r="104" spans="1:243" s="12" customFormat="1" ht="110.25">
      <c r="A104" s="85" t="s">
        <v>329</v>
      </c>
      <c r="B104" s="43" t="s">
        <v>328</v>
      </c>
      <c r="C104" s="55">
        <v>0</v>
      </c>
      <c r="D104" s="55">
        <v>102.5</v>
      </c>
      <c r="E104" s="55">
        <v>133.7</v>
      </c>
      <c r="F104" s="55">
        <v>165.4</v>
      </c>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row>
    <row r="105" spans="1:241" s="12" customFormat="1" ht="15.75">
      <c r="A105" s="22" t="s">
        <v>159</v>
      </c>
      <c r="B105" s="23" t="s">
        <v>35</v>
      </c>
      <c r="C105" s="24">
        <f>C106</f>
        <v>353.5</v>
      </c>
      <c r="D105" s="24">
        <f>D106</f>
        <v>306.6</v>
      </c>
      <c r="E105" s="24">
        <f>E106</f>
        <v>312.4</v>
      </c>
      <c r="F105" s="24">
        <f>F106</f>
        <v>311.9</v>
      </c>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row>
    <row r="106" spans="1:241" s="12" customFormat="1" ht="21" customHeight="1">
      <c r="A106" s="28" t="s">
        <v>225</v>
      </c>
      <c r="B106" s="43" t="s">
        <v>369</v>
      </c>
      <c r="C106" s="26">
        <v>353.5</v>
      </c>
      <c r="D106" s="26">
        <v>306.6</v>
      </c>
      <c r="E106" s="26">
        <v>312.4</v>
      </c>
      <c r="F106" s="26">
        <v>311.9</v>
      </c>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row>
    <row r="107" spans="1:241" s="12" customFormat="1" ht="20.25" customHeight="1">
      <c r="A107" s="96" t="s">
        <v>36</v>
      </c>
      <c r="B107" s="97"/>
      <c r="C107" s="24">
        <f>C105+C74+C65+C52+C48+C37</f>
        <v>135167.59999999998</v>
      </c>
      <c r="D107" s="24">
        <f>D105+D74+D65+D52+D48+D37</f>
        <v>123475.9</v>
      </c>
      <c r="E107" s="24">
        <f>E105+E74+E65+E52+E48+E37</f>
        <v>116883.49999999997</v>
      </c>
      <c r="F107" s="24">
        <f>F105+F74+F65+F52+F48+F37</f>
        <v>116179.49999999999</v>
      </c>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row>
    <row r="108" spans="1:241" s="12" customFormat="1" ht="18.75" customHeight="1">
      <c r="A108" s="22" t="s">
        <v>226</v>
      </c>
      <c r="B108" s="46" t="s">
        <v>37</v>
      </c>
      <c r="C108" s="24">
        <f>C107+C36</f>
        <v>1921570</v>
      </c>
      <c r="D108" s="24">
        <f>D107+D36</f>
        <v>2315598.6</v>
      </c>
      <c r="E108" s="24">
        <f>E107+E36</f>
        <v>2473788.2</v>
      </c>
      <c r="F108" s="24">
        <f>F107+F36</f>
        <v>2619505.3000000003</v>
      </c>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row>
    <row r="109" spans="1:241" s="12" customFormat="1" ht="47.25">
      <c r="A109" s="22" t="s">
        <v>160</v>
      </c>
      <c r="B109" s="46" t="s">
        <v>38</v>
      </c>
      <c r="C109" s="24">
        <f>C110+C113+C164+C204</f>
        <v>5384049.399999999</v>
      </c>
      <c r="D109" s="24">
        <f>D110+D113+D164+D204</f>
        <v>3769627.1999999997</v>
      </c>
      <c r="E109" s="24">
        <f>E110+E113+E164+E204</f>
        <v>3405253.6</v>
      </c>
      <c r="F109" s="24">
        <f>F110+F113+F164+F204</f>
        <v>3425729</v>
      </c>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row>
    <row r="110" spans="1:241" s="12" customFormat="1" ht="31.5">
      <c r="A110" s="22" t="s">
        <v>161</v>
      </c>
      <c r="B110" s="23" t="s">
        <v>227</v>
      </c>
      <c r="C110" s="24">
        <f>SUM(C111:C112)</f>
        <v>336831.2</v>
      </c>
      <c r="D110" s="24">
        <f>SUM(D111:D112)</f>
        <v>237227</v>
      </c>
      <c r="E110" s="24">
        <f>SUM(E111:E112)</f>
        <v>75911</v>
      </c>
      <c r="F110" s="24">
        <f>SUM(F111:F112)</f>
        <v>57866</v>
      </c>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row>
    <row r="111" spans="1:241" s="12" customFormat="1" ht="47.25">
      <c r="A111" s="28" t="s">
        <v>162</v>
      </c>
      <c r="B111" s="43" t="s">
        <v>228</v>
      </c>
      <c r="C111" s="26">
        <v>296644</v>
      </c>
      <c r="D111" s="26">
        <v>237227</v>
      </c>
      <c r="E111" s="26">
        <v>75911</v>
      </c>
      <c r="F111" s="26">
        <v>57866</v>
      </c>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row>
    <row r="112" spans="1:241" s="12" customFormat="1" ht="47.25">
      <c r="A112" s="28" t="s">
        <v>88</v>
      </c>
      <c r="B112" s="43" t="s">
        <v>91</v>
      </c>
      <c r="C112" s="26">
        <v>40187.2</v>
      </c>
      <c r="D112" s="26">
        <v>0</v>
      </c>
      <c r="E112" s="26">
        <v>0</v>
      </c>
      <c r="F112" s="26">
        <v>0</v>
      </c>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row>
    <row r="113" spans="1:241" ht="31.5">
      <c r="A113" s="22" t="s">
        <v>163</v>
      </c>
      <c r="B113" s="23" t="s">
        <v>39</v>
      </c>
      <c r="C113" s="24">
        <f>SUM(C114:C163)</f>
        <v>2291442.6999999997</v>
      </c>
      <c r="D113" s="24">
        <f>SUM(D114:D163)</f>
        <v>812856.2000000001</v>
      </c>
      <c r="E113" s="24">
        <f>SUM(E114:E163)</f>
        <v>570579.6</v>
      </c>
      <c r="F113" s="24">
        <f>SUM(F114:F163)</f>
        <v>575526.5000000001</v>
      </c>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row>
    <row r="114" spans="1:241" ht="100.5" customHeight="1">
      <c r="A114" s="28" t="s">
        <v>164</v>
      </c>
      <c r="B114" s="43" t="s">
        <v>297</v>
      </c>
      <c r="C114" s="26">
        <v>102353.3</v>
      </c>
      <c r="D114" s="26">
        <v>92353.3</v>
      </c>
      <c r="E114" s="55">
        <v>87353.2</v>
      </c>
      <c r="F114" s="55">
        <v>87402.1</v>
      </c>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row>
    <row r="115" spans="1:241" s="12" customFormat="1" ht="94.5">
      <c r="A115" s="28" t="s">
        <v>164</v>
      </c>
      <c r="B115" s="43" t="s">
        <v>300</v>
      </c>
      <c r="C115" s="26">
        <v>31932</v>
      </c>
      <c r="D115" s="26">
        <v>0</v>
      </c>
      <c r="E115" s="55">
        <v>0</v>
      </c>
      <c r="F115" s="55">
        <v>0</v>
      </c>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row>
    <row r="116" spans="1:241" s="12" customFormat="1" ht="70.5" customHeight="1">
      <c r="A116" s="28" t="s">
        <v>310</v>
      </c>
      <c r="B116" s="43" t="s">
        <v>311</v>
      </c>
      <c r="C116" s="26">
        <v>3563.6</v>
      </c>
      <c r="D116" s="26">
        <v>4946.3</v>
      </c>
      <c r="E116" s="55">
        <v>5172.7</v>
      </c>
      <c r="F116" s="55">
        <v>0</v>
      </c>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row>
    <row r="117" spans="1:241" s="12" customFormat="1" ht="36" customHeight="1">
      <c r="A117" s="28" t="s">
        <v>359</v>
      </c>
      <c r="B117" s="43" t="s">
        <v>360</v>
      </c>
      <c r="C117" s="26">
        <v>0</v>
      </c>
      <c r="D117" s="26">
        <v>0</v>
      </c>
      <c r="E117" s="55">
        <v>21120.4</v>
      </c>
      <c r="F117" s="55">
        <v>0</v>
      </c>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row>
    <row r="118" spans="1:241" s="12" customFormat="1" ht="69.75" customHeight="1">
      <c r="A118" s="28" t="s">
        <v>286</v>
      </c>
      <c r="B118" s="43" t="s">
        <v>287</v>
      </c>
      <c r="C118" s="26">
        <v>0</v>
      </c>
      <c r="D118" s="26">
        <v>0</v>
      </c>
      <c r="E118" s="55">
        <v>17819.7</v>
      </c>
      <c r="F118" s="55">
        <v>0</v>
      </c>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row>
    <row r="119" spans="1:241" s="12" customFormat="1" ht="51.75" customHeight="1">
      <c r="A119" s="28" t="s">
        <v>290</v>
      </c>
      <c r="B119" s="43" t="s">
        <v>289</v>
      </c>
      <c r="C119" s="26">
        <v>7475.8</v>
      </c>
      <c r="D119" s="26">
        <v>302</v>
      </c>
      <c r="E119" s="55">
        <v>314.3</v>
      </c>
      <c r="F119" s="55">
        <v>0</v>
      </c>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row>
    <row r="120" spans="1:241" s="12" customFormat="1" ht="66.75" customHeight="1">
      <c r="A120" s="28" t="s">
        <v>241</v>
      </c>
      <c r="B120" s="43" t="s">
        <v>242</v>
      </c>
      <c r="C120" s="26">
        <v>101297.5</v>
      </c>
      <c r="D120" s="26">
        <v>111240.2</v>
      </c>
      <c r="E120" s="55">
        <v>111240.2</v>
      </c>
      <c r="F120" s="55">
        <v>105901.3</v>
      </c>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row>
    <row r="121" spans="1:241" ht="51" customHeight="1">
      <c r="A121" s="28" t="s">
        <v>238</v>
      </c>
      <c r="B121" s="47" t="s">
        <v>239</v>
      </c>
      <c r="C121" s="26">
        <v>3337.5</v>
      </c>
      <c r="D121" s="26">
        <v>777</v>
      </c>
      <c r="E121" s="55">
        <v>799.2</v>
      </c>
      <c r="F121" s="55">
        <v>0</v>
      </c>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row>
    <row r="122" spans="1:241" s="12" customFormat="1" ht="33.75" customHeight="1">
      <c r="A122" s="28" t="s">
        <v>355</v>
      </c>
      <c r="B122" s="47" t="s">
        <v>356</v>
      </c>
      <c r="C122" s="26">
        <v>0</v>
      </c>
      <c r="D122" s="26">
        <v>1921.9</v>
      </c>
      <c r="E122" s="55">
        <v>0</v>
      </c>
      <c r="F122" s="55">
        <v>0</v>
      </c>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row>
    <row r="123" spans="1:241" s="12" customFormat="1" ht="36.75" customHeight="1">
      <c r="A123" s="49" t="s">
        <v>165</v>
      </c>
      <c r="B123" s="43" t="s">
        <v>291</v>
      </c>
      <c r="C123" s="26">
        <v>752.2</v>
      </c>
      <c r="D123" s="26">
        <v>0</v>
      </c>
      <c r="E123" s="55">
        <v>0</v>
      </c>
      <c r="F123" s="55">
        <v>0</v>
      </c>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row>
    <row r="124" spans="1:241" s="12" customFormat="1" ht="60.75" customHeight="1">
      <c r="A124" s="49" t="s">
        <v>165</v>
      </c>
      <c r="B124" s="43" t="s">
        <v>294</v>
      </c>
      <c r="C124" s="26">
        <v>990.2</v>
      </c>
      <c r="D124" s="26">
        <v>808.3</v>
      </c>
      <c r="E124" s="55">
        <v>808.3</v>
      </c>
      <c r="F124" s="55">
        <v>0</v>
      </c>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row>
    <row r="125" spans="1:241" s="12" customFormat="1" ht="69.75" customHeight="1">
      <c r="A125" s="49" t="s">
        <v>165</v>
      </c>
      <c r="B125" s="50" t="s">
        <v>270</v>
      </c>
      <c r="C125" s="26">
        <v>0</v>
      </c>
      <c r="D125" s="26">
        <v>0</v>
      </c>
      <c r="E125" s="55">
        <v>0</v>
      </c>
      <c r="F125" s="55">
        <v>3777</v>
      </c>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row>
    <row r="126" spans="1:241" s="12" customFormat="1" ht="49.5" customHeight="1">
      <c r="A126" s="49" t="s">
        <v>165</v>
      </c>
      <c r="B126" s="61" t="s">
        <v>354</v>
      </c>
      <c r="C126" s="26">
        <v>0</v>
      </c>
      <c r="D126" s="26">
        <v>63.3</v>
      </c>
      <c r="E126" s="55">
        <v>0</v>
      </c>
      <c r="F126" s="55">
        <v>0</v>
      </c>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row>
    <row r="127" spans="1:241" s="12" customFormat="1" ht="36" customHeight="1">
      <c r="A127" s="48" t="s">
        <v>166</v>
      </c>
      <c r="B127" s="44" t="s">
        <v>89</v>
      </c>
      <c r="C127" s="26">
        <v>59432.4</v>
      </c>
      <c r="D127" s="26">
        <v>2893.8</v>
      </c>
      <c r="E127" s="55">
        <v>2893.8</v>
      </c>
      <c r="F127" s="55">
        <v>0</v>
      </c>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row>
    <row r="128" spans="1:241" s="12" customFormat="1" ht="36" customHeight="1">
      <c r="A128" s="48" t="s">
        <v>358</v>
      </c>
      <c r="B128" s="44" t="s">
        <v>357</v>
      </c>
      <c r="C128" s="26">
        <v>0</v>
      </c>
      <c r="D128" s="26">
        <v>114332.2</v>
      </c>
      <c r="E128" s="55">
        <v>0</v>
      </c>
      <c r="F128" s="55">
        <v>0</v>
      </c>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row>
    <row r="129" spans="1:241" s="12" customFormat="1" ht="47.25">
      <c r="A129" s="28" t="s">
        <v>167</v>
      </c>
      <c r="B129" s="47" t="s">
        <v>261</v>
      </c>
      <c r="C129" s="26">
        <v>0</v>
      </c>
      <c r="D129" s="26">
        <v>0</v>
      </c>
      <c r="E129" s="55">
        <v>23151.8</v>
      </c>
      <c r="F129" s="55">
        <v>23151.8</v>
      </c>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row>
    <row r="130" spans="1:241" s="12" customFormat="1" ht="63">
      <c r="A130" s="28" t="s">
        <v>167</v>
      </c>
      <c r="B130" s="47" t="s">
        <v>259</v>
      </c>
      <c r="C130" s="26">
        <v>443374.3</v>
      </c>
      <c r="D130" s="26">
        <v>55245.6</v>
      </c>
      <c r="E130" s="55">
        <v>0</v>
      </c>
      <c r="F130" s="55">
        <v>0</v>
      </c>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row>
    <row r="131" spans="1:241" s="12" customFormat="1" ht="31.5">
      <c r="A131" s="48" t="s">
        <v>168</v>
      </c>
      <c r="B131" s="43" t="s">
        <v>252</v>
      </c>
      <c r="C131" s="26">
        <v>815694.8</v>
      </c>
      <c r="D131" s="26">
        <v>0</v>
      </c>
      <c r="E131" s="55">
        <v>0</v>
      </c>
      <c r="F131" s="55">
        <v>0</v>
      </c>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row>
    <row r="132" spans="1:241" s="12" customFormat="1" ht="31.5">
      <c r="A132" s="48" t="s">
        <v>168</v>
      </c>
      <c r="B132" s="43" t="s">
        <v>292</v>
      </c>
      <c r="C132" s="26">
        <v>100000</v>
      </c>
      <c r="D132" s="26">
        <v>135038.3</v>
      </c>
      <c r="E132" s="55">
        <v>0</v>
      </c>
      <c r="F132" s="55">
        <v>0</v>
      </c>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row>
    <row r="133" spans="1:241" s="12" customFormat="1" ht="63">
      <c r="A133" s="48" t="s">
        <v>168</v>
      </c>
      <c r="B133" s="43" t="s">
        <v>293</v>
      </c>
      <c r="C133" s="26">
        <v>100000</v>
      </c>
      <c r="D133" s="26">
        <v>100000</v>
      </c>
      <c r="E133" s="55">
        <v>100000</v>
      </c>
      <c r="F133" s="55">
        <v>100000</v>
      </c>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row>
    <row r="134" spans="1:241" s="12" customFormat="1" ht="63">
      <c r="A134" s="48" t="s">
        <v>168</v>
      </c>
      <c r="B134" s="43" t="s">
        <v>366</v>
      </c>
      <c r="C134" s="26">
        <v>0</v>
      </c>
      <c r="D134" s="26">
        <v>5000</v>
      </c>
      <c r="E134" s="55">
        <v>5000</v>
      </c>
      <c r="F134" s="55">
        <v>5000</v>
      </c>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row>
    <row r="135" spans="1:241" s="12" customFormat="1" ht="110.25">
      <c r="A135" s="48" t="s">
        <v>168</v>
      </c>
      <c r="B135" s="43" t="s">
        <v>269</v>
      </c>
      <c r="C135" s="26">
        <v>72154.7</v>
      </c>
      <c r="D135" s="26">
        <v>72345.3</v>
      </c>
      <c r="E135" s="55">
        <v>68728</v>
      </c>
      <c r="F135" s="55">
        <v>65110.7</v>
      </c>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row>
    <row r="136" spans="1:241" s="12" customFormat="1" ht="112.5" customHeight="1">
      <c r="A136" s="48" t="s">
        <v>92</v>
      </c>
      <c r="B136" s="47" t="s">
        <v>260</v>
      </c>
      <c r="C136" s="26">
        <v>354574.9</v>
      </c>
      <c r="D136" s="26">
        <v>12275.6</v>
      </c>
      <c r="E136" s="55">
        <v>25697</v>
      </c>
      <c r="F136" s="55">
        <v>25697</v>
      </c>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row>
    <row r="137" spans="1:241" s="12" customFormat="1" ht="30" customHeight="1">
      <c r="A137" s="48" t="s">
        <v>168</v>
      </c>
      <c r="B137" s="47" t="s">
        <v>350</v>
      </c>
      <c r="C137" s="26">
        <v>0</v>
      </c>
      <c r="D137" s="26">
        <v>5165.2</v>
      </c>
      <c r="E137" s="55">
        <v>0</v>
      </c>
      <c r="F137" s="55">
        <v>0</v>
      </c>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row>
    <row r="138" spans="1:241" ht="55.5" customHeight="1">
      <c r="A138" s="28" t="s">
        <v>169</v>
      </c>
      <c r="B138" s="43" t="s">
        <v>264</v>
      </c>
      <c r="C138" s="26">
        <v>20281.9</v>
      </c>
      <c r="D138" s="26">
        <v>23920.6</v>
      </c>
      <c r="E138" s="26">
        <v>23920.6</v>
      </c>
      <c r="F138" s="26">
        <v>23920.6</v>
      </c>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row>
    <row r="139" spans="1:241" s="12" customFormat="1" ht="51.75" customHeight="1">
      <c r="A139" s="28" t="s">
        <v>170</v>
      </c>
      <c r="B139" s="47" t="s">
        <v>266</v>
      </c>
      <c r="C139" s="26">
        <v>1584.9</v>
      </c>
      <c r="D139" s="26">
        <v>1584.9</v>
      </c>
      <c r="E139" s="26">
        <v>1584.9</v>
      </c>
      <c r="F139" s="26">
        <v>1584.9</v>
      </c>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row>
    <row r="140" spans="1:241" s="12" customFormat="1" ht="57" customHeight="1">
      <c r="A140" s="28" t="s">
        <v>170</v>
      </c>
      <c r="B140" s="47" t="s">
        <v>267</v>
      </c>
      <c r="C140" s="26">
        <v>422.6</v>
      </c>
      <c r="D140" s="26">
        <v>704.4</v>
      </c>
      <c r="E140" s="26">
        <v>704.4</v>
      </c>
      <c r="F140" s="26">
        <v>704.4</v>
      </c>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row>
    <row r="141" spans="1:241" s="12" customFormat="1" ht="54" customHeight="1">
      <c r="A141" s="28" t="s">
        <v>170</v>
      </c>
      <c r="B141" s="47" t="s">
        <v>301</v>
      </c>
      <c r="C141" s="26">
        <v>528.3</v>
      </c>
      <c r="D141" s="26">
        <v>880.5</v>
      </c>
      <c r="E141" s="26">
        <v>880.5</v>
      </c>
      <c r="F141" s="26">
        <v>880.5</v>
      </c>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row>
    <row r="142" spans="1:241" ht="33" customHeight="1">
      <c r="A142" s="28" t="s">
        <v>170</v>
      </c>
      <c r="B142" s="43" t="s">
        <v>367</v>
      </c>
      <c r="C142" s="26">
        <v>0</v>
      </c>
      <c r="D142" s="26">
        <v>402.3</v>
      </c>
      <c r="E142" s="55">
        <v>402.3</v>
      </c>
      <c r="F142" s="55">
        <v>402.3</v>
      </c>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row>
    <row r="143" spans="1:241" s="12" customFormat="1" ht="63">
      <c r="A143" s="28" t="s">
        <v>170</v>
      </c>
      <c r="B143" s="43" t="s">
        <v>253</v>
      </c>
      <c r="C143" s="26">
        <v>528.3</v>
      </c>
      <c r="D143" s="26">
        <v>880.5</v>
      </c>
      <c r="E143" s="26">
        <v>880.5</v>
      </c>
      <c r="F143" s="26">
        <v>880.5</v>
      </c>
      <c r="G143" s="7"/>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row>
    <row r="144" spans="1:241" s="12" customFormat="1" ht="47.25">
      <c r="A144" s="28" t="s">
        <v>170</v>
      </c>
      <c r="B144" s="43" t="s">
        <v>265</v>
      </c>
      <c r="C144" s="26">
        <v>3000</v>
      </c>
      <c r="D144" s="26">
        <v>2380</v>
      </c>
      <c r="E144" s="26">
        <v>2380</v>
      </c>
      <c r="F144" s="26">
        <v>2380</v>
      </c>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row>
    <row r="145" spans="1:241" s="12" customFormat="1" ht="62.25" customHeight="1">
      <c r="A145" s="48" t="s">
        <v>170</v>
      </c>
      <c r="B145" s="43" t="s">
        <v>268</v>
      </c>
      <c r="C145" s="26">
        <v>3353.7</v>
      </c>
      <c r="D145" s="26">
        <v>4922.6</v>
      </c>
      <c r="E145" s="26">
        <v>4922.6</v>
      </c>
      <c r="F145" s="26">
        <v>4922.6</v>
      </c>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row>
    <row r="146" spans="1:241" s="12" customFormat="1" ht="62.25" customHeight="1">
      <c r="A146" s="48" t="s">
        <v>170</v>
      </c>
      <c r="B146" s="43" t="s">
        <v>349</v>
      </c>
      <c r="C146" s="26">
        <v>0</v>
      </c>
      <c r="D146" s="26">
        <v>0</v>
      </c>
      <c r="E146" s="26">
        <v>0</v>
      </c>
      <c r="F146" s="26">
        <v>49749.4</v>
      </c>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row>
    <row r="147" spans="1:241" s="12" customFormat="1" ht="31.5">
      <c r="A147" s="48" t="s">
        <v>171</v>
      </c>
      <c r="B147" s="43" t="s">
        <v>257</v>
      </c>
      <c r="C147" s="26">
        <v>21192.1</v>
      </c>
      <c r="D147" s="26">
        <v>21514.9</v>
      </c>
      <c r="E147" s="26">
        <v>21514.9</v>
      </c>
      <c r="F147" s="26">
        <v>21514.9</v>
      </c>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row>
    <row r="148" spans="1:241" s="12" customFormat="1" ht="47.25">
      <c r="A148" s="48" t="s">
        <v>171</v>
      </c>
      <c r="B148" s="43" t="s">
        <v>295</v>
      </c>
      <c r="C148" s="26">
        <v>1075.2</v>
      </c>
      <c r="D148" s="26">
        <v>1261.4</v>
      </c>
      <c r="E148" s="26">
        <v>1261.4</v>
      </c>
      <c r="F148" s="26">
        <v>1261.4</v>
      </c>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row>
    <row r="149" spans="1:241" s="12" customFormat="1" ht="47.25">
      <c r="A149" s="48" t="s">
        <v>171</v>
      </c>
      <c r="B149" s="43" t="s">
        <v>296</v>
      </c>
      <c r="C149" s="26">
        <v>851.8</v>
      </c>
      <c r="D149" s="26">
        <v>592.8</v>
      </c>
      <c r="E149" s="26">
        <v>592.8</v>
      </c>
      <c r="F149" s="26">
        <v>592.8</v>
      </c>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row>
    <row r="150" spans="1:241" s="12" customFormat="1" ht="63">
      <c r="A150" s="48" t="s">
        <v>171</v>
      </c>
      <c r="B150" s="43" t="s">
        <v>254</v>
      </c>
      <c r="C150" s="26">
        <v>917.6</v>
      </c>
      <c r="D150" s="26">
        <v>1113.5</v>
      </c>
      <c r="E150" s="26">
        <v>1113.5</v>
      </c>
      <c r="F150" s="26">
        <v>0</v>
      </c>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row>
    <row r="151" spans="1:241" s="9" customFormat="1" ht="47.25">
      <c r="A151" s="48" t="s">
        <v>171</v>
      </c>
      <c r="B151" s="43" t="s">
        <v>362</v>
      </c>
      <c r="C151" s="26">
        <v>0</v>
      </c>
      <c r="D151" s="26">
        <v>9356.7</v>
      </c>
      <c r="E151" s="55">
        <v>9356.7</v>
      </c>
      <c r="F151" s="55">
        <v>9356.7</v>
      </c>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row>
    <row r="152" spans="1:241" s="9" customFormat="1" ht="78.75" customHeight="1">
      <c r="A152" s="48" t="s">
        <v>171</v>
      </c>
      <c r="B152" s="43" t="s">
        <v>262</v>
      </c>
      <c r="C152" s="26">
        <v>1568.7</v>
      </c>
      <c r="D152" s="26">
        <v>0</v>
      </c>
      <c r="E152" s="55">
        <v>2209.9</v>
      </c>
      <c r="F152" s="55">
        <v>0</v>
      </c>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row>
    <row r="153" spans="1:241" s="9" customFormat="1" ht="47.25">
      <c r="A153" s="48" t="s">
        <v>171</v>
      </c>
      <c r="B153" s="43" t="s">
        <v>258</v>
      </c>
      <c r="C153" s="26">
        <v>4156.5</v>
      </c>
      <c r="D153" s="26">
        <v>0</v>
      </c>
      <c r="E153" s="26">
        <v>0</v>
      </c>
      <c r="F153" s="26">
        <v>0</v>
      </c>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row>
    <row r="154" spans="1:241" s="9" customFormat="1" ht="47.25">
      <c r="A154" s="48" t="s">
        <v>171</v>
      </c>
      <c r="B154" s="43" t="s">
        <v>263</v>
      </c>
      <c r="C154" s="26">
        <v>1028.8</v>
      </c>
      <c r="D154" s="26">
        <v>910.5</v>
      </c>
      <c r="E154" s="55">
        <v>1033.7</v>
      </c>
      <c r="F154" s="55">
        <v>1109.9</v>
      </c>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row>
    <row r="155" spans="1:241" s="9" customFormat="1" ht="63">
      <c r="A155" s="48" t="s">
        <v>171</v>
      </c>
      <c r="B155" s="43" t="s">
        <v>256</v>
      </c>
      <c r="C155" s="26">
        <v>1151.6</v>
      </c>
      <c r="D155" s="26">
        <v>4831.6</v>
      </c>
      <c r="E155" s="26">
        <v>4831.6</v>
      </c>
      <c r="F155" s="26">
        <v>4831.6</v>
      </c>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row>
    <row r="156" spans="1:241" ht="67.5" customHeight="1">
      <c r="A156" s="49" t="s">
        <v>171</v>
      </c>
      <c r="B156" s="51" t="s">
        <v>255</v>
      </c>
      <c r="C156" s="26">
        <v>12245.1</v>
      </c>
      <c r="D156" s="26">
        <v>12482.8</v>
      </c>
      <c r="E156" s="26">
        <v>12482.8</v>
      </c>
      <c r="F156" s="26">
        <v>12482.8</v>
      </c>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row>
    <row r="157" spans="1:241" ht="98.25" customHeight="1">
      <c r="A157" s="48" t="s">
        <v>93</v>
      </c>
      <c r="B157" s="43" t="s">
        <v>284</v>
      </c>
      <c r="C157" s="26">
        <v>3832.8</v>
      </c>
      <c r="D157" s="26">
        <v>3196.6</v>
      </c>
      <c r="E157" s="26">
        <v>3196.6</v>
      </c>
      <c r="F157" s="26">
        <v>3196.6</v>
      </c>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row>
    <row r="158" spans="1:241" s="9" customFormat="1" ht="110.25">
      <c r="A158" s="48" t="s">
        <v>93</v>
      </c>
      <c r="B158" s="43" t="s">
        <v>285</v>
      </c>
      <c r="C158" s="26">
        <v>1912.3</v>
      </c>
      <c r="D158" s="26">
        <v>376.9</v>
      </c>
      <c r="E158" s="26">
        <v>376.9</v>
      </c>
      <c r="F158" s="26">
        <v>376.9</v>
      </c>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row>
    <row r="159" spans="1:241" s="9" customFormat="1" ht="31.5">
      <c r="A159" s="48" t="s">
        <v>171</v>
      </c>
      <c r="B159" s="43" t="s">
        <v>302</v>
      </c>
      <c r="C159" s="26">
        <v>234</v>
      </c>
      <c r="D159" s="26">
        <v>343</v>
      </c>
      <c r="E159" s="26">
        <v>343</v>
      </c>
      <c r="F159" s="26">
        <v>0</v>
      </c>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row>
    <row r="160" spans="1:241" s="9" customFormat="1" ht="63">
      <c r="A160" s="48" t="s">
        <v>171</v>
      </c>
      <c r="B160" s="65" t="s">
        <v>364</v>
      </c>
      <c r="C160" s="26">
        <v>0</v>
      </c>
      <c r="D160" s="26">
        <v>3606.8</v>
      </c>
      <c r="E160" s="26">
        <v>3606.8</v>
      </c>
      <c r="F160" s="26">
        <v>3606.8</v>
      </c>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row>
    <row r="161" spans="1:241" s="9" customFormat="1" ht="78.75">
      <c r="A161" s="48" t="s">
        <v>171</v>
      </c>
      <c r="B161" s="65" t="s">
        <v>365</v>
      </c>
      <c r="C161" s="26">
        <v>0</v>
      </c>
      <c r="D161" s="26">
        <v>2187</v>
      </c>
      <c r="E161" s="26">
        <v>2187</v>
      </c>
      <c r="F161" s="26">
        <v>0</v>
      </c>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row>
    <row r="162" spans="1:241" s="9" customFormat="1" ht="69.75" customHeight="1">
      <c r="A162" s="49" t="s">
        <v>171</v>
      </c>
      <c r="B162" s="51" t="s">
        <v>363</v>
      </c>
      <c r="C162" s="26">
        <v>0</v>
      </c>
      <c r="D162" s="26">
        <v>697.6</v>
      </c>
      <c r="E162" s="55">
        <v>697.6</v>
      </c>
      <c r="F162" s="55">
        <v>697.6</v>
      </c>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row>
    <row r="163" spans="1:241" ht="99.75" customHeight="1">
      <c r="A163" s="49" t="s">
        <v>299</v>
      </c>
      <c r="B163" s="43" t="s">
        <v>313</v>
      </c>
      <c r="C163" s="26">
        <v>14643.3</v>
      </c>
      <c r="D163" s="26">
        <v>0</v>
      </c>
      <c r="E163" s="55">
        <v>0</v>
      </c>
      <c r="F163" s="55">
        <v>15033.4</v>
      </c>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row>
    <row r="164" spans="1:241" ht="31.5" customHeight="1">
      <c r="A164" s="22" t="s">
        <v>172</v>
      </c>
      <c r="B164" s="23" t="s">
        <v>229</v>
      </c>
      <c r="C164" s="24">
        <f>SUM(C165:C203)</f>
        <v>2677346.9</v>
      </c>
      <c r="D164" s="24">
        <f>SUM(D165:D203)</f>
        <v>2638728.4999999995</v>
      </c>
      <c r="E164" s="24">
        <f>SUM(E165:E203)</f>
        <v>2677947.5</v>
      </c>
      <c r="F164" s="24">
        <f>SUM(F165:F203)</f>
        <v>2711116.8</v>
      </c>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row>
    <row r="165" spans="1:241" ht="55.5" customHeight="1">
      <c r="A165" s="28" t="s">
        <v>173</v>
      </c>
      <c r="B165" s="43" t="s">
        <v>74</v>
      </c>
      <c r="C165" s="26">
        <v>10769.5</v>
      </c>
      <c r="D165" s="26">
        <v>9870.1</v>
      </c>
      <c r="E165" s="55">
        <v>10248.2</v>
      </c>
      <c r="F165" s="55">
        <v>10641.5</v>
      </c>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row>
    <row r="166" spans="1:241" ht="52.5" customHeight="1">
      <c r="A166" s="28" t="s">
        <v>174</v>
      </c>
      <c r="B166" s="43" t="s">
        <v>43</v>
      </c>
      <c r="C166" s="26">
        <v>215694.9</v>
      </c>
      <c r="D166" s="26">
        <v>243059.1</v>
      </c>
      <c r="E166" s="55">
        <v>253742.9</v>
      </c>
      <c r="F166" s="55">
        <v>267316.9</v>
      </c>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row>
    <row r="167" spans="1:241" ht="66.75" customHeight="1">
      <c r="A167" s="28" t="s">
        <v>175</v>
      </c>
      <c r="B167" s="43" t="s">
        <v>274</v>
      </c>
      <c r="C167" s="26">
        <v>3972.5</v>
      </c>
      <c r="D167" s="26">
        <v>4390.1</v>
      </c>
      <c r="E167" s="26">
        <v>4390.1</v>
      </c>
      <c r="F167" s="26">
        <v>4390.1</v>
      </c>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row>
    <row r="168" spans="1:241" ht="63">
      <c r="A168" s="28" t="s">
        <v>175</v>
      </c>
      <c r="B168" s="43" t="s">
        <v>303</v>
      </c>
      <c r="C168" s="26">
        <v>236.4</v>
      </c>
      <c r="D168" s="26">
        <v>236.4</v>
      </c>
      <c r="E168" s="26">
        <v>236.4</v>
      </c>
      <c r="F168" s="26">
        <v>236.4</v>
      </c>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row>
    <row r="169" spans="1:241" ht="84.75" customHeight="1">
      <c r="A169" s="28" t="s">
        <v>175</v>
      </c>
      <c r="B169" s="43" t="s">
        <v>318</v>
      </c>
      <c r="C169" s="26">
        <v>105.4</v>
      </c>
      <c r="D169" s="26">
        <v>124.2</v>
      </c>
      <c r="E169" s="55">
        <v>124.2</v>
      </c>
      <c r="F169" s="55">
        <v>124.2</v>
      </c>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row>
    <row r="170" spans="1:241" ht="63">
      <c r="A170" s="28" t="s">
        <v>175</v>
      </c>
      <c r="B170" s="43" t="s">
        <v>317</v>
      </c>
      <c r="C170" s="26">
        <v>401.2</v>
      </c>
      <c r="D170" s="26">
        <v>731.9</v>
      </c>
      <c r="E170" s="55">
        <v>731.9</v>
      </c>
      <c r="F170" s="55">
        <v>731.9</v>
      </c>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row>
    <row r="171" spans="1:241" ht="47.25">
      <c r="A171" s="28" t="s">
        <v>175</v>
      </c>
      <c r="B171" s="43" t="s">
        <v>277</v>
      </c>
      <c r="C171" s="26">
        <v>1066</v>
      </c>
      <c r="D171" s="26">
        <v>1182.7</v>
      </c>
      <c r="E171" s="26">
        <v>1182.7</v>
      </c>
      <c r="F171" s="26">
        <v>1182.7</v>
      </c>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row>
    <row r="172" spans="1:241" s="4" customFormat="1" ht="63">
      <c r="A172" s="28" t="s">
        <v>176</v>
      </c>
      <c r="B172" s="43" t="s">
        <v>281</v>
      </c>
      <c r="C172" s="26">
        <v>8166.4</v>
      </c>
      <c r="D172" s="26">
        <v>8465.7</v>
      </c>
      <c r="E172" s="26">
        <v>8465.7</v>
      </c>
      <c r="F172" s="26">
        <v>8465.7</v>
      </c>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row>
    <row r="173" spans="1:241" ht="78.75">
      <c r="A173" s="28" t="s">
        <v>176</v>
      </c>
      <c r="B173" s="43" t="s">
        <v>94</v>
      </c>
      <c r="C173" s="26">
        <v>11641.2</v>
      </c>
      <c r="D173" s="26">
        <v>8857.3</v>
      </c>
      <c r="E173" s="55">
        <v>9181.5</v>
      </c>
      <c r="F173" s="55">
        <v>9517.6</v>
      </c>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row>
    <row r="174" spans="1:241" ht="63">
      <c r="A174" s="28" t="s">
        <v>176</v>
      </c>
      <c r="B174" s="43" t="s">
        <v>304</v>
      </c>
      <c r="C174" s="26">
        <v>6507.2</v>
      </c>
      <c r="D174" s="26">
        <v>7736.5</v>
      </c>
      <c r="E174" s="55">
        <v>7736.5</v>
      </c>
      <c r="F174" s="55">
        <v>7736.5</v>
      </c>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row>
    <row r="175" spans="1:241" ht="47.25">
      <c r="A175" s="28" t="s">
        <v>176</v>
      </c>
      <c r="B175" s="43" t="s">
        <v>305</v>
      </c>
      <c r="C175" s="26">
        <v>59263</v>
      </c>
      <c r="D175" s="26">
        <v>45797.1</v>
      </c>
      <c r="E175" s="55">
        <v>54576.3</v>
      </c>
      <c r="F175" s="55">
        <v>54871.3</v>
      </c>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row>
    <row r="176" spans="1:241" ht="63">
      <c r="A176" s="28" t="s">
        <v>176</v>
      </c>
      <c r="B176" s="43" t="s">
        <v>316</v>
      </c>
      <c r="C176" s="26">
        <v>1850.3</v>
      </c>
      <c r="D176" s="26">
        <v>2331.9</v>
      </c>
      <c r="E176" s="26">
        <v>2331.9</v>
      </c>
      <c r="F176" s="26">
        <v>2331.9</v>
      </c>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row>
    <row r="177" spans="1:241" ht="66.75" customHeight="1">
      <c r="A177" s="48" t="s">
        <v>176</v>
      </c>
      <c r="B177" s="44" t="s">
        <v>278</v>
      </c>
      <c r="C177" s="26">
        <v>0.1</v>
      </c>
      <c r="D177" s="26">
        <v>0.6</v>
      </c>
      <c r="E177" s="55">
        <v>0.6</v>
      </c>
      <c r="F177" s="55">
        <v>0.6</v>
      </c>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row>
    <row r="178" spans="1:241" ht="69.75" customHeight="1">
      <c r="A178" s="48" t="s">
        <v>176</v>
      </c>
      <c r="B178" s="44" t="s">
        <v>306</v>
      </c>
      <c r="C178" s="26">
        <v>10090.5</v>
      </c>
      <c r="D178" s="26">
        <v>18910.2</v>
      </c>
      <c r="E178" s="26">
        <v>19665.4</v>
      </c>
      <c r="F178" s="26">
        <v>20450.8</v>
      </c>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row>
    <row r="179" spans="1:241" ht="63">
      <c r="A179" s="28" t="s">
        <v>176</v>
      </c>
      <c r="B179" s="43" t="s">
        <v>315</v>
      </c>
      <c r="C179" s="26">
        <v>26474</v>
      </c>
      <c r="D179" s="26">
        <v>25783</v>
      </c>
      <c r="E179" s="55">
        <v>26608.6</v>
      </c>
      <c r="F179" s="55">
        <v>27795.4</v>
      </c>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row>
    <row r="180" spans="1:241" ht="63">
      <c r="A180" s="28" t="s">
        <v>176</v>
      </c>
      <c r="B180" s="43" t="s">
        <v>279</v>
      </c>
      <c r="C180" s="26">
        <v>185740</v>
      </c>
      <c r="D180" s="26">
        <v>181841.9</v>
      </c>
      <c r="E180" s="55">
        <v>189115.5</v>
      </c>
      <c r="F180" s="55">
        <v>196680.2</v>
      </c>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row>
    <row r="181" spans="1:241" ht="66.75" customHeight="1">
      <c r="A181" s="28" t="s">
        <v>176</v>
      </c>
      <c r="B181" s="43" t="s">
        <v>314</v>
      </c>
      <c r="C181" s="26">
        <v>133158.5</v>
      </c>
      <c r="D181" s="26">
        <v>130865</v>
      </c>
      <c r="E181" s="55">
        <v>136099.6</v>
      </c>
      <c r="F181" s="55">
        <v>141543.6</v>
      </c>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row>
    <row r="182" spans="1:241" ht="84" customHeight="1">
      <c r="A182" s="28" t="s">
        <v>176</v>
      </c>
      <c r="B182" s="43" t="s">
        <v>280</v>
      </c>
      <c r="C182" s="26">
        <v>77793.7</v>
      </c>
      <c r="D182" s="26">
        <v>0</v>
      </c>
      <c r="E182" s="55">
        <v>0</v>
      </c>
      <c r="F182" s="55">
        <v>0</v>
      </c>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row>
    <row r="183" spans="1:241" ht="78.75">
      <c r="A183" s="28" t="s">
        <v>176</v>
      </c>
      <c r="B183" s="43" t="s">
        <v>307</v>
      </c>
      <c r="C183" s="26">
        <v>515.9</v>
      </c>
      <c r="D183" s="26">
        <v>320.7</v>
      </c>
      <c r="E183" s="55">
        <v>333.5</v>
      </c>
      <c r="F183" s="55">
        <v>346.8</v>
      </c>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row>
    <row r="184" spans="1:241" ht="78.75">
      <c r="A184" s="28" t="s">
        <v>176</v>
      </c>
      <c r="B184" s="43" t="s">
        <v>308</v>
      </c>
      <c r="C184" s="26">
        <v>27.2</v>
      </c>
      <c r="D184" s="26">
        <v>24.6</v>
      </c>
      <c r="E184" s="55">
        <v>24.6</v>
      </c>
      <c r="F184" s="55">
        <v>24.6</v>
      </c>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row>
    <row r="185" spans="1:241" ht="63">
      <c r="A185" s="28" t="s">
        <v>176</v>
      </c>
      <c r="B185" s="43" t="s">
        <v>282</v>
      </c>
      <c r="C185" s="26">
        <v>83527.8</v>
      </c>
      <c r="D185" s="26">
        <v>0</v>
      </c>
      <c r="E185" s="55">
        <v>0</v>
      </c>
      <c r="F185" s="55">
        <v>0</v>
      </c>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row>
    <row r="186" spans="1:241" ht="145.5" customHeight="1">
      <c r="A186" s="28" t="s">
        <v>176</v>
      </c>
      <c r="B186" s="43" t="s">
        <v>353</v>
      </c>
      <c r="C186" s="26">
        <v>88.2</v>
      </c>
      <c r="D186" s="26">
        <v>111</v>
      </c>
      <c r="E186" s="55">
        <v>111</v>
      </c>
      <c r="F186" s="55">
        <v>111</v>
      </c>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row>
    <row r="187" spans="1:241" ht="191.25" customHeight="1">
      <c r="A187" s="28" t="s">
        <v>176</v>
      </c>
      <c r="B187" s="43" t="s">
        <v>351</v>
      </c>
      <c r="C187" s="26">
        <v>0</v>
      </c>
      <c r="D187" s="26">
        <v>924.8</v>
      </c>
      <c r="E187" s="55">
        <v>924.8</v>
      </c>
      <c r="F187" s="55">
        <v>924.8</v>
      </c>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row>
    <row r="188" spans="1:6" ht="63">
      <c r="A188" s="28" t="s">
        <v>176</v>
      </c>
      <c r="B188" s="53" t="s">
        <v>283</v>
      </c>
      <c r="C188" s="26">
        <v>71.8</v>
      </c>
      <c r="D188" s="26">
        <v>139.5</v>
      </c>
      <c r="E188" s="55">
        <v>145</v>
      </c>
      <c r="F188" s="55">
        <v>145</v>
      </c>
    </row>
    <row r="189" spans="1:6" ht="110.25">
      <c r="A189" s="28" t="s">
        <v>177</v>
      </c>
      <c r="B189" s="43" t="s">
        <v>271</v>
      </c>
      <c r="C189" s="26">
        <v>3882.5</v>
      </c>
      <c r="D189" s="26">
        <v>4644.2</v>
      </c>
      <c r="E189" s="26">
        <v>4658.1</v>
      </c>
      <c r="F189" s="26">
        <v>4672.7</v>
      </c>
    </row>
    <row r="190" spans="1:6" ht="130.5" customHeight="1">
      <c r="A190" s="28" t="s">
        <v>177</v>
      </c>
      <c r="B190" s="43" t="s">
        <v>272</v>
      </c>
      <c r="C190" s="56">
        <v>45221</v>
      </c>
      <c r="D190" s="56">
        <v>52526.4</v>
      </c>
      <c r="E190" s="56">
        <v>52531.4</v>
      </c>
      <c r="F190" s="56">
        <v>52536.5</v>
      </c>
    </row>
    <row r="191" spans="1:6" ht="97.5" customHeight="1">
      <c r="A191" s="28" t="s">
        <v>177</v>
      </c>
      <c r="B191" s="43" t="s">
        <v>275</v>
      </c>
      <c r="C191" s="26">
        <v>845440.4</v>
      </c>
      <c r="D191" s="26">
        <v>922026</v>
      </c>
      <c r="E191" s="26">
        <v>922822.9</v>
      </c>
      <c r="F191" s="26">
        <v>923651.8</v>
      </c>
    </row>
    <row r="192" spans="1:6" ht="78.75">
      <c r="A192" s="28" t="s">
        <v>177</v>
      </c>
      <c r="B192" s="43" t="s">
        <v>309</v>
      </c>
      <c r="C192" s="26">
        <v>556523.5</v>
      </c>
      <c r="D192" s="26">
        <v>606179.9</v>
      </c>
      <c r="E192" s="26">
        <v>606783.1</v>
      </c>
      <c r="F192" s="26">
        <v>607410.4</v>
      </c>
    </row>
    <row r="193" spans="1:6" ht="78.75">
      <c r="A193" s="28" t="s">
        <v>177</v>
      </c>
      <c r="B193" s="43" t="s">
        <v>273</v>
      </c>
      <c r="C193" s="26">
        <v>39787.3</v>
      </c>
      <c r="D193" s="26">
        <v>36368.2</v>
      </c>
      <c r="E193" s="26">
        <v>36368.2</v>
      </c>
      <c r="F193" s="26">
        <v>36368.2</v>
      </c>
    </row>
    <row r="194" spans="1:6" ht="54.75" customHeight="1">
      <c r="A194" s="28" t="s">
        <v>178</v>
      </c>
      <c r="B194" s="43" t="s">
        <v>240</v>
      </c>
      <c r="C194" s="26">
        <v>98440.1</v>
      </c>
      <c r="D194" s="26">
        <v>103612</v>
      </c>
      <c r="E194" s="55">
        <v>104864.3</v>
      </c>
      <c r="F194" s="55">
        <v>106161.7</v>
      </c>
    </row>
    <row r="195" spans="1:6" ht="78.75">
      <c r="A195" s="28" t="s">
        <v>179</v>
      </c>
      <c r="B195" s="43" t="s">
        <v>69</v>
      </c>
      <c r="C195" s="26">
        <v>31774.7</v>
      </c>
      <c r="D195" s="26">
        <v>28059.1</v>
      </c>
      <c r="E195" s="26">
        <v>28059.1</v>
      </c>
      <c r="F195" s="26">
        <v>28059.1</v>
      </c>
    </row>
    <row r="196" spans="1:6" ht="63">
      <c r="A196" s="28" t="s">
        <v>180</v>
      </c>
      <c r="B196" s="43" t="s">
        <v>40</v>
      </c>
      <c r="C196" s="26">
        <v>65478.6</v>
      </c>
      <c r="D196" s="26">
        <v>44655.4</v>
      </c>
      <c r="E196" s="26">
        <v>44655.4</v>
      </c>
      <c r="F196" s="26">
        <v>45727</v>
      </c>
    </row>
    <row r="197" spans="1:6" ht="63">
      <c r="A197" s="28" t="s">
        <v>230</v>
      </c>
      <c r="B197" s="43" t="s">
        <v>70</v>
      </c>
      <c r="C197" s="26">
        <v>166.8</v>
      </c>
      <c r="D197" s="26">
        <v>3</v>
      </c>
      <c r="E197" s="55">
        <v>3.1</v>
      </c>
      <c r="F197" s="55">
        <v>2.8</v>
      </c>
    </row>
    <row r="198" spans="1:6" ht="63">
      <c r="A198" s="28" t="s">
        <v>181</v>
      </c>
      <c r="B198" s="43" t="s">
        <v>42</v>
      </c>
      <c r="C198" s="26">
        <v>16268.5</v>
      </c>
      <c r="D198" s="26">
        <v>7779.5</v>
      </c>
      <c r="E198" s="55">
        <v>8090.7</v>
      </c>
      <c r="F198" s="55">
        <v>8414.4</v>
      </c>
    </row>
    <row r="199" spans="1:6" ht="31.5">
      <c r="A199" s="28" t="s">
        <v>182</v>
      </c>
      <c r="B199" s="43" t="s">
        <v>41</v>
      </c>
      <c r="C199" s="26">
        <v>105843.8</v>
      </c>
      <c r="D199" s="26">
        <v>100852.3</v>
      </c>
      <c r="E199" s="55">
        <v>100842</v>
      </c>
      <c r="F199" s="55">
        <v>100842</v>
      </c>
    </row>
    <row r="200" spans="1:6" ht="60.75" customHeight="1">
      <c r="A200" s="28" t="s">
        <v>183</v>
      </c>
      <c r="B200" s="43" t="s">
        <v>73</v>
      </c>
      <c r="C200" s="26">
        <v>26098.6</v>
      </c>
      <c r="D200" s="26">
        <v>35592.4</v>
      </c>
      <c r="E200" s="55">
        <v>37242.6</v>
      </c>
      <c r="F200" s="55">
        <v>36431.4</v>
      </c>
    </row>
    <row r="201" spans="1:6" ht="31.5">
      <c r="A201" s="28" t="s">
        <v>184</v>
      </c>
      <c r="B201" s="43" t="s">
        <v>71</v>
      </c>
      <c r="C201" s="26">
        <v>5109.8</v>
      </c>
      <c r="D201" s="26">
        <v>4492.1</v>
      </c>
      <c r="E201" s="55">
        <v>4818.1</v>
      </c>
      <c r="F201" s="55">
        <v>5037.7</v>
      </c>
    </row>
    <row r="202" spans="1:6" ht="193.5" customHeight="1">
      <c r="A202" s="52" t="s">
        <v>185</v>
      </c>
      <c r="B202" s="43" t="s">
        <v>352</v>
      </c>
      <c r="C202" s="26">
        <v>0</v>
      </c>
      <c r="D202" s="26">
        <v>72.4</v>
      </c>
      <c r="E202" s="55">
        <v>70.3</v>
      </c>
      <c r="F202" s="55">
        <v>70.3</v>
      </c>
    </row>
    <row r="203" spans="1:6" ht="47.25">
      <c r="A203" s="52" t="s">
        <v>185</v>
      </c>
      <c r="B203" s="53" t="s">
        <v>276</v>
      </c>
      <c r="C203" s="26">
        <v>149.6</v>
      </c>
      <c r="D203" s="26">
        <v>161.3</v>
      </c>
      <c r="E203" s="26">
        <v>161.3</v>
      </c>
      <c r="F203" s="26">
        <v>161.3</v>
      </c>
    </row>
    <row r="204" spans="1:6" ht="15.75">
      <c r="A204" s="22" t="s">
        <v>186</v>
      </c>
      <c r="B204" s="23" t="s">
        <v>44</v>
      </c>
      <c r="C204" s="24">
        <f>SUM(C205:C207)</f>
        <v>78428.6</v>
      </c>
      <c r="D204" s="24">
        <f>SUM(D205:D207)</f>
        <v>80815.5</v>
      </c>
      <c r="E204" s="24">
        <f>SUM(E205:E207)</f>
        <v>80815.5</v>
      </c>
      <c r="F204" s="24">
        <f>SUM(F205:F207)</f>
        <v>81219.7</v>
      </c>
    </row>
    <row r="205" spans="1:6" ht="66.75" customHeight="1">
      <c r="A205" s="28" t="s">
        <v>348</v>
      </c>
      <c r="B205" s="53" t="s">
        <v>345</v>
      </c>
      <c r="C205" s="26">
        <v>78428.6</v>
      </c>
      <c r="D205" s="26">
        <v>80133.5</v>
      </c>
      <c r="E205" s="55">
        <v>80133.5</v>
      </c>
      <c r="F205" s="55">
        <v>80133.5</v>
      </c>
    </row>
    <row r="206" spans="1:6" ht="51.75" customHeight="1">
      <c r="A206" s="28" t="s">
        <v>346</v>
      </c>
      <c r="B206" s="53" t="s">
        <v>347</v>
      </c>
      <c r="C206" s="26">
        <v>0</v>
      </c>
      <c r="D206" s="26">
        <v>682</v>
      </c>
      <c r="E206" s="55">
        <v>682</v>
      </c>
      <c r="F206" s="55">
        <v>682</v>
      </c>
    </row>
    <row r="207" spans="1:6" ht="51.75" customHeight="1">
      <c r="A207" s="28" t="s">
        <v>346</v>
      </c>
      <c r="B207" s="53" t="s">
        <v>361</v>
      </c>
      <c r="C207" s="26">
        <v>0</v>
      </c>
      <c r="D207" s="26">
        <v>0</v>
      </c>
      <c r="E207" s="55">
        <v>0</v>
      </c>
      <c r="F207" s="55">
        <v>404.2</v>
      </c>
    </row>
    <row r="208" spans="1:6" ht="31.5">
      <c r="A208" s="22" t="s">
        <v>187</v>
      </c>
      <c r="B208" s="23" t="s">
        <v>90</v>
      </c>
      <c r="C208" s="24">
        <v>0</v>
      </c>
      <c r="D208" s="24">
        <v>0</v>
      </c>
      <c r="E208" s="24"/>
      <c r="F208" s="24"/>
    </row>
    <row r="209" spans="1:6" ht="15.75">
      <c r="A209" s="22" t="s">
        <v>188</v>
      </c>
      <c r="B209" s="23" t="s">
        <v>45</v>
      </c>
      <c r="C209" s="54">
        <v>0</v>
      </c>
      <c r="D209" s="54">
        <v>0</v>
      </c>
      <c r="E209" s="54">
        <v>0</v>
      </c>
      <c r="F209" s="54">
        <v>0</v>
      </c>
    </row>
    <row r="210" spans="1:6" ht="15.75">
      <c r="A210" s="22" t="s">
        <v>231</v>
      </c>
      <c r="B210" s="23" t="s">
        <v>46</v>
      </c>
      <c r="C210" s="24">
        <f>C109+C208+C209</f>
        <v>5384049.399999999</v>
      </c>
      <c r="D210" s="24">
        <f>D109+D208+D209</f>
        <v>3769627.1999999997</v>
      </c>
      <c r="E210" s="24">
        <f>E109+E208+E209</f>
        <v>3405253.6</v>
      </c>
      <c r="F210" s="24">
        <f>F109+F208+F209</f>
        <v>3425729</v>
      </c>
    </row>
    <row r="211" spans="1:6" ht="15.75">
      <c r="A211" s="91" t="s">
        <v>47</v>
      </c>
      <c r="B211" s="91"/>
      <c r="C211" s="24">
        <f>C210+C108</f>
        <v>7305619.399999999</v>
      </c>
      <c r="D211" s="24">
        <f>D210+D108</f>
        <v>6085225.8</v>
      </c>
      <c r="E211" s="24">
        <f>E210+E108</f>
        <v>5879041.800000001</v>
      </c>
      <c r="F211" s="24">
        <f>F210+F108</f>
        <v>6045234.300000001</v>
      </c>
    </row>
    <row r="212" spans="1:6" ht="18.75">
      <c r="A212" s="62"/>
      <c r="B212" s="63"/>
      <c r="C212" s="64"/>
      <c r="D212" s="64"/>
      <c r="E212" s="64"/>
      <c r="F212" s="64"/>
    </row>
    <row r="213" ht="95.25" customHeight="1"/>
    <row r="214" ht="48" customHeight="1"/>
    <row r="215" ht="18.75">
      <c r="G215" s="9"/>
    </row>
    <row r="217" ht="18.75" customHeight="1"/>
    <row r="218" ht="77.25" customHeight="1"/>
    <row r="219" ht="84" customHeight="1"/>
    <row r="311" ht="18.75" customHeight="1"/>
  </sheetData>
  <sheetProtection/>
  <mergeCells count="3">
    <mergeCell ref="A2:E2"/>
    <mergeCell ref="A8:A9"/>
    <mergeCell ref="A107:B107"/>
  </mergeCells>
  <hyperlinks>
    <hyperlink ref="B84" r:id="rId1" display="consultantplus://offline/ref=988EC015ECBBF128B41797C3F93EFEE418A639455C871F0F56FDEF5480375203D55CBFEB8F11FA2C863F8EB8F7B01CF71C7C854735E60A15i2XAK"/>
    <hyperlink ref="B87" r:id="rId2" display="consultantplus://offline/ref=A5C545EE8C1C93B0B058E1FFE19DF454C219EB0B98198F2DC0D7B691EFFF64CC26DC8ECE4D9F7B181B1727911B979A94C0CB426D4AE9j9HFG"/>
    <hyperlink ref="B79" r:id="rId3" display="consultantplus://offline/ref=D42EAC7BD398020209D35F6AF6672FBA6F13F77B84F225875A8095FA102A9B2D8E358CD609751112B9E7A4869E64DFF883BAA8D38BAB06D8YDV9M"/>
    <hyperlink ref="B80" r:id="rId4" display="consultantplus://offline/ref=D42EAC7BD398020209D35F6AF6672FBA6F13F77B84F225875A8095FA102A9B2D8E358CD609751112B9E7A4869E64DFF883BAA8D38BAB06D8YDV9M"/>
    <hyperlink ref="B89" r:id="rId5" display="consultantplus://offline/ref=64FC3C9F96C0230A0CECA4E56C028B5E86A06F799E50F1FABBE4A6CFAC6E9A2AB2A69A82FE33DE9CACC0441FC29EF02FFBFA7ABCF960A970JDh7G"/>
  </hyperlinks>
  <printOptions/>
  <pageMargins left="0.3937007874015748" right="0.2362204724409449" top="0.2755905511811024" bottom="0.18" header="0.24" footer="0.31496062992125984"/>
  <pageSetup fitToHeight="5" horizontalDpi="600" verticalDpi="600" orientation="portrait" paperSize="9" scale="60" r:id="rId6"/>
</worksheet>
</file>

<file path=xl/worksheets/sheet2.xml><?xml version="1.0" encoding="utf-8"?>
<worksheet xmlns="http://schemas.openxmlformats.org/spreadsheetml/2006/main" xmlns:r="http://schemas.openxmlformats.org/officeDocument/2006/relationships">
  <sheetPr>
    <pageSetUpPr fitToPage="1"/>
  </sheetPr>
  <dimension ref="A1:O49"/>
  <sheetViews>
    <sheetView tabSelected="1" zoomScalePageLayoutView="0" workbookViewId="0" topLeftCell="A1">
      <pane ySplit="5" topLeftCell="A42" activePane="bottomLeft" state="frozen"/>
      <selection pane="topLeft" activeCell="A1" sqref="A1"/>
      <selection pane="bottomLeft" activeCell="B44" sqref="B44"/>
    </sheetView>
  </sheetViews>
  <sheetFormatPr defaultColWidth="9.00390625" defaultRowHeight="12.75"/>
  <cols>
    <col min="1" max="1" width="55.875" style="1" customWidth="1"/>
    <col min="2" max="2" width="16.875" style="1" customWidth="1"/>
    <col min="3" max="3" width="14.875" style="1" customWidth="1"/>
    <col min="4" max="4" width="15.875" style="2" customWidth="1"/>
    <col min="5" max="5" width="14.00390625" style="1" customWidth="1"/>
    <col min="6" max="6" width="13.25390625" style="1" customWidth="1"/>
    <col min="7" max="7" width="13.75390625" style="1" customWidth="1"/>
    <col min="8" max="8" width="14.875" style="1" customWidth="1"/>
    <col min="9" max="9" width="14.375" style="1" customWidth="1"/>
    <col min="10" max="10" width="14.00390625" style="1" customWidth="1"/>
    <col min="11" max="11" width="14.625" style="1" customWidth="1"/>
    <col min="12" max="12" width="9.125" style="1" customWidth="1"/>
    <col min="13" max="14" width="11.625" style="1" bestFit="1" customWidth="1"/>
    <col min="15" max="16384" width="9.125" style="1" customWidth="1"/>
  </cols>
  <sheetData>
    <row r="1" spans="1:11" ht="15.75">
      <c r="A1" s="66"/>
      <c r="B1" s="66"/>
      <c r="C1" s="66"/>
      <c r="D1" s="66"/>
      <c r="E1" s="66"/>
      <c r="F1" s="66"/>
      <c r="G1" s="66"/>
      <c r="H1" s="66"/>
      <c r="I1" s="66"/>
      <c r="J1" s="66"/>
      <c r="K1" s="67" t="s">
        <v>376</v>
      </c>
    </row>
    <row r="2" spans="1:11" ht="15.75">
      <c r="A2" s="98" t="s">
        <v>336</v>
      </c>
      <c r="B2" s="98"/>
      <c r="C2" s="98"/>
      <c r="D2" s="98"/>
      <c r="E2" s="98"/>
      <c r="F2" s="98"/>
      <c r="G2" s="98"/>
      <c r="H2" s="98"/>
      <c r="I2" s="98"/>
      <c r="J2" s="98"/>
      <c r="K2" s="98"/>
    </row>
    <row r="3" spans="1:11" ht="15.75">
      <c r="A3" s="66"/>
      <c r="B3" s="66"/>
      <c r="C3" s="66"/>
      <c r="D3" s="66"/>
      <c r="E3" s="66"/>
      <c r="F3" s="66"/>
      <c r="G3" s="66"/>
      <c r="H3" s="66"/>
      <c r="I3" s="66"/>
      <c r="J3" s="66"/>
      <c r="K3" s="68" t="s">
        <v>76</v>
      </c>
    </row>
    <row r="4" spans="1:11" ht="24.75" customHeight="1">
      <c r="A4" s="99" t="s">
        <v>1</v>
      </c>
      <c r="B4" s="100" t="s">
        <v>337</v>
      </c>
      <c r="C4" s="100" t="s">
        <v>48</v>
      </c>
      <c r="D4" s="100" t="s">
        <v>339</v>
      </c>
      <c r="E4" s="100" t="s">
        <v>233</v>
      </c>
      <c r="F4" s="100" t="s">
        <v>340</v>
      </c>
      <c r="G4" s="100" t="s">
        <v>62</v>
      </c>
      <c r="H4" s="99" t="s">
        <v>80</v>
      </c>
      <c r="I4" s="99"/>
      <c r="J4" s="99"/>
      <c r="K4" s="99"/>
    </row>
    <row r="5" spans="1:11" ht="38.25" customHeight="1">
      <c r="A5" s="99"/>
      <c r="B5" s="101"/>
      <c r="C5" s="101"/>
      <c r="D5" s="101"/>
      <c r="E5" s="101"/>
      <c r="F5" s="101"/>
      <c r="G5" s="101"/>
      <c r="H5" s="29" t="s">
        <v>250</v>
      </c>
      <c r="I5" s="29" t="s">
        <v>233</v>
      </c>
      <c r="J5" s="29" t="s">
        <v>341</v>
      </c>
      <c r="K5" s="29" t="s">
        <v>233</v>
      </c>
    </row>
    <row r="6" spans="1:11" ht="15.75">
      <c r="A6" s="29">
        <v>1</v>
      </c>
      <c r="B6" s="59">
        <v>2</v>
      </c>
      <c r="C6" s="59">
        <v>3</v>
      </c>
      <c r="D6" s="59">
        <v>4</v>
      </c>
      <c r="E6" s="59">
        <v>5</v>
      </c>
      <c r="F6" s="59" t="s">
        <v>61</v>
      </c>
      <c r="G6" s="59" t="s">
        <v>58</v>
      </c>
      <c r="H6" s="29">
        <v>8</v>
      </c>
      <c r="I6" s="29">
        <v>9</v>
      </c>
      <c r="J6" s="29">
        <v>10</v>
      </c>
      <c r="K6" s="29">
        <v>11</v>
      </c>
    </row>
    <row r="7" spans="1:11" ht="15.75">
      <c r="A7" s="30" t="s">
        <v>49</v>
      </c>
      <c r="B7" s="31">
        <f>B8+B20</f>
        <v>1921570</v>
      </c>
      <c r="C7" s="32">
        <f>B7/$B$49</f>
        <v>0.2630262945261014</v>
      </c>
      <c r="D7" s="31">
        <f>D8+D20</f>
        <v>2315598.6</v>
      </c>
      <c r="E7" s="32">
        <f aca="true" t="shared" si="0" ref="E7:E49">D7/$D$49</f>
        <v>0.38052796660396726</v>
      </c>
      <c r="F7" s="32">
        <f>D7/B7</f>
        <v>1.2050555535317475</v>
      </c>
      <c r="G7" s="33">
        <f aca="true" t="shared" si="1" ref="G7:G49">D7-B7</f>
        <v>394028.6000000001</v>
      </c>
      <c r="H7" s="31">
        <f>H8+H20</f>
        <v>2473788.2</v>
      </c>
      <c r="I7" s="32">
        <f>H7/$H$49</f>
        <v>0.42078084901522556</v>
      </c>
      <c r="J7" s="31">
        <f>J8+J20</f>
        <v>2619505.3000000003</v>
      </c>
      <c r="K7" s="32">
        <f>J7/$J$49</f>
        <v>0.43331741500904275</v>
      </c>
    </row>
    <row r="8" spans="1:11" ht="15.75">
      <c r="A8" s="30" t="s">
        <v>50</v>
      </c>
      <c r="B8" s="34">
        <f>B9+B10+B11+B16+B19</f>
        <v>1786402.4</v>
      </c>
      <c r="C8" s="32">
        <f aca="true" t="shared" si="2" ref="C8:C49">B8/$B$49</f>
        <v>0.24452442731960547</v>
      </c>
      <c r="D8" s="34">
        <f>D9+D10+D11+D16+D19</f>
        <v>2192122.7</v>
      </c>
      <c r="E8" s="32">
        <f t="shared" si="0"/>
        <v>0.36023687075013716</v>
      </c>
      <c r="F8" s="32">
        <f aca="true" t="shared" si="3" ref="F8:F49">D8/B8</f>
        <v>1.2271158502697939</v>
      </c>
      <c r="G8" s="33">
        <f t="shared" si="1"/>
        <v>405720.3000000003</v>
      </c>
      <c r="H8" s="34">
        <f>H9+H10+H11+H16+H19</f>
        <v>2356904.7</v>
      </c>
      <c r="I8" s="32">
        <f aca="true" t="shared" si="4" ref="I8:I49">H8/$H$49</f>
        <v>0.4008994629022709</v>
      </c>
      <c r="J8" s="34">
        <f>J9+J10+J11+J16+J19</f>
        <v>2503325.8000000003</v>
      </c>
      <c r="K8" s="32">
        <f aca="true" t="shared" si="5" ref="K8:K49">J8/$J$49</f>
        <v>0.4140990531996419</v>
      </c>
    </row>
    <row r="9" spans="1:11" ht="15.75">
      <c r="A9" s="35" t="s">
        <v>77</v>
      </c>
      <c r="B9" s="36">
        <v>1195199.3</v>
      </c>
      <c r="C9" s="37">
        <f t="shared" si="2"/>
        <v>0.16359999536794922</v>
      </c>
      <c r="D9" s="36">
        <v>1557179</v>
      </c>
      <c r="E9" s="37">
        <f t="shared" si="0"/>
        <v>0.255895023648917</v>
      </c>
      <c r="F9" s="37">
        <f t="shared" si="3"/>
        <v>1.3028613721577649</v>
      </c>
      <c r="G9" s="25">
        <f t="shared" si="1"/>
        <v>361979.69999999995</v>
      </c>
      <c r="H9" s="38">
        <v>1704427.7</v>
      </c>
      <c r="I9" s="37">
        <f t="shared" si="4"/>
        <v>0.28991590092113306</v>
      </c>
      <c r="J9" s="38">
        <v>1840410.1</v>
      </c>
      <c r="K9" s="37">
        <f t="shared" si="5"/>
        <v>0.30443982956955035</v>
      </c>
    </row>
    <row r="10" spans="1:11" ht="15.75">
      <c r="A10" s="39" t="s">
        <v>78</v>
      </c>
      <c r="B10" s="36">
        <v>28966.9</v>
      </c>
      <c r="C10" s="37">
        <f t="shared" si="2"/>
        <v>0.003965016299644627</v>
      </c>
      <c r="D10" s="36">
        <v>33082.5</v>
      </c>
      <c r="E10" s="37">
        <f t="shared" si="0"/>
        <v>0.005436527926375385</v>
      </c>
      <c r="F10" s="37">
        <f t="shared" si="3"/>
        <v>1.1420794078758858</v>
      </c>
      <c r="G10" s="25">
        <f t="shared" si="1"/>
        <v>4115.5999999999985</v>
      </c>
      <c r="H10" s="38">
        <v>35740.3</v>
      </c>
      <c r="I10" s="37">
        <f t="shared" si="4"/>
        <v>0.006079272986288344</v>
      </c>
      <c r="J10" s="38">
        <v>36767.4</v>
      </c>
      <c r="K10" s="37">
        <f t="shared" si="5"/>
        <v>0.006082047142490407</v>
      </c>
    </row>
    <row r="11" spans="1:11" ht="15.75">
      <c r="A11" s="39" t="s">
        <v>338</v>
      </c>
      <c r="B11" s="36">
        <f>B12+B13+B14+B15</f>
        <v>369917.6</v>
      </c>
      <c r="C11" s="37">
        <f t="shared" si="2"/>
        <v>0.05063466624062019</v>
      </c>
      <c r="D11" s="36">
        <f>D12+D13+D14+D15</f>
        <v>406620</v>
      </c>
      <c r="E11" s="37">
        <f t="shared" si="0"/>
        <v>0.06682085650790476</v>
      </c>
      <c r="F11" s="37">
        <f t="shared" si="3"/>
        <v>1.0992177717415987</v>
      </c>
      <c r="G11" s="25">
        <f t="shared" si="1"/>
        <v>36702.40000000002</v>
      </c>
      <c r="H11" s="36">
        <f>H12+H13+H14+H15</f>
        <v>414432.10000000003</v>
      </c>
      <c r="I11" s="37">
        <f t="shared" si="4"/>
        <v>0.07049313716395077</v>
      </c>
      <c r="J11" s="36">
        <f>J12+J13+J14+J15</f>
        <v>422500.1</v>
      </c>
      <c r="K11" s="37">
        <f t="shared" si="5"/>
        <v>0.06988978078153231</v>
      </c>
    </row>
    <row r="12" spans="1:11" ht="35.25" customHeight="1">
      <c r="A12" s="69" t="s">
        <v>13</v>
      </c>
      <c r="B12" s="70">
        <v>342359.6</v>
      </c>
      <c r="C12" s="37">
        <f t="shared" si="2"/>
        <v>0.04686250148755353</v>
      </c>
      <c r="D12" s="70">
        <v>382213.6</v>
      </c>
      <c r="E12" s="37">
        <f t="shared" si="0"/>
        <v>0.06281009325898801</v>
      </c>
      <c r="F12" s="37">
        <f t="shared" si="3"/>
        <v>1.116409763301511</v>
      </c>
      <c r="G12" s="71">
        <f t="shared" si="1"/>
        <v>39854</v>
      </c>
      <c r="H12" s="70">
        <v>389857.9</v>
      </c>
      <c r="I12" s="37">
        <f t="shared" si="4"/>
        <v>0.06631317028567478</v>
      </c>
      <c r="J12" s="70">
        <v>397655</v>
      </c>
      <c r="K12" s="37">
        <f t="shared" si="5"/>
        <v>0.06577991526316854</v>
      </c>
    </row>
    <row r="13" spans="1:11" ht="32.25" customHeight="1">
      <c r="A13" s="72" t="s">
        <v>14</v>
      </c>
      <c r="B13" s="70">
        <v>850</v>
      </c>
      <c r="C13" s="37">
        <f t="shared" si="2"/>
        <v>0.00011634879309480588</v>
      </c>
      <c r="D13" s="70">
        <v>100.5</v>
      </c>
      <c r="E13" s="37">
        <f t="shared" si="0"/>
        <v>1.6515410159471813E-05</v>
      </c>
      <c r="F13" s="37">
        <f t="shared" si="3"/>
        <v>0.11823529411764706</v>
      </c>
      <c r="G13" s="71">
        <f t="shared" si="1"/>
        <v>-749.5</v>
      </c>
      <c r="H13" s="70">
        <v>0</v>
      </c>
      <c r="I13" s="37">
        <f t="shared" si="4"/>
        <v>0</v>
      </c>
      <c r="J13" s="70">
        <v>0</v>
      </c>
      <c r="K13" s="37">
        <f t="shared" si="5"/>
        <v>0</v>
      </c>
    </row>
    <row r="14" spans="1:11" ht="21" customHeight="1">
      <c r="A14" s="69" t="s">
        <v>15</v>
      </c>
      <c r="B14" s="70">
        <v>147.6</v>
      </c>
      <c r="C14" s="37">
        <f t="shared" si="2"/>
        <v>2.020362571858041E-05</v>
      </c>
      <c r="D14" s="70">
        <v>480</v>
      </c>
      <c r="E14" s="37">
        <f t="shared" si="0"/>
        <v>7.887957091091016E-05</v>
      </c>
      <c r="F14" s="37">
        <f t="shared" si="3"/>
        <v>3.252032520325203</v>
      </c>
      <c r="G14" s="71">
        <f t="shared" si="1"/>
        <v>332.4</v>
      </c>
      <c r="H14" s="70">
        <v>480</v>
      </c>
      <c r="I14" s="37">
        <f t="shared" si="4"/>
        <v>8.164595801989364E-05</v>
      </c>
      <c r="J14" s="70">
        <v>480</v>
      </c>
      <c r="K14" s="37">
        <f t="shared" si="5"/>
        <v>7.940138895857187E-05</v>
      </c>
    </row>
    <row r="15" spans="1:11" ht="33.75" customHeight="1">
      <c r="A15" s="69" t="s">
        <v>16</v>
      </c>
      <c r="B15" s="70">
        <v>26560.4</v>
      </c>
      <c r="C15" s="37">
        <f t="shared" si="2"/>
        <v>0.003635612334253274</v>
      </c>
      <c r="D15" s="70">
        <v>23825.9</v>
      </c>
      <c r="E15" s="37">
        <f t="shared" si="0"/>
        <v>0.003915368267846363</v>
      </c>
      <c r="F15" s="37">
        <f t="shared" si="3"/>
        <v>0.8970459782232195</v>
      </c>
      <c r="G15" s="71">
        <f t="shared" si="1"/>
        <v>-2734.5</v>
      </c>
      <c r="H15" s="70">
        <v>24094.2</v>
      </c>
      <c r="I15" s="37">
        <f t="shared" si="4"/>
        <v>0.0040983209202560865</v>
      </c>
      <c r="J15" s="70">
        <v>24365.1</v>
      </c>
      <c r="K15" s="37">
        <f t="shared" si="5"/>
        <v>0.004030464129405207</v>
      </c>
    </row>
    <row r="16" spans="1:11" ht="21" customHeight="1">
      <c r="A16" s="39" t="s">
        <v>312</v>
      </c>
      <c r="B16" s="38">
        <f>B17+B18</f>
        <v>167356.3</v>
      </c>
      <c r="C16" s="37">
        <f t="shared" si="2"/>
        <v>0.02290788649624972</v>
      </c>
      <c r="D16" s="38">
        <f>D17+D18</f>
        <v>170008.6</v>
      </c>
      <c r="E16" s="37">
        <f t="shared" si="0"/>
        <v>0.027937927956592834</v>
      </c>
      <c r="F16" s="37">
        <f t="shared" si="3"/>
        <v>1.0158482232219523</v>
      </c>
      <c r="G16" s="25">
        <f t="shared" si="1"/>
        <v>2652.3000000000175</v>
      </c>
      <c r="H16" s="38">
        <f>H17+H18</f>
        <v>176997</v>
      </c>
      <c r="I16" s="37">
        <f t="shared" si="4"/>
        <v>0.030106436732598156</v>
      </c>
      <c r="J16" s="38">
        <f>J17+J18</f>
        <v>176997.2</v>
      </c>
      <c r="K16" s="37">
        <f t="shared" si="5"/>
        <v>0.029278799003704455</v>
      </c>
    </row>
    <row r="17" spans="1:11" ht="52.5" customHeight="1">
      <c r="A17" s="69" t="s">
        <v>18</v>
      </c>
      <c r="B17" s="70">
        <v>64356.3</v>
      </c>
      <c r="C17" s="37">
        <f t="shared" si="2"/>
        <v>0.008809150391820302</v>
      </c>
      <c r="D17" s="70">
        <v>72808.6</v>
      </c>
      <c r="E17" s="37">
        <f t="shared" si="0"/>
        <v>0.011964814847133527</v>
      </c>
      <c r="F17" s="37">
        <f t="shared" si="3"/>
        <v>1.1313360152774476</v>
      </c>
      <c r="G17" s="71">
        <f t="shared" si="1"/>
        <v>8452.300000000003</v>
      </c>
      <c r="H17" s="70">
        <v>79797</v>
      </c>
      <c r="I17" s="37">
        <f t="shared" si="4"/>
        <v>0.013573130233569694</v>
      </c>
      <c r="J17" s="70">
        <v>79797.2</v>
      </c>
      <c r="K17" s="37">
        <f t="shared" si="5"/>
        <v>0.013200017739593648</v>
      </c>
    </row>
    <row r="18" spans="1:11" ht="15.75">
      <c r="A18" s="69" t="s">
        <v>59</v>
      </c>
      <c r="B18" s="70">
        <v>103000</v>
      </c>
      <c r="C18" s="37">
        <f t="shared" si="2"/>
        <v>0.01409873610442942</v>
      </c>
      <c r="D18" s="70">
        <v>97200</v>
      </c>
      <c r="E18" s="37">
        <f t="shared" si="0"/>
        <v>0.015973113109459307</v>
      </c>
      <c r="F18" s="37">
        <f t="shared" si="3"/>
        <v>0.9436893203883495</v>
      </c>
      <c r="G18" s="71">
        <f t="shared" si="1"/>
        <v>-5800</v>
      </c>
      <c r="H18" s="70">
        <v>97200</v>
      </c>
      <c r="I18" s="37">
        <f t="shared" si="4"/>
        <v>0.016533306499028462</v>
      </c>
      <c r="J18" s="70">
        <v>97200</v>
      </c>
      <c r="K18" s="37">
        <f t="shared" si="5"/>
        <v>0.016078781264110803</v>
      </c>
    </row>
    <row r="19" spans="1:14" ht="15.75">
      <c r="A19" s="39" t="s">
        <v>79</v>
      </c>
      <c r="B19" s="38">
        <v>24962.3</v>
      </c>
      <c r="C19" s="37">
        <f t="shared" si="2"/>
        <v>0.003416862915141733</v>
      </c>
      <c r="D19" s="38">
        <v>25232.6</v>
      </c>
      <c r="E19" s="37">
        <f t="shared" si="0"/>
        <v>0.004146534710347149</v>
      </c>
      <c r="F19" s="37">
        <f t="shared" si="3"/>
        <v>1.0108283291203135</v>
      </c>
      <c r="G19" s="25">
        <f t="shared" si="1"/>
        <v>270.2999999999993</v>
      </c>
      <c r="H19" s="38">
        <v>25307.6</v>
      </c>
      <c r="I19" s="37">
        <f t="shared" si="4"/>
        <v>0.004304715098300542</v>
      </c>
      <c r="J19" s="38">
        <v>26651</v>
      </c>
      <c r="K19" s="37">
        <f t="shared" si="5"/>
        <v>0.004408596702364372</v>
      </c>
      <c r="N19" s="18"/>
    </row>
    <row r="20" spans="1:15" ht="15.75">
      <c r="A20" s="30" t="s">
        <v>51</v>
      </c>
      <c r="B20" s="34">
        <f>B21+B29+B30+B34+B42+B43</f>
        <v>135167.6</v>
      </c>
      <c r="C20" s="32">
        <f t="shared" si="2"/>
        <v>0.018501867206495864</v>
      </c>
      <c r="D20" s="34">
        <f>D21+D29+D30+D34+D42+D43</f>
        <v>123475.90000000001</v>
      </c>
      <c r="E20" s="32">
        <f t="shared" si="0"/>
        <v>0.020291095853830106</v>
      </c>
      <c r="F20" s="32">
        <f t="shared" si="3"/>
        <v>0.9135022002314165</v>
      </c>
      <c r="G20" s="33">
        <f t="shared" si="1"/>
        <v>-11691.699999999997</v>
      </c>
      <c r="H20" s="34">
        <f>H21+H29+H30+H34+H42+H43</f>
        <v>116883.49999999999</v>
      </c>
      <c r="I20" s="32">
        <f t="shared" si="4"/>
        <v>0.01988138611295466</v>
      </c>
      <c r="J20" s="34">
        <f>J21+J29+J30+J34+J42+J43</f>
        <v>116179.49999999999</v>
      </c>
      <c r="K20" s="32">
        <f t="shared" si="5"/>
        <v>0.01921836180940083</v>
      </c>
      <c r="O20" s="3"/>
    </row>
    <row r="21" spans="1:15" ht="48.75" customHeight="1">
      <c r="A21" s="35" t="s">
        <v>232</v>
      </c>
      <c r="B21" s="36">
        <f>SUM(B22:B28)</f>
        <v>79813.90000000001</v>
      </c>
      <c r="C21" s="37">
        <f t="shared" si="2"/>
        <v>0.010925001102575917</v>
      </c>
      <c r="D21" s="36">
        <f>SUM(D22:D28)</f>
        <v>78224</v>
      </c>
      <c r="E21" s="37">
        <f t="shared" si="0"/>
        <v>0.01285474073944799</v>
      </c>
      <c r="F21" s="37">
        <f t="shared" si="3"/>
        <v>0.9800799108927141</v>
      </c>
      <c r="G21" s="25">
        <f t="shared" si="1"/>
        <v>-1589.9000000000087</v>
      </c>
      <c r="H21" s="36">
        <f>SUM(H22:H28)</f>
        <v>78051.2</v>
      </c>
      <c r="I21" s="37">
        <f t="shared" si="4"/>
        <v>0.013276177080421505</v>
      </c>
      <c r="J21" s="36">
        <f>SUM(J22:J28)</f>
        <v>77919</v>
      </c>
      <c r="K21" s="37">
        <f t="shared" si="5"/>
        <v>0.01288932672138117</v>
      </c>
      <c r="M21" s="3"/>
      <c r="O21" s="3"/>
    </row>
    <row r="22" spans="1:15" ht="97.5" customHeight="1">
      <c r="A22" s="73" t="s">
        <v>23</v>
      </c>
      <c r="B22" s="74">
        <v>52571.9</v>
      </c>
      <c r="C22" s="75">
        <f t="shared" si="2"/>
        <v>0.007196090724353913</v>
      </c>
      <c r="D22" s="74">
        <v>50094.2</v>
      </c>
      <c r="E22" s="75">
        <f t="shared" si="0"/>
        <v>0.008232102085677739</v>
      </c>
      <c r="F22" s="75">
        <f t="shared" si="3"/>
        <v>0.9528702595873461</v>
      </c>
      <c r="G22" s="71">
        <f t="shared" si="1"/>
        <v>-2477.7000000000044</v>
      </c>
      <c r="H22" s="74">
        <v>50094.2</v>
      </c>
      <c r="I22" s="75">
        <f t="shared" si="4"/>
        <v>0.008520810313000324</v>
      </c>
      <c r="J22" s="74">
        <v>50094.2</v>
      </c>
      <c r="K22" s="75">
        <f t="shared" si="5"/>
        <v>0.008286560539101023</v>
      </c>
      <c r="O22" s="3"/>
    </row>
    <row r="23" spans="1:15" ht="97.5" customHeight="1">
      <c r="A23" s="73" t="s">
        <v>24</v>
      </c>
      <c r="B23" s="74">
        <v>8257.2</v>
      </c>
      <c r="C23" s="75">
        <f t="shared" si="2"/>
        <v>0.0011302532404028603</v>
      </c>
      <c r="D23" s="74">
        <v>9670.1</v>
      </c>
      <c r="E23" s="75">
        <f t="shared" si="0"/>
        <v>0.001589111122219984</v>
      </c>
      <c r="F23" s="75">
        <f t="shared" si="3"/>
        <v>1.1711112725863488</v>
      </c>
      <c r="G23" s="71">
        <f t="shared" si="1"/>
        <v>1412.8999999999996</v>
      </c>
      <c r="H23" s="74">
        <v>9670.1</v>
      </c>
      <c r="I23" s="75">
        <f t="shared" si="4"/>
        <v>0.0016448428721836947</v>
      </c>
      <c r="J23" s="74">
        <v>9670.1</v>
      </c>
      <c r="K23" s="75">
        <f t="shared" si="5"/>
        <v>0.0015996236903505956</v>
      </c>
      <c r="O23" s="3"/>
    </row>
    <row r="24" spans="1:15" ht="84.75" customHeight="1">
      <c r="A24" s="73" t="s">
        <v>25</v>
      </c>
      <c r="B24" s="74">
        <v>1237.8</v>
      </c>
      <c r="C24" s="75">
        <f t="shared" si="2"/>
        <v>0.00016943121893264791</v>
      </c>
      <c r="D24" s="74">
        <v>1292.9</v>
      </c>
      <c r="E24" s="75">
        <f t="shared" si="0"/>
        <v>0.00021246541089732445</v>
      </c>
      <c r="F24" s="75">
        <f t="shared" si="3"/>
        <v>1.0445144611407338</v>
      </c>
      <c r="G24" s="71">
        <f t="shared" si="1"/>
        <v>55.100000000000136</v>
      </c>
      <c r="H24" s="74">
        <v>1292.9</v>
      </c>
      <c r="I24" s="75">
        <f t="shared" si="4"/>
        <v>0.00021991678984150103</v>
      </c>
      <c r="J24" s="74">
        <v>1292.9</v>
      </c>
      <c r="K24" s="75">
        <f t="shared" si="5"/>
        <v>0.00021387094955111995</v>
      </c>
      <c r="O24" s="3"/>
    </row>
    <row r="25" spans="1:15" ht="49.5" customHeight="1">
      <c r="A25" s="76" t="s">
        <v>26</v>
      </c>
      <c r="B25" s="74">
        <v>8920</v>
      </c>
      <c r="C25" s="75">
        <f t="shared" si="2"/>
        <v>0.0012209779228301984</v>
      </c>
      <c r="D25" s="74">
        <v>8176</v>
      </c>
      <c r="E25" s="75">
        <f t="shared" si="0"/>
        <v>0.0013435820245158363</v>
      </c>
      <c r="F25" s="75">
        <f t="shared" si="3"/>
        <v>0.9165919282511211</v>
      </c>
      <c r="G25" s="71">
        <f t="shared" si="1"/>
        <v>-744</v>
      </c>
      <c r="H25" s="74">
        <v>8176</v>
      </c>
      <c r="I25" s="75">
        <f t="shared" si="4"/>
        <v>0.0013907028182721882</v>
      </c>
      <c r="J25" s="74">
        <v>8176</v>
      </c>
      <c r="K25" s="75">
        <f t="shared" si="5"/>
        <v>0.0013524703252610075</v>
      </c>
      <c r="O25" s="3"/>
    </row>
    <row r="26" spans="1:15" ht="132" customHeight="1">
      <c r="A26" s="76" t="s">
        <v>323</v>
      </c>
      <c r="B26" s="74">
        <v>0</v>
      </c>
      <c r="C26" s="75">
        <f t="shared" si="2"/>
        <v>0</v>
      </c>
      <c r="D26" s="74">
        <v>12.2</v>
      </c>
      <c r="E26" s="75">
        <f t="shared" si="0"/>
        <v>2.0048557606522993E-06</v>
      </c>
      <c r="F26" s="75" t="s">
        <v>342</v>
      </c>
      <c r="G26" s="71">
        <f t="shared" si="1"/>
        <v>12.2</v>
      </c>
      <c r="H26" s="74">
        <v>12.2</v>
      </c>
      <c r="I26" s="75">
        <f t="shared" si="4"/>
        <v>2.0751680996722965E-06</v>
      </c>
      <c r="J26" s="74">
        <v>12.2</v>
      </c>
      <c r="K26" s="75">
        <f t="shared" si="5"/>
        <v>2.0181186360303683E-06</v>
      </c>
      <c r="O26" s="3"/>
    </row>
    <row r="27" spans="1:15" ht="64.5" customHeight="1">
      <c r="A27" s="73" t="s">
        <v>27</v>
      </c>
      <c r="B27" s="74">
        <v>330</v>
      </c>
      <c r="C27" s="75">
        <f t="shared" si="2"/>
        <v>4.517070790739523E-05</v>
      </c>
      <c r="D27" s="74">
        <v>511.8</v>
      </c>
      <c r="E27" s="75">
        <f t="shared" si="0"/>
        <v>8.410534248375794E-05</v>
      </c>
      <c r="F27" s="75">
        <f t="shared" si="3"/>
        <v>1.550909090909091</v>
      </c>
      <c r="G27" s="71">
        <f t="shared" si="1"/>
        <v>181.8</v>
      </c>
      <c r="H27" s="77">
        <v>511.8</v>
      </c>
      <c r="I27" s="75">
        <f t="shared" si="4"/>
        <v>8.70550027387116E-05</v>
      </c>
      <c r="J27" s="77">
        <v>511.8</v>
      </c>
      <c r="K27" s="75">
        <f t="shared" si="5"/>
        <v>8.466173097707726E-05</v>
      </c>
      <c r="O27" s="3"/>
    </row>
    <row r="28" spans="1:15" ht="94.5" customHeight="1">
      <c r="A28" s="69" t="s">
        <v>28</v>
      </c>
      <c r="B28" s="74">
        <v>8497</v>
      </c>
      <c r="C28" s="75">
        <f t="shared" si="2"/>
        <v>0.0011630772881489008</v>
      </c>
      <c r="D28" s="74">
        <v>8466.8</v>
      </c>
      <c r="E28" s="75">
        <f t="shared" si="0"/>
        <v>0.001391369897892696</v>
      </c>
      <c r="F28" s="75">
        <f t="shared" si="3"/>
        <v>0.9964458044015534</v>
      </c>
      <c r="G28" s="71">
        <f t="shared" si="1"/>
        <v>-30.200000000000728</v>
      </c>
      <c r="H28" s="74">
        <v>8294</v>
      </c>
      <c r="I28" s="75">
        <f t="shared" si="4"/>
        <v>0.0014107741162854121</v>
      </c>
      <c r="J28" s="74">
        <v>8161.8</v>
      </c>
      <c r="K28" s="75">
        <f t="shared" si="5"/>
        <v>0.0013501213675043164</v>
      </c>
      <c r="O28" s="3"/>
    </row>
    <row r="29" spans="1:15" ht="33" customHeight="1">
      <c r="A29" s="43" t="s">
        <v>29</v>
      </c>
      <c r="B29" s="36">
        <v>3468.4</v>
      </c>
      <c r="C29" s="37">
        <f t="shared" si="2"/>
        <v>0.00047475782820002914</v>
      </c>
      <c r="D29" s="36">
        <v>1690.8</v>
      </c>
      <c r="E29" s="37">
        <f t="shared" si="0"/>
        <v>0.000277853288533681</v>
      </c>
      <c r="F29" s="37">
        <f t="shared" si="3"/>
        <v>0.48748702571791025</v>
      </c>
      <c r="G29" s="25">
        <f t="shared" si="1"/>
        <v>-1777.6000000000001</v>
      </c>
      <c r="H29" s="78">
        <v>1758.4</v>
      </c>
      <c r="I29" s="37">
        <f t="shared" si="4"/>
        <v>0.0002990963595462104</v>
      </c>
      <c r="J29" s="78">
        <v>1828.8</v>
      </c>
      <c r="K29" s="37">
        <f t="shared" si="5"/>
        <v>0.0003025192919321588</v>
      </c>
      <c r="O29" s="3"/>
    </row>
    <row r="30" spans="1:15" ht="31.5">
      <c r="A30" s="43" t="s">
        <v>63</v>
      </c>
      <c r="B30" s="36">
        <f>SUM(B31:B33)</f>
        <v>10949</v>
      </c>
      <c r="C30" s="37">
        <f t="shared" si="2"/>
        <v>0.0014987093359941526</v>
      </c>
      <c r="D30" s="36">
        <f>SUM(D31:D33)</f>
        <v>8846.7</v>
      </c>
      <c r="E30" s="37">
        <f t="shared" si="0"/>
        <v>0.0014537997916198935</v>
      </c>
      <c r="F30" s="37">
        <f t="shared" si="3"/>
        <v>0.8079915974061559</v>
      </c>
      <c r="G30" s="25">
        <f t="shared" si="1"/>
        <v>-2102.2999999999993</v>
      </c>
      <c r="H30" s="36">
        <f>SUM(H31:H33)</f>
        <v>8876.5</v>
      </c>
      <c r="I30" s="37">
        <f t="shared" si="4"/>
        <v>0.0015098548882574705</v>
      </c>
      <c r="J30" s="36">
        <f>SUM(J31:J33)</f>
        <v>8892.4</v>
      </c>
      <c r="K30" s="37">
        <f t="shared" si="5"/>
        <v>0.001470976898281676</v>
      </c>
      <c r="O30" s="3"/>
    </row>
    <row r="31" spans="1:15" ht="37.5" customHeight="1">
      <c r="A31" s="69" t="s">
        <v>30</v>
      </c>
      <c r="B31" s="74">
        <v>9158.7</v>
      </c>
      <c r="C31" s="75">
        <f t="shared" si="2"/>
        <v>0.001253651401549881</v>
      </c>
      <c r="D31" s="74">
        <v>6730</v>
      </c>
      <c r="E31" s="75">
        <f t="shared" si="0"/>
        <v>0.0011059573171467193</v>
      </c>
      <c r="F31" s="75">
        <f t="shared" si="3"/>
        <v>0.7348204439494688</v>
      </c>
      <c r="G31" s="71">
        <f t="shared" si="1"/>
        <v>-2428.7000000000007</v>
      </c>
      <c r="H31" s="74">
        <v>6745.8</v>
      </c>
      <c r="I31" s="75">
        <f t="shared" si="4"/>
        <v>0.0011474318825220803</v>
      </c>
      <c r="J31" s="74">
        <v>6758.7</v>
      </c>
      <c r="K31" s="75">
        <f t="shared" si="5"/>
        <v>0.001118021182404791</v>
      </c>
      <c r="O31" s="3"/>
    </row>
    <row r="32" spans="1:15" ht="47.25">
      <c r="A32" s="69" t="s">
        <v>57</v>
      </c>
      <c r="B32" s="74">
        <v>1074.5</v>
      </c>
      <c r="C32" s="75">
        <f t="shared" si="2"/>
        <v>0.00014707856256513993</v>
      </c>
      <c r="D32" s="74">
        <v>1315.2</v>
      </c>
      <c r="E32" s="75">
        <f t="shared" si="0"/>
        <v>0.0002161300242958938</v>
      </c>
      <c r="F32" s="75">
        <f t="shared" si="3"/>
        <v>1.2240111679851093</v>
      </c>
      <c r="G32" s="71">
        <f t="shared" si="1"/>
        <v>240.70000000000005</v>
      </c>
      <c r="H32" s="74">
        <v>1329.2</v>
      </c>
      <c r="I32" s="75">
        <f t="shared" si="4"/>
        <v>0.00022609126541675548</v>
      </c>
      <c r="J32" s="74">
        <v>1332.2</v>
      </c>
      <c r="K32" s="75">
        <f t="shared" si="5"/>
        <v>0.00022037193827210302</v>
      </c>
      <c r="O32" s="3"/>
    </row>
    <row r="33" spans="1:15" ht="31.5">
      <c r="A33" s="69" t="s">
        <v>211</v>
      </c>
      <c r="B33" s="74">
        <v>715.8</v>
      </c>
      <c r="C33" s="75">
        <f t="shared" si="2"/>
        <v>9.797937187913182E-05</v>
      </c>
      <c r="D33" s="74">
        <v>801.5</v>
      </c>
      <c r="E33" s="75">
        <f t="shared" si="0"/>
        <v>0.00013171245017728017</v>
      </c>
      <c r="F33" s="75">
        <f t="shared" si="3"/>
        <v>1.1197261804973457</v>
      </c>
      <c r="G33" s="71">
        <f t="shared" si="1"/>
        <v>85.70000000000005</v>
      </c>
      <c r="H33" s="77">
        <v>801.5</v>
      </c>
      <c r="I33" s="75">
        <f t="shared" si="4"/>
        <v>0.0001363317403186349</v>
      </c>
      <c r="J33" s="77">
        <v>801.5</v>
      </c>
      <c r="K33" s="75">
        <f t="shared" si="5"/>
        <v>0.000132583777604782</v>
      </c>
      <c r="O33" s="3"/>
    </row>
    <row r="34" spans="1:15" ht="31.5">
      <c r="A34" s="43" t="s">
        <v>64</v>
      </c>
      <c r="B34" s="36">
        <f>B35+B36+B38+B39+B40+B41+B37</f>
        <v>34975.6</v>
      </c>
      <c r="C34" s="37">
        <f t="shared" si="2"/>
        <v>0.004787492762078462</v>
      </c>
      <c r="D34" s="36">
        <f>D35+D36+D38+D39+D40+D41+D37</f>
        <v>28022.3</v>
      </c>
      <c r="E34" s="37">
        <f t="shared" si="0"/>
        <v>0.004604972916534994</v>
      </c>
      <c r="F34" s="37">
        <f t="shared" si="3"/>
        <v>0.801195690710095</v>
      </c>
      <c r="G34" s="25">
        <f t="shared" si="1"/>
        <v>-6953.299999999999</v>
      </c>
      <c r="H34" s="36">
        <f>H35+H36+H38+H39+H40+H41+H37</f>
        <v>21468.3</v>
      </c>
      <c r="I34" s="37">
        <f t="shared" si="4"/>
        <v>0.0036516665011635053</v>
      </c>
      <c r="J34" s="36">
        <f>J35+J36+J38+J39+J40+J41+J37</f>
        <v>20779</v>
      </c>
      <c r="K34" s="37">
        <f t="shared" si="5"/>
        <v>0.0034372530441045103</v>
      </c>
      <c r="O34" s="3"/>
    </row>
    <row r="35" spans="1:15" ht="99.75" customHeight="1">
      <c r="A35" s="69" t="s">
        <v>235</v>
      </c>
      <c r="B35" s="74">
        <v>15.7</v>
      </c>
      <c r="C35" s="37">
        <f t="shared" si="2"/>
        <v>2.149030648927591E-06</v>
      </c>
      <c r="D35" s="74">
        <v>15.2</v>
      </c>
      <c r="E35" s="37">
        <f t="shared" si="0"/>
        <v>2.497853078845488E-06</v>
      </c>
      <c r="F35" s="37">
        <f t="shared" si="3"/>
        <v>0.9681528662420382</v>
      </c>
      <c r="G35" s="71">
        <f t="shared" si="1"/>
        <v>-0.5</v>
      </c>
      <c r="H35" s="77">
        <v>15.2</v>
      </c>
      <c r="I35" s="37">
        <f t="shared" si="4"/>
        <v>2.585455337296632E-06</v>
      </c>
      <c r="J35" s="77">
        <v>15.2</v>
      </c>
      <c r="K35" s="37">
        <f t="shared" si="5"/>
        <v>2.5143773170214424E-06</v>
      </c>
      <c r="O35" s="3"/>
    </row>
    <row r="36" spans="1:15" ht="112.5" customHeight="1">
      <c r="A36" s="69" t="s">
        <v>31</v>
      </c>
      <c r="B36" s="74">
        <v>7777.8</v>
      </c>
      <c r="C36" s="37">
        <f t="shared" si="2"/>
        <v>0.0010646325210973897</v>
      </c>
      <c r="D36" s="74">
        <v>5992</v>
      </c>
      <c r="E36" s="37">
        <f t="shared" si="0"/>
        <v>0.000984679976871195</v>
      </c>
      <c r="F36" s="37">
        <f t="shared" si="3"/>
        <v>0.7703977988634318</v>
      </c>
      <c r="G36" s="71">
        <f t="shared" si="1"/>
        <v>-1785.8000000000002</v>
      </c>
      <c r="H36" s="77">
        <v>4438</v>
      </c>
      <c r="I36" s="37">
        <f t="shared" si="4"/>
        <v>0.0007548849201922666</v>
      </c>
      <c r="J36" s="77">
        <v>3748.7</v>
      </c>
      <c r="K36" s="37">
        <f t="shared" si="5"/>
        <v>0.0006201083058104132</v>
      </c>
      <c r="O36" s="3"/>
    </row>
    <row r="37" spans="1:15" ht="115.5" customHeight="1">
      <c r="A37" s="69" t="s">
        <v>237</v>
      </c>
      <c r="B37" s="74">
        <v>382.1</v>
      </c>
      <c r="C37" s="37">
        <f t="shared" si="2"/>
        <v>5.230220451944157E-05</v>
      </c>
      <c r="D37" s="74">
        <v>215.1</v>
      </c>
      <c r="E37" s="37">
        <f t="shared" si="0"/>
        <v>3.534790771445161E-05</v>
      </c>
      <c r="F37" s="37">
        <f t="shared" si="3"/>
        <v>0.5629416383145773</v>
      </c>
      <c r="G37" s="71">
        <f t="shared" si="1"/>
        <v>-167.00000000000003</v>
      </c>
      <c r="H37" s="77">
        <v>215.1</v>
      </c>
      <c r="I37" s="37">
        <f t="shared" si="4"/>
        <v>3.6587594937664834E-05</v>
      </c>
      <c r="J37" s="77">
        <v>215.1</v>
      </c>
      <c r="K37" s="37">
        <f t="shared" si="5"/>
        <v>3.558174742706002E-05</v>
      </c>
      <c r="O37" s="3"/>
    </row>
    <row r="38" spans="1:15" ht="63.75" customHeight="1">
      <c r="A38" s="69" t="s">
        <v>32</v>
      </c>
      <c r="B38" s="74">
        <v>12780</v>
      </c>
      <c r="C38" s="37">
        <f t="shared" si="2"/>
        <v>0.0017493383244136698</v>
      </c>
      <c r="D38" s="74">
        <v>12780</v>
      </c>
      <c r="E38" s="37">
        <f t="shared" si="0"/>
        <v>0.002100168575502983</v>
      </c>
      <c r="F38" s="37">
        <f t="shared" si="3"/>
        <v>1</v>
      </c>
      <c r="G38" s="71">
        <f t="shared" si="1"/>
        <v>0</v>
      </c>
      <c r="H38" s="74">
        <v>12780</v>
      </c>
      <c r="I38" s="37">
        <f t="shared" si="4"/>
        <v>0.0021738236322796684</v>
      </c>
      <c r="J38" s="74">
        <v>12780</v>
      </c>
      <c r="K38" s="37">
        <f t="shared" si="5"/>
        <v>0.002114061981021976</v>
      </c>
      <c r="O38" s="3"/>
    </row>
    <row r="39" spans="1:15" ht="63" customHeight="1">
      <c r="A39" s="69" t="s">
        <v>33</v>
      </c>
      <c r="B39" s="74">
        <v>800</v>
      </c>
      <c r="C39" s="37">
        <f t="shared" si="2"/>
        <v>0.00010950474644217025</v>
      </c>
      <c r="D39" s="74">
        <v>800</v>
      </c>
      <c r="E39" s="37">
        <f t="shared" si="0"/>
        <v>0.00013146595151818357</v>
      </c>
      <c r="F39" s="37">
        <f t="shared" si="3"/>
        <v>1</v>
      </c>
      <c r="G39" s="71">
        <f t="shared" si="1"/>
        <v>0</v>
      </c>
      <c r="H39" s="77">
        <v>800</v>
      </c>
      <c r="I39" s="37">
        <f t="shared" si="4"/>
        <v>0.00013607659669982272</v>
      </c>
      <c r="J39" s="77">
        <v>800</v>
      </c>
      <c r="K39" s="37">
        <f t="shared" si="5"/>
        <v>0.00013233564826428643</v>
      </c>
      <c r="O39" s="3"/>
    </row>
    <row r="40" spans="1:15" ht="98.25" customHeight="1">
      <c r="A40" s="76" t="s">
        <v>34</v>
      </c>
      <c r="B40" s="74">
        <v>3220</v>
      </c>
      <c r="C40" s="37">
        <f t="shared" si="2"/>
        <v>0.00044075660442973526</v>
      </c>
      <c r="D40" s="74">
        <v>3220</v>
      </c>
      <c r="E40" s="37">
        <f t="shared" si="0"/>
        <v>0.0005291504548606889</v>
      </c>
      <c r="F40" s="37">
        <f t="shared" si="3"/>
        <v>1</v>
      </c>
      <c r="G40" s="71">
        <f t="shared" si="1"/>
        <v>0</v>
      </c>
      <c r="H40" s="74">
        <v>3220</v>
      </c>
      <c r="I40" s="37">
        <f t="shared" si="4"/>
        <v>0.0005477083017167865</v>
      </c>
      <c r="J40" s="74">
        <v>3220</v>
      </c>
      <c r="K40" s="37">
        <f t="shared" si="5"/>
        <v>0.0005326509842637529</v>
      </c>
      <c r="O40" s="3"/>
    </row>
    <row r="41" spans="1:15" ht="61.5" customHeight="1">
      <c r="A41" s="76" t="s">
        <v>343</v>
      </c>
      <c r="B41" s="74">
        <v>10000</v>
      </c>
      <c r="C41" s="37">
        <f t="shared" si="2"/>
        <v>0.0013688093305271281</v>
      </c>
      <c r="D41" s="74">
        <v>5000</v>
      </c>
      <c r="E41" s="37">
        <f t="shared" si="0"/>
        <v>0.0008216621969886474</v>
      </c>
      <c r="F41" s="37">
        <f t="shared" si="3"/>
        <v>0.5</v>
      </c>
      <c r="G41" s="71">
        <f t="shared" si="1"/>
        <v>-5000</v>
      </c>
      <c r="H41" s="74">
        <v>0</v>
      </c>
      <c r="I41" s="37">
        <f t="shared" si="4"/>
        <v>0</v>
      </c>
      <c r="J41" s="74">
        <v>0</v>
      </c>
      <c r="K41" s="37">
        <f t="shared" si="5"/>
        <v>0</v>
      </c>
      <c r="O41" s="3"/>
    </row>
    <row r="42" spans="1:15" ht="21" customHeight="1">
      <c r="A42" s="23" t="s">
        <v>60</v>
      </c>
      <c r="B42" s="36">
        <v>5607.2</v>
      </c>
      <c r="C42" s="37">
        <f t="shared" si="2"/>
        <v>0.0007675187678131712</v>
      </c>
      <c r="D42" s="36">
        <v>6385.5</v>
      </c>
      <c r="E42" s="37">
        <f t="shared" si="0"/>
        <v>0.0010493447917742016</v>
      </c>
      <c r="F42" s="37">
        <f t="shared" si="3"/>
        <v>1.1388036809815951</v>
      </c>
      <c r="G42" s="25">
        <f t="shared" si="1"/>
        <v>778.3000000000002</v>
      </c>
      <c r="H42" s="36">
        <v>6416.7</v>
      </c>
      <c r="I42" s="37">
        <f t="shared" si="4"/>
        <v>0.0010914533725546907</v>
      </c>
      <c r="J42" s="36">
        <v>6448.4</v>
      </c>
      <c r="K42" s="37">
        <f t="shared" si="5"/>
        <v>0.0010666914928342808</v>
      </c>
      <c r="O42" s="3"/>
    </row>
    <row r="43" spans="1:15" ht="21" customHeight="1">
      <c r="A43" s="23" t="s">
        <v>35</v>
      </c>
      <c r="B43" s="36">
        <v>353.5</v>
      </c>
      <c r="C43" s="37">
        <f t="shared" si="2"/>
        <v>4.838740983413398E-05</v>
      </c>
      <c r="D43" s="36">
        <v>306.6</v>
      </c>
      <c r="E43" s="37">
        <f t="shared" si="0"/>
        <v>5.038432591934386E-05</v>
      </c>
      <c r="F43" s="37">
        <f t="shared" si="3"/>
        <v>0.8673267326732674</v>
      </c>
      <c r="G43" s="25">
        <f t="shared" si="1"/>
        <v>-46.89999999999998</v>
      </c>
      <c r="H43" s="36">
        <v>312.4</v>
      </c>
      <c r="I43" s="37">
        <f t="shared" si="4"/>
        <v>5.313791101128077E-05</v>
      </c>
      <c r="J43" s="36">
        <v>311.9</v>
      </c>
      <c r="K43" s="37">
        <f t="shared" si="5"/>
        <v>5.159436086703867E-05</v>
      </c>
      <c r="O43" s="3"/>
    </row>
    <row r="44" spans="1:11" ht="31.5">
      <c r="A44" s="30" t="s">
        <v>52</v>
      </c>
      <c r="B44" s="31">
        <f>SUM(B45:B48)</f>
        <v>5384049.4</v>
      </c>
      <c r="C44" s="32">
        <f t="shared" si="2"/>
        <v>0.7369737054738986</v>
      </c>
      <c r="D44" s="31">
        <f>SUM(D45:D48)</f>
        <v>3769627.2</v>
      </c>
      <c r="E44" s="32">
        <f t="shared" si="0"/>
        <v>0.6194720333960327</v>
      </c>
      <c r="F44" s="32">
        <f t="shared" si="3"/>
        <v>0.7001472163312618</v>
      </c>
      <c r="G44" s="33">
        <f t="shared" si="1"/>
        <v>-1614422.2000000002</v>
      </c>
      <c r="H44" s="31">
        <f>SUM(H45:H48)</f>
        <v>3405253.6</v>
      </c>
      <c r="I44" s="32">
        <f t="shared" si="4"/>
        <v>0.5792191509847744</v>
      </c>
      <c r="J44" s="31">
        <f>SUM(J45:J48)</f>
        <v>3425729</v>
      </c>
      <c r="K44" s="32">
        <f t="shared" si="5"/>
        <v>0.5666825849909571</v>
      </c>
    </row>
    <row r="45" spans="1:11" ht="21.75" customHeight="1">
      <c r="A45" s="35" t="s">
        <v>53</v>
      </c>
      <c r="B45" s="36">
        <v>336831.2</v>
      </c>
      <c r="C45" s="37">
        <f t="shared" si="2"/>
        <v>0.046105768937264924</v>
      </c>
      <c r="D45" s="36">
        <v>237227</v>
      </c>
      <c r="E45" s="37">
        <f t="shared" si="0"/>
        <v>0.03898409160100517</v>
      </c>
      <c r="F45" s="37">
        <f t="shared" si="3"/>
        <v>0.7042904576535665</v>
      </c>
      <c r="G45" s="25">
        <f t="shared" si="1"/>
        <v>-99604.20000000001</v>
      </c>
      <c r="H45" s="36">
        <v>75911</v>
      </c>
      <c r="I45" s="37">
        <f t="shared" si="4"/>
        <v>0.012912138165100305</v>
      </c>
      <c r="J45" s="36">
        <v>57866</v>
      </c>
      <c r="K45" s="37">
        <f t="shared" si="5"/>
        <v>0.0095721682780765</v>
      </c>
    </row>
    <row r="46" spans="1:11" ht="21.75" customHeight="1">
      <c r="A46" s="35" t="s">
        <v>54</v>
      </c>
      <c r="B46" s="36">
        <v>2291442.7</v>
      </c>
      <c r="C46" s="37">
        <f t="shared" si="2"/>
        <v>0.31365481481282753</v>
      </c>
      <c r="D46" s="36">
        <v>812856.2</v>
      </c>
      <c r="E46" s="37">
        <f t="shared" si="0"/>
        <v>0.13357864222556867</v>
      </c>
      <c r="F46" s="37" t="s">
        <v>298</v>
      </c>
      <c r="G46" s="25">
        <f t="shared" si="1"/>
        <v>-1478586.5000000002</v>
      </c>
      <c r="H46" s="38">
        <v>570579.6</v>
      </c>
      <c r="I46" s="37">
        <f t="shared" si="4"/>
        <v>0.09705316264293272</v>
      </c>
      <c r="J46" s="38">
        <v>575526.5</v>
      </c>
      <c r="K46" s="37">
        <f t="shared" si="5"/>
        <v>0.09520334058846981</v>
      </c>
    </row>
    <row r="47" spans="1:11" ht="21.75" customHeight="1">
      <c r="A47" s="35" t="s">
        <v>55</v>
      </c>
      <c r="B47" s="36">
        <v>2677346.9</v>
      </c>
      <c r="C47" s="37">
        <f t="shared" si="2"/>
        <v>0.3664777417777882</v>
      </c>
      <c r="D47" s="36">
        <v>2638728.5</v>
      </c>
      <c r="E47" s="37">
        <f t="shared" si="0"/>
        <v>0.4336286913133116</v>
      </c>
      <c r="F47" s="37">
        <f t="shared" si="3"/>
        <v>0.9855758699031493</v>
      </c>
      <c r="G47" s="25">
        <f t="shared" si="1"/>
        <v>-38618.39999999991</v>
      </c>
      <c r="H47" s="38">
        <v>2677947.5</v>
      </c>
      <c r="I47" s="37">
        <f t="shared" si="4"/>
        <v>0.4555074774259982</v>
      </c>
      <c r="J47" s="38">
        <v>2711116.8</v>
      </c>
      <c r="K47" s="37">
        <f t="shared" si="5"/>
        <v>0.4484717490602473</v>
      </c>
    </row>
    <row r="48" spans="1:11" ht="23.25" customHeight="1">
      <c r="A48" s="35" t="s">
        <v>56</v>
      </c>
      <c r="B48" s="38">
        <v>78428.6</v>
      </c>
      <c r="C48" s="37">
        <f t="shared" si="2"/>
        <v>0.010735379946017993</v>
      </c>
      <c r="D48" s="38">
        <v>80815.5</v>
      </c>
      <c r="E48" s="37">
        <f t="shared" si="0"/>
        <v>0.013280608256147207</v>
      </c>
      <c r="F48" s="37">
        <f t="shared" si="3"/>
        <v>1.0304340508436973</v>
      </c>
      <c r="G48" s="25">
        <f t="shared" si="1"/>
        <v>2386.899999999994</v>
      </c>
      <c r="H48" s="38">
        <v>80815.5</v>
      </c>
      <c r="I48" s="37">
        <f t="shared" si="4"/>
        <v>0.013746372750743155</v>
      </c>
      <c r="J48" s="38">
        <v>81219.7</v>
      </c>
      <c r="K48" s="37">
        <f t="shared" si="5"/>
        <v>0.013435327064163583</v>
      </c>
    </row>
    <row r="49" spans="1:11" ht="22.5" customHeight="1">
      <c r="A49" s="30" t="s">
        <v>47</v>
      </c>
      <c r="B49" s="31">
        <f>SUM(B7+B44)</f>
        <v>7305619.4</v>
      </c>
      <c r="C49" s="32">
        <f t="shared" si="2"/>
        <v>1</v>
      </c>
      <c r="D49" s="31">
        <f>SUM(D7+D44)</f>
        <v>6085225.800000001</v>
      </c>
      <c r="E49" s="32">
        <f t="shared" si="0"/>
        <v>1</v>
      </c>
      <c r="F49" s="32">
        <f t="shared" si="3"/>
        <v>0.8329513853404409</v>
      </c>
      <c r="G49" s="33">
        <f t="shared" si="1"/>
        <v>-1220393.5999999996</v>
      </c>
      <c r="H49" s="31">
        <f>SUM(H7+H44)</f>
        <v>5879041.800000001</v>
      </c>
      <c r="I49" s="32">
        <f t="shared" si="4"/>
        <v>1</v>
      </c>
      <c r="J49" s="31">
        <f>SUM(J7+J44)</f>
        <v>6045234.300000001</v>
      </c>
      <c r="K49" s="32">
        <f t="shared" si="5"/>
        <v>1</v>
      </c>
    </row>
  </sheetData>
  <sheetProtection/>
  <mergeCells count="9">
    <mergeCell ref="A2:K2"/>
    <mergeCell ref="A4:A5"/>
    <mergeCell ref="B4:B5"/>
    <mergeCell ref="C4:C5"/>
    <mergeCell ref="D4:D5"/>
    <mergeCell ref="E4:E5"/>
    <mergeCell ref="F4:F5"/>
    <mergeCell ref="G4:G5"/>
    <mergeCell ref="H4:K4"/>
  </mergeCells>
  <printOptions/>
  <pageMargins left="0.1968503937007874" right="0.1968503937007874" top="0.5118110236220472" bottom="0.15748031496062992" header="0.2755905511811024" footer="0.15748031496062992"/>
  <pageSetup fitToHeight="3" fitToWidth="1" horizontalDpi="600" verticalDpi="600" orientation="landscape" paperSize="9" scale="70"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fr_mjd</dc:creator>
  <cp:keywords/>
  <dc:description/>
  <cp:lastModifiedBy>Ира Халявина</cp:lastModifiedBy>
  <cp:lastPrinted>2022-11-12T07:31:17Z</cp:lastPrinted>
  <dcterms:created xsi:type="dcterms:W3CDTF">2007-04-05T07:39:38Z</dcterms:created>
  <dcterms:modified xsi:type="dcterms:W3CDTF">2022-11-12T07:31:18Z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