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85" windowWidth="20730" windowHeight="10110" activeTab="0"/>
  </bookViews>
  <sheets>
    <sheet name="Ведомственная" sheetId="1" r:id="rId1"/>
    <sheet name="Программы" sheetId="2" r:id="rId2"/>
    <sheet name="Раздел, подраздел" sheetId="3" r:id="rId3"/>
    <sheet name="Кап.влож" sheetId="4" r:id="rId4"/>
    <sheet name="Прогр. заимств" sheetId="5" r:id="rId5"/>
    <sheet name="Источн" sheetId="6" r:id="rId6"/>
    <sheet name="Лист2" sheetId="7" r:id="rId7"/>
  </sheets>
  <definedNames>
    <definedName name="_xlnm.Print_Titles" localSheetId="0">'Ведомственная'!$9:$10</definedName>
    <definedName name="_xlnm.Print_Titles" localSheetId="3">'Кап.влож'!$8:$8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<sst xmlns="http://schemas.openxmlformats.org/spreadsheetml/2006/main" count="7381" uniqueCount="1016">
  <si>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</si>
  <si>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</si>
  <si>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</si>
  <si>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</si>
  <si>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</si>
  <si>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</si>
  <si>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</si>
  <si>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</si>
  <si>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</si>
  <si>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</si>
  <si>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</si>
  <si>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</si>
  <si>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</si>
  <si>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</si>
  <si>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</si>
  <si>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</si>
  <si>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</si>
  <si>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</si>
  <si>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</si>
  <si>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</si>
  <si>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</si>
  <si>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</si>
  <si>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</si>
  <si>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</si>
  <si>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</si>
  <si>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</si>
  <si>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</si>
  <si>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</si>
  <si>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</si>
  <si>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</si>
  <si>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</si>
  <si>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</si>
  <si>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</si>
  <si>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</si>
  <si>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</si>
  <si>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</si>
  <si>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</si>
  <si>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</si>
  <si>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</si>
  <si>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</si>
  <si>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</si>
  <si>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</si>
  <si>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</si>
  <si>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</si>
  <si>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</si>
  <si>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</si>
  <si>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</si>
  <si>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</si>
  <si>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</si>
  <si>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</si>
  <si>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</si>
  <si>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</si>
  <si>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</si>
  <si>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</si>
  <si>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</si>
  <si>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</si>
  <si>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</si>
  <si>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</si>
  <si>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</si>
  <si>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</si>
  <si>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</si>
  <si>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</si>
  <si>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</si>
  <si>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</si>
  <si>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</si>
  <si>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</si>
  <si>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</si>
  <si>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</si>
  <si>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</si>
  <si>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</si>
  <si>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</si>
  <si>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</si>
  <si>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</si>
  <si>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</si>
  <si>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</si>
  <si>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</si>
  <si>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</si>
  <si>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</si>
  <si>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</si>
  <si>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</si>
  <si>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</si>
  <si>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</si>
  <si>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</si>
  <si>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</si>
  <si>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</si>
  <si>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</si>
  <si>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</si>
  <si>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</si>
  <si>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</si>
  <si>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</si>
  <si>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</si>
  <si>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</si>
  <si>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</si>
  <si>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</si>
  <si>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</si>
  <si>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</si>
  <si>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</si>
  <si>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</si>
  <si>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</si>
  <si>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</si>
  <si>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</si>
  <si>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</si>
  <si>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</si>
  <si>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</si>
  <si>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</si>
  <si>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</si>
  <si>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</si>
  <si>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</si>
  <si>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</si>
  <si>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</si>
  <si>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</si>
  <si>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</si>
  <si>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</si>
  <si>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</si>
  <si>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</si>
  <si>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</si>
  <si>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</si>
  <si>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</si>
  <si>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</si>
  <si>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</si>
  <si>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</si>
  <si>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</si>
  <si>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</si>
  <si>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</si>
  <si>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</si>
  <si>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</si>
  <si>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</si>
  <si>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</si>
  <si>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</si>
  <si>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</si>
  <si>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</si>
  <si>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</si>
  <si>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</si>
  <si>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</si>
  <si>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</si>
  <si>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</si>
  <si>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</si>
  <si>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</si>
  <si>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</si>
  <si>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</si>
  <si>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</si>
  <si>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</si>
  <si>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</si>
  <si>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</si>
  <si>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</si>
  <si>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</si>
  <si>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</si>
  <si>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</si>
  <si>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</si>
  <si>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</si>
  <si>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</si>
  <si>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</si>
  <si>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</si>
  <si>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</si>
  <si>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</si>
  <si>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</si>
  <si>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</si>
  <si>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</si>
  <si>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</si>
  <si>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</si>
  <si>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</si>
  <si>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</si>
  <si>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</si>
  <si>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</si>
  <si>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</si>
  <si>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</si>
  <si>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</si>
  <si>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</si>
  <si>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</si>
  <si>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</si>
  <si>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</si>
  <si>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</si>
  <si>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</si>
  <si>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</si>
  <si>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</si>
  <si>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</si>
  <si>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</si>
  <si>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</si>
  <si>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</si>
  <si>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</si>
  <si>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</si>
  <si>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</si>
  <si>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</si>
  <si>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</si>
  <si>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</si>
  <si>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</si>
  <si>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</si>
  <si>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</si>
  <si>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</si>
  <si>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</si>
  <si>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</si>
  <si>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</si>
  <si>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</si>
  <si>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</si>
  <si>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</si>
  <si>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</si>
  <si>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</si>
  <si>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</si>
  <si>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</si>
  <si>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</si>
  <si>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</si>
  <si>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</si>
  <si>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</si>
  <si>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</si>
  <si>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</si>
  <si>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</si>
  <si>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</si>
  <si>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</si>
  <si>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</si>
  <si>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</si>
  <si>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</si>
  <si>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</si>
  <si>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</si>
  <si>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</si>
  <si>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</si>
  <si>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</si>
  <si>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</si>
  <si>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</si>
  <si>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</si>
  <si>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</si>
  <si>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</si>
  <si>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</si>
  <si>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50 0 00 20401</t>
  </si>
  <si>
    <t>99 0 02 00000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</si>
  <si>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</si>
  <si>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</si>
  <si>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</si>
  <si>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</si>
  <si>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</si>
  <si>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</si>
  <si>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</si>
  <si>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</si>
  <si>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</si>
  <si>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</si>
  <si>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</si>
  <si>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</si>
  <si>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</si>
  <si>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</si>
  <si>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</si>
  <si>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</si>
  <si>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</si>
  <si>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</si>
  <si>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</si>
  <si>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</si>
  <si>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</si>
  <si>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</si>
  <si>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</si>
  <si>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</si>
  <si>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</si>
  <si>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</si>
  <si>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</si>
  <si>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</si>
  <si>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</si>
  <si>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</si>
  <si>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</si>
  <si>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</si>
  <si>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</si>
  <si>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</si>
  <si>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</si>
  <si>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</si>
  <si>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</si>
  <si>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</si>
  <si>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</si>
  <si>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</si>
  <si>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</si>
  <si>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</si>
  <si>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</si>
  <si>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</si>
  <si>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</si>
  <si>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</si>
  <si>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</si>
  <si>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</si>
  <si>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</si>
  <si>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</si>
  <si>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</si>
  <si>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</si>
  <si>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</si>
  <si>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</si>
  <si>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</si>
  <si>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</si>
  <si>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</si>
  <si>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</si>
  <si>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</si>
  <si>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</si>
  <si>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</si>
  <si>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</si>
  <si>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</si>
  <si>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</si>
  <si>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</si>
  <si>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</si>
  <si>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</si>
  <si>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</si>
  <si>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</si>
  <si>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</si>
  <si>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</si>
  <si>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</si>
  <si>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</si>
  <si>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</si>
  <si>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</si>
  <si>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</si>
  <si>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</si>
  <si>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</si>
  <si>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</si>
  <si>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</si>
  <si>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</si>
  <si>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</si>
  <si>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</si>
  <si>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</si>
  <si>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</si>
  <si>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</si>
  <si>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</si>
  <si>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</si>
  <si>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</si>
  <si>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</si>
  <si>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</si>
  <si>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</si>
  <si>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</si>
  <si>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</si>
  <si>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</si>
  <si>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</si>
  <si>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</si>
  <si>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</si>
  <si>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</si>
  <si>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</si>
  <si>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</si>
  <si>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</si>
  <si>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</si>
  <si>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</si>
  <si>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</si>
  <si>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</si>
  <si>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</si>
  <si>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</si>
  <si>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</si>
  <si>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</si>
  <si>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</si>
  <si>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</si>
  <si>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</si>
  <si>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</si>
  <si>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</si>
  <si>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</si>
  <si>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</si>
  <si>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</si>
  <si>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</si>
  <si>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</si>
  <si>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</si>
  <si>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</si>
  <si>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</si>
  <si>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</si>
  <si>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</si>
  <si>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</si>
  <si>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</si>
  <si>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</si>
  <si>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</si>
  <si>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</si>
  <si>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</si>
  <si>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</si>
  <si>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</si>
  <si>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</si>
  <si>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</si>
  <si>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</si>
  <si>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</si>
  <si>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</si>
  <si>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</si>
  <si>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</si>
  <si>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</si>
  <si>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</si>
  <si>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</si>
  <si>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</si>
  <si>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</si>
  <si>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</si>
  <si>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</si>
  <si>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</si>
  <si>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</si>
  <si>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</si>
  <si>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</si>
  <si>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</si>
  <si>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</si>
  <si>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</si>
  <si>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</si>
  <si>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</si>
  <si>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</si>
  <si>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</si>
  <si>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</si>
  <si>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</si>
  <si>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</si>
  <si>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</si>
  <si>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</si>
  <si>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</si>
  <si>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79 0 10 00000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</si>
  <si>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</si>
  <si>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</si>
  <si>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</si>
  <si>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</si>
  <si>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</si>
  <si>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</si>
  <si>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</si>
  <si>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</si>
  <si>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</si>
  <si>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</si>
  <si>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</si>
  <si>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</si>
  <si>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Общеобразовательные учреждения</t>
  </si>
  <si>
    <t>79 0 10 42100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</si>
  <si>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</si>
  <si>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</si>
  <si>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</si>
  <si>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</si>
  <si>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</si>
  <si>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</si>
  <si>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</si>
  <si>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</si>
  <si>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</si>
  <si>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</si>
  <si>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</si>
  <si>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</si>
  <si>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</si>
  <si>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</si>
  <si>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</si>
  <si>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</si>
  <si>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</si>
  <si>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</si>
  <si>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</si>
  <si>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</si>
  <si>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</si>
  <si>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</si>
  <si>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</si>
  <si>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</si>
  <si>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</si>
  <si>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</si>
  <si>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47 1 55 00000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</si>
  <si>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</si>
  <si>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</si>
  <si>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</si>
  <si>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</si>
  <si>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</si>
  <si>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</si>
  <si>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</si>
  <si>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</si>
  <si>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</si>
  <si>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</si>
  <si>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</si>
  <si>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</si>
  <si>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</si>
  <si>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</si>
  <si>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</si>
  <si>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</si>
  <si>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</si>
  <si>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</si>
  <si>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</si>
  <si>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</si>
  <si>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</si>
  <si>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</si>
  <si>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</si>
  <si>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</si>
  <si>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</si>
  <si>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</si>
  <si>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</si>
  <si>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</si>
  <si>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</si>
  <si>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</si>
  <si>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</si>
  <si>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</si>
  <si>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</si>
  <si>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</si>
  <si>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</si>
  <si>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</si>
  <si>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</si>
  <si>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</si>
  <si>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</si>
  <si>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</si>
  <si>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</si>
  <si>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</si>
  <si>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</si>
  <si>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</si>
  <si>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</si>
  <si>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</si>
  <si>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</si>
  <si>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79 0 07 42100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</si>
  <si>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</si>
  <si>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</si>
  <si>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</si>
  <si>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79 0 07 45200</t>
  </si>
  <si>
    <t>47 2 14 00000</t>
  </si>
  <si>
    <t>Подпрограмма "Дети Южного Урала"</t>
  </si>
  <si>
    <t>81 3 00 80000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</si>
  <si>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</si>
  <si>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</si>
  <si>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</si>
  <si>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</si>
  <si>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</si>
  <si>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</si>
  <si>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</si>
  <si>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</si>
  <si>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</si>
  <si>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</si>
  <si>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</si>
  <si>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</si>
  <si>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</si>
  <si>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</si>
  <si>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</si>
  <si>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</si>
  <si>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</si>
  <si>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</si>
  <si>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</si>
  <si>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</si>
  <si>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</si>
  <si>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</si>
  <si>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</si>
  <si>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</si>
  <si>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</si>
  <si>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</si>
  <si>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</si>
  <si>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</si>
  <si>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</si>
  <si>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</si>
  <si>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</si>
  <si>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</si>
  <si>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</si>
  <si>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</si>
  <si>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</si>
  <si>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</si>
  <si>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</si>
  <si>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</si>
  <si>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</si>
  <si>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</si>
  <si>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</si>
  <si>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</si>
  <si>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</si>
  <si>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</si>
  <si>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</si>
  <si>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</si>
  <si>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</si>
  <si>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</si>
  <si>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</si>
  <si>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</si>
  <si>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</si>
  <si>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Наименование объектов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</si>
  <si>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</si>
  <si>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</si>
  <si>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</si>
  <si>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Подпрограмма: Подготовка земельных участков для освоения в целях жилищного строительства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</si>
  <si>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</si>
  <si>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</si>
  <si>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</si>
  <si>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</si>
  <si>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</si>
  <si>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</si>
  <si>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</si>
  <si>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</si>
  <si>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Строительство газопроводов и газовых сетей</t>
  </si>
  <si>
    <t>20 4 00 00000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</si>
  <si>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</si>
  <si>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</si>
  <si>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</si>
  <si>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</si>
  <si>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</si>
  <si>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</si>
  <si>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</si>
  <si>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</si>
  <si>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</si>
  <si>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</si>
  <si>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</si>
  <si>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</si>
  <si>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</si>
  <si>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</si>
  <si>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</si>
  <si>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</si>
  <si>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</si>
  <si>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</si>
  <si>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</si>
  <si>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</si>
  <si>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</si>
  <si>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</si>
  <si>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</si>
  <si>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</si>
  <si>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</si>
  <si>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</si>
  <si>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</si>
  <si>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</si>
  <si>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</si>
  <si>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</si>
  <si>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</si>
  <si>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</si>
  <si>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</si>
  <si>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</si>
  <si>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</si>
  <si>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</si>
  <si>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</si>
  <si>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</si>
  <si>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</si>
  <si>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</si>
  <si>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</si>
  <si>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</si>
  <si>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</si>
  <si>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</si>
  <si>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</si>
  <si>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58 0 00 00000</t>
  </si>
  <si>
    <t>58 0 07 00000</t>
  </si>
  <si>
    <t>58 0 07 64000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</si>
  <si>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</si>
  <si>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</si>
  <si>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</si>
  <si>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</si>
  <si>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</si>
  <si>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</si>
  <si>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</si>
  <si>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</si>
  <si>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</si>
  <si>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</si>
  <si>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</si>
  <si>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</si>
  <si>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программа "Улучшение условий и охраны труда  в Миасском городском округе на 2017-2020 годы"</t>
  </si>
  <si>
    <t>Подпрограмма переселение граждан из аварийного жилищного фонда МГО на 2017-2020 годы</t>
  </si>
  <si>
    <t>Приложение 10</t>
  </si>
  <si>
    <t>89 0 00 00000</t>
  </si>
  <si>
    <t>57 3 07 10000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</si>
  <si>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</si>
  <si>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</si>
  <si>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</si>
  <si>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</si>
  <si>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</si>
  <si>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</si>
  <si>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</si>
  <si>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</si>
  <si>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</si>
  <si>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</si>
  <si>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</si>
  <si>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</si>
  <si>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</si>
  <si>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Приобретение спортивного инвентаря и оборудования физкультурно-спортивным организациям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</si>
  <si>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</si>
  <si>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</si>
  <si>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</si>
  <si>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</si>
  <si>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</si>
  <si>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</si>
  <si>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</si>
  <si>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</si>
  <si>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</si>
  <si>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</si>
  <si>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</si>
  <si>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</si>
  <si>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</si>
  <si>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</si>
  <si>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</si>
  <si>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</si>
  <si>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</si>
  <si>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</si>
  <si>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Очистные сооружения п.Хребет</t>
  </si>
  <si>
    <t>Наружная газораспределительная сеть (правобережная) с.Сыростан Миасского городского округа Челябинской области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</si>
  <si>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</si>
  <si>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</si>
  <si>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</si>
  <si>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</si>
  <si>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Физкультурно-спортивный комплекс (ФСК) "Центр скалолазания" по пр. Макеева г.Миасс Челябинской области</t>
  </si>
  <si>
    <t>Муниципальная программа "Содействие созданию в Миасском городском округе (исходя из пргнозируемой потребности) новых мест в общеобразовательных организациях на 2018-2025 годы"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</si>
  <si>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</si>
  <si>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</si>
  <si>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</si>
  <si>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</si>
  <si>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Реконструкция перекрестка ул.Богдана Хмельницкого и а/д "Миасс-Златоуст"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</si>
  <si>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</si>
  <si>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</si>
  <si>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</si>
  <si>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</si>
  <si>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</si>
  <si>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</si>
  <si>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</si>
  <si>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</si>
  <si>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</si>
  <si>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</si>
  <si>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</si>
  <si>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</si>
  <si>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</si>
  <si>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</si>
  <si>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"Экономическое развитие МГО на 2017-2021 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</si>
  <si>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</si>
  <si>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</si>
  <si>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</si>
  <si>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"Обеспечение доступным и комфортным жильем граждан РФ на территории МГО на 2014-2021 годы"</t>
  </si>
  <si>
    <t>Муниципальная программа "Благоустройство Миасского городского округа на 2017-2021 годы"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</si>
  <si>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2019 год</t>
  </si>
  <si>
    <t>Распределение бюджетных ассигнований по разделам и подразделам классификации расходов бюджета на 2019 год</t>
  </si>
  <si>
    <t xml:space="preserve">Проведение работ по описанию местоположения границ населенных пунктов Челябинской области </t>
  </si>
  <si>
    <t xml:space="preserve">Проведение работ по описанию местоположения границ территориальных зон Челябинской области </t>
  </si>
  <si>
    <t>89 0 07 00000</t>
  </si>
  <si>
    <t>89 0 14 00000</t>
  </si>
  <si>
    <t>89 0 14 73122</t>
  </si>
  <si>
    <t>Муниципальная программа "Охрана окружающей среды на территории МГО на 2017-2021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</si>
  <si>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</si>
  <si>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4 01 L4970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</si>
  <si>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</si>
  <si>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</si>
  <si>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</si>
  <si>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</si>
  <si>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</si>
  <si>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63 0 13 00000</t>
  </si>
  <si>
    <t>Капитальные вложения в объекты культуры</t>
  </si>
  <si>
    <t>Другие вопросы в области культуры, кинематографии</t>
  </si>
  <si>
    <t>15 0 00 00000</t>
  </si>
  <si>
    <t>Муниципальная программа "Развитие физической культуры и спорта в МГО на 2017-2021 годы"</t>
  </si>
  <si>
    <t>Муниципальная программа "Управление муниципальными финансами и муниципальным долгом в МГО на 2017-2021  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</si>
  <si>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</si>
  <si>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</si>
  <si>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</si>
  <si>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</si>
  <si>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</si>
  <si>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</si>
  <si>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81 4 00 22010</t>
  </si>
  <si>
    <t>81 4 00 22020</t>
  </si>
  <si>
    <t>81 4 00 23000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</si>
  <si>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2017-2021 годы"</t>
  </si>
  <si>
    <t>80 1 00 20000</t>
  </si>
  <si>
    <t>80 1 00 20401</t>
  </si>
  <si>
    <t>80 1 00 22010</t>
  </si>
  <si>
    <t>80 1 00 22020</t>
  </si>
  <si>
    <t>80 1 00 23000</t>
  </si>
  <si>
    <t>Расходы на выплаты персоналу в целях обеспечения выполнения функций муниципальными органами, казенными учреждениями</t>
  </si>
  <si>
    <t>80 2 07 91005</t>
  </si>
  <si>
    <t>80 4 00 20000</t>
  </si>
  <si>
    <t>80 4 00 23000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</si>
  <si>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</si>
  <si>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Оснащение объектов спортивной инфраструктуры спортивно-технологическим оборудованием</t>
  </si>
  <si>
    <t>Cубсидии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</si>
  <si>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Государственная программа Челябинской области "Развитие физической культуры и спорта в Челябинской области"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</si>
  <si>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</si>
  <si>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</si>
  <si>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Государственная программа Челябинской области "Развитие культуры и туризма в Челябинской области"</t>
  </si>
  <si>
    <t>38 6 00 00000</t>
  </si>
  <si>
    <t>Муниципальная программа "Развитие культуры в МГО на 2017-2021 годы"</t>
  </si>
  <si>
    <t>69 5 07 40000</t>
  </si>
  <si>
    <t>Обеспечение деятельности  Управления культуры Администрации МГО</t>
  </si>
  <si>
    <t>69 8 00 20000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</si>
  <si>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</si>
  <si>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</si>
  <si>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</si>
  <si>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</si>
  <si>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78 0 20 00000</t>
  </si>
  <si>
    <t>78 0 20 42100</t>
  </si>
  <si>
    <t>78 0 24 42100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</si>
  <si>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</si>
  <si>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</si>
  <si>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</si>
  <si>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</si>
  <si>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дорожного хозяйства в Челябинской области</t>
  </si>
  <si>
    <t>Муниципальная программа "Формирование современной городской среды" на территории миасского городского округа</t>
  </si>
  <si>
    <t>Подпрограмма "Организация мероприятий в области гражданской обороны, чрезвычайных ситуаций и содержание МКУ "Управление ГОЧС" на 2017-2021годы"</t>
  </si>
  <si>
    <t>Сумма              на 2021 год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</si>
  <si>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</si>
  <si>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 xml:space="preserve">на 2019 год                 </t>
  </si>
  <si>
    <t>(тыс.рублей)</t>
  </si>
  <si>
    <t xml:space="preserve">Сумма на 2019 год      </t>
  </si>
  <si>
    <t xml:space="preserve">Сумма  на               2019 год            </t>
  </si>
  <si>
    <t>Реконструкция АГРС п.Сыростан</t>
  </si>
  <si>
    <t>Реконструкция участка сетей теплоснабжения от котельной п. Первомайский по ул. Кирова, 80 через ТК-1 в сторону ТК-2, ул. Кирова, 82</t>
  </si>
  <si>
    <t>Автономные котельные (3 шт)  на пл. Революции в г. Миассе Челябинской области</t>
  </si>
  <si>
    <t xml:space="preserve"> ГТС Миасского городского пруда</t>
  </si>
  <si>
    <t>Школа на 500 мест в п. Динамо</t>
  </si>
  <si>
    <t>Муниципальная программа "Обеспечение доступным и комфортным жильем граждан РФ территории МГО на 2014-2021 годы"</t>
  </si>
  <si>
    <t>Муниципальная программа "Охрана окружающей среды на территрии МГО на 2017- 2021 годы"</t>
  </si>
  <si>
    <t>Реконструкция очистных сооружений водоотведения</t>
  </si>
  <si>
    <t>Муниципальная программа  "Развитие физической культуры и спорта в МГО на 2017-2021 годы"</t>
  </si>
  <si>
    <t>Подпрограмма "Развитие инфраструктуры в области физической культуры и спорта, ремонт, реконстрекция спортивных сооружений"</t>
  </si>
  <si>
    <t>Каркасно-тентовый модуль с холодильным оборудованием и круглогодичным искусственным льдом</t>
  </si>
  <si>
    <t>Лыжная база п.Дачный</t>
  </si>
  <si>
    <t>Государственная программа "Обеспечение доступным и комфортным жильем граждан РФ в Челябинской области на 2014-2021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</si>
  <si>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2019 год и на плановый период 2020-2021 годов</t>
  </si>
  <si>
    <t>Ведомственная структура расходов бюджета Миасского городского округа на 2019 год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</si>
  <si>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</si>
  <si>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</si>
  <si>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</si>
  <si>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</si>
  <si>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>Подпрограмма "Управление реализацией государственной программы Челябинской области "Развитие сельского хозяйства в Челябинской области"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</si>
  <si>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</si>
  <si>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</si>
  <si>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</si>
  <si>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</si>
  <si>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Муниципальная  программа "Развитие системы образования в Миасском городском округе на 2017-2020 годы"</t>
  </si>
  <si>
    <t>Подпрограмма "Повышение эффективности реализации молодежной политики в Миасском городском округе"</t>
  </si>
  <si>
    <t>Подпрограмма "Развитие системы подготовки спортивного резерва"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</si>
  <si>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</si>
  <si>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</si>
  <si>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</si>
  <si>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</si>
  <si>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</si>
  <si>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</si>
  <si>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Государственная программа Челябинской области "Развитие образования в Челябинской области 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</si>
  <si>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</si>
  <si>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</si>
  <si>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</si>
  <si>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</si>
  <si>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</si>
  <si>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</si>
  <si>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</si>
  <si>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</si>
  <si>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</si>
  <si>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>Обеспечение деятельности МКУ «Централизованная бухгалтерия»</t>
  </si>
  <si>
    <t>Стационарное наружное электрическое освещение участка автодороги по ул. Парковая (от ул. Садовая до ул. Победы)</t>
  </si>
  <si>
    <t>Стационарное наружное электрическое освещение участка автодороги по Динамовскому шоссе (от ул. 8 Июля до дома № 7 по Динамовскому шоссе)</t>
  </si>
  <si>
    <t>Стационарное наружное электрическое освещение участка автодороги по пр. Макеева (от пересечения с ул. Олимпийская до автомобильной дороги Миасс-Карабаш-Кыштым-0 км)</t>
  </si>
  <si>
    <t>Стационарное наружное электрическое освещение участка автодороги по ул. Колесова (от ул. Ломоносова до дома № 21 по ул. Колесова)</t>
  </si>
  <si>
    <t>Стационарное наружное электрическое освещение участка автодороги по ул. Ильменская (от ул. Лихачева до ГБ № 2) и по ул. Чучева (от ул. Ильменская до ул. Романенко)</t>
  </si>
  <si>
    <t>Линия наружного освещения по ул. Инструментальщиков (от ул. Победы до ул. Орловской)</t>
  </si>
  <si>
    <t>47 2 00 23000</t>
  </si>
  <si>
    <t>69 5 22 00000</t>
  </si>
  <si>
    <t>69 5 22 44100</t>
  </si>
  <si>
    <t>69 6 20 00000</t>
  </si>
  <si>
    <t>69 6 20 44000</t>
  </si>
  <si>
    <t>69 6 24 44000</t>
  </si>
  <si>
    <t xml:space="preserve">Комплектование книжных фондов муниципальных  общественных библиотек </t>
  </si>
  <si>
    <t>Расходы в области культуры</t>
  </si>
  <si>
    <t>Ливневая канализация по ул. Попова в г. Миассе</t>
  </si>
  <si>
    <t>Подпрограмма «Мероприятия по переселению граждан из жилищного фонда, признанного непригодным для проживания»</t>
  </si>
  <si>
    <t>Непрограммное направление расходов</t>
  </si>
  <si>
    <t>Областная адресная программа "Переселение в 2013-2017 годах граждан из аварийного жилищного фондов городах и районах Челябинской области"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</si>
  <si>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</si>
  <si>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</si>
  <si>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</si>
  <si>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</si>
  <si>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</si>
  <si>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</si>
  <si>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</si>
  <si>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</si>
  <si>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</si>
  <si>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</si>
  <si>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</si>
  <si>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</si>
  <si>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42 0 00 59300</t>
  </si>
  <si>
    <t>31 6 00 31030</t>
  </si>
  <si>
    <t>99 0 00 99120</t>
  </si>
  <si>
    <t>60 3 00 L4970</t>
  </si>
  <si>
    <t>64 2 00 39030</t>
  </si>
  <si>
    <t>64 2 00 39040</t>
  </si>
  <si>
    <t>64 2 00 L9030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</si>
  <si>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</si>
  <si>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</si>
  <si>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Газоснабжение жилых домов с.Устиново Миасского городского округа Челябинской области</t>
  </si>
  <si>
    <t>Газоснабжение ж/д по ул.Трактовой, Напилочной, Миасских Добровольцев, Демидова, 50 лет Победы в п.Трактовом</t>
  </si>
  <si>
    <t>Газоснабжение жилых домов по ул. Рабочей (№ 2-58а), пер. Механическому (№4-13) в с. Черновское Миасского городского округа</t>
  </si>
  <si>
    <t>Газоснабжение жилых домов п. Верхний Атлян г. Миасса (2-ая очер.стр-ва)</t>
  </si>
  <si>
    <t>Газификация Запрудной части г. Миасса 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</si>
  <si>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Комплекс для размещения тренажера для скалолазания</t>
  </si>
  <si>
    <t>Центр игровых видов спорта</t>
  </si>
  <si>
    <t>Реконструкция перекрестка ул.Ломоносова-ул.Колесова-Объездная дорога 8 Июля от ул.Ломоносова до Динамовского шоссе</t>
  </si>
  <si>
    <t>Реконструкция перекрестка ул.Академика Павлова - ул.60 лет Октября</t>
  </si>
  <si>
    <t>Автодорога в мкр.№3 от перекрестка ул.8 Июля-бул.Мира</t>
  </si>
  <si>
    <t>14 2 00 14050</t>
  </si>
  <si>
    <t>15 0 00 00020</t>
  </si>
  <si>
    <t>45 0 F2 55550</t>
  </si>
  <si>
    <t>45 0 F2 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</si>
  <si>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</si>
  <si>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</si>
  <si>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Государственная программа Челябинской области "Капитальное строительство в Челябинской области "</t>
  </si>
  <si>
    <t>84 0 00 23000</t>
  </si>
  <si>
    <t>Приложение  4</t>
  </si>
  <si>
    <t>Приложение 6</t>
  </si>
  <si>
    <t>Приложение 8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</si>
  <si>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</si>
  <si>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</si>
  <si>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</si>
  <si>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</si>
  <si>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</si>
  <si>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</si>
  <si>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</si>
  <si>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</si>
  <si>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Стационарное наружное электрическое освещение объездной автодороги по Тургоякскому шоссе</t>
  </si>
  <si>
    <t>Стационарное наружное электрическое освещение участка автодороги по ул. Б.Хмельницкого (от Тургоякского шоссе до ул.Молодежной)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</si>
  <si>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</si>
  <si>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</si>
  <si>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</si>
  <si>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</si>
  <si>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</si>
  <si>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</si>
  <si>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</si>
  <si>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</si>
  <si>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</si>
  <si>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</si>
  <si>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</si>
  <si>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</si>
  <si>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</si>
  <si>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</si>
  <si>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</si>
  <si>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</si>
  <si>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</si>
  <si>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</si>
  <si>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</si>
  <si>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</si>
  <si>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</si>
  <si>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Федеральный проект "Финансовая поддержка семей при рождении детей"</t>
  </si>
  <si>
    <t>28 1 Р1 00000</t>
  </si>
  <si>
    <t>28 1 Р1 28180</t>
  </si>
  <si>
    <t>20 2 00 20047</t>
  </si>
  <si>
    <t>20 1 Р5 52280</t>
  </si>
  <si>
    <t>20 1 Р5 00000</t>
  </si>
  <si>
    <t>Федеральный проект "Спорт - норма жизни"</t>
  </si>
  <si>
    <t>20 1 00 20045</t>
  </si>
  <si>
    <t>20 1 00 20040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</si>
  <si>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</si>
  <si>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20 2 00 20040</t>
  </si>
  <si>
    <t>80 2 07 S0045</t>
  </si>
  <si>
    <t>80 2 07 S0047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</si>
  <si>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</si>
  <si>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</si>
  <si>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20 4 00 20040</t>
  </si>
  <si>
    <t>20 4 00 20048</t>
  </si>
  <si>
    <t>20 4 Р5 00000</t>
  </si>
  <si>
    <t>20 4 Р5 50810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</si>
  <si>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</si>
  <si>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«Развитие физической культуры и спорта в Челябинской области» (софинансирование)</t>
  </si>
  <si>
    <t>80 2 07 S0042</t>
  </si>
  <si>
    <t>80 2 07 S0048</t>
  </si>
  <si>
    <t>20 1 00 20042</t>
  </si>
  <si>
    <t>Приложение 4</t>
  </si>
  <si>
    <t xml:space="preserve">от                     № </t>
  </si>
  <si>
    <t>Источники 
внутреннего финансирования дефицита бюджета Миасского  городского округа 
на 2019 год  и на  плановый период 2020-2021 годов</t>
  </si>
  <si>
    <t>Код бюджетной классификации РФ</t>
  </si>
  <si>
    <t>Наименование источника средств</t>
  </si>
  <si>
    <t>Сумма,
тыс. руб.</t>
  </si>
  <si>
    <t>Сумма на               2019 год</t>
  </si>
  <si>
    <t>Сумма на              2020 год</t>
  </si>
  <si>
    <t>Сумма на              2021 год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</si>
  <si>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</si>
  <si>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</si>
  <si>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</si>
  <si>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</si>
  <si>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</si>
  <si>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</si>
  <si>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</si>
  <si>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</si>
  <si>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</si>
  <si>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</si>
  <si>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</si>
  <si>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</si>
  <si>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</si>
  <si>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</si>
  <si>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</si>
  <si>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</si>
  <si>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</si>
  <si>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</si>
  <si>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</si>
  <si>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</si>
  <si>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</si>
  <si>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</si>
  <si>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</si>
  <si>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</si>
  <si>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</si>
  <si>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</si>
  <si>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</si>
  <si>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</si>
  <si>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</si>
  <si>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</si>
  <si>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</si>
  <si>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</si>
  <si>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</si>
  <si>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</si>
  <si>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</si>
  <si>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</si>
  <si>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</si>
  <si>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</si>
  <si>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Приложение   12</t>
  </si>
  <si>
    <t>Приложение 2</t>
  </si>
  <si>
    <t>Программа муниципальных внутренних заимствований на 2019 год и на плановый период 2020-2021 годов</t>
  </si>
  <si>
    <t>Источники внутренних заимствований</t>
  </si>
  <si>
    <t>Сумма на                         2019 год</t>
  </si>
  <si>
    <t>Сумма на                                2020 год</t>
  </si>
  <si>
    <t>Сумма на                                      2021 год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</si>
  <si>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</si>
  <si>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</si>
  <si>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</si>
  <si>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</si>
  <si>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</si>
  <si>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11</t>
  </si>
  <si>
    <t>Подпрограмма «Укрепление материально-технической базы учреждений культуры"</t>
  </si>
  <si>
    <t>Федеральный проект "Культурная среда"</t>
  </si>
  <si>
    <t>38 6 A1 00000</t>
  </si>
  <si>
    <t>Государственная поддержка отрасли культуры</t>
  </si>
  <si>
    <t>38 6 A1 55190</t>
  </si>
  <si>
    <t>38 6 A1 5519M</t>
  </si>
  <si>
    <t>69 7 А1 00000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</si>
  <si>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искуств в рамках Государственной программы  Челябинской области "Развитие культуры и туризма в Челябинской области" (софинансирование)</t>
  </si>
  <si>
    <t>69 7 А1 S519M</t>
  </si>
  <si>
    <t>69 7 20 42300</t>
  </si>
  <si>
    <t>38 1 00 L5190</t>
  </si>
  <si>
    <t>38 1 00 L519Б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</si>
  <si>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</si>
  <si>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79 0 10 04010</t>
  </si>
  <si>
    <t>79 0 99 04010</t>
  </si>
  <si>
    <t xml:space="preserve">79 0 10 00000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</si>
  <si>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</si>
  <si>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78 0 24 00000</t>
  </si>
  <si>
    <t>78 0 07 00000</t>
  </si>
  <si>
    <t>78 0 07 42100</t>
  </si>
  <si>
    <t>79 0 00 03080</t>
  </si>
  <si>
    <t>79 0 00 L0275</t>
  </si>
  <si>
    <t>79 0 00 S3030</t>
  </si>
  <si>
    <t>79 0 10 03120</t>
  </si>
  <si>
    <t>79 0 99 03090</t>
  </si>
  <si>
    <t>79 0 99 03120</t>
  </si>
  <si>
    <t>Федеральный проект «Современная школа»</t>
  </si>
  <si>
    <t>79 0 Е1 00000</t>
  </si>
  <si>
    <t>79 0 Е1 S3050</t>
  </si>
  <si>
    <t>79 0 07 42300</t>
  </si>
  <si>
    <t>79 0 00 S3010</t>
  </si>
  <si>
    <t>Федеральный проект "Социальная активность"</t>
  </si>
  <si>
    <t>79 5 Е8 00000</t>
  </si>
  <si>
    <t>79 5 Е8 S1010</t>
  </si>
  <si>
    <t>79 0 00 S3040</t>
  </si>
  <si>
    <t>79 0 99 03070</t>
  </si>
  <si>
    <t>Центр психолого-педагогической, медицинской и социальной помощи</t>
  </si>
  <si>
    <t>03 0 00 03020</t>
  </si>
  <si>
    <t>04 0 00 04050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</si>
  <si>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</si>
  <si>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0 00 S4060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</si>
  <si>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</si>
  <si>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</si>
  <si>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от 25.01.2019 г. №1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</si>
</sst>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5" fillId="33" borderId="0" xfId="0" applyFont="1" applyFill="1" applyAlignment="1">
      <alignment horizontal="justify" wrapText="1"/>
    </xf>
    <xf numFmtId="49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 horizontal="justify"/>
    </xf>
    <xf numFmtId="0" fontId="5" fillId="33" borderId="0" xfId="0" applyFont="1" applyFill="1" applyAlignment="1">
      <alignment horizontal="left"/>
    </xf>
    <xf numFmtId="0" fontId="54" fillId="33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2" fontId="6" fillId="33" borderId="10" xfId="68" applyNumberFormat="1" applyFont="1" applyFill="1" applyBorder="1" applyAlignment="1">
      <alignment horizontal="center" vertical="center"/>
    </xf>
    <xf numFmtId="172" fontId="55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0" xfId="0" applyNumberFormat="1" applyFont="1" applyBorder="1" applyAlignment="1" applyProtection="1">
      <alignment horizontal="justify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justify" vertical="center" wrapText="1"/>
    </xf>
    <xf numFmtId="172" fontId="54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/>
    </xf>
    <xf numFmtId="43" fontId="5" fillId="33" borderId="10" xfId="68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justify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justify" wrapText="1"/>
      <protection/>
    </xf>
    <xf numFmtId="49" fontId="5" fillId="0" borderId="13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/>
      <protection/>
    </xf>
    <xf numFmtId="49" fontId="6" fillId="33" borderId="14" xfId="0" applyNumberFormat="1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wrapText="1"/>
    </xf>
    <xf numFmtId="0" fontId="56" fillId="0" borderId="10" xfId="0" applyFont="1" applyFill="1" applyBorder="1" applyAlignment="1">
      <alignment horizontal="justify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1" fontId="54" fillId="33" borderId="0" xfId="68" applyFont="1" applyFill="1" applyAlignment="1">
      <alignment/>
    </xf>
    <xf numFmtId="49" fontId="54" fillId="0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justify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172" fontId="54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justify" vertical="center" wrapText="1"/>
      <protection/>
    </xf>
    <xf numFmtId="17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justify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76" fontId="54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justify" vertical="center" wrapText="1"/>
    </xf>
    <xf numFmtId="49" fontId="54" fillId="0" borderId="10" xfId="0" applyNumberFormat="1" applyFont="1" applyBorder="1" applyAlignment="1">
      <alignment horizontal="center" vertical="center"/>
    </xf>
    <xf numFmtId="172" fontId="5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justify" vertical="center" wrapText="1"/>
    </xf>
    <xf numFmtId="172" fontId="9" fillId="33" borderId="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2" fontId="9" fillId="0" borderId="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49" fontId="60" fillId="0" borderId="10" xfId="53" applyNumberFormat="1" applyFont="1" applyBorder="1" applyAlignment="1">
      <alignment horizontal="justify" vertical="center" wrapText="1"/>
      <protection/>
    </xf>
    <xf numFmtId="49" fontId="60" fillId="0" borderId="10" xfId="53" applyNumberFormat="1" applyFont="1" applyBorder="1" applyAlignment="1">
      <alignment horizontal="center" vertical="center" wrapText="1"/>
      <protection/>
    </xf>
    <xf numFmtId="172" fontId="60" fillId="0" borderId="10" xfId="53" applyNumberFormat="1" applyFont="1" applyBorder="1" applyAlignment="1">
      <alignment horizontal="center" vertical="center"/>
      <protection/>
    </xf>
    <xf numFmtId="49" fontId="56" fillId="0" borderId="10" xfId="53" applyNumberFormat="1" applyFont="1" applyBorder="1" applyAlignment="1">
      <alignment horizontal="justify" vertical="center" wrapText="1"/>
      <protection/>
    </xf>
    <xf numFmtId="49" fontId="56" fillId="0" borderId="10" xfId="53" applyNumberFormat="1" applyFont="1" applyBorder="1" applyAlignment="1">
      <alignment horizontal="center" vertical="center" wrapText="1"/>
      <protection/>
    </xf>
    <xf numFmtId="172" fontId="56" fillId="0" borderId="10" xfId="53" applyNumberFormat="1" applyFont="1" applyBorder="1" applyAlignment="1">
      <alignment horizontal="center" vertical="center"/>
      <protection/>
    </xf>
    <xf numFmtId="0" fontId="55" fillId="0" borderId="10" xfId="0" applyFont="1" applyBorder="1" applyAlignment="1">
      <alignment vertical="center"/>
    </xf>
    <xf numFmtId="172" fontId="5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4" fillId="0" borderId="15" xfId="0" applyFont="1" applyBorder="1" applyAlignment="1">
      <alignment horizontal="justify" vertical="center" wrapText="1"/>
    </xf>
    <xf numFmtId="0" fontId="54" fillId="0" borderId="16" xfId="0" applyFont="1" applyBorder="1" applyAlignment="1">
      <alignment horizontal="center" vertical="center" wrapText="1"/>
    </xf>
    <xf numFmtId="172" fontId="55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172" fontId="61" fillId="33" borderId="10" xfId="0" applyNumberFormat="1" applyFont="1" applyFill="1" applyBorder="1" applyAlignment="1">
      <alignment horizontal="center" vertical="center" wrapText="1"/>
    </xf>
    <xf numFmtId="172" fontId="54" fillId="33" borderId="10" xfId="0" applyNumberFormat="1" applyFont="1" applyFill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justify" wrapText="1"/>
    </xf>
    <xf numFmtId="172" fontId="6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wrapText="1"/>
    </xf>
    <xf numFmtId="172" fontId="54" fillId="0" borderId="10" xfId="0" applyNumberFormat="1" applyFont="1" applyBorder="1" applyAlignment="1">
      <alignment horizontal="center" vertic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justify" vertical="center" wrapText="1"/>
      <protection/>
    </xf>
    <xf numFmtId="176" fontId="55" fillId="33" borderId="10" xfId="0" applyNumberFormat="1" applyFont="1" applyFill="1" applyBorder="1" applyAlignment="1">
      <alignment horizontal="center" vertical="center" wrapText="1"/>
    </xf>
    <xf numFmtId="176" fontId="61" fillId="33" borderId="1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/>
    </xf>
    <xf numFmtId="0" fontId="6" fillId="33" borderId="10" xfId="55" applyFont="1" applyFill="1" applyBorder="1" applyAlignment="1">
      <alignment horizontal="justify" vertical="center" wrapText="1"/>
      <protection/>
    </xf>
    <xf numFmtId="0" fontId="55" fillId="0" borderId="0" xfId="0" applyFont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justify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justify" vertical="center" wrapText="1"/>
      <protection/>
    </xf>
    <xf numFmtId="49" fontId="9" fillId="0" borderId="17" xfId="54" applyNumberFormat="1" applyFont="1" applyFill="1" applyBorder="1" applyAlignment="1" applyProtection="1">
      <alignment horizontal="justify" vertical="center" wrapText="1"/>
      <protection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4" fillId="0" borderId="16" xfId="0" applyFont="1" applyFill="1" applyBorder="1" applyAlignment="1">
      <alignment horizontal="center" vertical="center" wrapText="1"/>
    </xf>
    <xf numFmtId="172" fontId="62" fillId="0" borderId="10" xfId="0" applyNumberFormat="1" applyFont="1" applyFill="1" applyBorder="1" applyAlignment="1">
      <alignment horizontal="center" vertical="center" wrapText="1"/>
    </xf>
    <xf numFmtId="172" fontId="59" fillId="0" borderId="10" xfId="0" applyNumberFormat="1" applyFont="1" applyFill="1" applyBorder="1" applyAlignment="1">
      <alignment horizontal="center" vertical="center" wrapText="1"/>
    </xf>
    <xf numFmtId="172" fontId="5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72" fontId="54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172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72" fontId="55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5" fillId="0" borderId="0" xfId="60" applyNumberFormat="1" applyFont="1" applyAlignment="1">
      <alignment horizontal="left"/>
      <protection/>
    </xf>
    <xf numFmtId="0" fontId="5" fillId="0" borderId="0" xfId="60" applyFont="1" applyAlignment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60" applyNumberFormat="1" applyFont="1" applyFill="1" applyAlignment="1">
      <alignment horizontal="left"/>
      <protection/>
    </xf>
    <xf numFmtId="0" fontId="5" fillId="0" borderId="0" xfId="0" applyFont="1" applyFill="1" applyAlignment="1">
      <alignment horizontal="right" wrapText="1"/>
    </xf>
    <xf numFmtId="0" fontId="7" fillId="0" borderId="0" xfId="60" applyFont="1" applyAlignment="1">
      <alignment horizontal="center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172" fontId="5" fillId="0" borderId="10" xfId="60" applyNumberFormat="1" applyFont="1" applyBorder="1" applyAlignment="1">
      <alignment horizontal="center" vertical="center" wrapText="1"/>
      <protection/>
    </xf>
    <xf numFmtId="172" fontId="5" fillId="0" borderId="0" xfId="60" applyNumberFormat="1" applyFont="1">
      <alignment/>
      <protection/>
    </xf>
    <xf numFmtId="49" fontId="5" fillId="33" borderId="10" xfId="60" applyNumberFormat="1" applyFont="1" applyFill="1" applyBorder="1" applyAlignment="1">
      <alignment horizontal="left" vertical="center" wrapText="1"/>
      <protection/>
    </xf>
    <xf numFmtId="172" fontId="5" fillId="33" borderId="10" xfId="60" applyNumberFormat="1" applyFont="1" applyFill="1" applyBorder="1" applyAlignment="1">
      <alignment horizontal="center" vertical="center" wrapText="1"/>
      <protection/>
    </xf>
    <xf numFmtId="49" fontId="5" fillId="0" borderId="10" xfId="60" applyNumberFormat="1" applyFont="1" applyBorder="1" applyAlignment="1">
      <alignment horizontal="left" vertical="center"/>
      <protection/>
    </xf>
    <xf numFmtId="172" fontId="5" fillId="0" borderId="10" xfId="60" applyNumberFormat="1" applyFont="1" applyBorder="1" applyAlignment="1">
      <alignment vertical="center"/>
      <protection/>
    </xf>
    <xf numFmtId="172" fontId="5" fillId="0" borderId="10" xfId="60" applyNumberFormat="1" applyFont="1" applyBorder="1" applyAlignment="1">
      <alignment horizontal="center" vertical="center"/>
      <protection/>
    </xf>
    <xf numFmtId="0" fontId="5" fillId="0" borderId="10" xfId="60" applyFont="1" applyBorder="1" applyAlignment="1">
      <alignment/>
      <protection/>
    </xf>
    <xf numFmtId="0" fontId="5" fillId="0" borderId="0" xfId="58" applyFo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58" applyFont="1">
      <alignment/>
      <protection/>
    </xf>
    <xf numFmtId="0" fontId="5" fillId="0" borderId="18" xfId="58" applyFont="1" applyBorder="1" applyAlignment="1">
      <alignment horizontal="center" vertical="center"/>
      <protection/>
    </xf>
    <xf numFmtId="0" fontId="5" fillId="0" borderId="19" xfId="58" applyFont="1" applyBorder="1" applyAlignment="1">
      <alignment horizontal="center" vertical="justify"/>
      <protection/>
    </xf>
    <xf numFmtId="0" fontId="5" fillId="0" borderId="20" xfId="58" applyFont="1" applyBorder="1" applyAlignment="1">
      <alignment horizontal="left" wrapText="1"/>
      <protection/>
    </xf>
    <xf numFmtId="172" fontId="5" fillId="0" borderId="21" xfId="58" applyNumberFormat="1" applyFont="1" applyBorder="1" applyAlignment="1">
      <alignment horizontal="center" vertical="center"/>
      <protection/>
    </xf>
    <xf numFmtId="0" fontId="5" fillId="0" borderId="22" xfId="58" applyFont="1" applyBorder="1" applyAlignment="1">
      <alignment horizontal="center"/>
      <protection/>
    </xf>
    <xf numFmtId="172" fontId="5" fillId="0" borderId="23" xfId="58" applyNumberFormat="1" applyFont="1" applyBorder="1" applyAlignment="1">
      <alignment horizontal="center" vertical="center"/>
      <protection/>
    </xf>
    <xf numFmtId="0" fontId="5" fillId="0" borderId="24" xfId="58" applyFont="1" applyBorder="1" applyAlignment="1">
      <alignment horizontal="center"/>
      <protection/>
    </xf>
    <xf numFmtId="0" fontId="5" fillId="0" borderId="19" xfId="58" applyFont="1" applyBorder="1" applyAlignment="1">
      <alignment horizontal="left" wrapText="1"/>
      <protection/>
    </xf>
    <xf numFmtId="172" fontId="5" fillId="0" borderId="19" xfId="58" applyNumberFormat="1" applyFont="1" applyBorder="1" applyAlignment="1">
      <alignment horizontal="center" vertical="center"/>
      <protection/>
    </xf>
    <xf numFmtId="0" fontId="5" fillId="0" borderId="25" xfId="58" applyFont="1" applyBorder="1" applyAlignment="1">
      <alignment wrapText="1"/>
      <protection/>
    </xf>
    <xf numFmtId="0" fontId="5" fillId="0" borderId="26" xfId="58" applyFont="1" applyBorder="1" applyAlignment="1">
      <alignment horizontal="center"/>
      <protection/>
    </xf>
    <xf numFmtId="172" fontId="5" fillId="0" borderId="27" xfId="58" applyNumberFormat="1" applyFont="1" applyBorder="1" applyAlignment="1">
      <alignment horizontal="center" vertical="center"/>
      <protection/>
    </xf>
    <xf numFmtId="0" fontId="5" fillId="0" borderId="19" xfId="58" applyFont="1" applyBorder="1">
      <alignment/>
      <protection/>
    </xf>
    <xf numFmtId="0" fontId="5" fillId="0" borderId="25" xfId="58" applyFont="1" applyBorder="1" applyAlignment="1">
      <alignment horizontal="center"/>
      <protection/>
    </xf>
    <xf numFmtId="172" fontId="5" fillId="0" borderId="28" xfId="58" applyNumberFormat="1" applyFont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justify" vertical="center" wrapText="1"/>
      <protection/>
    </xf>
    <xf numFmtId="0" fontId="5" fillId="33" borderId="10" xfId="59" applyFont="1" applyFill="1" applyBorder="1" applyAlignment="1">
      <alignment horizontal="justify" vertical="justify"/>
      <protection/>
    </xf>
    <xf numFmtId="0" fontId="5" fillId="33" borderId="12" xfId="0" applyFont="1" applyFill="1" applyBorder="1" applyAlignment="1">
      <alignment horizontal="justify" vertical="justify" wrapText="1"/>
    </xf>
    <xf numFmtId="0" fontId="5" fillId="33" borderId="29" xfId="0" applyFont="1" applyFill="1" applyBorder="1" applyAlignment="1">
      <alignment horizontal="justify" vertical="justify" wrapText="1"/>
    </xf>
    <xf numFmtId="49" fontId="5" fillId="33" borderId="10" xfId="0" applyNumberFormat="1" applyFont="1" applyFill="1" applyBorder="1" applyAlignment="1">
      <alignment horizontal="justify" vertical="justify"/>
    </xf>
    <xf numFmtId="0" fontId="5" fillId="33" borderId="10" xfId="60" applyFont="1" applyFill="1" applyBorder="1" applyAlignment="1">
      <alignment horizontal="justify" wrapText="1"/>
      <protection/>
    </xf>
    <xf numFmtId="0" fontId="5" fillId="0" borderId="0" xfId="0" applyFont="1" applyFill="1" applyAlignment="1">
      <alignment horizontal="left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6" fontId="55" fillId="0" borderId="0" xfId="0" applyNumberFormat="1" applyFont="1" applyFill="1" applyAlignment="1">
      <alignment horizontal="center" vertical="center"/>
    </xf>
    <xf numFmtId="176" fontId="54" fillId="0" borderId="0" xfId="0" applyNumberFormat="1" applyFont="1" applyFill="1" applyAlignment="1">
      <alignment horizontal="center" vertical="center"/>
    </xf>
    <xf numFmtId="172" fontId="54" fillId="0" borderId="0" xfId="0" applyNumberFormat="1" applyFont="1" applyFill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172" fontId="54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172" fontId="54" fillId="0" borderId="0" xfId="0" applyNumberFormat="1" applyFont="1" applyFill="1" applyAlignment="1">
      <alignment horizontal="center"/>
    </xf>
    <xf numFmtId="172" fontId="54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/>
    </xf>
    <xf numFmtId="0" fontId="6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horizontal="center" vertical="center"/>
      <protection/>
    </xf>
    <xf numFmtId="0" fontId="54" fillId="0" borderId="0" xfId="0" applyFont="1" applyAlignment="1">
      <alignment/>
    </xf>
    <xf numFmtId="0" fontId="5" fillId="0" borderId="10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vertical="justify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 wrapText="1"/>
      <protection/>
    </xf>
    <xf numFmtId="49" fontId="7" fillId="0" borderId="10" xfId="60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_бюджет на 2008 год 1" xfId="58"/>
    <cellStyle name="Обычный_Источники" xfId="59"/>
    <cellStyle name="Обычный_Приложение №1+№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81.7109375" style="7" customWidth="1"/>
    <col min="2" max="2" width="8.28125" style="2" customWidth="1"/>
    <col min="3" max="3" width="8.421875" style="3" customWidth="1"/>
    <col min="4" max="4" width="8.140625" style="3" customWidth="1"/>
    <col min="5" max="5" width="17.8515625" style="3" customWidth="1"/>
    <col min="6" max="6" width="11.421875" style="3" customWidth="1"/>
    <col min="7" max="7" width="20.140625" style="233" customWidth="1"/>
    <col min="8" max="16384" width="9.140625" style="3" customWidth="1"/>
  </cols>
  <sheetData>
    <row r="1" spans="1:6" ht="15">
      <c r="A1" s="1"/>
      <c r="F1" s="4" t="s">
        <v>855</v>
      </c>
    </row>
    <row r="2" spans="1:6" ht="15">
      <c r="A2" s="5"/>
      <c r="F2" s="6" t="s">
        <v>0</v>
      </c>
    </row>
    <row r="3" ht="15">
      <c r="F3" s="6" t="s">
        <v>1</v>
      </c>
    </row>
    <row r="4" ht="15">
      <c r="F4" s="6" t="s">
        <v>2</v>
      </c>
    </row>
    <row r="5" spans="2:6" ht="15">
      <c r="B5" s="8"/>
      <c r="C5" s="9"/>
      <c r="D5" s="9"/>
      <c r="E5" s="9"/>
      <c r="F5" s="10" t="s">
        <v>1015</v>
      </c>
    </row>
    <row r="6" spans="2:6" ht="15">
      <c r="B6" s="8"/>
      <c r="C6" s="9"/>
      <c r="D6" s="9"/>
      <c r="E6" s="9"/>
      <c r="F6" s="10"/>
    </row>
    <row r="7" spans="2:7" ht="51.75" customHeight="1">
      <c r="B7" s="11" t="s">
        <v>767</v>
      </c>
      <c r="C7" s="9"/>
      <c r="D7" s="9"/>
      <c r="E7" s="9"/>
      <c r="F7" s="9"/>
      <c r="G7" s="8"/>
    </row>
    <row r="8" spans="2:7" ht="15">
      <c r="B8" s="12"/>
      <c r="C8" s="13"/>
      <c r="D8" s="13"/>
      <c r="E8" s="13"/>
      <c r="F8" s="13"/>
      <c r="G8" s="8" t="s">
        <v>750</v>
      </c>
    </row>
    <row r="9" spans="1:7" ht="15">
      <c r="A9" s="299" t="s">
        <v>3</v>
      </c>
      <c r="B9" s="300" t="s">
        <v>4</v>
      </c>
      <c r="C9" s="300"/>
      <c r="D9" s="300"/>
      <c r="E9" s="300"/>
      <c r="F9" s="301"/>
      <c r="G9" s="204" t="s">
        <v>5</v>
      </c>
    </row>
    <row r="10" spans="1:7" ht="45">
      <c r="A10" s="299"/>
      <c r="B10" s="15" t="s">
        <v>6</v>
      </c>
      <c r="C10" s="16" t="s">
        <v>7</v>
      </c>
      <c r="D10" s="16" t="s">
        <v>8</v>
      </c>
      <c r="E10" s="16" t="s">
        <v>9</v>
      </c>
      <c r="F10" s="203" t="s">
        <v>165</v>
      </c>
      <c r="G10" s="205" t="s">
        <v>749</v>
      </c>
    </row>
    <row r="11" spans="1:7" s="21" customFormat="1" ht="14.25">
      <c r="A11" s="17" t="s">
        <v>87</v>
      </c>
      <c r="B11" s="18" t="s">
        <v>88</v>
      </c>
      <c r="C11" s="19"/>
      <c r="D11" s="19"/>
      <c r="E11" s="19"/>
      <c r="F11" s="19"/>
      <c r="G11" s="93">
        <f>SUM(G12)</f>
        <v>24912.4</v>
      </c>
    </row>
    <row r="12" spans="1:7" ht="15">
      <c r="A12" s="22" t="s">
        <v>89</v>
      </c>
      <c r="B12" s="15"/>
      <c r="C12" s="15" t="s">
        <v>34</v>
      </c>
      <c r="D12" s="15"/>
      <c r="E12" s="15"/>
      <c r="F12" s="15"/>
      <c r="G12" s="23">
        <f>SUM(G13+G21)</f>
        <v>24912.4</v>
      </c>
    </row>
    <row r="13" spans="1:7" ht="30">
      <c r="A13" s="22" t="s">
        <v>90</v>
      </c>
      <c r="B13" s="15"/>
      <c r="C13" s="15" t="s">
        <v>34</v>
      </c>
      <c r="D13" s="15" t="s">
        <v>54</v>
      </c>
      <c r="E13" s="15"/>
      <c r="F13" s="15"/>
      <c r="G13" s="23">
        <f>SUM(G15)</f>
        <v>17158.600000000002</v>
      </c>
    </row>
    <row r="14" spans="1:7" ht="15">
      <c r="A14" s="24" t="s">
        <v>196</v>
      </c>
      <c r="B14" s="15"/>
      <c r="C14" s="15" t="s">
        <v>34</v>
      </c>
      <c r="D14" s="15" t="s">
        <v>54</v>
      </c>
      <c r="E14" s="15" t="s">
        <v>197</v>
      </c>
      <c r="F14" s="15"/>
      <c r="G14" s="23">
        <f>SUM(G15)</f>
        <v>17158.600000000002</v>
      </c>
    </row>
    <row r="15" spans="1:7" ht="30">
      <c r="A15" s="22" t="s">
        <v>80</v>
      </c>
      <c r="B15" s="15"/>
      <c r="C15" s="15" t="s">
        <v>34</v>
      </c>
      <c r="D15" s="15" t="s">
        <v>54</v>
      </c>
      <c r="E15" s="15" t="s">
        <v>106</v>
      </c>
      <c r="F15" s="15"/>
      <c r="G15" s="23">
        <f>SUM(G16+G19)</f>
        <v>17158.600000000002</v>
      </c>
    </row>
    <row r="16" spans="1:7" ht="15">
      <c r="A16" s="22" t="s">
        <v>82</v>
      </c>
      <c r="B16" s="15"/>
      <c r="C16" s="15" t="s">
        <v>34</v>
      </c>
      <c r="D16" s="15" t="s">
        <v>54</v>
      </c>
      <c r="E16" s="15" t="s">
        <v>107</v>
      </c>
      <c r="F16" s="15"/>
      <c r="G16" s="23">
        <f>SUM(G17+G18)</f>
        <v>15476.2</v>
      </c>
    </row>
    <row r="17" spans="1:7" ht="45">
      <c r="A17" s="25" t="s">
        <v>51</v>
      </c>
      <c r="B17" s="15"/>
      <c r="C17" s="15" t="s">
        <v>34</v>
      </c>
      <c r="D17" s="15" t="s">
        <v>54</v>
      </c>
      <c r="E17" s="15" t="s">
        <v>107</v>
      </c>
      <c r="F17" s="15" t="s">
        <v>91</v>
      </c>
      <c r="G17" s="23">
        <v>15466.2</v>
      </c>
    </row>
    <row r="18" spans="1:7" ht="30">
      <c r="A18" s="22" t="s">
        <v>52</v>
      </c>
      <c r="B18" s="15"/>
      <c r="C18" s="15" t="s">
        <v>34</v>
      </c>
      <c r="D18" s="15" t="s">
        <v>54</v>
      </c>
      <c r="E18" s="15" t="s">
        <v>107</v>
      </c>
      <c r="F18" s="15" t="s">
        <v>93</v>
      </c>
      <c r="G18" s="26">
        <v>10</v>
      </c>
    </row>
    <row r="19" spans="1:7" ht="15">
      <c r="A19" s="22" t="s">
        <v>94</v>
      </c>
      <c r="B19" s="15"/>
      <c r="C19" s="15" t="s">
        <v>34</v>
      </c>
      <c r="D19" s="15" t="s">
        <v>54</v>
      </c>
      <c r="E19" s="15" t="s">
        <v>108</v>
      </c>
      <c r="F19" s="15"/>
      <c r="G19" s="23">
        <f>SUM(G20)</f>
        <v>1682.4</v>
      </c>
    </row>
    <row r="20" spans="1:7" ht="45">
      <c r="A20" s="25" t="s">
        <v>51</v>
      </c>
      <c r="B20" s="15"/>
      <c r="C20" s="15" t="s">
        <v>34</v>
      </c>
      <c r="D20" s="15" t="s">
        <v>54</v>
      </c>
      <c r="E20" s="15" t="s">
        <v>108</v>
      </c>
      <c r="F20" s="15" t="s">
        <v>91</v>
      </c>
      <c r="G20" s="23">
        <v>1682.4</v>
      </c>
    </row>
    <row r="21" spans="1:7" ht="15">
      <c r="A21" s="22" t="s">
        <v>95</v>
      </c>
      <c r="B21" s="15"/>
      <c r="C21" s="15" t="s">
        <v>34</v>
      </c>
      <c r="D21" s="15" t="s">
        <v>96</v>
      </c>
      <c r="E21" s="15"/>
      <c r="F21" s="15"/>
      <c r="G21" s="23">
        <f>SUM(G22)</f>
        <v>7753.799999999999</v>
      </c>
    </row>
    <row r="22" spans="1:7" ht="30">
      <c r="A22" s="22" t="s">
        <v>80</v>
      </c>
      <c r="B22" s="15"/>
      <c r="C22" s="15" t="s">
        <v>34</v>
      </c>
      <c r="D22" s="15" t="s">
        <v>96</v>
      </c>
      <c r="E22" s="15" t="s">
        <v>106</v>
      </c>
      <c r="F22" s="15"/>
      <c r="G22" s="23">
        <f>SUM(G23+G26+G28)</f>
        <v>7753.799999999999</v>
      </c>
    </row>
    <row r="23" spans="1:7" ht="15">
      <c r="A23" s="22" t="s">
        <v>97</v>
      </c>
      <c r="B23" s="15"/>
      <c r="C23" s="15" t="s">
        <v>34</v>
      </c>
      <c r="D23" s="15" t="s">
        <v>96</v>
      </c>
      <c r="E23" s="15" t="s">
        <v>109</v>
      </c>
      <c r="F23" s="15"/>
      <c r="G23" s="26">
        <f>SUM(G24:G25)</f>
        <v>707.2</v>
      </c>
    </row>
    <row r="24" spans="1:7" ht="30">
      <c r="A24" s="22" t="s">
        <v>52</v>
      </c>
      <c r="B24" s="15"/>
      <c r="C24" s="15" t="s">
        <v>34</v>
      </c>
      <c r="D24" s="15" t="s">
        <v>96</v>
      </c>
      <c r="E24" s="15" t="s">
        <v>109</v>
      </c>
      <c r="F24" s="15" t="s">
        <v>93</v>
      </c>
      <c r="G24" s="26">
        <v>682.7</v>
      </c>
    </row>
    <row r="25" spans="1:7" ht="15">
      <c r="A25" s="22" t="s">
        <v>22</v>
      </c>
      <c r="B25" s="15"/>
      <c r="C25" s="15" t="s">
        <v>34</v>
      </c>
      <c r="D25" s="15" t="s">
        <v>96</v>
      </c>
      <c r="E25" s="15" t="s">
        <v>109</v>
      </c>
      <c r="F25" s="15" t="s">
        <v>98</v>
      </c>
      <c r="G25" s="26">
        <v>24.5</v>
      </c>
    </row>
    <row r="26" spans="1:7" ht="15">
      <c r="A26" s="22" t="s">
        <v>99</v>
      </c>
      <c r="B26" s="15"/>
      <c r="C26" s="15" t="s">
        <v>34</v>
      </c>
      <c r="D26" s="15" t="s">
        <v>96</v>
      </c>
      <c r="E26" s="15" t="s">
        <v>110</v>
      </c>
      <c r="F26" s="15"/>
      <c r="G26" s="26">
        <f>SUM(G27)</f>
        <v>550</v>
      </c>
    </row>
    <row r="27" spans="1:7" ht="30">
      <c r="A27" s="22" t="s">
        <v>52</v>
      </c>
      <c r="B27" s="15"/>
      <c r="C27" s="15" t="s">
        <v>34</v>
      </c>
      <c r="D27" s="15" t="s">
        <v>96</v>
      </c>
      <c r="E27" s="15" t="s">
        <v>110</v>
      </c>
      <c r="F27" s="15" t="s">
        <v>93</v>
      </c>
      <c r="G27" s="26">
        <v>550</v>
      </c>
    </row>
    <row r="28" spans="1:7" ht="15">
      <c r="A28" s="24" t="s">
        <v>100</v>
      </c>
      <c r="B28" s="15"/>
      <c r="C28" s="15" t="s">
        <v>34</v>
      </c>
      <c r="D28" s="15" t="s">
        <v>96</v>
      </c>
      <c r="E28" s="15" t="s">
        <v>111</v>
      </c>
      <c r="F28" s="15"/>
      <c r="G28" s="23">
        <f>SUM(G29:G31)</f>
        <v>6496.599999999999</v>
      </c>
    </row>
    <row r="29" spans="1:7" ht="28.5" customHeight="1">
      <c r="A29" s="22" t="s">
        <v>52</v>
      </c>
      <c r="B29" s="15"/>
      <c r="C29" s="15" t="s">
        <v>34</v>
      </c>
      <c r="D29" s="15" t="s">
        <v>96</v>
      </c>
      <c r="E29" s="15" t="s">
        <v>111</v>
      </c>
      <c r="F29" s="15" t="s">
        <v>93</v>
      </c>
      <c r="G29" s="23">
        <v>5818.7</v>
      </c>
    </row>
    <row r="30" spans="1:7" ht="21" customHeight="1">
      <c r="A30" s="22" t="s">
        <v>42</v>
      </c>
      <c r="B30" s="15"/>
      <c r="C30" s="15" t="s">
        <v>34</v>
      </c>
      <c r="D30" s="15" t="s">
        <v>96</v>
      </c>
      <c r="E30" s="15" t="s">
        <v>111</v>
      </c>
      <c r="F30" s="15" t="s">
        <v>101</v>
      </c>
      <c r="G30" s="23">
        <v>661</v>
      </c>
    </row>
    <row r="31" spans="1:7" ht="22.5" customHeight="1">
      <c r="A31" s="22" t="s">
        <v>22</v>
      </c>
      <c r="B31" s="15"/>
      <c r="C31" s="15" t="s">
        <v>34</v>
      </c>
      <c r="D31" s="15" t="s">
        <v>96</v>
      </c>
      <c r="E31" s="15" t="s">
        <v>111</v>
      </c>
      <c r="F31" s="15" t="s">
        <v>98</v>
      </c>
      <c r="G31" s="23">
        <v>16.9</v>
      </c>
    </row>
    <row r="32" spans="1:7" s="21" customFormat="1" ht="14.25">
      <c r="A32" s="17" t="s">
        <v>102</v>
      </c>
      <c r="B32" s="18" t="s">
        <v>103</v>
      </c>
      <c r="C32" s="18"/>
      <c r="D32" s="18"/>
      <c r="E32" s="18"/>
      <c r="F32" s="18"/>
      <c r="G32" s="20">
        <f>SUM(G33)</f>
        <v>7966.599999999999</v>
      </c>
    </row>
    <row r="33" spans="1:7" ht="15">
      <c r="A33" s="22" t="s">
        <v>89</v>
      </c>
      <c r="B33" s="15"/>
      <c r="C33" s="15" t="s">
        <v>34</v>
      </c>
      <c r="D33" s="15"/>
      <c r="E33" s="15"/>
      <c r="F33" s="15"/>
      <c r="G33" s="23">
        <f>SUM(G34)+G42</f>
        <v>7966.599999999999</v>
      </c>
    </row>
    <row r="34" spans="1:7" ht="30">
      <c r="A34" s="24" t="s">
        <v>104</v>
      </c>
      <c r="B34" s="15"/>
      <c r="C34" s="15" t="s">
        <v>34</v>
      </c>
      <c r="D34" s="15" t="s">
        <v>78</v>
      </c>
      <c r="E34" s="15"/>
      <c r="F34" s="15"/>
      <c r="G34" s="23">
        <f>SUM(G36)</f>
        <v>6922.799999999999</v>
      </c>
    </row>
    <row r="35" spans="1:7" ht="15">
      <c r="A35" s="24" t="s">
        <v>196</v>
      </c>
      <c r="B35" s="15"/>
      <c r="C35" s="15" t="s">
        <v>34</v>
      </c>
      <c r="D35" s="15" t="s">
        <v>78</v>
      </c>
      <c r="E35" s="15" t="s">
        <v>197</v>
      </c>
      <c r="F35" s="15"/>
      <c r="G35" s="23">
        <f>SUM(G36)</f>
        <v>6922.799999999999</v>
      </c>
    </row>
    <row r="36" spans="1:7" ht="30">
      <c r="A36" s="22" t="s">
        <v>80</v>
      </c>
      <c r="B36" s="15"/>
      <c r="C36" s="15" t="s">
        <v>34</v>
      </c>
      <c r="D36" s="15" t="s">
        <v>78</v>
      </c>
      <c r="E36" s="15" t="s">
        <v>106</v>
      </c>
      <c r="F36" s="15"/>
      <c r="G36" s="23">
        <f>SUM(G37+G40)</f>
        <v>6922.799999999999</v>
      </c>
    </row>
    <row r="37" spans="1:7" ht="30">
      <c r="A37" s="22" t="s">
        <v>198</v>
      </c>
      <c r="B37" s="15"/>
      <c r="C37" s="15" t="s">
        <v>34</v>
      </c>
      <c r="D37" s="15" t="s">
        <v>78</v>
      </c>
      <c r="E37" s="15" t="s">
        <v>112</v>
      </c>
      <c r="F37" s="15"/>
      <c r="G37" s="23">
        <f>SUM(G38:G39)</f>
        <v>4825.2</v>
      </c>
    </row>
    <row r="38" spans="1:7" ht="45">
      <c r="A38" s="25" t="s">
        <v>51</v>
      </c>
      <c r="B38" s="15"/>
      <c r="C38" s="15" t="s">
        <v>34</v>
      </c>
      <c r="D38" s="15" t="s">
        <v>78</v>
      </c>
      <c r="E38" s="15" t="s">
        <v>112</v>
      </c>
      <c r="F38" s="15" t="s">
        <v>91</v>
      </c>
      <c r="G38" s="23">
        <v>4819.9</v>
      </c>
    </row>
    <row r="39" spans="1:7" ht="30">
      <c r="A39" s="22" t="s">
        <v>52</v>
      </c>
      <c r="B39" s="15"/>
      <c r="C39" s="15" t="s">
        <v>34</v>
      </c>
      <c r="D39" s="15" t="s">
        <v>78</v>
      </c>
      <c r="E39" s="15" t="s">
        <v>112</v>
      </c>
      <c r="F39" s="15" t="s">
        <v>93</v>
      </c>
      <c r="G39" s="26">
        <v>5.3</v>
      </c>
    </row>
    <row r="40" spans="1:7" ht="30">
      <c r="A40" s="22" t="s">
        <v>105</v>
      </c>
      <c r="B40" s="15"/>
      <c r="C40" s="15" t="s">
        <v>34</v>
      </c>
      <c r="D40" s="15" t="s">
        <v>78</v>
      </c>
      <c r="E40" s="15" t="s">
        <v>113</v>
      </c>
      <c r="F40" s="15"/>
      <c r="G40" s="23">
        <f>SUM(G41)</f>
        <v>2097.6</v>
      </c>
    </row>
    <row r="41" spans="1:7" ht="45">
      <c r="A41" s="25" t="s">
        <v>51</v>
      </c>
      <c r="B41" s="15"/>
      <c r="C41" s="15" t="s">
        <v>34</v>
      </c>
      <c r="D41" s="15" t="s">
        <v>78</v>
      </c>
      <c r="E41" s="15" t="s">
        <v>113</v>
      </c>
      <c r="F41" s="15" t="s">
        <v>91</v>
      </c>
      <c r="G41" s="23">
        <v>2097.6</v>
      </c>
    </row>
    <row r="42" spans="1:7" ht="15">
      <c r="A42" s="22" t="s">
        <v>95</v>
      </c>
      <c r="B42" s="15"/>
      <c r="C42" s="15" t="s">
        <v>34</v>
      </c>
      <c r="D42" s="15" t="s">
        <v>96</v>
      </c>
      <c r="E42" s="15"/>
      <c r="F42" s="15"/>
      <c r="G42" s="23">
        <f>SUM(G44)</f>
        <v>1043.8</v>
      </c>
    </row>
    <row r="43" spans="1:7" ht="15">
      <c r="A43" s="24" t="s">
        <v>196</v>
      </c>
      <c r="B43" s="15"/>
      <c r="C43" s="15" t="s">
        <v>34</v>
      </c>
      <c r="D43" s="15" t="s">
        <v>96</v>
      </c>
      <c r="E43" s="15" t="s">
        <v>197</v>
      </c>
      <c r="F43" s="15"/>
      <c r="G43" s="23">
        <f>SUM(G44)</f>
        <v>1043.8</v>
      </c>
    </row>
    <row r="44" spans="1:7" ht="30">
      <c r="A44" s="22" t="s">
        <v>80</v>
      </c>
      <c r="B44" s="15"/>
      <c r="C44" s="15" t="s">
        <v>34</v>
      </c>
      <c r="D44" s="15" t="s">
        <v>96</v>
      </c>
      <c r="E44" s="15" t="s">
        <v>106</v>
      </c>
      <c r="F44" s="15"/>
      <c r="G44" s="26">
        <f>SUM(G45+G48+G50)</f>
        <v>1043.8</v>
      </c>
    </row>
    <row r="45" spans="1:7" ht="15">
      <c r="A45" s="22" t="s">
        <v>97</v>
      </c>
      <c r="B45" s="15"/>
      <c r="C45" s="15" t="s">
        <v>34</v>
      </c>
      <c r="D45" s="15" t="s">
        <v>96</v>
      </c>
      <c r="E45" s="15" t="s">
        <v>109</v>
      </c>
      <c r="F45" s="15"/>
      <c r="G45" s="26">
        <f>SUM(G46:G47)</f>
        <v>214.9</v>
      </c>
    </row>
    <row r="46" spans="1:7" ht="30">
      <c r="A46" s="22" t="s">
        <v>52</v>
      </c>
      <c r="B46" s="15"/>
      <c r="C46" s="15" t="s">
        <v>34</v>
      </c>
      <c r="D46" s="15" t="s">
        <v>96</v>
      </c>
      <c r="E46" s="15" t="s">
        <v>109</v>
      </c>
      <c r="F46" s="15" t="s">
        <v>93</v>
      </c>
      <c r="G46" s="26">
        <v>212.4</v>
      </c>
    </row>
    <row r="47" spans="1:7" ht="15">
      <c r="A47" s="22" t="s">
        <v>22</v>
      </c>
      <c r="B47" s="15"/>
      <c r="C47" s="15" t="s">
        <v>34</v>
      </c>
      <c r="D47" s="15" t="s">
        <v>96</v>
      </c>
      <c r="E47" s="15" t="s">
        <v>109</v>
      </c>
      <c r="F47" s="15" t="s">
        <v>98</v>
      </c>
      <c r="G47" s="26">
        <v>2.5</v>
      </c>
    </row>
    <row r="48" spans="1:7" ht="15">
      <c r="A48" s="22" t="s">
        <v>99</v>
      </c>
      <c r="B48" s="15"/>
      <c r="C48" s="15" t="s">
        <v>34</v>
      </c>
      <c r="D48" s="15" t="s">
        <v>96</v>
      </c>
      <c r="E48" s="15" t="s">
        <v>110</v>
      </c>
      <c r="F48" s="15"/>
      <c r="G48" s="26">
        <f>SUM(G49)</f>
        <v>200.6</v>
      </c>
    </row>
    <row r="49" spans="1:7" ht="30">
      <c r="A49" s="22" t="s">
        <v>52</v>
      </c>
      <c r="B49" s="15"/>
      <c r="C49" s="15" t="s">
        <v>34</v>
      </c>
      <c r="D49" s="15" t="s">
        <v>96</v>
      </c>
      <c r="E49" s="15" t="s">
        <v>110</v>
      </c>
      <c r="F49" s="15" t="s">
        <v>93</v>
      </c>
      <c r="G49" s="23">
        <v>200.6</v>
      </c>
    </row>
    <row r="50" spans="1:7" ht="15">
      <c r="A50" s="24" t="s">
        <v>100</v>
      </c>
      <c r="B50" s="15"/>
      <c r="C50" s="15" t="s">
        <v>34</v>
      </c>
      <c r="D50" s="15" t="s">
        <v>96</v>
      </c>
      <c r="E50" s="15" t="s">
        <v>111</v>
      </c>
      <c r="F50" s="15"/>
      <c r="G50" s="23">
        <f>SUM(G51:G52)</f>
        <v>628.3</v>
      </c>
    </row>
    <row r="51" spans="1:7" ht="30">
      <c r="A51" s="22" t="s">
        <v>52</v>
      </c>
      <c r="B51" s="15"/>
      <c r="C51" s="15" t="s">
        <v>34</v>
      </c>
      <c r="D51" s="15" t="s">
        <v>96</v>
      </c>
      <c r="E51" s="15" t="s">
        <v>111</v>
      </c>
      <c r="F51" s="15" t="s">
        <v>93</v>
      </c>
      <c r="G51" s="23">
        <v>568.3</v>
      </c>
    </row>
    <row r="52" spans="1:7" ht="15">
      <c r="A52" s="22" t="s">
        <v>22</v>
      </c>
      <c r="B52" s="15"/>
      <c r="C52" s="15" t="s">
        <v>34</v>
      </c>
      <c r="D52" s="15" t="s">
        <v>96</v>
      </c>
      <c r="E52" s="15" t="s">
        <v>111</v>
      </c>
      <c r="F52" s="15" t="s">
        <v>98</v>
      </c>
      <c r="G52" s="23">
        <v>60</v>
      </c>
    </row>
    <row r="53" spans="1:8" s="21" customFormat="1" ht="14.25">
      <c r="A53" s="17" t="s">
        <v>216</v>
      </c>
      <c r="B53" s="19">
        <v>283</v>
      </c>
      <c r="C53" s="27"/>
      <c r="D53" s="27"/>
      <c r="E53" s="27"/>
      <c r="F53" s="27"/>
      <c r="G53" s="28">
        <f>SUM(G54+G133+G166+G351+G395)+G244+G368+G440+G387</f>
        <v>785729.4999999999</v>
      </c>
      <c r="H53" s="29"/>
    </row>
    <row r="54" spans="1:7" ht="15">
      <c r="A54" s="22" t="s">
        <v>89</v>
      </c>
      <c r="B54" s="16"/>
      <c r="C54" s="30" t="s">
        <v>34</v>
      </c>
      <c r="D54" s="30"/>
      <c r="E54" s="30"/>
      <c r="F54" s="14"/>
      <c r="G54" s="26">
        <f>SUM(G55+G60)+G82+G86</f>
        <v>181968.6</v>
      </c>
    </row>
    <row r="55" spans="1:7" ht="30">
      <c r="A55" s="22" t="s">
        <v>168</v>
      </c>
      <c r="B55" s="16"/>
      <c r="C55" s="30" t="s">
        <v>34</v>
      </c>
      <c r="D55" s="30" t="s">
        <v>44</v>
      </c>
      <c r="E55" s="30"/>
      <c r="F55" s="14"/>
      <c r="G55" s="26">
        <f>SUM(G56)</f>
        <v>1992.8</v>
      </c>
    </row>
    <row r="56" spans="1:7" ht="30">
      <c r="A56" s="31" t="s">
        <v>664</v>
      </c>
      <c r="B56" s="32"/>
      <c r="C56" s="30" t="s">
        <v>34</v>
      </c>
      <c r="D56" s="30" t="s">
        <v>44</v>
      </c>
      <c r="E56" s="14" t="s">
        <v>217</v>
      </c>
      <c r="F56" s="14"/>
      <c r="G56" s="26">
        <f>SUM(G57)</f>
        <v>1992.8</v>
      </c>
    </row>
    <row r="57" spans="1:7" ht="30">
      <c r="A57" s="22" t="s">
        <v>80</v>
      </c>
      <c r="B57" s="16"/>
      <c r="C57" s="30" t="s">
        <v>34</v>
      </c>
      <c r="D57" s="30" t="s">
        <v>44</v>
      </c>
      <c r="E57" s="30" t="s">
        <v>218</v>
      </c>
      <c r="F57" s="30"/>
      <c r="G57" s="26">
        <f>SUM(G58)</f>
        <v>1992.8</v>
      </c>
    </row>
    <row r="58" spans="1:7" ht="15">
      <c r="A58" s="22" t="s">
        <v>219</v>
      </c>
      <c r="B58" s="16"/>
      <c r="C58" s="30" t="s">
        <v>34</v>
      </c>
      <c r="D58" s="30" t="s">
        <v>44</v>
      </c>
      <c r="E58" s="30" t="s">
        <v>220</v>
      </c>
      <c r="F58" s="30"/>
      <c r="G58" s="26">
        <f>SUM(G59)</f>
        <v>1992.8</v>
      </c>
    </row>
    <row r="59" spans="1:7" ht="45">
      <c r="A59" s="25" t="s">
        <v>51</v>
      </c>
      <c r="B59" s="16"/>
      <c r="C59" s="30" t="s">
        <v>34</v>
      </c>
      <c r="D59" s="30" t="s">
        <v>44</v>
      </c>
      <c r="E59" s="30" t="s">
        <v>220</v>
      </c>
      <c r="F59" s="30" t="s">
        <v>91</v>
      </c>
      <c r="G59" s="26">
        <v>1992.8</v>
      </c>
    </row>
    <row r="60" spans="1:7" ht="30">
      <c r="A60" s="22" t="s">
        <v>277</v>
      </c>
      <c r="B60" s="16"/>
      <c r="C60" s="30" t="s">
        <v>34</v>
      </c>
      <c r="D60" s="30" t="s">
        <v>13</v>
      </c>
      <c r="E60" s="14"/>
      <c r="F60" s="14"/>
      <c r="G60" s="26">
        <f>SUM(G65)+G61+G75+G71</f>
        <v>116875.9</v>
      </c>
    </row>
    <row r="61" spans="1:7" ht="30">
      <c r="A61" s="22" t="s">
        <v>661</v>
      </c>
      <c r="B61" s="33"/>
      <c r="C61" s="30" t="s">
        <v>34</v>
      </c>
      <c r="D61" s="30" t="s">
        <v>13</v>
      </c>
      <c r="E61" s="30" t="s">
        <v>227</v>
      </c>
      <c r="F61" s="14"/>
      <c r="G61" s="26">
        <f>SUM(G62)</f>
        <v>378</v>
      </c>
    </row>
    <row r="62" spans="1:7" ht="15">
      <c r="A62" s="36" t="s">
        <v>818</v>
      </c>
      <c r="B62" s="33"/>
      <c r="C62" s="30" t="s">
        <v>34</v>
      </c>
      <c r="D62" s="30" t="s">
        <v>13</v>
      </c>
      <c r="E62" s="14" t="s">
        <v>823</v>
      </c>
      <c r="F62" s="14"/>
      <c r="G62" s="26">
        <f>SUM(G63:G64)</f>
        <v>378</v>
      </c>
    </row>
    <row r="63" spans="1:7" ht="45">
      <c r="A63" s="25" t="s">
        <v>51</v>
      </c>
      <c r="B63" s="33"/>
      <c r="C63" s="30" t="s">
        <v>34</v>
      </c>
      <c r="D63" s="30" t="s">
        <v>13</v>
      </c>
      <c r="E63" s="14" t="s">
        <v>823</v>
      </c>
      <c r="F63" s="14">
        <v>100</v>
      </c>
      <c r="G63" s="26">
        <v>355.5</v>
      </c>
    </row>
    <row r="64" spans="1:7" ht="30">
      <c r="A64" s="22" t="s">
        <v>52</v>
      </c>
      <c r="B64" s="33"/>
      <c r="C64" s="30" t="s">
        <v>34</v>
      </c>
      <c r="D64" s="30" t="s">
        <v>13</v>
      </c>
      <c r="E64" s="14" t="s">
        <v>823</v>
      </c>
      <c r="F64" s="30" t="s">
        <v>93</v>
      </c>
      <c r="G64" s="26">
        <v>22.5</v>
      </c>
    </row>
    <row r="65" spans="1:7" ht="30">
      <c r="A65" s="31" t="s">
        <v>662</v>
      </c>
      <c r="B65" s="32"/>
      <c r="C65" s="30" t="s">
        <v>34</v>
      </c>
      <c r="D65" s="30" t="s">
        <v>13</v>
      </c>
      <c r="E65" s="14" t="s">
        <v>217</v>
      </c>
      <c r="F65" s="14"/>
      <c r="G65" s="26">
        <f>SUM(G66)</f>
        <v>114951.4</v>
      </c>
    </row>
    <row r="66" spans="1:7" ht="30">
      <c r="A66" s="22" t="s">
        <v>80</v>
      </c>
      <c r="B66" s="16"/>
      <c r="C66" s="30" t="s">
        <v>34</v>
      </c>
      <c r="D66" s="30" t="s">
        <v>13</v>
      </c>
      <c r="E66" s="30" t="s">
        <v>218</v>
      </c>
      <c r="F66" s="30"/>
      <c r="G66" s="26">
        <f>SUM(G67)</f>
        <v>114951.4</v>
      </c>
    </row>
    <row r="67" spans="1:7" ht="15">
      <c r="A67" s="22" t="s">
        <v>82</v>
      </c>
      <c r="B67" s="16"/>
      <c r="C67" s="30" t="s">
        <v>34</v>
      </c>
      <c r="D67" s="30" t="s">
        <v>13</v>
      </c>
      <c r="E67" s="30" t="s">
        <v>222</v>
      </c>
      <c r="F67" s="30"/>
      <c r="G67" s="26">
        <f>SUM(G68:G70)</f>
        <v>114951.4</v>
      </c>
    </row>
    <row r="68" spans="1:7" ht="45">
      <c r="A68" s="25" t="s">
        <v>51</v>
      </c>
      <c r="B68" s="16"/>
      <c r="C68" s="30" t="s">
        <v>34</v>
      </c>
      <c r="D68" s="30" t="s">
        <v>13</v>
      </c>
      <c r="E68" s="30" t="s">
        <v>222</v>
      </c>
      <c r="F68" s="30" t="s">
        <v>91</v>
      </c>
      <c r="G68" s="26">
        <v>114857.9</v>
      </c>
    </row>
    <row r="69" spans="1:7" ht="29.25" customHeight="1">
      <c r="A69" s="22" t="s">
        <v>52</v>
      </c>
      <c r="B69" s="16"/>
      <c r="C69" s="30" t="s">
        <v>34</v>
      </c>
      <c r="D69" s="30" t="s">
        <v>13</v>
      </c>
      <c r="E69" s="30" t="s">
        <v>222</v>
      </c>
      <c r="F69" s="30" t="s">
        <v>93</v>
      </c>
      <c r="G69" s="26">
        <v>93.5</v>
      </c>
    </row>
    <row r="70" spans="1:7" ht="15">
      <c r="A70" s="22" t="s">
        <v>42</v>
      </c>
      <c r="B70" s="16"/>
      <c r="C70" s="30" t="s">
        <v>34</v>
      </c>
      <c r="D70" s="30" t="s">
        <v>13</v>
      </c>
      <c r="E70" s="30" t="s">
        <v>222</v>
      </c>
      <c r="F70" s="30" t="s">
        <v>101</v>
      </c>
      <c r="G70" s="26">
        <v>0</v>
      </c>
    </row>
    <row r="71" spans="1:7" ht="30">
      <c r="A71" s="217" t="s">
        <v>666</v>
      </c>
      <c r="B71" s="16"/>
      <c r="C71" s="218" t="s">
        <v>34</v>
      </c>
      <c r="D71" s="218" t="s">
        <v>13</v>
      </c>
      <c r="E71" s="218" t="s">
        <v>244</v>
      </c>
      <c r="F71" s="218"/>
      <c r="G71" s="26">
        <f>SUM(G72)</f>
        <v>1447.3</v>
      </c>
    </row>
    <row r="72" spans="1:7" ht="15">
      <c r="A72" s="36" t="s">
        <v>820</v>
      </c>
      <c r="B72" s="16"/>
      <c r="C72" s="218" t="s">
        <v>34</v>
      </c>
      <c r="D72" s="218" t="s">
        <v>13</v>
      </c>
      <c r="E72" s="218" t="s">
        <v>835</v>
      </c>
      <c r="F72" s="218"/>
      <c r="G72" s="26">
        <f>SUM(G73:G74)</f>
        <v>1447.3</v>
      </c>
    </row>
    <row r="73" spans="1:7" ht="45">
      <c r="A73" s="25" t="s">
        <v>51</v>
      </c>
      <c r="B73" s="16"/>
      <c r="C73" s="218" t="s">
        <v>34</v>
      </c>
      <c r="D73" s="218" t="s">
        <v>13</v>
      </c>
      <c r="E73" s="218" t="s">
        <v>835</v>
      </c>
      <c r="F73" s="14">
        <v>100</v>
      </c>
      <c r="G73" s="26">
        <v>1387.8</v>
      </c>
    </row>
    <row r="74" spans="1:7" ht="30">
      <c r="A74" s="217" t="s">
        <v>52</v>
      </c>
      <c r="B74" s="16"/>
      <c r="C74" s="218" t="s">
        <v>34</v>
      </c>
      <c r="D74" s="218" t="s">
        <v>13</v>
      </c>
      <c r="E74" s="218" t="s">
        <v>835</v>
      </c>
      <c r="F74" s="218" t="s">
        <v>93</v>
      </c>
      <c r="G74" s="26">
        <v>59.5</v>
      </c>
    </row>
    <row r="75" spans="1:7" ht="15">
      <c r="A75" s="22" t="s">
        <v>196</v>
      </c>
      <c r="B75" s="16"/>
      <c r="C75" s="30" t="s">
        <v>34</v>
      </c>
      <c r="D75" s="30" t="s">
        <v>13</v>
      </c>
      <c r="E75" s="30" t="s">
        <v>197</v>
      </c>
      <c r="F75" s="30"/>
      <c r="G75" s="26">
        <f>SUM(G76)</f>
        <v>99.2</v>
      </c>
    </row>
    <row r="76" spans="1:7" ht="165">
      <c r="A76" s="36" t="s">
        <v>821</v>
      </c>
      <c r="B76" s="16"/>
      <c r="C76" s="30" t="s">
        <v>34</v>
      </c>
      <c r="D76" s="30" t="s">
        <v>13</v>
      </c>
      <c r="E76" s="30" t="s">
        <v>822</v>
      </c>
      <c r="F76" s="14"/>
      <c r="G76" s="26">
        <f>SUM(G77:G78)</f>
        <v>99.2</v>
      </c>
    </row>
    <row r="77" spans="1:7" ht="45">
      <c r="A77" s="25" t="s">
        <v>51</v>
      </c>
      <c r="B77" s="16"/>
      <c r="C77" s="30" t="s">
        <v>34</v>
      </c>
      <c r="D77" s="30" t="s">
        <v>13</v>
      </c>
      <c r="E77" s="218" t="s">
        <v>822</v>
      </c>
      <c r="F77" s="30" t="s">
        <v>91</v>
      </c>
      <c r="G77" s="26">
        <v>99.2</v>
      </c>
    </row>
    <row r="78" spans="1:7" ht="27.75" customHeight="1" hidden="1">
      <c r="A78" s="22" t="s">
        <v>52</v>
      </c>
      <c r="B78" s="16"/>
      <c r="C78" s="30" t="s">
        <v>34</v>
      </c>
      <c r="D78" s="30" t="s">
        <v>13</v>
      </c>
      <c r="E78" s="30" t="s">
        <v>224</v>
      </c>
      <c r="F78" s="30" t="s">
        <v>93</v>
      </c>
      <c r="G78" s="26"/>
    </row>
    <row r="79" spans="1:7" ht="45" hidden="1">
      <c r="A79" s="22" t="s">
        <v>430</v>
      </c>
      <c r="B79" s="34"/>
      <c r="C79" s="30" t="s">
        <v>34</v>
      </c>
      <c r="D79" s="30" t="s">
        <v>13</v>
      </c>
      <c r="E79" s="30" t="s">
        <v>431</v>
      </c>
      <c r="F79" s="14"/>
      <c r="G79" s="26">
        <f>SUM(G80:G81)</f>
        <v>0</v>
      </c>
    </row>
    <row r="80" spans="1:7" ht="45" hidden="1">
      <c r="A80" s="25" t="s">
        <v>51</v>
      </c>
      <c r="B80" s="34"/>
      <c r="C80" s="30" t="s">
        <v>34</v>
      </c>
      <c r="D80" s="30" t="s">
        <v>13</v>
      </c>
      <c r="E80" s="30" t="s">
        <v>431</v>
      </c>
      <c r="F80" s="30" t="s">
        <v>91</v>
      </c>
      <c r="G80" s="26"/>
    </row>
    <row r="81" spans="1:7" ht="30" hidden="1">
      <c r="A81" s="22" t="s">
        <v>52</v>
      </c>
      <c r="B81" s="34"/>
      <c r="C81" s="30" t="s">
        <v>34</v>
      </c>
      <c r="D81" s="30" t="s">
        <v>13</v>
      </c>
      <c r="E81" s="30" t="s">
        <v>431</v>
      </c>
      <c r="F81" s="30" t="s">
        <v>93</v>
      </c>
      <c r="G81" s="26"/>
    </row>
    <row r="82" spans="1:7" ht="15">
      <c r="A82" s="22" t="s">
        <v>171</v>
      </c>
      <c r="B82" s="16"/>
      <c r="C82" s="30" t="s">
        <v>34</v>
      </c>
      <c r="D82" s="30" t="s">
        <v>172</v>
      </c>
      <c r="E82" s="30"/>
      <c r="F82" s="30"/>
      <c r="G82" s="26">
        <f>SUM(G83)</f>
        <v>23.1</v>
      </c>
    </row>
    <row r="83" spans="1:7" ht="15">
      <c r="A83" s="22" t="s">
        <v>813</v>
      </c>
      <c r="B83" s="16"/>
      <c r="C83" s="30" t="s">
        <v>34</v>
      </c>
      <c r="D83" s="30" t="s">
        <v>172</v>
      </c>
      <c r="E83" s="30" t="s">
        <v>197</v>
      </c>
      <c r="F83" s="30"/>
      <c r="G83" s="26">
        <f>SUM(G84)</f>
        <v>23.1</v>
      </c>
    </row>
    <row r="84" spans="1:7" ht="45">
      <c r="A84" s="36" t="s">
        <v>226</v>
      </c>
      <c r="B84" s="16"/>
      <c r="C84" s="30" t="s">
        <v>34</v>
      </c>
      <c r="D84" s="30" t="s">
        <v>172</v>
      </c>
      <c r="E84" s="30" t="s">
        <v>819</v>
      </c>
      <c r="F84" s="30"/>
      <c r="G84" s="26">
        <f>SUM(G85)</f>
        <v>23.1</v>
      </c>
    </row>
    <row r="85" spans="1:7" ht="15">
      <c r="A85" s="22" t="s">
        <v>92</v>
      </c>
      <c r="B85" s="16"/>
      <c r="C85" s="30" t="s">
        <v>34</v>
      </c>
      <c r="D85" s="30" t="s">
        <v>172</v>
      </c>
      <c r="E85" s="30" t="s">
        <v>819</v>
      </c>
      <c r="F85" s="30" t="s">
        <v>93</v>
      </c>
      <c r="G85" s="26">
        <v>23.1</v>
      </c>
    </row>
    <row r="86" spans="1:7" ht="15">
      <c r="A86" s="22" t="s">
        <v>95</v>
      </c>
      <c r="B86" s="16"/>
      <c r="C86" s="30" t="s">
        <v>34</v>
      </c>
      <c r="D86" s="30" t="s">
        <v>96</v>
      </c>
      <c r="E86" s="30"/>
      <c r="F86" s="14"/>
      <c r="G86" s="26">
        <f>SUM(G87+G89+G92+G103+G114+G116+G120+G122+G130)</f>
        <v>63076.799999999996</v>
      </c>
    </row>
    <row r="87" spans="1:7" ht="30" hidden="1">
      <c r="A87" s="22" t="s">
        <v>611</v>
      </c>
      <c r="B87" s="16"/>
      <c r="C87" s="30" t="s">
        <v>34</v>
      </c>
      <c r="D87" s="30" t="s">
        <v>96</v>
      </c>
      <c r="E87" s="30" t="s">
        <v>227</v>
      </c>
      <c r="F87" s="14"/>
      <c r="G87" s="26">
        <f>SUM(G88)</f>
        <v>0</v>
      </c>
    </row>
    <row r="88" spans="1:7" ht="15" hidden="1">
      <c r="A88" s="22" t="s">
        <v>92</v>
      </c>
      <c r="B88" s="16"/>
      <c r="C88" s="30" t="s">
        <v>34</v>
      </c>
      <c r="D88" s="30" t="s">
        <v>96</v>
      </c>
      <c r="E88" s="14" t="s">
        <v>227</v>
      </c>
      <c r="F88" s="14">
        <v>200</v>
      </c>
      <c r="G88" s="26"/>
    </row>
    <row r="89" spans="1:7" ht="30">
      <c r="A89" s="22" t="s">
        <v>663</v>
      </c>
      <c r="B89" s="16"/>
      <c r="C89" s="30" t="s">
        <v>34</v>
      </c>
      <c r="D89" s="30" t="s">
        <v>96</v>
      </c>
      <c r="E89" s="30" t="s">
        <v>228</v>
      </c>
      <c r="F89" s="14"/>
      <c r="G89" s="26">
        <f>SUM(G90:G91)</f>
        <v>450</v>
      </c>
    </row>
    <row r="90" spans="1:7" ht="30">
      <c r="A90" s="22" t="s">
        <v>52</v>
      </c>
      <c r="B90" s="16"/>
      <c r="C90" s="30" t="s">
        <v>34</v>
      </c>
      <c r="D90" s="30" t="s">
        <v>96</v>
      </c>
      <c r="E90" s="14" t="s">
        <v>228</v>
      </c>
      <c r="F90" s="14">
        <v>200</v>
      </c>
      <c r="G90" s="26">
        <v>450</v>
      </c>
    </row>
    <row r="91" spans="1:7" ht="15" hidden="1">
      <c r="A91" s="22" t="s">
        <v>22</v>
      </c>
      <c r="B91" s="16"/>
      <c r="C91" s="30" t="s">
        <v>34</v>
      </c>
      <c r="D91" s="30" t="s">
        <v>96</v>
      </c>
      <c r="E91" s="14" t="s">
        <v>228</v>
      </c>
      <c r="F91" s="14">
        <v>800</v>
      </c>
      <c r="G91" s="26"/>
    </row>
    <row r="92" spans="1:7" ht="30">
      <c r="A92" s="31" t="s">
        <v>664</v>
      </c>
      <c r="B92" s="32"/>
      <c r="C92" s="30" t="s">
        <v>34</v>
      </c>
      <c r="D92" s="30" t="s">
        <v>96</v>
      </c>
      <c r="E92" s="14" t="s">
        <v>217</v>
      </c>
      <c r="F92" s="14"/>
      <c r="G92" s="26">
        <f>SUM(G93)</f>
        <v>38916.2</v>
      </c>
    </row>
    <row r="93" spans="1:7" ht="30">
      <c r="A93" s="22" t="s">
        <v>80</v>
      </c>
      <c r="B93" s="16"/>
      <c r="C93" s="30" t="s">
        <v>34</v>
      </c>
      <c r="D93" s="30" t="s">
        <v>96</v>
      </c>
      <c r="E93" s="30" t="s">
        <v>218</v>
      </c>
      <c r="F93" s="14"/>
      <c r="G93" s="26">
        <f>SUM(G94+G97+G99)</f>
        <v>38916.2</v>
      </c>
    </row>
    <row r="94" spans="1:7" ht="15">
      <c r="A94" s="22" t="s">
        <v>97</v>
      </c>
      <c r="B94" s="16"/>
      <c r="C94" s="30" t="s">
        <v>34</v>
      </c>
      <c r="D94" s="30" t="s">
        <v>96</v>
      </c>
      <c r="E94" s="14" t="s">
        <v>229</v>
      </c>
      <c r="F94" s="14"/>
      <c r="G94" s="26">
        <f>SUM(G95:G96)</f>
        <v>5339.4</v>
      </c>
    </row>
    <row r="95" spans="1:7" ht="30">
      <c r="A95" s="22" t="s">
        <v>52</v>
      </c>
      <c r="B95" s="16"/>
      <c r="C95" s="30" t="s">
        <v>34</v>
      </c>
      <c r="D95" s="30" t="s">
        <v>96</v>
      </c>
      <c r="E95" s="14" t="s">
        <v>229</v>
      </c>
      <c r="F95" s="14">
        <v>200</v>
      </c>
      <c r="G95" s="26">
        <v>5253.9</v>
      </c>
    </row>
    <row r="96" spans="1:7" ht="15">
      <c r="A96" s="22" t="s">
        <v>22</v>
      </c>
      <c r="B96" s="16"/>
      <c r="C96" s="30" t="s">
        <v>34</v>
      </c>
      <c r="D96" s="30" t="s">
        <v>96</v>
      </c>
      <c r="E96" s="14" t="s">
        <v>229</v>
      </c>
      <c r="F96" s="14">
        <v>800</v>
      </c>
      <c r="G96" s="26">
        <v>85.5</v>
      </c>
    </row>
    <row r="97" spans="1:7" ht="15">
      <c r="A97" s="22" t="s">
        <v>99</v>
      </c>
      <c r="B97" s="16"/>
      <c r="C97" s="30" t="s">
        <v>34</v>
      </c>
      <c r="D97" s="30" t="s">
        <v>96</v>
      </c>
      <c r="E97" s="14" t="s">
        <v>230</v>
      </c>
      <c r="F97" s="14"/>
      <c r="G97" s="26">
        <f>SUM(G98)</f>
        <v>11024.5</v>
      </c>
    </row>
    <row r="98" spans="1:7" ht="30">
      <c r="A98" s="22" t="s">
        <v>52</v>
      </c>
      <c r="B98" s="16"/>
      <c r="C98" s="30" t="s">
        <v>34</v>
      </c>
      <c r="D98" s="30" t="s">
        <v>96</v>
      </c>
      <c r="E98" s="14" t="s">
        <v>230</v>
      </c>
      <c r="F98" s="14">
        <v>200</v>
      </c>
      <c r="G98" s="26">
        <v>11024.5</v>
      </c>
    </row>
    <row r="99" spans="1:7" ht="15">
      <c r="A99" s="22" t="s">
        <v>100</v>
      </c>
      <c r="B99" s="16"/>
      <c r="C99" s="30" t="s">
        <v>34</v>
      </c>
      <c r="D99" s="30" t="s">
        <v>96</v>
      </c>
      <c r="E99" s="14" t="s">
        <v>231</v>
      </c>
      <c r="F99" s="14"/>
      <c r="G99" s="26">
        <f>SUM(G100:G102)</f>
        <v>22552.3</v>
      </c>
    </row>
    <row r="100" spans="1:7" ht="27.75" customHeight="1">
      <c r="A100" s="22" t="s">
        <v>52</v>
      </c>
      <c r="B100" s="16"/>
      <c r="C100" s="30" t="s">
        <v>34</v>
      </c>
      <c r="D100" s="30" t="s">
        <v>96</v>
      </c>
      <c r="E100" s="14" t="s">
        <v>231</v>
      </c>
      <c r="F100" s="14">
        <v>200</v>
      </c>
      <c r="G100" s="26">
        <v>16518.6</v>
      </c>
    </row>
    <row r="101" spans="1:7" ht="15">
      <c r="A101" s="22" t="s">
        <v>42</v>
      </c>
      <c r="B101" s="16"/>
      <c r="C101" s="30" t="s">
        <v>34</v>
      </c>
      <c r="D101" s="30" t="s">
        <v>96</v>
      </c>
      <c r="E101" s="14" t="s">
        <v>231</v>
      </c>
      <c r="F101" s="14">
        <v>300</v>
      </c>
      <c r="G101" s="26">
        <v>600</v>
      </c>
    </row>
    <row r="102" spans="1:7" ht="15">
      <c r="A102" s="22" t="s">
        <v>22</v>
      </c>
      <c r="B102" s="16"/>
      <c r="C102" s="30" t="s">
        <v>34</v>
      </c>
      <c r="D102" s="30" t="s">
        <v>96</v>
      </c>
      <c r="E102" s="14" t="s">
        <v>231</v>
      </c>
      <c r="F102" s="14">
        <v>800</v>
      </c>
      <c r="G102" s="26">
        <v>5433.7</v>
      </c>
    </row>
    <row r="103" spans="1:7" ht="30">
      <c r="A103" s="22" t="s">
        <v>665</v>
      </c>
      <c r="B103" s="16"/>
      <c r="C103" s="30" t="s">
        <v>34</v>
      </c>
      <c r="D103" s="30" t="s">
        <v>96</v>
      </c>
      <c r="E103" s="14" t="s">
        <v>232</v>
      </c>
      <c r="F103" s="14"/>
      <c r="G103" s="26">
        <f>SUM(G104)+G109</f>
        <v>14341.7</v>
      </c>
    </row>
    <row r="104" spans="1:7" ht="30">
      <c r="A104" s="22" t="s">
        <v>233</v>
      </c>
      <c r="B104" s="16"/>
      <c r="C104" s="30" t="s">
        <v>34</v>
      </c>
      <c r="D104" s="30" t="s">
        <v>96</v>
      </c>
      <c r="E104" s="14" t="s">
        <v>234</v>
      </c>
      <c r="F104" s="14"/>
      <c r="G104" s="26">
        <f>SUM(G105)</f>
        <v>13352.7</v>
      </c>
    </row>
    <row r="105" spans="1:7" ht="30">
      <c r="A105" s="22" t="s">
        <v>80</v>
      </c>
      <c r="B105" s="16"/>
      <c r="C105" s="30" t="s">
        <v>34</v>
      </c>
      <c r="D105" s="30" t="s">
        <v>96</v>
      </c>
      <c r="E105" s="14" t="s">
        <v>235</v>
      </c>
      <c r="F105" s="14"/>
      <c r="G105" s="26">
        <f>SUM(G106)</f>
        <v>13352.7</v>
      </c>
    </row>
    <row r="106" spans="1:7" ht="30">
      <c r="A106" s="22" t="s">
        <v>626</v>
      </c>
      <c r="B106" s="16"/>
      <c r="C106" s="30" t="s">
        <v>34</v>
      </c>
      <c r="D106" s="30" t="s">
        <v>96</v>
      </c>
      <c r="E106" s="14" t="s">
        <v>237</v>
      </c>
      <c r="F106" s="14"/>
      <c r="G106" s="26">
        <f>SUM(G107:G108)</f>
        <v>13352.7</v>
      </c>
    </row>
    <row r="107" spans="1:7" ht="30">
      <c r="A107" s="22" t="s">
        <v>52</v>
      </c>
      <c r="B107" s="16"/>
      <c r="C107" s="30" t="s">
        <v>34</v>
      </c>
      <c r="D107" s="30" t="s">
        <v>96</v>
      </c>
      <c r="E107" s="14" t="s">
        <v>237</v>
      </c>
      <c r="F107" s="14">
        <v>200</v>
      </c>
      <c r="G107" s="26">
        <f>17082.7-250-3500</f>
        <v>13332.7</v>
      </c>
    </row>
    <row r="108" spans="1:7" ht="15">
      <c r="A108" s="22" t="s">
        <v>22</v>
      </c>
      <c r="B108" s="16"/>
      <c r="C108" s="30" t="s">
        <v>34</v>
      </c>
      <c r="D108" s="30" t="s">
        <v>96</v>
      </c>
      <c r="E108" s="14" t="s">
        <v>237</v>
      </c>
      <c r="F108" s="14">
        <v>800</v>
      </c>
      <c r="G108" s="26">
        <v>20</v>
      </c>
    </row>
    <row r="109" spans="1:7" ht="30">
      <c r="A109" s="22" t="s">
        <v>238</v>
      </c>
      <c r="B109" s="16"/>
      <c r="C109" s="30" t="s">
        <v>34</v>
      </c>
      <c r="D109" s="30" t="s">
        <v>96</v>
      </c>
      <c r="E109" s="14" t="s">
        <v>239</v>
      </c>
      <c r="F109" s="14"/>
      <c r="G109" s="26">
        <f>SUM(G110)</f>
        <v>989</v>
      </c>
    </row>
    <row r="110" spans="1:7" ht="30">
      <c r="A110" s="22" t="s">
        <v>80</v>
      </c>
      <c r="B110" s="16"/>
      <c r="C110" s="30" t="s">
        <v>34</v>
      </c>
      <c r="D110" s="30" t="s">
        <v>96</v>
      </c>
      <c r="E110" s="14" t="s">
        <v>240</v>
      </c>
      <c r="F110" s="14"/>
      <c r="G110" s="26">
        <f>SUM(G111)</f>
        <v>989</v>
      </c>
    </row>
    <row r="111" spans="1:7" ht="45" customHeight="1">
      <c r="A111" s="22" t="s">
        <v>626</v>
      </c>
      <c r="B111" s="16"/>
      <c r="C111" s="30" t="s">
        <v>34</v>
      </c>
      <c r="D111" s="30" t="s">
        <v>96</v>
      </c>
      <c r="E111" s="14" t="s">
        <v>241</v>
      </c>
      <c r="F111" s="14"/>
      <c r="G111" s="26">
        <f>SUM(G112:G113)</f>
        <v>989</v>
      </c>
    </row>
    <row r="112" spans="1:7" ht="28.5" customHeight="1">
      <c r="A112" s="22" t="s">
        <v>52</v>
      </c>
      <c r="B112" s="16"/>
      <c r="C112" s="30" t="s">
        <v>34</v>
      </c>
      <c r="D112" s="30" t="s">
        <v>96</v>
      </c>
      <c r="E112" s="14" t="s">
        <v>241</v>
      </c>
      <c r="F112" s="14">
        <v>200</v>
      </c>
      <c r="G112" s="26">
        <v>989</v>
      </c>
    </row>
    <row r="113" spans="1:7" ht="15" hidden="1">
      <c r="A113" s="22" t="s">
        <v>22</v>
      </c>
      <c r="B113" s="16"/>
      <c r="C113" s="30" t="s">
        <v>34</v>
      </c>
      <c r="D113" s="30" t="s">
        <v>96</v>
      </c>
      <c r="E113" s="14" t="s">
        <v>241</v>
      </c>
      <c r="F113" s="14">
        <v>800</v>
      </c>
      <c r="G113" s="26"/>
    </row>
    <row r="114" spans="1:7" ht="30" hidden="1">
      <c r="A114" s="22" t="s">
        <v>242</v>
      </c>
      <c r="B114" s="16"/>
      <c r="C114" s="30" t="s">
        <v>34</v>
      </c>
      <c r="D114" s="30" t="s">
        <v>96</v>
      </c>
      <c r="E114" s="14" t="s">
        <v>243</v>
      </c>
      <c r="F114" s="14"/>
      <c r="G114" s="26">
        <f>SUM(G115)</f>
        <v>0</v>
      </c>
    </row>
    <row r="115" spans="1:7" ht="15" hidden="1">
      <c r="A115" s="22" t="s">
        <v>92</v>
      </c>
      <c r="B115" s="16"/>
      <c r="C115" s="30" t="s">
        <v>34</v>
      </c>
      <c r="D115" s="30" t="s">
        <v>96</v>
      </c>
      <c r="E115" s="14" t="s">
        <v>243</v>
      </c>
      <c r="F115" s="14">
        <v>200</v>
      </c>
      <c r="G115" s="26"/>
    </row>
    <row r="116" spans="1:7" ht="27.75" customHeight="1">
      <c r="A116" s="22" t="s">
        <v>666</v>
      </c>
      <c r="B116" s="16"/>
      <c r="C116" s="30" t="s">
        <v>34</v>
      </c>
      <c r="D116" s="30" t="s">
        <v>96</v>
      </c>
      <c r="E116" s="14" t="s">
        <v>244</v>
      </c>
      <c r="F116" s="14"/>
      <c r="G116" s="26">
        <f>SUM(G117)</f>
        <v>414.4</v>
      </c>
    </row>
    <row r="117" spans="1:7" ht="18.75" customHeight="1">
      <c r="A117" s="219" t="s">
        <v>100</v>
      </c>
      <c r="B117" s="16"/>
      <c r="C117" s="30" t="s">
        <v>34</v>
      </c>
      <c r="D117" s="30" t="s">
        <v>96</v>
      </c>
      <c r="E117" s="14" t="s">
        <v>853</v>
      </c>
      <c r="F117" s="14"/>
      <c r="G117" s="26">
        <f>SUM(G118:G119)</f>
        <v>414.4</v>
      </c>
    </row>
    <row r="118" spans="1:7" ht="30">
      <c r="A118" s="22" t="s">
        <v>52</v>
      </c>
      <c r="B118" s="16"/>
      <c r="C118" s="30" t="s">
        <v>34</v>
      </c>
      <c r="D118" s="30" t="s">
        <v>96</v>
      </c>
      <c r="E118" s="14" t="s">
        <v>853</v>
      </c>
      <c r="F118" s="14">
        <v>200</v>
      </c>
      <c r="G118" s="26">
        <v>264.4</v>
      </c>
    </row>
    <row r="119" spans="1:7" ht="15">
      <c r="A119" s="22" t="s">
        <v>42</v>
      </c>
      <c r="B119" s="16"/>
      <c r="C119" s="30" t="s">
        <v>34</v>
      </c>
      <c r="D119" s="30" t="s">
        <v>96</v>
      </c>
      <c r="E119" s="14" t="s">
        <v>853</v>
      </c>
      <c r="F119" s="14">
        <v>300</v>
      </c>
      <c r="G119" s="26">
        <v>150</v>
      </c>
    </row>
    <row r="120" spans="1:7" ht="15">
      <c r="A120" s="22" t="s">
        <v>667</v>
      </c>
      <c r="B120" s="16"/>
      <c r="C120" s="30" t="s">
        <v>34</v>
      </c>
      <c r="D120" s="30" t="s">
        <v>96</v>
      </c>
      <c r="E120" s="14" t="s">
        <v>245</v>
      </c>
      <c r="F120" s="14"/>
      <c r="G120" s="26">
        <f>SUM(G121)</f>
        <v>135</v>
      </c>
    </row>
    <row r="121" spans="1:7" ht="30">
      <c r="A121" s="22" t="s">
        <v>52</v>
      </c>
      <c r="B121" s="16"/>
      <c r="C121" s="30" t="s">
        <v>34</v>
      </c>
      <c r="D121" s="30" t="s">
        <v>96</v>
      </c>
      <c r="E121" s="14" t="s">
        <v>245</v>
      </c>
      <c r="F121" s="14">
        <v>200</v>
      </c>
      <c r="G121" s="26">
        <v>135</v>
      </c>
    </row>
    <row r="122" spans="1:7" ht="30">
      <c r="A122" s="22" t="s">
        <v>768</v>
      </c>
      <c r="B122" s="16"/>
      <c r="C122" s="30" t="s">
        <v>34</v>
      </c>
      <c r="D122" s="30" t="s">
        <v>96</v>
      </c>
      <c r="E122" s="14" t="s">
        <v>246</v>
      </c>
      <c r="F122" s="14"/>
      <c r="G122" s="26">
        <f>SUM(G123)+G125</f>
        <v>4819.5</v>
      </c>
    </row>
    <row r="123" spans="1:7" ht="30">
      <c r="A123" s="22" t="s">
        <v>432</v>
      </c>
      <c r="B123" s="16"/>
      <c r="C123" s="30" t="s">
        <v>34</v>
      </c>
      <c r="D123" s="30" t="s">
        <v>96</v>
      </c>
      <c r="E123" s="14" t="s">
        <v>824</v>
      </c>
      <c r="F123" s="14"/>
      <c r="G123" s="26">
        <f>SUM(G124)</f>
        <v>226.3</v>
      </c>
    </row>
    <row r="124" spans="1:7" ht="30">
      <c r="A124" s="22" t="s">
        <v>248</v>
      </c>
      <c r="B124" s="16"/>
      <c r="C124" s="30" t="s">
        <v>34</v>
      </c>
      <c r="D124" s="30" t="s">
        <v>96</v>
      </c>
      <c r="E124" s="14" t="s">
        <v>824</v>
      </c>
      <c r="F124" s="14">
        <v>600</v>
      </c>
      <c r="G124" s="26">
        <v>226.3</v>
      </c>
    </row>
    <row r="125" spans="1:7" ht="45">
      <c r="A125" s="22" t="s">
        <v>26</v>
      </c>
      <c r="B125" s="16"/>
      <c r="C125" s="30" t="s">
        <v>34</v>
      </c>
      <c r="D125" s="30" t="s">
        <v>96</v>
      </c>
      <c r="E125" s="14" t="s">
        <v>247</v>
      </c>
      <c r="F125" s="14"/>
      <c r="G125" s="26">
        <f>SUM(G126)</f>
        <v>4593.2</v>
      </c>
    </row>
    <row r="126" spans="1:7" ht="30">
      <c r="A126" s="22" t="s">
        <v>248</v>
      </c>
      <c r="B126" s="16"/>
      <c r="C126" s="30" t="s">
        <v>34</v>
      </c>
      <c r="D126" s="30" t="s">
        <v>96</v>
      </c>
      <c r="E126" s="14" t="s">
        <v>247</v>
      </c>
      <c r="F126" s="14">
        <v>600</v>
      </c>
      <c r="G126" s="35">
        <v>4593.2</v>
      </c>
    </row>
    <row r="127" spans="1:7" ht="15" hidden="1">
      <c r="A127" s="22" t="s">
        <v>154</v>
      </c>
      <c r="B127" s="16"/>
      <c r="C127" s="30" t="s">
        <v>34</v>
      </c>
      <c r="D127" s="30" t="s">
        <v>96</v>
      </c>
      <c r="E127" s="14" t="s">
        <v>544</v>
      </c>
      <c r="F127" s="14"/>
      <c r="G127" s="35">
        <f>SUM(G128)</f>
        <v>0</v>
      </c>
    </row>
    <row r="128" spans="1:7" ht="15" hidden="1">
      <c r="A128" s="36" t="s">
        <v>500</v>
      </c>
      <c r="B128" s="16"/>
      <c r="C128" s="30" t="s">
        <v>34</v>
      </c>
      <c r="D128" s="30" t="s">
        <v>96</v>
      </c>
      <c r="E128" s="14" t="s">
        <v>545</v>
      </c>
      <c r="F128" s="14"/>
      <c r="G128" s="35">
        <f>SUM(G129)</f>
        <v>0</v>
      </c>
    </row>
    <row r="129" spans="1:7" ht="30" hidden="1">
      <c r="A129" s="22" t="s">
        <v>248</v>
      </c>
      <c r="B129" s="16"/>
      <c r="C129" s="30" t="s">
        <v>34</v>
      </c>
      <c r="D129" s="30" t="s">
        <v>96</v>
      </c>
      <c r="E129" s="14" t="s">
        <v>545</v>
      </c>
      <c r="F129" s="14">
        <v>600</v>
      </c>
      <c r="G129" s="35"/>
    </row>
    <row r="130" spans="1:7" ht="15">
      <c r="A130" s="24" t="s">
        <v>196</v>
      </c>
      <c r="B130" s="16"/>
      <c r="C130" s="30" t="s">
        <v>34</v>
      </c>
      <c r="D130" s="30" t="s">
        <v>96</v>
      </c>
      <c r="E130" s="14" t="s">
        <v>197</v>
      </c>
      <c r="F130" s="14"/>
      <c r="G130" s="26">
        <f>G131</f>
        <v>4000</v>
      </c>
    </row>
    <row r="131" spans="1:7" ht="15">
      <c r="A131" s="24" t="s">
        <v>100</v>
      </c>
      <c r="B131" s="16"/>
      <c r="C131" s="30" t="s">
        <v>34</v>
      </c>
      <c r="D131" s="30" t="s">
        <v>96</v>
      </c>
      <c r="E131" s="14" t="s">
        <v>111</v>
      </c>
      <c r="F131" s="14"/>
      <c r="G131" s="26">
        <f>G132</f>
        <v>4000</v>
      </c>
    </row>
    <row r="132" spans="1:7" ht="15">
      <c r="A132" s="22" t="s">
        <v>22</v>
      </c>
      <c r="B132" s="16"/>
      <c r="C132" s="30" t="s">
        <v>34</v>
      </c>
      <c r="D132" s="30" t="s">
        <v>96</v>
      </c>
      <c r="E132" s="14" t="s">
        <v>111</v>
      </c>
      <c r="F132" s="14">
        <v>800</v>
      </c>
      <c r="G132" s="26">
        <v>4000</v>
      </c>
    </row>
    <row r="133" spans="1:7" ht="15">
      <c r="A133" s="22" t="s">
        <v>249</v>
      </c>
      <c r="B133" s="16"/>
      <c r="C133" s="30" t="s">
        <v>54</v>
      </c>
      <c r="D133" s="30"/>
      <c r="E133" s="30"/>
      <c r="F133" s="30"/>
      <c r="G133" s="26">
        <f>SUM(G134)+G140</f>
        <v>35310.799999999996</v>
      </c>
    </row>
    <row r="134" spans="1:7" ht="15">
      <c r="A134" s="37" t="s">
        <v>174</v>
      </c>
      <c r="B134" s="14"/>
      <c r="C134" s="30" t="s">
        <v>54</v>
      </c>
      <c r="D134" s="30" t="s">
        <v>13</v>
      </c>
      <c r="E134" s="30"/>
      <c r="F134" s="30"/>
      <c r="G134" s="26">
        <f>SUM(G135)</f>
        <v>8444.199999999999</v>
      </c>
    </row>
    <row r="135" spans="1:7" ht="45">
      <c r="A135" s="22" t="s">
        <v>770</v>
      </c>
      <c r="B135" s="16"/>
      <c r="C135" s="30" t="s">
        <v>54</v>
      </c>
      <c r="D135" s="30" t="s">
        <v>13</v>
      </c>
      <c r="E135" s="30" t="s">
        <v>440</v>
      </c>
      <c r="F135" s="30"/>
      <c r="G135" s="26">
        <f>SUM(G136)</f>
        <v>8444.199999999999</v>
      </c>
    </row>
    <row r="136" spans="1:7" ht="30">
      <c r="A136" s="22" t="s">
        <v>250</v>
      </c>
      <c r="B136" s="16"/>
      <c r="C136" s="30" t="s">
        <v>54</v>
      </c>
      <c r="D136" s="30" t="s">
        <v>13</v>
      </c>
      <c r="E136" s="30" t="s">
        <v>827</v>
      </c>
      <c r="F136" s="30"/>
      <c r="G136" s="26">
        <f>SUM(G137:G139)</f>
        <v>8444.199999999999</v>
      </c>
    </row>
    <row r="137" spans="1:7" ht="45">
      <c r="A137" s="25" t="s">
        <v>51</v>
      </c>
      <c r="B137" s="16"/>
      <c r="C137" s="30" t="s">
        <v>54</v>
      </c>
      <c r="D137" s="30" t="s">
        <v>13</v>
      </c>
      <c r="E137" s="218" t="s">
        <v>827</v>
      </c>
      <c r="F137" s="30" t="s">
        <v>91</v>
      </c>
      <c r="G137" s="26">
        <v>4263.9</v>
      </c>
    </row>
    <row r="138" spans="1:7" ht="30">
      <c r="A138" s="22" t="s">
        <v>52</v>
      </c>
      <c r="B138" s="16"/>
      <c r="C138" s="30" t="s">
        <v>54</v>
      </c>
      <c r="D138" s="30" t="s">
        <v>13</v>
      </c>
      <c r="E138" s="218" t="s">
        <v>827</v>
      </c>
      <c r="F138" s="30" t="s">
        <v>93</v>
      </c>
      <c r="G138" s="26">
        <v>4103.5</v>
      </c>
    </row>
    <row r="139" spans="1:7" ht="15">
      <c r="A139" s="22" t="s">
        <v>22</v>
      </c>
      <c r="B139" s="16"/>
      <c r="C139" s="30" t="s">
        <v>54</v>
      </c>
      <c r="D139" s="30" t="s">
        <v>13</v>
      </c>
      <c r="E139" s="218" t="s">
        <v>827</v>
      </c>
      <c r="F139" s="30" t="s">
        <v>98</v>
      </c>
      <c r="G139" s="26">
        <v>76.8</v>
      </c>
    </row>
    <row r="140" spans="1:7" ht="30">
      <c r="A140" s="25" t="s">
        <v>316</v>
      </c>
      <c r="B140" s="15"/>
      <c r="C140" s="15" t="s">
        <v>54</v>
      </c>
      <c r="D140" s="15" t="s">
        <v>176</v>
      </c>
      <c r="E140" s="15"/>
      <c r="F140" s="15"/>
      <c r="G140" s="23">
        <f>SUM(G141+G160)</f>
        <v>26866.6</v>
      </c>
    </row>
    <row r="141" spans="1:7" ht="30">
      <c r="A141" s="25" t="s">
        <v>668</v>
      </c>
      <c r="B141" s="15"/>
      <c r="C141" s="15" t="s">
        <v>54</v>
      </c>
      <c r="D141" s="15" t="s">
        <v>176</v>
      </c>
      <c r="E141" s="15" t="s">
        <v>320</v>
      </c>
      <c r="F141" s="15"/>
      <c r="G141" s="23">
        <f>SUM(G142,G152,G156)</f>
        <v>26366.6</v>
      </c>
    </row>
    <row r="142" spans="1:7" ht="30">
      <c r="A142" s="25" t="s">
        <v>669</v>
      </c>
      <c r="B142" s="15"/>
      <c r="C142" s="15" t="s">
        <v>54</v>
      </c>
      <c r="D142" s="15" t="s">
        <v>176</v>
      </c>
      <c r="E142" s="15" t="s">
        <v>321</v>
      </c>
      <c r="F142" s="15"/>
      <c r="G142" s="23">
        <f>SUM(G143,G148)</f>
        <v>25341.6</v>
      </c>
    </row>
    <row r="143" spans="1:7" ht="15">
      <c r="A143" s="25" t="s">
        <v>35</v>
      </c>
      <c r="B143" s="15"/>
      <c r="C143" s="15" t="s">
        <v>54</v>
      </c>
      <c r="D143" s="15" t="s">
        <v>176</v>
      </c>
      <c r="E143" s="15" t="s">
        <v>322</v>
      </c>
      <c r="F143" s="15"/>
      <c r="G143" s="23">
        <f>SUM(G144)+G146</f>
        <v>1250</v>
      </c>
    </row>
    <row r="144" spans="1:7" ht="30">
      <c r="A144" s="25" t="s">
        <v>317</v>
      </c>
      <c r="B144" s="15"/>
      <c r="C144" s="15" t="s">
        <v>54</v>
      </c>
      <c r="D144" s="15" t="s">
        <v>176</v>
      </c>
      <c r="E144" s="15" t="s">
        <v>323</v>
      </c>
      <c r="F144" s="15"/>
      <c r="G144" s="23">
        <f>SUM(G145)</f>
        <v>1220</v>
      </c>
    </row>
    <row r="145" spans="1:7" ht="30">
      <c r="A145" s="25" t="s">
        <v>52</v>
      </c>
      <c r="B145" s="15"/>
      <c r="C145" s="15" t="s">
        <v>54</v>
      </c>
      <c r="D145" s="15" t="s">
        <v>176</v>
      </c>
      <c r="E145" s="15" t="s">
        <v>323</v>
      </c>
      <c r="F145" s="15" t="s">
        <v>93</v>
      </c>
      <c r="G145" s="23">
        <v>1220</v>
      </c>
    </row>
    <row r="146" spans="1:7" ht="30">
      <c r="A146" s="25" t="s">
        <v>318</v>
      </c>
      <c r="B146" s="15"/>
      <c r="C146" s="15" t="s">
        <v>54</v>
      </c>
      <c r="D146" s="15" t="s">
        <v>176</v>
      </c>
      <c r="E146" s="15" t="s">
        <v>324</v>
      </c>
      <c r="F146" s="15"/>
      <c r="G146" s="23">
        <f>SUM(G147)</f>
        <v>30</v>
      </c>
    </row>
    <row r="147" spans="1:7" ht="30">
      <c r="A147" s="25" t="s">
        <v>52</v>
      </c>
      <c r="B147" s="15"/>
      <c r="C147" s="15" t="s">
        <v>54</v>
      </c>
      <c r="D147" s="15" t="s">
        <v>176</v>
      </c>
      <c r="E147" s="15" t="s">
        <v>324</v>
      </c>
      <c r="F147" s="15" t="s">
        <v>93</v>
      </c>
      <c r="G147" s="23">
        <v>30</v>
      </c>
    </row>
    <row r="148" spans="1:7" ht="15">
      <c r="A148" s="25" t="s">
        <v>45</v>
      </c>
      <c r="B148" s="15"/>
      <c r="C148" s="15" t="s">
        <v>54</v>
      </c>
      <c r="D148" s="15" t="s">
        <v>176</v>
      </c>
      <c r="E148" s="15" t="s">
        <v>325</v>
      </c>
      <c r="F148" s="15"/>
      <c r="G148" s="23">
        <f>SUM(G149:G151)</f>
        <v>24091.6</v>
      </c>
    </row>
    <row r="149" spans="1:7" ht="45">
      <c r="A149" s="25" t="s">
        <v>51</v>
      </c>
      <c r="B149" s="15"/>
      <c r="C149" s="15" t="s">
        <v>54</v>
      </c>
      <c r="D149" s="15" t="s">
        <v>176</v>
      </c>
      <c r="E149" s="15" t="s">
        <v>325</v>
      </c>
      <c r="F149" s="15" t="s">
        <v>91</v>
      </c>
      <c r="G149" s="23">
        <v>15815.5</v>
      </c>
    </row>
    <row r="150" spans="1:7" ht="30">
      <c r="A150" s="25" t="s">
        <v>52</v>
      </c>
      <c r="B150" s="15"/>
      <c r="C150" s="15" t="s">
        <v>54</v>
      </c>
      <c r="D150" s="15" t="s">
        <v>176</v>
      </c>
      <c r="E150" s="15" t="s">
        <v>325</v>
      </c>
      <c r="F150" s="15" t="s">
        <v>93</v>
      </c>
      <c r="G150" s="23">
        <v>8195.1</v>
      </c>
    </row>
    <row r="151" spans="1:7" ht="15">
      <c r="A151" s="25" t="s">
        <v>22</v>
      </c>
      <c r="B151" s="15"/>
      <c r="C151" s="15" t="s">
        <v>54</v>
      </c>
      <c r="D151" s="15" t="s">
        <v>176</v>
      </c>
      <c r="E151" s="15" t="s">
        <v>325</v>
      </c>
      <c r="F151" s="15" t="s">
        <v>98</v>
      </c>
      <c r="G151" s="23">
        <v>81</v>
      </c>
    </row>
    <row r="152" spans="1:7" ht="45">
      <c r="A152" s="25" t="s">
        <v>319</v>
      </c>
      <c r="B152" s="15"/>
      <c r="C152" s="15" t="s">
        <v>54</v>
      </c>
      <c r="D152" s="15" t="s">
        <v>176</v>
      </c>
      <c r="E152" s="15" t="s">
        <v>326</v>
      </c>
      <c r="F152" s="15"/>
      <c r="G152" s="23">
        <f>SUM(G153)</f>
        <v>597.5</v>
      </c>
    </row>
    <row r="153" spans="1:7" ht="15">
      <c r="A153" s="25" t="s">
        <v>35</v>
      </c>
      <c r="B153" s="15"/>
      <c r="C153" s="15" t="s">
        <v>54</v>
      </c>
      <c r="D153" s="15" t="s">
        <v>176</v>
      </c>
      <c r="E153" s="15" t="s">
        <v>327</v>
      </c>
      <c r="F153" s="15"/>
      <c r="G153" s="23">
        <f>SUM(G154)</f>
        <v>597.5</v>
      </c>
    </row>
    <row r="154" spans="1:7" ht="30">
      <c r="A154" s="25" t="s">
        <v>318</v>
      </c>
      <c r="B154" s="15"/>
      <c r="C154" s="15" t="s">
        <v>54</v>
      </c>
      <c r="D154" s="15" t="s">
        <v>176</v>
      </c>
      <c r="E154" s="15" t="s">
        <v>328</v>
      </c>
      <c r="F154" s="15"/>
      <c r="G154" s="23">
        <f>SUM(G155)</f>
        <v>597.5</v>
      </c>
    </row>
    <row r="155" spans="1:7" ht="30">
      <c r="A155" s="25" t="s">
        <v>52</v>
      </c>
      <c r="B155" s="15"/>
      <c r="C155" s="15" t="s">
        <v>54</v>
      </c>
      <c r="D155" s="15" t="s">
        <v>176</v>
      </c>
      <c r="E155" s="15" t="s">
        <v>328</v>
      </c>
      <c r="F155" s="15" t="s">
        <v>93</v>
      </c>
      <c r="G155" s="23">
        <v>597.5</v>
      </c>
    </row>
    <row r="156" spans="1:7" ht="30">
      <c r="A156" s="25" t="s">
        <v>670</v>
      </c>
      <c r="B156" s="15"/>
      <c r="C156" s="15" t="s">
        <v>54</v>
      </c>
      <c r="D156" s="15" t="s">
        <v>176</v>
      </c>
      <c r="E156" s="15" t="s">
        <v>329</v>
      </c>
      <c r="F156" s="15"/>
      <c r="G156" s="23">
        <f>SUM(G157)</f>
        <v>427.5</v>
      </c>
    </row>
    <row r="157" spans="1:7" ht="15">
      <c r="A157" s="25" t="s">
        <v>35</v>
      </c>
      <c r="B157" s="15"/>
      <c r="C157" s="15" t="s">
        <v>54</v>
      </c>
      <c r="D157" s="15" t="s">
        <v>176</v>
      </c>
      <c r="E157" s="15" t="s">
        <v>330</v>
      </c>
      <c r="F157" s="15"/>
      <c r="G157" s="23">
        <f>SUM(G158)</f>
        <v>427.5</v>
      </c>
    </row>
    <row r="158" spans="1:7" ht="45">
      <c r="A158" s="25" t="s">
        <v>313</v>
      </c>
      <c r="B158" s="15"/>
      <c r="C158" s="15" t="s">
        <v>54</v>
      </c>
      <c r="D158" s="15" t="s">
        <v>176</v>
      </c>
      <c r="E158" s="15" t="s">
        <v>615</v>
      </c>
      <c r="F158" s="15"/>
      <c r="G158" s="23">
        <f>SUM(G159)</f>
        <v>427.5</v>
      </c>
    </row>
    <row r="159" spans="1:7" ht="30">
      <c r="A159" s="25" t="s">
        <v>52</v>
      </c>
      <c r="B159" s="15"/>
      <c r="C159" s="15" t="s">
        <v>54</v>
      </c>
      <c r="D159" s="15" t="s">
        <v>176</v>
      </c>
      <c r="E159" s="15" t="s">
        <v>615</v>
      </c>
      <c r="F159" s="15" t="s">
        <v>93</v>
      </c>
      <c r="G159" s="23">
        <v>427.5</v>
      </c>
    </row>
    <row r="160" spans="1:7" ht="15">
      <c r="A160" s="25" t="s">
        <v>196</v>
      </c>
      <c r="B160" s="15"/>
      <c r="C160" s="15" t="s">
        <v>54</v>
      </c>
      <c r="D160" s="15" t="s">
        <v>176</v>
      </c>
      <c r="E160" s="15" t="s">
        <v>197</v>
      </c>
      <c r="F160" s="15"/>
      <c r="G160" s="23">
        <f>SUM(G161)</f>
        <v>500</v>
      </c>
    </row>
    <row r="161" spans="1:7" ht="45">
      <c r="A161" s="25" t="s">
        <v>313</v>
      </c>
      <c r="B161" s="15"/>
      <c r="C161" s="15" t="s">
        <v>54</v>
      </c>
      <c r="D161" s="15" t="s">
        <v>176</v>
      </c>
      <c r="E161" s="15" t="s">
        <v>368</v>
      </c>
      <c r="F161" s="15"/>
      <c r="G161" s="23">
        <f>SUM(G163+G165)</f>
        <v>500</v>
      </c>
    </row>
    <row r="162" spans="1:7" ht="30">
      <c r="A162" s="25" t="s">
        <v>367</v>
      </c>
      <c r="B162" s="15"/>
      <c r="C162" s="15" t="s">
        <v>54</v>
      </c>
      <c r="D162" s="15" t="s">
        <v>176</v>
      </c>
      <c r="E162" s="15" t="s">
        <v>369</v>
      </c>
      <c r="F162" s="15"/>
      <c r="G162" s="23">
        <f>SUM(G163)</f>
        <v>500</v>
      </c>
    </row>
    <row r="163" spans="1:7" ht="29.25" customHeight="1">
      <c r="A163" s="25" t="s">
        <v>52</v>
      </c>
      <c r="B163" s="15"/>
      <c r="C163" s="15" t="s">
        <v>54</v>
      </c>
      <c r="D163" s="15" t="s">
        <v>176</v>
      </c>
      <c r="E163" s="15" t="s">
        <v>369</v>
      </c>
      <c r="F163" s="15" t="s">
        <v>93</v>
      </c>
      <c r="G163" s="23">
        <v>500</v>
      </c>
    </row>
    <row r="164" spans="1:7" ht="15" hidden="1">
      <c r="A164" s="24" t="s">
        <v>100</v>
      </c>
      <c r="B164" s="16"/>
      <c r="C164" s="15" t="s">
        <v>54</v>
      </c>
      <c r="D164" s="15" t="s">
        <v>176</v>
      </c>
      <c r="E164" s="14" t="s">
        <v>565</v>
      </c>
      <c r="F164" s="14"/>
      <c r="G164" s="26">
        <f>G165</f>
        <v>0</v>
      </c>
    </row>
    <row r="165" spans="1:7" ht="15" hidden="1">
      <c r="A165" s="22" t="s">
        <v>22</v>
      </c>
      <c r="B165" s="16"/>
      <c r="C165" s="15" t="s">
        <v>54</v>
      </c>
      <c r="D165" s="15" t="s">
        <v>176</v>
      </c>
      <c r="E165" s="14" t="s">
        <v>565</v>
      </c>
      <c r="F165" s="14">
        <v>800</v>
      </c>
      <c r="G165" s="26"/>
    </row>
    <row r="166" spans="1:7" ht="15">
      <c r="A166" s="22" t="s">
        <v>12</v>
      </c>
      <c r="B166" s="16"/>
      <c r="C166" s="30" t="s">
        <v>13</v>
      </c>
      <c r="D166" s="14"/>
      <c r="E166" s="14"/>
      <c r="F166" s="14"/>
      <c r="G166" s="26">
        <f>SUM(G206)+G172+G185+G167</f>
        <v>194457.7</v>
      </c>
    </row>
    <row r="167" spans="1:8" ht="15">
      <c r="A167" s="38" t="s">
        <v>631</v>
      </c>
      <c r="B167" s="39"/>
      <c r="C167" s="40" t="s">
        <v>13</v>
      </c>
      <c r="D167" s="40" t="s">
        <v>172</v>
      </c>
      <c r="E167" s="40"/>
      <c r="F167" s="40"/>
      <c r="G167" s="41">
        <f>SUM(G168)</f>
        <v>401.2</v>
      </c>
      <c r="H167" s="42"/>
    </row>
    <row r="168" spans="1:8" ht="30">
      <c r="A168" s="38" t="s">
        <v>771</v>
      </c>
      <c r="B168" s="39"/>
      <c r="C168" s="40" t="s">
        <v>13</v>
      </c>
      <c r="D168" s="40" t="s">
        <v>172</v>
      </c>
      <c r="E168" s="40" t="s">
        <v>632</v>
      </c>
      <c r="F168" s="40"/>
      <c r="G168" s="41">
        <f>SUM(G169)</f>
        <v>401.2</v>
      </c>
      <c r="H168" s="42"/>
    </row>
    <row r="169" spans="1:8" ht="30">
      <c r="A169" s="38" t="s">
        <v>772</v>
      </c>
      <c r="B169" s="39"/>
      <c r="C169" s="40" t="s">
        <v>13</v>
      </c>
      <c r="D169" s="40" t="s">
        <v>172</v>
      </c>
      <c r="E169" s="40" t="s">
        <v>633</v>
      </c>
      <c r="F169" s="40"/>
      <c r="G169" s="41">
        <f>SUM(G170)</f>
        <v>401.2</v>
      </c>
      <c r="H169" s="42"/>
    </row>
    <row r="170" spans="1:8" ht="60">
      <c r="A170" s="43" t="s">
        <v>634</v>
      </c>
      <c r="B170" s="44"/>
      <c r="C170" s="40" t="s">
        <v>13</v>
      </c>
      <c r="D170" s="40" t="s">
        <v>172</v>
      </c>
      <c r="E170" s="40" t="s">
        <v>828</v>
      </c>
      <c r="F170" s="40"/>
      <c r="G170" s="41">
        <f>SUM(G171)</f>
        <v>401.2</v>
      </c>
      <c r="H170" s="42"/>
    </row>
    <row r="171" spans="1:8" ht="30">
      <c r="A171" s="38" t="s">
        <v>52</v>
      </c>
      <c r="B171" s="39"/>
      <c r="C171" s="40" t="s">
        <v>13</v>
      </c>
      <c r="D171" s="40" t="s">
        <v>172</v>
      </c>
      <c r="E171" s="40" t="s">
        <v>828</v>
      </c>
      <c r="F171" s="40" t="s">
        <v>93</v>
      </c>
      <c r="G171" s="41">
        <v>401.2</v>
      </c>
      <c r="H171" s="42"/>
    </row>
    <row r="172" spans="1:7" ht="15">
      <c r="A172" s="25" t="s">
        <v>14</v>
      </c>
      <c r="B172" s="15"/>
      <c r="C172" s="15" t="s">
        <v>13</v>
      </c>
      <c r="D172" s="15" t="s">
        <v>15</v>
      </c>
      <c r="E172" s="15"/>
      <c r="F172" s="15"/>
      <c r="G172" s="23">
        <f>SUM(G173+G180)</f>
        <v>76600</v>
      </c>
    </row>
    <row r="173" spans="1:7" ht="30">
      <c r="A173" s="25" t="s">
        <v>671</v>
      </c>
      <c r="B173" s="15"/>
      <c r="C173" s="15" t="s">
        <v>13</v>
      </c>
      <c r="D173" s="15" t="s">
        <v>15</v>
      </c>
      <c r="E173" s="15" t="s">
        <v>331</v>
      </c>
      <c r="F173" s="15"/>
      <c r="G173" s="23">
        <f>SUM(G174)</f>
        <v>76500</v>
      </c>
    </row>
    <row r="174" spans="1:7" ht="30">
      <c r="A174" s="25" t="s">
        <v>299</v>
      </c>
      <c r="B174" s="15"/>
      <c r="C174" s="15" t="s">
        <v>13</v>
      </c>
      <c r="D174" s="15" t="s">
        <v>15</v>
      </c>
      <c r="E174" s="15" t="s">
        <v>332</v>
      </c>
      <c r="F174" s="15"/>
      <c r="G174" s="23">
        <f>SUM(G175)</f>
        <v>76500</v>
      </c>
    </row>
    <row r="175" spans="1:7" ht="30">
      <c r="A175" s="25" t="s">
        <v>18</v>
      </c>
      <c r="B175" s="15"/>
      <c r="C175" s="15" t="s">
        <v>13</v>
      </c>
      <c r="D175" s="15" t="s">
        <v>15</v>
      </c>
      <c r="E175" s="15" t="s">
        <v>333</v>
      </c>
      <c r="F175" s="15"/>
      <c r="G175" s="23">
        <f>SUM(G176+G178)</f>
        <v>76500</v>
      </c>
    </row>
    <row r="176" spans="1:7" ht="15">
      <c r="A176" s="25" t="s">
        <v>20</v>
      </c>
      <c r="B176" s="15"/>
      <c r="C176" s="15" t="s">
        <v>13</v>
      </c>
      <c r="D176" s="15" t="s">
        <v>15</v>
      </c>
      <c r="E176" s="15" t="s">
        <v>334</v>
      </c>
      <c r="F176" s="15"/>
      <c r="G176" s="23">
        <f>SUM(G177)</f>
        <v>33500</v>
      </c>
    </row>
    <row r="177" spans="1:7" ht="15">
      <c r="A177" s="25" t="s">
        <v>22</v>
      </c>
      <c r="B177" s="15"/>
      <c r="C177" s="15" t="s">
        <v>13</v>
      </c>
      <c r="D177" s="15" t="s">
        <v>15</v>
      </c>
      <c r="E177" s="15" t="s">
        <v>334</v>
      </c>
      <c r="F177" s="15" t="s">
        <v>98</v>
      </c>
      <c r="G177" s="23">
        <v>33500</v>
      </c>
    </row>
    <row r="178" spans="1:7" ht="18.75" customHeight="1">
      <c r="A178" s="25" t="s">
        <v>300</v>
      </c>
      <c r="B178" s="15"/>
      <c r="C178" s="15" t="s">
        <v>13</v>
      </c>
      <c r="D178" s="15" t="s">
        <v>15</v>
      </c>
      <c r="E178" s="15" t="s">
        <v>335</v>
      </c>
      <c r="F178" s="15"/>
      <c r="G178" s="23">
        <f>SUM(G179)</f>
        <v>43000</v>
      </c>
    </row>
    <row r="179" spans="1:7" ht="21" customHeight="1">
      <c r="A179" s="25" t="s">
        <v>22</v>
      </c>
      <c r="B179" s="15"/>
      <c r="C179" s="15" t="s">
        <v>13</v>
      </c>
      <c r="D179" s="15" t="s">
        <v>15</v>
      </c>
      <c r="E179" s="15" t="s">
        <v>335</v>
      </c>
      <c r="F179" s="15" t="s">
        <v>98</v>
      </c>
      <c r="G179" s="23">
        <v>43000</v>
      </c>
    </row>
    <row r="180" spans="1:7" ht="30">
      <c r="A180" s="22" t="s">
        <v>665</v>
      </c>
      <c r="B180" s="15"/>
      <c r="C180" s="15" t="s">
        <v>13</v>
      </c>
      <c r="D180" s="15" t="s">
        <v>15</v>
      </c>
      <c r="E180" s="14" t="s">
        <v>232</v>
      </c>
      <c r="F180" s="14"/>
      <c r="G180" s="23">
        <f>SUM(G181)</f>
        <v>100</v>
      </c>
    </row>
    <row r="181" spans="1:7" ht="30">
      <c r="A181" s="22" t="s">
        <v>233</v>
      </c>
      <c r="B181" s="15"/>
      <c r="C181" s="15" t="s">
        <v>13</v>
      </c>
      <c r="D181" s="15" t="s">
        <v>15</v>
      </c>
      <c r="E181" s="14" t="s">
        <v>234</v>
      </c>
      <c r="F181" s="14"/>
      <c r="G181" s="23">
        <f>SUM(G182)</f>
        <v>100</v>
      </c>
    </row>
    <row r="182" spans="1:7" ht="30">
      <c r="A182" s="22" t="s">
        <v>80</v>
      </c>
      <c r="B182" s="15"/>
      <c r="C182" s="15" t="s">
        <v>13</v>
      </c>
      <c r="D182" s="15" t="s">
        <v>15</v>
      </c>
      <c r="E182" s="14" t="s">
        <v>235</v>
      </c>
      <c r="F182" s="14"/>
      <c r="G182" s="23">
        <f>SUM(G183)</f>
        <v>100</v>
      </c>
    </row>
    <row r="183" spans="1:7" ht="30">
      <c r="A183" s="22" t="s">
        <v>626</v>
      </c>
      <c r="B183" s="15"/>
      <c r="C183" s="15" t="s">
        <v>13</v>
      </c>
      <c r="D183" s="15" t="s">
        <v>15</v>
      </c>
      <c r="E183" s="14" t="s">
        <v>237</v>
      </c>
      <c r="F183" s="14"/>
      <c r="G183" s="23">
        <f>SUM(G184)</f>
        <v>100</v>
      </c>
    </row>
    <row r="184" spans="1:7" ht="30">
      <c r="A184" s="22" t="s">
        <v>52</v>
      </c>
      <c r="B184" s="15"/>
      <c r="C184" s="15" t="s">
        <v>13</v>
      </c>
      <c r="D184" s="15" t="s">
        <v>15</v>
      </c>
      <c r="E184" s="14" t="s">
        <v>237</v>
      </c>
      <c r="F184" s="14">
        <v>200</v>
      </c>
      <c r="G184" s="23">
        <v>100</v>
      </c>
    </row>
    <row r="185" spans="1:7" ht="17.25" customHeight="1">
      <c r="A185" s="25" t="s">
        <v>301</v>
      </c>
      <c r="B185" s="15"/>
      <c r="C185" s="15" t="s">
        <v>13</v>
      </c>
      <c r="D185" s="15" t="s">
        <v>176</v>
      </c>
      <c r="E185" s="15"/>
      <c r="F185" s="15"/>
      <c r="G185" s="23">
        <f>SUM(G191,G199)+G203+G186</f>
        <v>101641.1</v>
      </c>
    </row>
    <row r="186" spans="1:7" ht="0.75" customHeight="1" hidden="1">
      <c r="A186" s="25" t="s">
        <v>616</v>
      </c>
      <c r="B186" s="15"/>
      <c r="C186" s="15" t="s">
        <v>13</v>
      </c>
      <c r="D186" s="15" t="s">
        <v>176</v>
      </c>
      <c r="E186" s="15" t="s">
        <v>619</v>
      </c>
      <c r="F186" s="15"/>
      <c r="G186" s="23">
        <f>SUM(G187)</f>
        <v>0</v>
      </c>
    </row>
    <row r="187" spans="1:7" ht="30" hidden="1">
      <c r="A187" s="25" t="s">
        <v>617</v>
      </c>
      <c r="B187" s="15"/>
      <c r="C187" s="15" t="s">
        <v>13</v>
      </c>
      <c r="D187" s="15" t="s">
        <v>176</v>
      </c>
      <c r="E187" s="15" t="s">
        <v>620</v>
      </c>
      <c r="F187" s="15"/>
      <c r="G187" s="23">
        <f>SUM(G188)</f>
        <v>0</v>
      </c>
    </row>
    <row r="188" spans="1:7" ht="45" hidden="1">
      <c r="A188" s="25" t="s">
        <v>468</v>
      </c>
      <c r="B188" s="15"/>
      <c r="C188" s="15" t="s">
        <v>13</v>
      </c>
      <c r="D188" s="15" t="s">
        <v>176</v>
      </c>
      <c r="E188" s="15" t="s">
        <v>621</v>
      </c>
      <c r="F188" s="15"/>
      <c r="G188" s="23">
        <f>SUM(G189)</f>
        <v>0</v>
      </c>
    </row>
    <row r="189" spans="1:7" ht="30" hidden="1">
      <c r="A189" s="25" t="s">
        <v>618</v>
      </c>
      <c r="B189" s="15"/>
      <c r="C189" s="15" t="s">
        <v>13</v>
      </c>
      <c r="D189" s="15" t="s">
        <v>176</v>
      </c>
      <c r="E189" s="15" t="s">
        <v>622</v>
      </c>
      <c r="F189" s="15"/>
      <c r="G189" s="23">
        <f>SUM(G190)</f>
        <v>0</v>
      </c>
    </row>
    <row r="190" spans="1:7" ht="30" hidden="1">
      <c r="A190" s="25" t="s">
        <v>52</v>
      </c>
      <c r="B190" s="15"/>
      <c r="C190" s="15" t="s">
        <v>13</v>
      </c>
      <c r="D190" s="15" t="s">
        <v>176</v>
      </c>
      <c r="E190" s="15" t="s">
        <v>622</v>
      </c>
      <c r="F190" s="15" t="s">
        <v>93</v>
      </c>
      <c r="G190" s="23"/>
    </row>
    <row r="191" spans="1:7" ht="30">
      <c r="A191" s="25" t="s">
        <v>672</v>
      </c>
      <c r="B191" s="15"/>
      <c r="C191" s="15" t="s">
        <v>13</v>
      </c>
      <c r="D191" s="15" t="s">
        <v>176</v>
      </c>
      <c r="E191" s="15" t="s">
        <v>331</v>
      </c>
      <c r="F191" s="15"/>
      <c r="G191" s="23">
        <f>SUM(G192)</f>
        <v>88800</v>
      </c>
    </row>
    <row r="192" spans="1:7" ht="20.25" customHeight="1">
      <c r="A192" s="25" t="s">
        <v>302</v>
      </c>
      <c r="B192" s="15"/>
      <c r="C192" s="15" t="s">
        <v>13</v>
      </c>
      <c r="D192" s="15" t="s">
        <v>176</v>
      </c>
      <c r="E192" s="15" t="s">
        <v>336</v>
      </c>
      <c r="F192" s="15"/>
      <c r="G192" s="23">
        <f>SUM(G193)+G197</f>
        <v>88800</v>
      </c>
    </row>
    <row r="193" spans="1:7" ht="21.75" customHeight="1">
      <c r="A193" s="25" t="s">
        <v>35</v>
      </c>
      <c r="B193" s="15"/>
      <c r="C193" s="15" t="s">
        <v>13</v>
      </c>
      <c r="D193" s="15" t="s">
        <v>176</v>
      </c>
      <c r="E193" s="15" t="s">
        <v>337</v>
      </c>
      <c r="F193" s="15"/>
      <c r="G193" s="23">
        <f>SUM(G194)</f>
        <v>82800</v>
      </c>
    </row>
    <row r="194" spans="1:7" ht="30">
      <c r="A194" s="25" t="s">
        <v>303</v>
      </c>
      <c r="B194" s="15"/>
      <c r="C194" s="15" t="s">
        <v>13</v>
      </c>
      <c r="D194" s="15" t="s">
        <v>176</v>
      </c>
      <c r="E194" s="15" t="s">
        <v>338</v>
      </c>
      <c r="F194" s="15"/>
      <c r="G194" s="23">
        <f>SUM(G195:G196)</f>
        <v>82800</v>
      </c>
    </row>
    <row r="195" spans="1:7" ht="30">
      <c r="A195" s="25" t="s">
        <v>52</v>
      </c>
      <c r="B195" s="15"/>
      <c r="C195" s="15" t="s">
        <v>13</v>
      </c>
      <c r="D195" s="15" t="s">
        <v>176</v>
      </c>
      <c r="E195" s="15" t="s">
        <v>338</v>
      </c>
      <c r="F195" s="15" t="s">
        <v>93</v>
      </c>
      <c r="G195" s="23">
        <v>82800</v>
      </c>
    </row>
    <row r="196" spans="1:7" ht="15" hidden="1">
      <c r="A196" s="25" t="s">
        <v>307</v>
      </c>
      <c r="B196" s="15"/>
      <c r="C196" s="15" t="s">
        <v>13</v>
      </c>
      <c r="D196" s="15" t="s">
        <v>176</v>
      </c>
      <c r="E196" s="15" t="s">
        <v>338</v>
      </c>
      <c r="F196" s="15" t="s">
        <v>273</v>
      </c>
      <c r="G196" s="23"/>
    </row>
    <row r="197" spans="1:7" ht="30">
      <c r="A197" s="25" t="s">
        <v>438</v>
      </c>
      <c r="B197" s="15"/>
      <c r="C197" s="15" t="s">
        <v>13</v>
      </c>
      <c r="D197" s="15" t="s">
        <v>176</v>
      </c>
      <c r="E197" s="15" t="s">
        <v>658</v>
      </c>
      <c r="F197" s="15"/>
      <c r="G197" s="23">
        <f>SUM(G198)</f>
        <v>6000</v>
      </c>
    </row>
    <row r="198" spans="1:7" ht="15">
      <c r="A198" s="25" t="s">
        <v>307</v>
      </c>
      <c r="B198" s="15"/>
      <c r="C198" s="15" t="s">
        <v>13</v>
      </c>
      <c r="D198" s="15" t="s">
        <v>176</v>
      </c>
      <c r="E198" s="15" t="s">
        <v>658</v>
      </c>
      <c r="F198" s="15" t="s">
        <v>273</v>
      </c>
      <c r="G198" s="23">
        <v>6000</v>
      </c>
    </row>
    <row r="199" spans="1:7" ht="30">
      <c r="A199" s="25" t="s">
        <v>673</v>
      </c>
      <c r="B199" s="15"/>
      <c r="C199" s="15" t="s">
        <v>13</v>
      </c>
      <c r="D199" s="15" t="s">
        <v>176</v>
      </c>
      <c r="E199" s="15" t="s">
        <v>339</v>
      </c>
      <c r="F199" s="15"/>
      <c r="G199" s="23">
        <f>SUM(G200)</f>
        <v>12841.1</v>
      </c>
    </row>
    <row r="200" spans="1:7" ht="15">
      <c r="A200" s="25" t="s">
        <v>35</v>
      </c>
      <c r="B200" s="15"/>
      <c r="C200" s="15" t="s">
        <v>13</v>
      </c>
      <c r="D200" s="15" t="s">
        <v>176</v>
      </c>
      <c r="E200" s="15" t="s">
        <v>340</v>
      </c>
      <c r="F200" s="15"/>
      <c r="G200" s="23">
        <f>SUM(G201)</f>
        <v>12841.1</v>
      </c>
    </row>
    <row r="201" spans="1:7" ht="30">
      <c r="A201" s="25" t="s">
        <v>303</v>
      </c>
      <c r="B201" s="15"/>
      <c r="C201" s="15" t="s">
        <v>13</v>
      </c>
      <c r="D201" s="15" t="s">
        <v>176</v>
      </c>
      <c r="E201" s="15" t="s">
        <v>341</v>
      </c>
      <c r="F201" s="15"/>
      <c r="G201" s="23">
        <f>SUM(G202)</f>
        <v>12841.1</v>
      </c>
    </row>
    <row r="202" spans="1:7" ht="27.75" customHeight="1">
      <c r="A202" s="25" t="s">
        <v>52</v>
      </c>
      <c r="B202" s="15"/>
      <c r="C202" s="15" t="s">
        <v>13</v>
      </c>
      <c r="D202" s="15" t="s">
        <v>176</v>
      </c>
      <c r="E202" s="15" t="s">
        <v>341</v>
      </c>
      <c r="F202" s="15" t="s">
        <v>93</v>
      </c>
      <c r="G202" s="23">
        <v>12841.1</v>
      </c>
    </row>
    <row r="203" spans="1:7" ht="30" hidden="1">
      <c r="A203" s="25" t="s">
        <v>674</v>
      </c>
      <c r="B203" s="15"/>
      <c r="C203" s="15" t="s">
        <v>13</v>
      </c>
      <c r="D203" s="15" t="s">
        <v>176</v>
      </c>
      <c r="E203" s="15" t="s">
        <v>342</v>
      </c>
      <c r="F203" s="15"/>
      <c r="G203" s="23">
        <f>SUM(G204)</f>
        <v>0</v>
      </c>
    </row>
    <row r="204" spans="1:7" ht="30" hidden="1">
      <c r="A204" s="25" t="s">
        <v>306</v>
      </c>
      <c r="B204" s="15"/>
      <c r="C204" s="15" t="s">
        <v>13</v>
      </c>
      <c r="D204" s="15" t="s">
        <v>176</v>
      </c>
      <c r="E204" s="15" t="s">
        <v>365</v>
      </c>
      <c r="F204" s="15"/>
      <c r="G204" s="23">
        <f>SUM(G205)</f>
        <v>0</v>
      </c>
    </row>
    <row r="205" spans="1:7" ht="15" hidden="1">
      <c r="A205" s="25" t="s">
        <v>307</v>
      </c>
      <c r="B205" s="15"/>
      <c r="C205" s="15" t="s">
        <v>13</v>
      </c>
      <c r="D205" s="15" t="s">
        <v>176</v>
      </c>
      <c r="E205" s="15" t="s">
        <v>365</v>
      </c>
      <c r="F205" s="15" t="s">
        <v>273</v>
      </c>
      <c r="G205" s="23"/>
    </row>
    <row r="206" spans="1:7" ht="22.5" customHeight="1">
      <c r="A206" s="22" t="s">
        <v>23</v>
      </c>
      <c r="B206" s="16"/>
      <c r="C206" s="30" t="s">
        <v>13</v>
      </c>
      <c r="D206" s="30" t="s">
        <v>24</v>
      </c>
      <c r="E206" s="14"/>
      <c r="F206" s="14"/>
      <c r="G206" s="26">
        <f>SUM(G207+G223+G229+G238)</f>
        <v>15815.4</v>
      </c>
    </row>
    <row r="207" spans="1:7" ht="15">
      <c r="A207" s="22" t="s">
        <v>675</v>
      </c>
      <c r="B207" s="16"/>
      <c r="C207" s="30" t="s">
        <v>13</v>
      </c>
      <c r="D207" s="30" t="s">
        <v>24</v>
      </c>
      <c r="E207" s="14" t="s">
        <v>251</v>
      </c>
      <c r="F207" s="14"/>
      <c r="G207" s="26">
        <f>SUM(G208+G215)</f>
        <v>3700</v>
      </c>
    </row>
    <row r="208" spans="1:7" ht="30">
      <c r="A208" s="22" t="s">
        <v>562</v>
      </c>
      <c r="B208" s="16"/>
      <c r="C208" s="30" t="s">
        <v>13</v>
      </c>
      <c r="D208" s="30" t="s">
        <v>24</v>
      </c>
      <c r="E208" s="30" t="s">
        <v>252</v>
      </c>
      <c r="F208" s="14"/>
      <c r="G208" s="26">
        <f>SUM(G212)+G209</f>
        <v>1500</v>
      </c>
    </row>
    <row r="209" spans="1:7" ht="45" hidden="1">
      <c r="A209" s="22" t="s">
        <v>468</v>
      </c>
      <c r="B209" s="16"/>
      <c r="C209" s="30" t="s">
        <v>13</v>
      </c>
      <c r="D209" s="30" t="s">
        <v>24</v>
      </c>
      <c r="E209" s="30" t="s">
        <v>589</v>
      </c>
      <c r="F209" s="14"/>
      <c r="G209" s="26">
        <f>SUM(G210)</f>
        <v>0</v>
      </c>
    </row>
    <row r="210" spans="1:7" ht="30" hidden="1">
      <c r="A210" s="22" t="s">
        <v>590</v>
      </c>
      <c r="B210" s="16"/>
      <c r="C210" s="30" t="s">
        <v>13</v>
      </c>
      <c r="D210" s="30" t="s">
        <v>24</v>
      </c>
      <c r="E210" s="30" t="s">
        <v>591</v>
      </c>
      <c r="F210" s="14"/>
      <c r="G210" s="26">
        <f>SUM(G211)</f>
        <v>0</v>
      </c>
    </row>
    <row r="211" spans="1:7" ht="15" hidden="1">
      <c r="A211" s="22" t="s">
        <v>22</v>
      </c>
      <c r="B211" s="16"/>
      <c r="C211" s="30" t="s">
        <v>13</v>
      </c>
      <c r="D211" s="30" t="s">
        <v>24</v>
      </c>
      <c r="E211" s="30" t="s">
        <v>591</v>
      </c>
      <c r="F211" s="14">
        <v>800</v>
      </c>
      <c r="G211" s="26"/>
    </row>
    <row r="212" spans="1:7" ht="30">
      <c r="A212" s="47" t="s">
        <v>18</v>
      </c>
      <c r="B212" s="48"/>
      <c r="C212" s="30" t="s">
        <v>13</v>
      </c>
      <c r="D212" s="30" t="s">
        <v>24</v>
      </c>
      <c r="E212" s="30" t="s">
        <v>429</v>
      </c>
      <c r="F212" s="14"/>
      <c r="G212" s="26">
        <f>SUM(G213)</f>
        <v>1500</v>
      </c>
    </row>
    <row r="213" spans="1:7" ht="15">
      <c r="A213" s="22" t="s">
        <v>253</v>
      </c>
      <c r="B213" s="16"/>
      <c r="C213" s="30" t="s">
        <v>13</v>
      </c>
      <c r="D213" s="30" t="s">
        <v>24</v>
      </c>
      <c r="E213" s="30" t="s">
        <v>298</v>
      </c>
      <c r="F213" s="30"/>
      <c r="G213" s="26">
        <f>SUM(G214)</f>
        <v>1500</v>
      </c>
    </row>
    <row r="214" spans="1:7" ht="15">
      <c r="A214" s="22" t="s">
        <v>22</v>
      </c>
      <c r="B214" s="16"/>
      <c r="C214" s="30" t="s">
        <v>13</v>
      </c>
      <c r="D214" s="30" t="s">
        <v>24</v>
      </c>
      <c r="E214" s="30" t="s">
        <v>298</v>
      </c>
      <c r="F214" s="30" t="s">
        <v>98</v>
      </c>
      <c r="G214" s="26">
        <v>1500</v>
      </c>
    </row>
    <row r="215" spans="1:7" ht="15">
      <c r="A215" s="22" t="s">
        <v>254</v>
      </c>
      <c r="B215" s="16"/>
      <c r="C215" s="30" t="s">
        <v>13</v>
      </c>
      <c r="D215" s="30" t="s">
        <v>24</v>
      </c>
      <c r="E215" s="30" t="s">
        <v>255</v>
      </c>
      <c r="F215" s="14"/>
      <c r="G215" s="26">
        <f>SUM(G218)+G216</f>
        <v>2200</v>
      </c>
    </row>
    <row r="216" spans="1:7" ht="15">
      <c r="A216" s="24" t="s">
        <v>100</v>
      </c>
      <c r="B216" s="16"/>
      <c r="C216" s="207" t="s">
        <v>13</v>
      </c>
      <c r="D216" s="207" t="s">
        <v>24</v>
      </c>
      <c r="E216" s="207" t="s">
        <v>803</v>
      </c>
      <c r="F216" s="14"/>
      <c r="G216" s="26">
        <f>SUM(G217)</f>
        <v>200</v>
      </c>
    </row>
    <row r="217" spans="1:7" ht="30">
      <c r="A217" s="36" t="s">
        <v>52</v>
      </c>
      <c r="B217" s="16"/>
      <c r="C217" s="207" t="s">
        <v>13</v>
      </c>
      <c r="D217" s="207" t="s">
        <v>24</v>
      </c>
      <c r="E217" s="207" t="s">
        <v>803</v>
      </c>
      <c r="F217" s="14">
        <v>200</v>
      </c>
      <c r="G217" s="26">
        <v>200</v>
      </c>
    </row>
    <row r="218" spans="1:7" ht="30">
      <c r="A218" s="47" t="s">
        <v>69</v>
      </c>
      <c r="B218" s="48"/>
      <c r="C218" s="30" t="s">
        <v>13</v>
      </c>
      <c r="D218" s="30" t="s">
        <v>24</v>
      </c>
      <c r="E218" s="30" t="s">
        <v>482</v>
      </c>
      <c r="F218" s="14"/>
      <c r="G218" s="26">
        <f>SUM(G219)+G221</f>
        <v>2000</v>
      </c>
    </row>
    <row r="219" spans="1:7" ht="30">
      <c r="A219" s="22" t="s">
        <v>487</v>
      </c>
      <c r="B219" s="16"/>
      <c r="C219" s="30" t="s">
        <v>13</v>
      </c>
      <c r="D219" s="30" t="s">
        <v>24</v>
      </c>
      <c r="E219" s="30" t="s">
        <v>296</v>
      </c>
      <c r="F219" s="30"/>
      <c r="G219" s="26">
        <f>SUM(G220)</f>
        <v>2000</v>
      </c>
    </row>
    <row r="220" spans="1:7" ht="30">
      <c r="A220" s="22" t="s">
        <v>248</v>
      </c>
      <c r="B220" s="16"/>
      <c r="C220" s="30" t="s">
        <v>13</v>
      </c>
      <c r="D220" s="30" t="s">
        <v>24</v>
      </c>
      <c r="E220" s="30" t="s">
        <v>296</v>
      </c>
      <c r="F220" s="30" t="s">
        <v>125</v>
      </c>
      <c r="G220" s="26">
        <v>2000</v>
      </c>
    </row>
    <row r="221" spans="1:7" ht="30" hidden="1">
      <c r="A221" s="22" t="s">
        <v>505</v>
      </c>
      <c r="B221" s="16"/>
      <c r="C221" s="30" t="s">
        <v>13</v>
      </c>
      <c r="D221" s="30" t="s">
        <v>24</v>
      </c>
      <c r="E221" s="30" t="s">
        <v>488</v>
      </c>
      <c r="F221" s="30"/>
      <c r="G221" s="26">
        <f>G222</f>
        <v>0</v>
      </c>
    </row>
    <row r="222" spans="1:7" ht="30" hidden="1">
      <c r="A222" s="22" t="s">
        <v>248</v>
      </c>
      <c r="B222" s="16"/>
      <c r="C222" s="30" t="s">
        <v>13</v>
      </c>
      <c r="D222" s="30" t="s">
        <v>24</v>
      </c>
      <c r="E222" s="30" t="s">
        <v>488</v>
      </c>
      <c r="F222" s="30" t="s">
        <v>125</v>
      </c>
      <c r="G222" s="26"/>
    </row>
    <row r="223" spans="1:7" ht="30">
      <c r="A223" s="25" t="s">
        <v>674</v>
      </c>
      <c r="B223" s="15"/>
      <c r="C223" s="15" t="s">
        <v>13</v>
      </c>
      <c r="D223" s="15" t="s">
        <v>24</v>
      </c>
      <c r="E223" s="15" t="s">
        <v>342</v>
      </c>
      <c r="F223" s="15"/>
      <c r="G223" s="23">
        <f>SUM(G224)</f>
        <v>5826.8</v>
      </c>
    </row>
    <row r="224" spans="1:7" ht="30">
      <c r="A224" s="25" t="s">
        <v>676</v>
      </c>
      <c r="B224" s="15"/>
      <c r="C224" s="15" t="s">
        <v>13</v>
      </c>
      <c r="D224" s="15" t="s">
        <v>24</v>
      </c>
      <c r="E224" s="15" t="s">
        <v>343</v>
      </c>
      <c r="F224" s="15"/>
      <c r="G224" s="23">
        <f>SUM(G225)</f>
        <v>5826.8</v>
      </c>
    </row>
    <row r="225" spans="1:7" ht="15">
      <c r="A225" s="25" t="s">
        <v>45</v>
      </c>
      <c r="B225" s="15"/>
      <c r="C225" s="15" t="s">
        <v>13</v>
      </c>
      <c r="D225" s="15" t="s">
        <v>24</v>
      </c>
      <c r="E225" s="15" t="s">
        <v>344</v>
      </c>
      <c r="F225" s="15"/>
      <c r="G225" s="23">
        <f>SUM(G226:G228)</f>
        <v>5826.8</v>
      </c>
    </row>
    <row r="226" spans="1:7" ht="45">
      <c r="A226" s="25" t="s">
        <v>51</v>
      </c>
      <c r="B226" s="15"/>
      <c r="C226" s="15" t="s">
        <v>13</v>
      </c>
      <c r="D226" s="15" t="s">
        <v>24</v>
      </c>
      <c r="E226" s="15" t="s">
        <v>344</v>
      </c>
      <c r="F226" s="15" t="s">
        <v>91</v>
      </c>
      <c r="G226" s="23">
        <v>4777.5</v>
      </c>
    </row>
    <row r="227" spans="1:7" ht="30">
      <c r="A227" s="25" t="s">
        <v>52</v>
      </c>
      <c r="B227" s="15"/>
      <c r="C227" s="15" t="s">
        <v>13</v>
      </c>
      <c r="D227" s="15" t="s">
        <v>24</v>
      </c>
      <c r="E227" s="15" t="s">
        <v>344</v>
      </c>
      <c r="F227" s="15" t="s">
        <v>93</v>
      </c>
      <c r="G227" s="23">
        <v>1027.5</v>
      </c>
    </row>
    <row r="228" spans="1:7" ht="15">
      <c r="A228" s="25" t="s">
        <v>22</v>
      </c>
      <c r="B228" s="15"/>
      <c r="C228" s="15" t="s">
        <v>13</v>
      </c>
      <c r="D228" s="15" t="s">
        <v>24</v>
      </c>
      <c r="E228" s="15" t="s">
        <v>344</v>
      </c>
      <c r="F228" s="15" t="s">
        <v>98</v>
      </c>
      <c r="G228" s="23">
        <v>21.8</v>
      </c>
    </row>
    <row r="229" spans="1:7" ht="30">
      <c r="A229" s="22" t="s">
        <v>665</v>
      </c>
      <c r="B229" s="16"/>
      <c r="C229" s="30" t="s">
        <v>13</v>
      </c>
      <c r="D229" s="30" t="s">
        <v>24</v>
      </c>
      <c r="E229" s="14" t="s">
        <v>232</v>
      </c>
      <c r="F229" s="30"/>
      <c r="G229" s="26">
        <f>SUM(G230)</f>
        <v>4189.6</v>
      </c>
    </row>
    <row r="230" spans="1:7" ht="45">
      <c r="A230" s="22" t="s">
        <v>256</v>
      </c>
      <c r="B230" s="16"/>
      <c r="C230" s="30" t="s">
        <v>13</v>
      </c>
      <c r="D230" s="30" t="s">
        <v>24</v>
      </c>
      <c r="E230" s="14" t="s">
        <v>257</v>
      </c>
      <c r="F230" s="30"/>
      <c r="G230" s="26">
        <f>SUM(G231)+G232+G234+G236</f>
        <v>4189.6</v>
      </c>
    </row>
    <row r="231" spans="1:7" ht="30">
      <c r="A231" s="25" t="s">
        <v>52</v>
      </c>
      <c r="B231" s="16"/>
      <c r="C231" s="30" t="s">
        <v>13</v>
      </c>
      <c r="D231" s="30" t="s">
        <v>24</v>
      </c>
      <c r="E231" s="14" t="s">
        <v>257</v>
      </c>
      <c r="F231" s="30" t="s">
        <v>93</v>
      </c>
      <c r="G231" s="26">
        <f>3622.6-50</f>
        <v>3572.6</v>
      </c>
    </row>
    <row r="232" spans="1:7" ht="30">
      <c r="A232" s="36" t="s">
        <v>683</v>
      </c>
      <c r="B232" s="16"/>
      <c r="C232" s="45" t="s">
        <v>13</v>
      </c>
      <c r="D232" s="45" t="s">
        <v>24</v>
      </c>
      <c r="E232" s="46" t="s">
        <v>831</v>
      </c>
      <c r="F232" s="14"/>
      <c r="G232" s="26">
        <f>SUM(G233)</f>
        <v>265</v>
      </c>
    </row>
    <row r="233" spans="1:7" ht="30">
      <c r="A233" s="36" t="s">
        <v>52</v>
      </c>
      <c r="B233" s="16"/>
      <c r="C233" s="45" t="s">
        <v>13</v>
      </c>
      <c r="D233" s="45" t="s">
        <v>24</v>
      </c>
      <c r="E233" s="46" t="s">
        <v>831</v>
      </c>
      <c r="F233" s="14">
        <v>200</v>
      </c>
      <c r="G233" s="26">
        <v>265</v>
      </c>
    </row>
    <row r="234" spans="1:7" ht="30">
      <c r="A234" s="36" t="s">
        <v>834</v>
      </c>
      <c r="B234" s="16"/>
      <c r="C234" s="45" t="s">
        <v>13</v>
      </c>
      <c r="D234" s="45" t="s">
        <v>24</v>
      </c>
      <c r="E234" s="46" t="s">
        <v>833</v>
      </c>
      <c r="F234" s="14"/>
      <c r="G234" s="26">
        <f>SUM(G235)</f>
        <v>50</v>
      </c>
    </row>
    <row r="235" spans="1:7" ht="30">
      <c r="A235" s="36" t="s">
        <v>52</v>
      </c>
      <c r="B235" s="16"/>
      <c r="C235" s="45" t="s">
        <v>13</v>
      </c>
      <c r="D235" s="45" t="s">
        <v>24</v>
      </c>
      <c r="E235" s="46" t="s">
        <v>833</v>
      </c>
      <c r="F235" s="14">
        <v>200</v>
      </c>
      <c r="G235" s="26">
        <v>50</v>
      </c>
    </row>
    <row r="236" spans="1:7" ht="30">
      <c r="A236" s="36" t="s">
        <v>684</v>
      </c>
      <c r="B236" s="16"/>
      <c r="C236" s="45" t="s">
        <v>13</v>
      </c>
      <c r="D236" s="45" t="s">
        <v>24</v>
      </c>
      <c r="E236" s="46" t="s">
        <v>832</v>
      </c>
      <c r="F236" s="14"/>
      <c r="G236" s="26">
        <f>SUM(G237)</f>
        <v>302</v>
      </c>
    </row>
    <row r="237" spans="1:7" ht="30">
      <c r="A237" s="36" t="s">
        <v>52</v>
      </c>
      <c r="B237" s="16"/>
      <c r="C237" s="45" t="s">
        <v>13</v>
      </c>
      <c r="D237" s="45" t="s">
        <v>24</v>
      </c>
      <c r="E237" s="46" t="s">
        <v>832</v>
      </c>
      <c r="F237" s="14">
        <v>200</v>
      </c>
      <c r="G237" s="26">
        <v>302</v>
      </c>
    </row>
    <row r="238" spans="1:7" ht="30">
      <c r="A238" s="25" t="s">
        <v>773</v>
      </c>
      <c r="B238" s="16"/>
      <c r="C238" s="45" t="s">
        <v>13</v>
      </c>
      <c r="D238" s="45" t="s">
        <v>24</v>
      </c>
      <c r="E238" s="46" t="s">
        <v>614</v>
      </c>
      <c r="F238" s="14"/>
      <c r="G238" s="26">
        <f>SUM(G240+G241)</f>
        <v>2099</v>
      </c>
    </row>
    <row r="239" spans="1:7" ht="19.5" customHeight="1">
      <c r="A239" s="36" t="s">
        <v>35</v>
      </c>
      <c r="B239" s="16"/>
      <c r="C239" s="45" t="s">
        <v>13</v>
      </c>
      <c r="D239" s="45" t="s">
        <v>24</v>
      </c>
      <c r="E239" s="46" t="s">
        <v>685</v>
      </c>
      <c r="F239" s="45"/>
      <c r="G239" s="26">
        <f>SUM(G240)</f>
        <v>99</v>
      </c>
    </row>
    <row r="240" spans="1:7" ht="30">
      <c r="A240" s="36" t="s">
        <v>52</v>
      </c>
      <c r="B240" s="16"/>
      <c r="C240" s="45" t="s">
        <v>13</v>
      </c>
      <c r="D240" s="45" t="s">
        <v>24</v>
      </c>
      <c r="E240" s="46" t="s">
        <v>685</v>
      </c>
      <c r="F240" s="45" t="s">
        <v>93</v>
      </c>
      <c r="G240" s="26">
        <v>99</v>
      </c>
    </row>
    <row r="241" spans="1:7" ht="30">
      <c r="A241" s="36" t="s">
        <v>69</v>
      </c>
      <c r="B241" s="16"/>
      <c r="C241" s="45" t="s">
        <v>13</v>
      </c>
      <c r="D241" s="45" t="s">
        <v>24</v>
      </c>
      <c r="E241" s="46" t="s">
        <v>686</v>
      </c>
      <c r="F241" s="45"/>
      <c r="G241" s="26">
        <f>SUM(G242)</f>
        <v>2000</v>
      </c>
    </row>
    <row r="242" spans="1:7" ht="30">
      <c r="A242" s="36" t="s">
        <v>774</v>
      </c>
      <c r="B242" s="16"/>
      <c r="C242" s="45" t="s">
        <v>13</v>
      </c>
      <c r="D242" s="45" t="s">
        <v>24</v>
      </c>
      <c r="E242" s="46" t="s">
        <v>687</v>
      </c>
      <c r="F242" s="45"/>
      <c r="G242" s="26">
        <f>SUM(G243)</f>
        <v>2000</v>
      </c>
    </row>
    <row r="243" spans="1:7" ht="30">
      <c r="A243" s="36" t="s">
        <v>248</v>
      </c>
      <c r="B243" s="16"/>
      <c r="C243" s="45" t="s">
        <v>13</v>
      </c>
      <c r="D243" s="45" t="s">
        <v>24</v>
      </c>
      <c r="E243" s="46" t="s">
        <v>687</v>
      </c>
      <c r="F243" s="45" t="s">
        <v>125</v>
      </c>
      <c r="G243" s="26">
        <v>2000</v>
      </c>
    </row>
    <row r="244" spans="1:7" ht="15">
      <c r="A244" s="22" t="s">
        <v>258</v>
      </c>
      <c r="B244" s="16"/>
      <c r="C244" s="30" t="s">
        <v>172</v>
      </c>
      <c r="D244" s="30"/>
      <c r="E244" s="14"/>
      <c r="F244" s="30"/>
      <c r="G244" s="26">
        <f>SUM(G245+G258+G289+G329)</f>
        <v>229162.09999999998</v>
      </c>
    </row>
    <row r="245" spans="1:7" ht="15" hidden="1">
      <c r="A245" s="22" t="s">
        <v>178</v>
      </c>
      <c r="B245" s="16"/>
      <c r="C245" s="30" t="s">
        <v>172</v>
      </c>
      <c r="D245" s="30" t="s">
        <v>34</v>
      </c>
      <c r="E245" s="14"/>
      <c r="F245" s="30"/>
      <c r="G245" s="26">
        <f>SUM(G255)+G251+G246</f>
        <v>0</v>
      </c>
    </row>
    <row r="246" spans="1:7" ht="45" hidden="1">
      <c r="A246" s="38" t="s">
        <v>543</v>
      </c>
      <c r="B246" s="30"/>
      <c r="C246" s="30" t="s">
        <v>172</v>
      </c>
      <c r="D246" s="30" t="s">
        <v>34</v>
      </c>
      <c r="E246" s="14" t="s">
        <v>546</v>
      </c>
      <c r="F246" s="30"/>
      <c r="G246" s="26">
        <f>SUM(G247)</f>
        <v>0</v>
      </c>
    </row>
    <row r="247" spans="1:7" ht="30" hidden="1">
      <c r="A247" s="38" t="s">
        <v>775</v>
      </c>
      <c r="B247" s="30"/>
      <c r="C247" s="30" t="s">
        <v>172</v>
      </c>
      <c r="D247" s="30" t="s">
        <v>34</v>
      </c>
      <c r="E247" s="14" t="s">
        <v>567</v>
      </c>
      <c r="F247" s="30"/>
      <c r="G247" s="26">
        <f>SUM(G248)</f>
        <v>0</v>
      </c>
    </row>
    <row r="248" spans="1:7" ht="45" hidden="1">
      <c r="A248" s="22" t="s">
        <v>520</v>
      </c>
      <c r="B248" s="30"/>
      <c r="C248" s="30" t="s">
        <v>172</v>
      </c>
      <c r="D248" s="30" t="s">
        <v>34</v>
      </c>
      <c r="E248" s="14" t="s">
        <v>568</v>
      </c>
      <c r="F248" s="30"/>
      <c r="G248" s="26">
        <f>SUM(G249)</f>
        <v>0</v>
      </c>
    </row>
    <row r="249" spans="1:7" ht="30" hidden="1">
      <c r="A249" s="22" t="s">
        <v>569</v>
      </c>
      <c r="B249" s="30"/>
      <c r="C249" s="30" t="s">
        <v>172</v>
      </c>
      <c r="D249" s="30" t="s">
        <v>34</v>
      </c>
      <c r="E249" s="14" t="s">
        <v>570</v>
      </c>
      <c r="F249" s="30"/>
      <c r="G249" s="26">
        <f>SUM(G250)</f>
        <v>0</v>
      </c>
    </row>
    <row r="250" spans="1:7" ht="30" hidden="1">
      <c r="A250" s="36" t="s">
        <v>272</v>
      </c>
      <c r="B250" s="30"/>
      <c r="C250" s="30" t="s">
        <v>172</v>
      </c>
      <c r="D250" s="30" t="s">
        <v>34</v>
      </c>
      <c r="E250" s="14" t="s">
        <v>570</v>
      </c>
      <c r="F250" s="30" t="s">
        <v>273</v>
      </c>
      <c r="G250" s="26"/>
    </row>
    <row r="251" spans="1:7" ht="30" hidden="1">
      <c r="A251" s="49" t="s">
        <v>814</v>
      </c>
      <c r="B251" s="16"/>
      <c r="C251" s="30" t="s">
        <v>172</v>
      </c>
      <c r="D251" s="30" t="s">
        <v>34</v>
      </c>
      <c r="E251" s="14" t="s">
        <v>533</v>
      </c>
      <c r="F251" s="30"/>
      <c r="G251" s="26">
        <f>SUM(G252)</f>
        <v>0</v>
      </c>
    </row>
    <row r="252" spans="1:7" ht="45" hidden="1">
      <c r="A252" s="22" t="s">
        <v>468</v>
      </c>
      <c r="B252" s="16"/>
      <c r="C252" s="30" t="s">
        <v>172</v>
      </c>
      <c r="D252" s="30" t="s">
        <v>34</v>
      </c>
      <c r="E252" s="14" t="s">
        <v>534</v>
      </c>
      <c r="F252" s="30"/>
      <c r="G252" s="26">
        <f>SUM(G253)</f>
        <v>0</v>
      </c>
    </row>
    <row r="253" spans="1:7" ht="60" hidden="1">
      <c r="A253" s="22" t="s">
        <v>532</v>
      </c>
      <c r="B253" s="16"/>
      <c r="C253" s="30" t="s">
        <v>172</v>
      </c>
      <c r="D253" s="30" t="s">
        <v>34</v>
      </c>
      <c r="E253" s="14" t="s">
        <v>535</v>
      </c>
      <c r="F253" s="30"/>
      <c r="G253" s="26">
        <f>SUM(G254)</f>
        <v>0</v>
      </c>
    </row>
    <row r="254" spans="1:7" ht="15" hidden="1">
      <c r="A254" s="25" t="s">
        <v>307</v>
      </c>
      <c r="B254" s="16"/>
      <c r="C254" s="30" t="s">
        <v>172</v>
      </c>
      <c r="D254" s="30" t="s">
        <v>34</v>
      </c>
      <c r="E254" s="14" t="s">
        <v>535</v>
      </c>
      <c r="F254" s="30" t="s">
        <v>273</v>
      </c>
      <c r="G254" s="26"/>
    </row>
    <row r="255" spans="1:7" ht="30" hidden="1">
      <c r="A255" s="22" t="s">
        <v>259</v>
      </c>
      <c r="B255" s="16"/>
      <c r="C255" s="30" t="s">
        <v>172</v>
      </c>
      <c r="D255" s="30" t="s">
        <v>34</v>
      </c>
      <c r="E255" s="14" t="s">
        <v>260</v>
      </c>
      <c r="F255" s="30"/>
      <c r="G255" s="26">
        <f>SUM(G256)</f>
        <v>0</v>
      </c>
    </row>
    <row r="256" spans="1:7" ht="15" hidden="1">
      <c r="A256" s="22" t="s">
        <v>261</v>
      </c>
      <c r="B256" s="16"/>
      <c r="C256" s="30" t="s">
        <v>262</v>
      </c>
      <c r="D256" s="30" t="s">
        <v>34</v>
      </c>
      <c r="E256" s="14" t="s">
        <v>263</v>
      </c>
      <c r="F256" s="30"/>
      <c r="G256" s="26">
        <f>SUM(G257)</f>
        <v>0</v>
      </c>
    </row>
    <row r="257" spans="1:7" ht="15" hidden="1">
      <c r="A257" s="22" t="s">
        <v>92</v>
      </c>
      <c r="B257" s="16"/>
      <c r="C257" s="30" t="s">
        <v>262</v>
      </c>
      <c r="D257" s="30" t="s">
        <v>34</v>
      </c>
      <c r="E257" s="14" t="s">
        <v>263</v>
      </c>
      <c r="F257" s="30" t="s">
        <v>93</v>
      </c>
      <c r="G257" s="26"/>
    </row>
    <row r="258" spans="1:7" ht="15">
      <c r="A258" s="25" t="s">
        <v>179</v>
      </c>
      <c r="B258" s="15"/>
      <c r="C258" s="15" t="s">
        <v>172</v>
      </c>
      <c r="D258" s="15" t="s">
        <v>44</v>
      </c>
      <c r="E258" s="15"/>
      <c r="F258" s="15"/>
      <c r="G258" s="23">
        <f>SUM(G259+G264+G269+G273)+G283</f>
        <v>23767</v>
      </c>
    </row>
    <row r="259" spans="1:7" ht="45" hidden="1">
      <c r="A259" s="38" t="s">
        <v>543</v>
      </c>
      <c r="B259" s="15"/>
      <c r="C259" s="15" t="s">
        <v>172</v>
      </c>
      <c r="D259" s="15" t="s">
        <v>44</v>
      </c>
      <c r="E259" s="34" t="s">
        <v>546</v>
      </c>
      <c r="F259" s="34"/>
      <c r="G259" s="26">
        <f>SUM(G260)</f>
        <v>0</v>
      </c>
    </row>
    <row r="260" spans="1:7" ht="15" hidden="1">
      <c r="A260" s="51" t="s">
        <v>308</v>
      </c>
      <c r="B260" s="15"/>
      <c r="C260" s="15" t="s">
        <v>172</v>
      </c>
      <c r="D260" s="15" t="s">
        <v>44</v>
      </c>
      <c r="E260" s="34" t="s">
        <v>547</v>
      </c>
      <c r="F260" s="34"/>
      <c r="G260" s="26">
        <f>SUM(G261)</f>
        <v>0</v>
      </c>
    </row>
    <row r="261" spans="1:7" ht="45" hidden="1">
      <c r="A261" s="36" t="s">
        <v>468</v>
      </c>
      <c r="B261" s="15"/>
      <c r="C261" s="15" t="s">
        <v>172</v>
      </c>
      <c r="D261" s="15" t="s">
        <v>44</v>
      </c>
      <c r="E261" s="34" t="s">
        <v>548</v>
      </c>
      <c r="F261" s="34"/>
      <c r="G261" s="26">
        <f>SUM(G262)</f>
        <v>0</v>
      </c>
    </row>
    <row r="262" spans="1:7" ht="45" hidden="1">
      <c r="A262" s="25" t="s">
        <v>552</v>
      </c>
      <c r="B262" s="15"/>
      <c r="C262" s="15" t="s">
        <v>172</v>
      </c>
      <c r="D262" s="15" t="s">
        <v>44</v>
      </c>
      <c r="E262" s="34" t="s">
        <v>551</v>
      </c>
      <c r="F262" s="34"/>
      <c r="G262" s="26">
        <f>SUM(G263)</f>
        <v>0</v>
      </c>
    </row>
    <row r="263" spans="1:7" ht="30" hidden="1">
      <c r="A263" s="25" t="s">
        <v>52</v>
      </c>
      <c r="B263" s="15"/>
      <c r="C263" s="15" t="s">
        <v>172</v>
      </c>
      <c r="D263" s="15" t="s">
        <v>44</v>
      </c>
      <c r="E263" s="34" t="s">
        <v>551</v>
      </c>
      <c r="F263" s="34" t="s">
        <v>93</v>
      </c>
      <c r="G263" s="26"/>
    </row>
    <row r="264" spans="1:7" ht="30">
      <c r="A264" s="25" t="s">
        <v>677</v>
      </c>
      <c r="B264" s="15"/>
      <c r="C264" s="15" t="s">
        <v>172</v>
      </c>
      <c r="D264" s="15" t="s">
        <v>44</v>
      </c>
      <c r="E264" s="15" t="s">
        <v>345</v>
      </c>
      <c r="F264" s="15"/>
      <c r="G264" s="23">
        <f>SUM(G265)</f>
        <v>5800</v>
      </c>
    </row>
    <row r="265" spans="1:7" ht="15">
      <c r="A265" s="25" t="s">
        <v>35</v>
      </c>
      <c r="B265" s="15"/>
      <c r="C265" s="15" t="s">
        <v>172</v>
      </c>
      <c r="D265" s="15" t="s">
        <v>44</v>
      </c>
      <c r="E265" s="15" t="s">
        <v>346</v>
      </c>
      <c r="F265" s="15"/>
      <c r="G265" s="23">
        <f>SUM(G266)</f>
        <v>5800</v>
      </c>
    </row>
    <row r="266" spans="1:7" ht="15">
      <c r="A266" s="25" t="s">
        <v>304</v>
      </c>
      <c r="B266" s="15"/>
      <c r="C266" s="15" t="s">
        <v>172</v>
      </c>
      <c r="D266" s="15" t="s">
        <v>44</v>
      </c>
      <c r="E266" s="15" t="s">
        <v>347</v>
      </c>
      <c r="F266" s="15"/>
      <c r="G266" s="23">
        <f>SUM(G267:G268)</f>
        <v>5800</v>
      </c>
    </row>
    <row r="267" spans="1:7" ht="27.75" customHeight="1">
      <c r="A267" s="25" t="s">
        <v>52</v>
      </c>
      <c r="B267" s="15"/>
      <c r="C267" s="15" t="s">
        <v>172</v>
      </c>
      <c r="D267" s="15" t="s">
        <v>44</v>
      </c>
      <c r="E267" s="15" t="s">
        <v>347</v>
      </c>
      <c r="F267" s="15" t="s">
        <v>93</v>
      </c>
      <c r="G267" s="23">
        <v>5800</v>
      </c>
    </row>
    <row r="268" spans="1:7" ht="15" hidden="1">
      <c r="A268" s="25" t="s">
        <v>22</v>
      </c>
      <c r="B268" s="15"/>
      <c r="C268" s="15" t="s">
        <v>172</v>
      </c>
      <c r="D268" s="15" t="s">
        <v>44</v>
      </c>
      <c r="E268" s="15" t="s">
        <v>347</v>
      </c>
      <c r="F268" s="15" t="s">
        <v>98</v>
      </c>
      <c r="G268" s="23"/>
    </row>
    <row r="269" spans="1:7" ht="30">
      <c r="A269" s="25" t="s">
        <v>678</v>
      </c>
      <c r="B269" s="15"/>
      <c r="C269" s="15" t="s">
        <v>172</v>
      </c>
      <c r="D269" s="15" t="s">
        <v>44</v>
      </c>
      <c r="E269" s="15" t="s">
        <v>348</v>
      </c>
      <c r="F269" s="15"/>
      <c r="G269" s="23">
        <f>SUM(G270)</f>
        <v>1067</v>
      </c>
    </row>
    <row r="270" spans="1:7" ht="15">
      <c r="A270" s="25" t="s">
        <v>35</v>
      </c>
      <c r="B270" s="15"/>
      <c r="C270" s="15" t="s">
        <v>172</v>
      </c>
      <c r="D270" s="15" t="s">
        <v>44</v>
      </c>
      <c r="E270" s="15" t="s">
        <v>349</v>
      </c>
      <c r="F270" s="15"/>
      <c r="G270" s="23">
        <f>SUM(G271)</f>
        <v>1067</v>
      </c>
    </row>
    <row r="271" spans="1:7" ht="15">
      <c r="A271" s="25" t="s">
        <v>304</v>
      </c>
      <c r="B271" s="15"/>
      <c r="C271" s="15" t="s">
        <v>172</v>
      </c>
      <c r="D271" s="15" t="s">
        <v>44</v>
      </c>
      <c r="E271" s="15" t="s">
        <v>350</v>
      </c>
      <c r="F271" s="15"/>
      <c r="G271" s="23">
        <f>SUM(G272:G272)</f>
        <v>1067</v>
      </c>
    </row>
    <row r="272" spans="1:7" ht="30">
      <c r="A272" s="25" t="s">
        <v>52</v>
      </c>
      <c r="B272" s="15"/>
      <c r="C272" s="15" t="s">
        <v>172</v>
      </c>
      <c r="D272" s="15" t="s">
        <v>44</v>
      </c>
      <c r="E272" s="15" t="s">
        <v>350</v>
      </c>
      <c r="F272" s="15" t="s">
        <v>93</v>
      </c>
      <c r="G272" s="23">
        <v>1067</v>
      </c>
    </row>
    <row r="273" spans="1:7" ht="30">
      <c r="A273" s="25" t="s">
        <v>679</v>
      </c>
      <c r="B273" s="15"/>
      <c r="C273" s="15" t="s">
        <v>172</v>
      </c>
      <c r="D273" s="15" t="s">
        <v>44</v>
      </c>
      <c r="E273" s="15" t="s">
        <v>268</v>
      </c>
      <c r="F273" s="15"/>
      <c r="G273" s="23">
        <f>SUM(G274,G277)</f>
        <v>4900</v>
      </c>
    </row>
    <row r="274" spans="1:7" ht="30" hidden="1">
      <c r="A274" s="25" t="s">
        <v>305</v>
      </c>
      <c r="B274" s="15"/>
      <c r="C274" s="15" t="s">
        <v>172</v>
      </c>
      <c r="D274" s="15" t="s">
        <v>44</v>
      </c>
      <c r="E274" s="15" t="s">
        <v>351</v>
      </c>
      <c r="F274" s="15"/>
      <c r="G274" s="23">
        <f>SUM(G275)</f>
        <v>0</v>
      </c>
    </row>
    <row r="275" spans="1:7" ht="30" hidden="1">
      <c r="A275" s="25" t="s">
        <v>306</v>
      </c>
      <c r="B275" s="15"/>
      <c r="C275" s="15" t="s">
        <v>172</v>
      </c>
      <c r="D275" s="15" t="s">
        <v>44</v>
      </c>
      <c r="E275" s="15" t="s">
        <v>352</v>
      </c>
      <c r="F275" s="15"/>
      <c r="G275" s="23">
        <f>SUM(G276)</f>
        <v>0</v>
      </c>
    </row>
    <row r="276" spans="1:7" ht="15" hidden="1">
      <c r="A276" s="25" t="s">
        <v>307</v>
      </c>
      <c r="B276" s="15"/>
      <c r="C276" s="15" t="s">
        <v>172</v>
      </c>
      <c r="D276" s="15" t="s">
        <v>44</v>
      </c>
      <c r="E276" s="15" t="s">
        <v>352</v>
      </c>
      <c r="F276" s="15" t="s">
        <v>273</v>
      </c>
      <c r="G276" s="23"/>
    </row>
    <row r="277" spans="1:7" ht="15">
      <c r="A277" s="25" t="s">
        <v>308</v>
      </c>
      <c r="B277" s="15"/>
      <c r="C277" s="15" t="s">
        <v>172</v>
      </c>
      <c r="D277" s="15" t="s">
        <v>44</v>
      </c>
      <c r="E277" s="15" t="s">
        <v>353</v>
      </c>
      <c r="F277" s="15"/>
      <c r="G277" s="23">
        <f>SUM(G281)+G278</f>
        <v>4900</v>
      </c>
    </row>
    <row r="278" spans="1:7" ht="15" hidden="1">
      <c r="A278" s="25" t="s">
        <v>35</v>
      </c>
      <c r="B278" s="15"/>
      <c r="C278" s="15" t="s">
        <v>172</v>
      </c>
      <c r="D278" s="15" t="s">
        <v>44</v>
      </c>
      <c r="E278" s="15" t="s">
        <v>594</v>
      </c>
      <c r="F278" s="15"/>
      <c r="G278" s="23">
        <f>SUM(G279)</f>
        <v>0</v>
      </c>
    </row>
    <row r="279" spans="1:7" ht="15" hidden="1">
      <c r="A279" s="25" t="s">
        <v>304</v>
      </c>
      <c r="B279" s="15"/>
      <c r="C279" s="15" t="s">
        <v>172</v>
      </c>
      <c r="D279" s="15" t="s">
        <v>44</v>
      </c>
      <c r="E279" s="15" t="s">
        <v>595</v>
      </c>
      <c r="F279" s="15"/>
      <c r="G279" s="23">
        <f>SUM(G280)</f>
        <v>0</v>
      </c>
    </row>
    <row r="280" spans="1:7" ht="30" hidden="1">
      <c r="A280" s="25" t="s">
        <v>52</v>
      </c>
      <c r="B280" s="15"/>
      <c r="C280" s="15" t="s">
        <v>172</v>
      </c>
      <c r="D280" s="15" t="s">
        <v>44</v>
      </c>
      <c r="E280" s="15" t="s">
        <v>595</v>
      </c>
      <c r="F280" s="15" t="s">
        <v>93</v>
      </c>
      <c r="G280" s="23"/>
    </row>
    <row r="281" spans="1:7" ht="30">
      <c r="A281" s="25" t="s">
        <v>306</v>
      </c>
      <c r="B281" s="15"/>
      <c r="C281" s="15" t="s">
        <v>172</v>
      </c>
      <c r="D281" s="15" t="s">
        <v>44</v>
      </c>
      <c r="E281" s="15" t="s">
        <v>354</v>
      </c>
      <c r="F281" s="15"/>
      <c r="G281" s="23">
        <f>SUM(G282)</f>
        <v>4900</v>
      </c>
    </row>
    <row r="282" spans="1:7" ht="15">
      <c r="A282" s="25" t="s">
        <v>307</v>
      </c>
      <c r="B282" s="15"/>
      <c r="C282" s="15" t="s">
        <v>172</v>
      </c>
      <c r="D282" s="15" t="s">
        <v>44</v>
      </c>
      <c r="E282" s="15" t="s">
        <v>354</v>
      </c>
      <c r="F282" s="15" t="s">
        <v>273</v>
      </c>
      <c r="G282" s="23">
        <v>4900</v>
      </c>
    </row>
    <row r="283" spans="1:7" ht="31.5" customHeight="1">
      <c r="A283" s="25" t="s">
        <v>665</v>
      </c>
      <c r="B283" s="15"/>
      <c r="C283" s="15" t="s">
        <v>172</v>
      </c>
      <c r="D283" s="15" t="s">
        <v>44</v>
      </c>
      <c r="E283" s="15" t="s">
        <v>232</v>
      </c>
      <c r="F283" s="15"/>
      <c r="G283" s="23">
        <f>SUM(G284)</f>
        <v>12000</v>
      </c>
    </row>
    <row r="284" spans="1:7" ht="30">
      <c r="A284" s="25" t="s">
        <v>233</v>
      </c>
      <c r="B284" s="15"/>
      <c r="C284" s="15" t="s">
        <v>172</v>
      </c>
      <c r="D284" s="15" t="s">
        <v>44</v>
      </c>
      <c r="E284" s="15" t="s">
        <v>234</v>
      </c>
      <c r="F284" s="15"/>
      <c r="G284" s="23">
        <f>SUM(G285)</f>
        <v>12000</v>
      </c>
    </row>
    <row r="285" spans="1:7" ht="35.25" customHeight="1">
      <c r="A285" s="25" t="s">
        <v>80</v>
      </c>
      <c r="B285" s="15"/>
      <c r="C285" s="15" t="s">
        <v>172</v>
      </c>
      <c r="D285" s="15" t="s">
        <v>44</v>
      </c>
      <c r="E285" s="15" t="s">
        <v>235</v>
      </c>
      <c r="F285" s="15"/>
      <c r="G285" s="23">
        <f>SUM(G286)</f>
        <v>12000</v>
      </c>
    </row>
    <row r="286" spans="1:7" ht="30">
      <c r="A286" s="22" t="s">
        <v>626</v>
      </c>
      <c r="B286" s="15"/>
      <c r="C286" s="15" t="s">
        <v>172</v>
      </c>
      <c r="D286" s="15" t="s">
        <v>44</v>
      </c>
      <c r="E286" s="15" t="s">
        <v>237</v>
      </c>
      <c r="F286" s="15"/>
      <c r="G286" s="23">
        <f>SUM(G287:G288)</f>
        <v>12000</v>
      </c>
    </row>
    <row r="287" spans="1:7" ht="30" hidden="1">
      <c r="A287" s="25" t="s">
        <v>52</v>
      </c>
      <c r="B287" s="15"/>
      <c r="C287" s="15" t="s">
        <v>172</v>
      </c>
      <c r="D287" s="15" t="s">
        <v>44</v>
      </c>
      <c r="E287" s="15" t="s">
        <v>237</v>
      </c>
      <c r="F287" s="15" t="s">
        <v>93</v>
      </c>
      <c r="G287" s="23"/>
    </row>
    <row r="288" spans="1:7" ht="15">
      <c r="A288" s="25" t="s">
        <v>307</v>
      </c>
      <c r="B288" s="15"/>
      <c r="C288" s="15" t="s">
        <v>172</v>
      </c>
      <c r="D288" s="15" t="s">
        <v>44</v>
      </c>
      <c r="E288" s="15" t="s">
        <v>237</v>
      </c>
      <c r="F288" s="15" t="s">
        <v>273</v>
      </c>
      <c r="G288" s="23">
        <v>12000</v>
      </c>
    </row>
    <row r="289" spans="1:7" ht="15">
      <c r="A289" s="25" t="s">
        <v>180</v>
      </c>
      <c r="B289" s="15"/>
      <c r="C289" s="15" t="s">
        <v>172</v>
      </c>
      <c r="D289" s="15" t="s">
        <v>54</v>
      </c>
      <c r="E289" s="15"/>
      <c r="F289" s="15"/>
      <c r="G289" s="23">
        <f>SUM(G299,G314,G322)+G295+G318+G290</f>
        <v>179821.8</v>
      </c>
    </row>
    <row r="290" spans="1:7" ht="30">
      <c r="A290" s="38" t="s">
        <v>694</v>
      </c>
      <c r="B290" s="15"/>
      <c r="C290" s="15" t="s">
        <v>172</v>
      </c>
      <c r="D290" s="15" t="s">
        <v>54</v>
      </c>
      <c r="E290" s="15" t="s">
        <v>695</v>
      </c>
      <c r="F290" s="15"/>
      <c r="G290" s="23">
        <f>SUM(G291)</f>
        <v>60096.7</v>
      </c>
    </row>
    <row r="291" spans="1:7" ht="15">
      <c r="A291" s="38" t="s">
        <v>850</v>
      </c>
      <c r="B291" s="15"/>
      <c r="C291" s="15" t="s">
        <v>172</v>
      </c>
      <c r="D291" s="15" t="s">
        <v>54</v>
      </c>
      <c r="E291" s="15" t="s">
        <v>849</v>
      </c>
      <c r="F291" s="15"/>
      <c r="G291" s="23">
        <f>SUM(G292)</f>
        <v>60096.7</v>
      </c>
    </row>
    <row r="292" spans="1:7" ht="15">
      <c r="A292" s="25" t="s">
        <v>851</v>
      </c>
      <c r="B292" s="15"/>
      <c r="C292" s="15" t="s">
        <v>172</v>
      </c>
      <c r="D292" s="15" t="s">
        <v>54</v>
      </c>
      <c r="E292" s="15" t="s">
        <v>848</v>
      </c>
      <c r="F292" s="15"/>
      <c r="G292" s="23">
        <f>SUM(G293)</f>
        <v>60096.7</v>
      </c>
    </row>
    <row r="293" spans="1:7" ht="30">
      <c r="A293" s="25" t="s">
        <v>52</v>
      </c>
      <c r="B293" s="15"/>
      <c r="C293" s="15" t="s">
        <v>172</v>
      </c>
      <c r="D293" s="15" t="s">
        <v>54</v>
      </c>
      <c r="E293" s="15" t="s">
        <v>848</v>
      </c>
      <c r="F293" s="15" t="s">
        <v>93</v>
      </c>
      <c r="G293" s="23">
        <v>60096.7</v>
      </c>
    </row>
    <row r="294" spans="1:7" ht="45" hidden="1">
      <c r="A294" s="38" t="s">
        <v>543</v>
      </c>
      <c r="B294" s="15"/>
      <c r="C294" s="15" t="s">
        <v>172</v>
      </c>
      <c r="D294" s="15" t="s">
        <v>54</v>
      </c>
      <c r="E294" s="15" t="s">
        <v>546</v>
      </c>
      <c r="F294" s="15"/>
      <c r="G294" s="23">
        <f>SUM(G295)</f>
        <v>0</v>
      </c>
    </row>
    <row r="295" spans="1:7" ht="15" hidden="1">
      <c r="A295" s="25" t="s">
        <v>554</v>
      </c>
      <c r="B295" s="15"/>
      <c r="C295" s="15" t="s">
        <v>172</v>
      </c>
      <c r="D295" s="15" t="s">
        <v>54</v>
      </c>
      <c r="E295" s="15" t="s">
        <v>553</v>
      </c>
      <c r="F295" s="15"/>
      <c r="G295" s="23">
        <f>SUM(G296)</f>
        <v>0</v>
      </c>
    </row>
    <row r="296" spans="1:7" ht="45" hidden="1">
      <c r="A296" s="36" t="s">
        <v>468</v>
      </c>
      <c r="B296" s="15"/>
      <c r="C296" s="15" t="s">
        <v>172</v>
      </c>
      <c r="D296" s="15" t="s">
        <v>54</v>
      </c>
      <c r="E296" s="15" t="s">
        <v>555</v>
      </c>
      <c r="F296" s="15"/>
      <c r="G296" s="23">
        <f>SUM(G297)</f>
        <v>0</v>
      </c>
    </row>
    <row r="297" spans="1:7" ht="15" hidden="1">
      <c r="A297" s="25" t="s">
        <v>563</v>
      </c>
      <c r="B297" s="15"/>
      <c r="C297" s="15" t="s">
        <v>172</v>
      </c>
      <c r="D297" s="15" t="s">
        <v>54</v>
      </c>
      <c r="E297" s="15" t="s">
        <v>556</v>
      </c>
      <c r="F297" s="15"/>
      <c r="G297" s="23">
        <f>SUM(G298)</f>
        <v>0</v>
      </c>
    </row>
    <row r="298" spans="1:7" ht="30" hidden="1">
      <c r="A298" s="25" t="s">
        <v>52</v>
      </c>
      <c r="B298" s="15"/>
      <c r="C298" s="15" t="s">
        <v>172</v>
      </c>
      <c r="D298" s="15" t="s">
        <v>54</v>
      </c>
      <c r="E298" s="15" t="s">
        <v>556</v>
      </c>
      <c r="F298" s="15" t="s">
        <v>93</v>
      </c>
      <c r="G298" s="23"/>
    </row>
    <row r="299" spans="1:7" ht="30">
      <c r="A299" s="52" t="s">
        <v>680</v>
      </c>
      <c r="B299" s="53"/>
      <c r="C299" s="15" t="s">
        <v>172</v>
      </c>
      <c r="D299" s="15" t="s">
        <v>54</v>
      </c>
      <c r="E299" s="15" t="s">
        <v>355</v>
      </c>
      <c r="F299" s="15"/>
      <c r="G299" s="23">
        <f>SUM(G300,G307)+G312</f>
        <v>117675.09999999999</v>
      </c>
    </row>
    <row r="300" spans="1:7" ht="15">
      <c r="A300" s="25" t="s">
        <v>35</v>
      </c>
      <c r="B300" s="15"/>
      <c r="C300" s="15" t="s">
        <v>172</v>
      </c>
      <c r="D300" s="15" t="s">
        <v>54</v>
      </c>
      <c r="E300" s="15" t="s">
        <v>356</v>
      </c>
      <c r="F300" s="15"/>
      <c r="G300" s="23">
        <f>SUM(G301,G303,G305)</f>
        <v>94115.9</v>
      </c>
    </row>
    <row r="301" spans="1:7" ht="15">
      <c r="A301" s="25" t="s">
        <v>309</v>
      </c>
      <c r="B301" s="15"/>
      <c r="C301" s="15" t="s">
        <v>172</v>
      </c>
      <c r="D301" s="15" t="s">
        <v>54</v>
      </c>
      <c r="E301" s="15" t="s">
        <v>357</v>
      </c>
      <c r="F301" s="15"/>
      <c r="G301" s="23">
        <f>SUM(G302)</f>
        <v>52450</v>
      </c>
    </row>
    <row r="302" spans="1:7" ht="30">
      <c r="A302" s="25" t="s">
        <v>52</v>
      </c>
      <c r="B302" s="15"/>
      <c r="C302" s="15" t="s">
        <v>172</v>
      </c>
      <c r="D302" s="15" t="s">
        <v>54</v>
      </c>
      <c r="E302" s="15" t="s">
        <v>357</v>
      </c>
      <c r="F302" s="15" t="s">
        <v>93</v>
      </c>
      <c r="G302" s="23">
        <v>52450</v>
      </c>
    </row>
    <row r="303" spans="1:7" ht="15">
      <c r="A303" s="25" t="s">
        <v>310</v>
      </c>
      <c r="B303" s="15"/>
      <c r="C303" s="15" t="s">
        <v>172</v>
      </c>
      <c r="D303" s="15" t="s">
        <v>54</v>
      </c>
      <c r="E303" s="15" t="s">
        <v>358</v>
      </c>
      <c r="F303" s="15"/>
      <c r="G303" s="23">
        <f>SUM(G304)</f>
        <v>1000</v>
      </c>
    </row>
    <row r="304" spans="1:7" ht="30">
      <c r="A304" s="25" t="s">
        <v>52</v>
      </c>
      <c r="B304" s="15"/>
      <c r="C304" s="15" t="s">
        <v>172</v>
      </c>
      <c r="D304" s="15" t="s">
        <v>54</v>
      </c>
      <c r="E304" s="15" t="s">
        <v>358</v>
      </c>
      <c r="F304" s="15" t="s">
        <v>93</v>
      </c>
      <c r="G304" s="23">
        <v>1000</v>
      </c>
    </row>
    <row r="305" spans="1:7" ht="15">
      <c r="A305" s="25" t="s">
        <v>311</v>
      </c>
      <c r="B305" s="15"/>
      <c r="C305" s="15" t="s">
        <v>172</v>
      </c>
      <c r="D305" s="15" t="s">
        <v>54</v>
      </c>
      <c r="E305" s="15" t="s">
        <v>359</v>
      </c>
      <c r="F305" s="15"/>
      <c r="G305" s="23">
        <f>SUM(G306)</f>
        <v>40665.9</v>
      </c>
    </row>
    <row r="306" spans="1:7" ht="30">
      <c r="A306" s="25" t="s">
        <v>52</v>
      </c>
      <c r="B306" s="15"/>
      <c r="C306" s="15" t="s">
        <v>172</v>
      </c>
      <c r="D306" s="15" t="s">
        <v>54</v>
      </c>
      <c r="E306" s="15" t="s">
        <v>359</v>
      </c>
      <c r="F306" s="15" t="s">
        <v>93</v>
      </c>
      <c r="G306" s="23">
        <v>40665.9</v>
      </c>
    </row>
    <row r="307" spans="1:7" ht="45">
      <c r="A307" s="25" t="s">
        <v>26</v>
      </c>
      <c r="B307" s="15"/>
      <c r="C307" s="15" t="s">
        <v>172</v>
      </c>
      <c r="D307" s="15" t="s">
        <v>54</v>
      </c>
      <c r="E307" s="15" t="s">
        <v>360</v>
      </c>
      <c r="F307" s="15"/>
      <c r="G307" s="23">
        <f>SUM(G310+G308)</f>
        <v>13559.2</v>
      </c>
    </row>
    <row r="308" spans="1:7" ht="15">
      <c r="A308" s="25" t="s">
        <v>310</v>
      </c>
      <c r="B308" s="15"/>
      <c r="C308" s="15" t="s">
        <v>172</v>
      </c>
      <c r="D308" s="15" t="s">
        <v>54</v>
      </c>
      <c r="E308" s="15" t="s">
        <v>564</v>
      </c>
      <c r="F308" s="15"/>
      <c r="G308" s="23">
        <f>SUM(G309)</f>
        <v>2289.2</v>
      </c>
    </row>
    <row r="309" spans="1:7" ht="30">
      <c r="A309" s="25" t="s">
        <v>248</v>
      </c>
      <c r="B309" s="15"/>
      <c r="C309" s="15" t="s">
        <v>172</v>
      </c>
      <c r="D309" s="15" t="s">
        <v>54</v>
      </c>
      <c r="E309" s="15" t="s">
        <v>564</v>
      </c>
      <c r="F309" s="15" t="s">
        <v>125</v>
      </c>
      <c r="G309" s="23">
        <v>2289.2</v>
      </c>
    </row>
    <row r="310" spans="1:7" ht="15">
      <c r="A310" s="25" t="s">
        <v>311</v>
      </c>
      <c r="B310" s="15"/>
      <c r="C310" s="15" t="s">
        <v>172</v>
      </c>
      <c r="D310" s="15" t="s">
        <v>54</v>
      </c>
      <c r="E310" s="15" t="s">
        <v>361</v>
      </c>
      <c r="F310" s="15"/>
      <c r="G310" s="23">
        <f>SUM(G311)</f>
        <v>11270</v>
      </c>
    </row>
    <row r="311" spans="1:7" ht="30">
      <c r="A311" s="25" t="s">
        <v>248</v>
      </c>
      <c r="B311" s="15"/>
      <c r="C311" s="15" t="s">
        <v>172</v>
      </c>
      <c r="D311" s="15" t="s">
        <v>54</v>
      </c>
      <c r="E311" s="15" t="s">
        <v>361</v>
      </c>
      <c r="F311" s="15" t="s">
        <v>125</v>
      </c>
      <c r="G311" s="23">
        <v>11270</v>
      </c>
    </row>
    <row r="312" spans="1:7" ht="30">
      <c r="A312" s="25" t="s">
        <v>306</v>
      </c>
      <c r="B312" s="15"/>
      <c r="C312" s="15" t="s">
        <v>172</v>
      </c>
      <c r="D312" s="15" t="s">
        <v>54</v>
      </c>
      <c r="E312" s="15" t="s">
        <v>623</v>
      </c>
      <c r="F312" s="15"/>
      <c r="G312" s="23">
        <f>SUM(G313)</f>
        <v>10000</v>
      </c>
    </row>
    <row r="313" spans="1:7" ht="15">
      <c r="A313" s="25" t="s">
        <v>307</v>
      </c>
      <c r="B313" s="15"/>
      <c r="C313" s="15" t="s">
        <v>172</v>
      </c>
      <c r="D313" s="15" t="s">
        <v>54</v>
      </c>
      <c r="E313" s="15" t="s">
        <v>623</v>
      </c>
      <c r="F313" s="15" t="s">
        <v>273</v>
      </c>
      <c r="G313" s="23">
        <v>10000</v>
      </c>
    </row>
    <row r="314" spans="1:7" ht="30">
      <c r="A314" s="25" t="s">
        <v>678</v>
      </c>
      <c r="B314" s="15"/>
      <c r="C314" s="15" t="s">
        <v>172</v>
      </c>
      <c r="D314" s="15" t="s">
        <v>54</v>
      </c>
      <c r="E314" s="15" t="s">
        <v>348</v>
      </c>
      <c r="F314" s="15"/>
      <c r="G314" s="23">
        <f>SUM(G315)</f>
        <v>2050</v>
      </c>
    </row>
    <row r="315" spans="1:7" ht="15">
      <c r="A315" s="25" t="s">
        <v>35</v>
      </c>
      <c r="B315" s="15"/>
      <c r="C315" s="15" t="s">
        <v>172</v>
      </c>
      <c r="D315" s="15" t="s">
        <v>54</v>
      </c>
      <c r="E315" s="15" t="s">
        <v>349</v>
      </c>
      <c r="F315" s="15"/>
      <c r="G315" s="23">
        <f>SUM(G316)</f>
        <v>2050</v>
      </c>
    </row>
    <row r="316" spans="1:7" ht="15">
      <c r="A316" s="25" t="s">
        <v>311</v>
      </c>
      <c r="B316" s="15"/>
      <c r="C316" s="15" t="s">
        <v>172</v>
      </c>
      <c r="D316" s="15" t="s">
        <v>54</v>
      </c>
      <c r="E316" s="15" t="s">
        <v>362</v>
      </c>
      <c r="F316" s="15"/>
      <c r="G316" s="23">
        <f>SUM(G317)</f>
        <v>2050</v>
      </c>
    </row>
    <row r="317" spans="1:7" ht="27" customHeight="1">
      <c r="A317" s="25" t="s">
        <v>52</v>
      </c>
      <c r="B317" s="15"/>
      <c r="C317" s="15" t="s">
        <v>172</v>
      </c>
      <c r="D317" s="15" t="s">
        <v>54</v>
      </c>
      <c r="E317" s="15" t="s">
        <v>362</v>
      </c>
      <c r="F317" s="15" t="s">
        <v>93</v>
      </c>
      <c r="G317" s="23">
        <v>2050</v>
      </c>
    </row>
    <row r="318" spans="1:7" ht="30" hidden="1">
      <c r="A318" s="25" t="s">
        <v>659</v>
      </c>
      <c r="B318" s="15"/>
      <c r="C318" s="15" t="s">
        <v>172</v>
      </c>
      <c r="D318" s="15" t="s">
        <v>54</v>
      </c>
      <c r="E318" s="15" t="s">
        <v>596</v>
      </c>
      <c r="F318" s="15"/>
      <c r="G318" s="23">
        <f>SUM(G319)</f>
        <v>0</v>
      </c>
    </row>
    <row r="319" spans="1:7" ht="15" hidden="1">
      <c r="A319" s="25" t="s">
        <v>35</v>
      </c>
      <c r="B319" s="15"/>
      <c r="C319" s="15" t="s">
        <v>172</v>
      </c>
      <c r="D319" s="15" t="s">
        <v>54</v>
      </c>
      <c r="E319" s="15" t="s">
        <v>597</v>
      </c>
      <c r="F319" s="15"/>
      <c r="G319" s="23">
        <f>SUM(G320)</f>
        <v>0</v>
      </c>
    </row>
    <row r="320" spans="1:7" ht="15" hidden="1">
      <c r="A320" s="25" t="s">
        <v>311</v>
      </c>
      <c r="B320" s="15"/>
      <c r="C320" s="15" t="s">
        <v>172</v>
      </c>
      <c r="D320" s="15" t="s">
        <v>54</v>
      </c>
      <c r="E320" s="15" t="s">
        <v>598</v>
      </c>
      <c r="F320" s="15"/>
      <c r="G320" s="23">
        <f>SUM(G321)</f>
        <v>0</v>
      </c>
    </row>
    <row r="321" spans="1:7" ht="30" hidden="1">
      <c r="A321" s="25" t="s">
        <v>52</v>
      </c>
      <c r="B321" s="15"/>
      <c r="C321" s="15" t="s">
        <v>172</v>
      </c>
      <c r="D321" s="15" t="s">
        <v>54</v>
      </c>
      <c r="E321" s="15" t="s">
        <v>598</v>
      </c>
      <c r="F321" s="15" t="s">
        <v>93</v>
      </c>
      <c r="G321" s="23"/>
    </row>
    <row r="322" spans="1:7" ht="15" hidden="1">
      <c r="A322" s="25" t="s">
        <v>312</v>
      </c>
      <c r="B322" s="15"/>
      <c r="C322" s="15" t="s">
        <v>172</v>
      </c>
      <c r="D322" s="15" t="s">
        <v>54</v>
      </c>
      <c r="E322" s="15" t="s">
        <v>197</v>
      </c>
      <c r="F322" s="15"/>
      <c r="G322" s="23">
        <f>SUM(G323)+G326</f>
        <v>0</v>
      </c>
    </row>
    <row r="323" spans="1:7" ht="75" hidden="1">
      <c r="A323" s="52" t="s">
        <v>276</v>
      </c>
      <c r="B323" s="53"/>
      <c r="C323" s="15" t="s">
        <v>172</v>
      </c>
      <c r="D323" s="15" t="s">
        <v>54</v>
      </c>
      <c r="E323" s="15" t="s">
        <v>223</v>
      </c>
      <c r="F323" s="15"/>
      <c r="G323" s="23">
        <f>SUM(G324)</f>
        <v>0</v>
      </c>
    </row>
    <row r="324" spans="1:7" ht="60" hidden="1">
      <c r="A324" s="52" t="s">
        <v>364</v>
      </c>
      <c r="B324" s="53"/>
      <c r="C324" s="15" t="s">
        <v>172</v>
      </c>
      <c r="D324" s="15" t="s">
        <v>54</v>
      </c>
      <c r="E324" s="15" t="s">
        <v>363</v>
      </c>
      <c r="F324" s="15"/>
      <c r="G324" s="23">
        <f>SUM(G325)</f>
        <v>0</v>
      </c>
    </row>
    <row r="325" spans="1:7" ht="30" hidden="1">
      <c r="A325" s="25" t="s">
        <v>52</v>
      </c>
      <c r="B325" s="15"/>
      <c r="C325" s="15" t="s">
        <v>172</v>
      </c>
      <c r="D325" s="15" t="s">
        <v>54</v>
      </c>
      <c r="E325" s="15" t="s">
        <v>363</v>
      </c>
      <c r="F325" s="15" t="s">
        <v>93</v>
      </c>
      <c r="G325" s="23"/>
    </row>
    <row r="326" spans="1:7" ht="15" hidden="1">
      <c r="A326" s="22" t="s">
        <v>154</v>
      </c>
      <c r="B326" s="15"/>
      <c r="C326" s="15" t="s">
        <v>172</v>
      </c>
      <c r="D326" s="15" t="s">
        <v>54</v>
      </c>
      <c r="E326" s="15" t="s">
        <v>601</v>
      </c>
      <c r="F326" s="15"/>
      <c r="G326" s="23">
        <f>SUM(G327)</f>
        <v>0</v>
      </c>
    </row>
    <row r="327" spans="1:7" ht="15" hidden="1">
      <c r="A327" s="36" t="s">
        <v>500</v>
      </c>
      <c r="B327" s="15"/>
      <c r="C327" s="15" t="s">
        <v>172</v>
      </c>
      <c r="D327" s="15" t="s">
        <v>54</v>
      </c>
      <c r="E327" s="15" t="s">
        <v>602</v>
      </c>
      <c r="F327" s="15"/>
      <c r="G327" s="23">
        <f>SUM(G328)</f>
        <v>0</v>
      </c>
    </row>
    <row r="328" spans="1:7" ht="30" hidden="1">
      <c r="A328" s="22" t="s">
        <v>248</v>
      </c>
      <c r="B328" s="15"/>
      <c r="C328" s="15" t="s">
        <v>172</v>
      </c>
      <c r="D328" s="15" t="s">
        <v>54</v>
      </c>
      <c r="E328" s="15" t="s">
        <v>602</v>
      </c>
      <c r="F328" s="15" t="s">
        <v>125</v>
      </c>
      <c r="G328" s="23"/>
    </row>
    <row r="329" spans="1:7" ht="18.75" customHeight="1">
      <c r="A329" s="25" t="s">
        <v>181</v>
      </c>
      <c r="B329" s="15"/>
      <c r="C329" s="34" t="s">
        <v>172</v>
      </c>
      <c r="D329" s="34" t="s">
        <v>172</v>
      </c>
      <c r="E329" s="34"/>
      <c r="F329" s="34"/>
      <c r="G329" s="26">
        <f>SUM(G341)+G344+G330+G334+G348</f>
        <v>25573.300000000003</v>
      </c>
    </row>
    <row r="330" spans="1:7" ht="45">
      <c r="A330" s="38" t="s">
        <v>689</v>
      </c>
      <c r="B330" s="15"/>
      <c r="C330" s="34" t="s">
        <v>172</v>
      </c>
      <c r="D330" s="34" t="s">
        <v>172</v>
      </c>
      <c r="E330" s="34" t="s">
        <v>546</v>
      </c>
      <c r="F330" s="34"/>
      <c r="G330" s="26">
        <f>SUM(G331)</f>
        <v>21800</v>
      </c>
    </row>
    <row r="331" spans="1:7" ht="15">
      <c r="A331" s="51" t="s">
        <v>308</v>
      </c>
      <c r="B331" s="15"/>
      <c r="C331" s="34" t="s">
        <v>172</v>
      </c>
      <c r="D331" s="34" t="s">
        <v>172</v>
      </c>
      <c r="E331" s="34" t="s">
        <v>547</v>
      </c>
      <c r="F331" s="34"/>
      <c r="G331" s="26">
        <f>SUM(G332)</f>
        <v>21800</v>
      </c>
    </row>
    <row r="332" spans="1:7" ht="15">
      <c r="A332" s="25" t="s">
        <v>549</v>
      </c>
      <c r="B332" s="15"/>
      <c r="C332" s="34" t="s">
        <v>172</v>
      </c>
      <c r="D332" s="34" t="s">
        <v>172</v>
      </c>
      <c r="E332" s="218" t="s">
        <v>846</v>
      </c>
      <c r="F332" s="34"/>
      <c r="G332" s="26">
        <f>SUM(G333)</f>
        <v>21800</v>
      </c>
    </row>
    <row r="333" spans="1:7" ht="15">
      <c r="A333" s="25" t="s">
        <v>307</v>
      </c>
      <c r="B333" s="15"/>
      <c r="C333" s="34" t="s">
        <v>172</v>
      </c>
      <c r="D333" s="34" t="s">
        <v>172</v>
      </c>
      <c r="E333" s="218" t="s">
        <v>846</v>
      </c>
      <c r="F333" s="34" t="s">
        <v>273</v>
      </c>
      <c r="G333" s="26">
        <v>21800</v>
      </c>
    </row>
    <row r="334" spans="1:7" ht="30">
      <c r="A334" s="25" t="s">
        <v>679</v>
      </c>
      <c r="B334" s="15"/>
      <c r="C334" s="34" t="s">
        <v>172</v>
      </c>
      <c r="D334" s="34" t="s">
        <v>172</v>
      </c>
      <c r="E334" s="15" t="s">
        <v>268</v>
      </c>
      <c r="F334" s="15"/>
      <c r="G334" s="23">
        <f>SUM(G335)+G338</f>
        <v>974.4</v>
      </c>
    </row>
    <row r="335" spans="1:7" ht="30">
      <c r="A335" s="25" t="s">
        <v>305</v>
      </c>
      <c r="B335" s="15"/>
      <c r="C335" s="34" t="s">
        <v>172</v>
      </c>
      <c r="D335" s="34" t="s">
        <v>172</v>
      </c>
      <c r="E335" s="15" t="s">
        <v>351</v>
      </c>
      <c r="F335" s="15"/>
      <c r="G335" s="23">
        <f>SUM(G336)</f>
        <v>100</v>
      </c>
    </row>
    <row r="336" spans="1:7" ht="30">
      <c r="A336" s="25" t="s">
        <v>306</v>
      </c>
      <c r="B336" s="15"/>
      <c r="C336" s="34" t="s">
        <v>172</v>
      </c>
      <c r="D336" s="34" t="s">
        <v>172</v>
      </c>
      <c r="E336" s="15" t="s">
        <v>352</v>
      </c>
      <c r="F336" s="15"/>
      <c r="G336" s="23">
        <f>SUM(G337)</f>
        <v>100</v>
      </c>
    </row>
    <row r="337" spans="1:7" ht="15">
      <c r="A337" s="25" t="s">
        <v>307</v>
      </c>
      <c r="B337" s="15"/>
      <c r="C337" s="34" t="s">
        <v>172</v>
      </c>
      <c r="D337" s="34" t="s">
        <v>172</v>
      </c>
      <c r="E337" s="15" t="s">
        <v>352</v>
      </c>
      <c r="F337" s="15" t="s">
        <v>273</v>
      </c>
      <c r="G337" s="23">
        <v>100</v>
      </c>
    </row>
    <row r="338" spans="1:7" ht="15">
      <c r="A338" s="25" t="s">
        <v>308</v>
      </c>
      <c r="B338" s="15"/>
      <c r="C338" s="34" t="s">
        <v>172</v>
      </c>
      <c r="D338" s="34" t="s">
        <v>172</v>
      </c>
      <c r="E338" s="15" t="s">
        <v>353</v>
      </c>
      <c r="F338" s="15"/>
      <c r="G338" s="23">
        <f>SUM(G339)</f>
        <v>874.4</v>
      </c>
    </row>
    <row r="339" spans="1:7" ht="30">
      <c r="A339" s="25" t="s">
        <v>306</v>
      </c>
      <c r="B339" s="15"/>
      <c r="C339" s="34" t="s">
        <v>172</v>
      </c>
      <c r="D339" s="34" t="s">
        <v>172</v>
      </c>
      <c r="E339" s="15" t="s">
        <v>354</v>
      </c>
      <c r="F339" s="15"/>
      <c r="G339" s="23">
        <f>SUM(G340)</f>
        <v>874.4</v>
      </c>
    </row>
    <row r="340" spans="1:7" ht="15">
      <c r="A340" s="25" t="s">
        <v>307</v>
      </c>
      <c r="B340" s="15"/>
      <c r="C340" s="34" t="s">
        <v>172</v>
      </c>
      <c r="D340" s="34" t="s">
        <v>172</v>
      </c>
      <c r="E340" s="15" t="s">
        <v>354</v>
      </c>
      <c r="F340" s="15" t="s">
        <v>273</v>
      </c>
      <c r="G340" s="23">
        <v>874.4</v>
      </c>
    </row>
    <row r="341" spans="1:7" ht="30">
      <c r="A341" s="25" t="s">
        <v>674</v>
      </c>
      <c r="B341" s="15"/>
      <c r="C341" s="34" t="s">
        <v>172</v>
      </c>
      <c r="D341" s="34" t="s">
        <v>172</v>
      </c>
      <c r="E341" s="34" t="s">
        <v>342</v>
      </c>
      <c r="F341" s="34"/>
      <c r="G341" s="26">
        <f>SUM(G342)</f>
        <v>2400</v>
      </c>
    </row>
    <row r="342" spans="1:7" ht="30">
      <c r="A342" s="25" t="s">
        <v>306</v>
      </c>
      <c r="B342" s="15"/>
      <c r="C342" s="34" t="s">
        <v>172</v>
      </c>
      <c r="D342" s="34" t="s">
        <v>172</v>
      </c>
      <c r="E342" s="34" t="s">
        <v>365</v>
      </c>
      <c r="F342" s="34"/>
      <c r="G342" s="26">
        <f>SUM(G343)</f>
        <v>2400</v>
      </c>
    </row>
    <row r="343" spans="1:7" ht="27.75" customHeight="1">
      <c r="A343" s="25" t="s">
        <v>307</v>
      </c>
      <c r="B343" s="15"/>
      <c r="C343" s="34" t="s">
        <v>172</v>
      </c>
      <c r="D343" s="34" t="s">
        <v>172</v>
      </c>
      <c r="E343" s="34" t="s">
        <v>365</v>
      </c>
      <c r="F343" s="34" t="s">
        <v>273</v>
      </c>
      <c r="G343" s="26">
        <v>2400</v>
      </c>
    </row>
    <row r="344" spans="1:7" ht="30">
      <c r="A344" s="25" t="s">
        <v>691</v>
      </c>
      <c r="B344" s="15"/>
      <c r="C344" s="34" t="s">
        <v>172</v>
      </c>
      <c r="D344" s="34" t="s">
        <v>172</v>
      </c>
      <c r="E344" s="34" t="s">
        <v>260</v>
      </c>
      <c r="F344" s="34"/>
      <c r="G344" s="26">
        <f>SUM(G345)</f>
        <v>250</v>
      </c>
    </row>
    <row r="345" spans="1:7" ht="30">
      <c r="A345" s="25" t="s">
        <v>437</v>
      </c>
      <c r="B345" s="15"/>
      <c r="C345" s="34" t="s">
        <v>172</v>
      </c>
      <c r="D345" s="34" t="s">
        <v>172</v>
      </c>
      <c r="E345" s="34" t="s">
        <v>263</v>
      </c>
      <c r="F345" s="34"/>
      <c r="G345" s="26">
        <f>SUM(G346)</f>
        <v>250</v>
      </c>
    </row>
    <row r="346" spans="1:7" ht="30">
      <c r="A346" s="25" t="s">
        <v>52</v>
      </c>
      <c r="B346" s="15"/>
      <c r="C346" s="34" t="s">
        <v>172</v>
      </c>
      <c r="D346" s="34" t="s">
        <v>172</v>
      </c>
      <c r="E346" s="34" t="s">
        <v>263</v>
      </c>
      <c r="F346" s="34" t="s">
        <v>93</v>
      </c>
      <c r="G346" s="26">
        <v>250</v>
      </c>
    </row>
    <row r="347" spans="1:7" ht="15">
      <c r="A347" s="25" t="s">
        <v>196</v>
      </c>
      <c r="B347" s="15"/>
      <c r="C347" s="34" t="s">
        <v>172</v>
      </c>
      <c r="D347" s="34" t="s">
        <v>172</v>
      </c>
      <c r="E347" s="30" t="s">
        <v>197</v>
      </c>
      <c r="F347" s="34"/>
      <c r="G347" s="26">
        <f>SUM(G348)</f>
        <v>148.9</v>
      </c>
    </row>
    <row r="348" spans="1:7" ht="45">
      <c r="A348" s="22" t="s">
        <v>430</v>
      </c>
      <c r="B348" s="34"/>
      <c r="C348" s="34" t="s">
        <v>172</v>
      </c>
      <c r="D348" s="34" t="s">
        <v>172</v>
      </c>
      <c r="E348" s="30" t="s">
        <v>829</v>
      </c>
      <c r="F348" s="14"/>
      <c r="G348" s="26">
        <f>SUM(G349:G350)</f>
        <v>148.9</v>
      </c>
    </row>
    <row r="349" spans="1:7" ht="45">
      <c r="A349" s="25" t="s">
        <v>51</v>
      </c>
      <c r="B349" s="34"/>
      <c r="C349" s="34" t="s">
        <v>172</v>
      </c>
      <c r="D349" s="34" t="s">
        <v>172</v>
      </c>
      <c r="E349" s="218" t="s">
        <v>829</v>
      </c>
      <c r="F349" s="30" t="s">
        <v>91</v>
      </c>
      <c r="G349" s="26">
        <v>148.9</v>
      </c>
    </row>
    <row r="350" spans="1:7" ht="15" customHeight="1" hidden="1">
      <c r="A350" s="22" t="s">
        <v>52</v>
      </c>
      <c r="B350" s="34"/>
      <c r="C350" s="34" t="s">
        <v>172</v>
      </c>
      <c r="D350" s="34" t="s">
        <v>172</v>
      </c>
      <c r="E350" s="30" t="s">
        <v>431</v>
      </c>
      <c r="F350" s="30" t="s">
        <v>93</v>
      </c>
      <c r="G350" s="26"/>
    </row>
    <row r="351" spans="1:7" ht="15">
      <c r="A351" s="22" t="s">
        <v>264</v>
      </c>
      <c r="B351" s="16"/>
      <c r="C351" s="30" t="s">
        <v>78</v>
      </c>
      <c r="D351" s="14"/>
      <c r="E351" s="14"/>
      <c r="F351" s="14"/>
      <c r="G351" s="26">
        <f>SUM(G352+G358)</f>
        <v>6743.5</v>
      </c>
    </row>
    <row r="352" spans="1:7" ht="15">
      <c r="A352" s="22" t="s">
        <v>265</v>
      </c>
      <c r="B352" s="16"/>
      <c r="C352" s="30" t="s">
        <v>78</v>
      </c>
      <c r="D352" s="30" t="s">
        <v>54</v>
      </c>
      <c r="E352" s="14"/>
      <c r="F352" s="14"/>
      <c r="G352" s="26">
        <f>SUM(G353)</f>
        <v>5633.5</v>
      </c>
    </row>
    <row r="353" spans="1:7" ht="30">
      <c r="A353" s="22" t="s">
        <v>688</v>
      </c>
      <c r="B353" s="16"/>
      <c r="C353" s="30" t="s">
        <v>78</v>
      </c>
      <c r="D353" s="30" t="s">
        <v>54</v>
      </c>
      <c r="E353" s="14" t="s">
        <v>266</v>
      </c>
      <c r="F353" s="14"/>
      <c r="G353" s="26">
        <f>SUM(G354)</f>
        <v>5633.5</v>
      </c>
    </row>
    <row r="354" spans="1:7" ht="15">
      <c r="A354" s="22" t="s">
        <v>45</v>
      </c>
      <c r="B354" s="16"/>
      <c r="C354" s="30" t="s">
        <v>78</v>
      </c>
      <c r="D354" s="30" t="s">
        <v>54</v>
      </c>
      <c r="E354" s="14" t="s">
        <v>267</v>
      </c>
      <c r="F354" s="14"/>
      <c r="G354" s="26">
        <f>SUM(G355:G357)</f>
        <v>5633.5</v>
      </c>
    </row>
    <row r="355" spans="1:7" ht="45">
      <c r="A355" s="25" t="s">
        <v>51</v>
      </c>
      <c r="B355" s="16"/>
      <c r="C355" s="30" t="s">
        <v>78</v>
      </c>
      <c r="D355" s="30" t="s">
        <v>54</v>
      </c>
      <c r="E355" s="14" t="s">
        <v>267</v>
      </c>
      <c r="F355" s="30" t="s">
        <v>91</v>
      </c>
      <c r="G355" s="26">
        <v>4750.2</v>
      </c>
    </row>
    <row r="356" spans="1:7" ht="30">
      <c r="A356" s="22" t="s">
        <v>52</v>
      </c>
      <c r="B356" s="16"/>
      <c r="C356" s="30" t="s">
        <v>78</v>
      </c>
      <c r="D356" s="30" t="s">
        <v>54</v>
      </c>
      <c r="E356" s="14" t="s">
        <v>267</v>
      </c>
      <c r="F356" s="30" t="s">
        <v>93</v>
      </c>
      <c r="G356" s="26">
        <v>829.3</v>
      </c>
    </row>
    <row r="357" spans="1:7" ht="15">
      <c r="A357" s="22" t="s">
        <v>22</v>
      </c>
      <c r="B357" s="16"/>
      <c r="C357" s="30" t="s">
        <v>78</v>
      </c>
      <c r="D357" s="30" t="s">
        <v>54</v>
      </c>
      <c r="E357" s="14" t="s">
        <v>267</v>
      </c>
      <c r="F357" s="30" t="s">
        <v>98</v>
      </c>
      <c r="G357" s="26">
        <v>54</v>
      </c>
    </row>
    <row r="358" spans="1:7" ht="15">
      <c r="A358" s="22" t="s">
        <v>182</v>
      </c>
      <c r="B358" s="16"/>
      <c r="C358" s="30" t="s">
        <v>78</v>
      </c>
      <c r="D358" s="30" t="s">
        <v>172</v>
      </c>
      <c r="E358" s="14"/>
      <c r="F358" s="14"/>
      <c r="G358" s="26">
        <f>SUM(G359)</f>
        <v>1110</v>
      </c>
    </row>
    <row r="359" spans="1:7" ht="30">
      <c r="A359" s="22" t="s">
        <v>688</v>
      </c>
      <c r="B359" s="16"/>
      <c r="C359" s="30" t="s">
        <v>78</v>
      </c>
      <c r="D359" s="30" t="s">
        <v>172</v>
      </c>
      <c r="E359" s="14" t="s">
        <v>266</v>
      </c>
      <c r="F359" s="14"/>
      <c r="G359" s="26">
        <f>SUM(G360)+G366</f>
        <v>1110</v>
      </c>
    </row>
    <row r="360" spans="1:7" ht="15">
      <c r="A360" s="22" t="s">
        <v>35</v>
      </c>
      <c r="B360" s="16"/>
      <c r="C360" s="30" t="s">
        <v>78</v>
      </c>
      <c r="D360" s="30" t="s">
        <v>172</v>
      </c>
      <c r="E360" s="14" t="s">
        <v>275</v>
      </c>
      <c r="F360" s="14"/>
      <c r="G360" s="26">
        <f>SUM(G361)+G363</f>
        <v>1010</v>
      </c>
    </row>
    <row r="361" spans="1:7" ht="45" hidden="1">
      <c r="A361" s="22" t="s">
        <v>313</v>
      </c>
      <c r="B361" s="16"/>
      <c r="C361" s="30" t="s">
        <v>78</v>
      </c>
      <c r="D361" s="30" t="s">
        <v>172</v>
      </c>
      <c r="E361" s="14" t="s">
        <v>314</v>
      </c>
      <c r="F361" s="14"/>
      <c r="G361" s="26">
        <f>SUM(G362)</f>
        <v>0</v>
      </c>
    </row>
    <row r="362" spans="1:7" ht="15" hidden="1">
      <c r="A362" s="22" t="s">
        <v>92</v>
      </c>
      <c r="B362" s="16"/>
      <c r="C362" s="30" t="s">
        <v>78</v>
      </c>
      <c r="D362" s="30" t="s">
        <v>172</v>
      </c>
      <c r="E362" s="14" t="s">
        <v>314</v>
      </c>
      <c r="F362" s="30" t="s">
        <v>93</v>
      </c>
      <c r="G362" s="26"/>
    </row>
    <row r="363" spans="1:7" ht="45">
      <c r="A363" s="22" t="s">
        <v>313</v>
      </c>
      <c r="B363" s="16"/>
      <c r="C363" s="30" t="s">
        <v>78</v>
      </c>
      <c r="D363" s="30" t="s">
        <v>172</v>
      </c>
      <c r="E363" s="14" t="s">
        <v>314</v>
      </c>
      <c r="F363" s="14"/>
      <c r="G363" s="26">
        <f>SUM(G364:G365)</f>
        <v>1010</v>
      </c>
    </row>
    <row r="364" spans="1:7" ht="45">
      <c r="A364" s="25" t="s">
        <v>51</v>
      </c>
      <c r="B364" s="16"/>
      <c r="C364" s="30" t="s">
        <v>78</v>
      </c>
      <c r="D364" s="30" t="s">
        <v>172</v>
      </c>
      <c r="E364" s="14" t="s">
        <v>314</v>
      </c>
      <c r="F364" s="14">
        <v>100</v>
      </c>
      <c r="G364" s="26">
        <v>1</v>
      </c>
    </row>
    <row r="365" spans="1:7" s="54" customFormat="1" ht="30">
      <c r="A365" s="22" t="s">
        <v>52</v>
      </c>
      <c r="B365" s="16"/>
      <c r="C365" s="30" t="s">
        <v>78</v>
      </c>
      <c r="D365" s="30" t="s">
        <v>172</v>
      </c>
      <c r="E365" s="14" t="s">
        <v>314</v>
      </c>
      <c r="F365" s="30" t="s">
        <v>93</v>
      </c>
      <c r="G365" s="26">
        <v>1009</v>
      </c>
    </row>
    <row r="366" spans="1:7" s="54" customFormat="1" ht="30">
      <c r="A366" s="25" t="s">
        <v>306</v>
      </c>
      <c r="B366" s="16"/>
      <c r="C366" s="30" t="s">
        <v>78</v>
      </c>
      <c r="D366" s="30" t="s">
        <v>172</v>
      </c>
      <c r="E366" s="14" t="s">
        <v>696</v>
      </c>
      <c r="F366" s="30"/>
      <c r="G366" s="26">
        <f>SUM(G367)</f>
        <v>100</v>
      </c>
    </row>
    <row r="367" spans="1:7" s="54" customFormat="1" ht="15">
      <c r="A367" s="25" t="s">
        <v>307</v>
      </c>
      <c r="B367" s="16"/>
      <c r="C367" s="30" t="s">
        <v>78</v>
      </c>
      <c r="D367" s="30" t="s">
        <v>172</v>
      </c>
      <c r="E367" s="14" t="s">
        <v>696</v>
      </c>
      <c r="F367" s="30" t="s">
        <v>273</v>
      </c>
      <c r="G367" s="26">
        <v>100</v>
      </c>
    </row>
    <row r="368" spans="1:7" ht="21" customHeight="1">
      <c r="A368" s="25" t="s">
        <v>115</v>
      </c>
      <c r="B368" s="15"/>
      <c r="C368" s="34" t="s">
        <v>116</v>
      </c>
      <c r="D368" s="34"/>
      <c r="E368" s="34"/>
      <c r="F368" s="34"/>
      <c r="G368" s="26">
        <f>SUM(G374+G383)</f>
        <v>2825.6</v>
      </c>
    </row>
    <row r="369" spans="1:7" ht="15" hidden="1">
      <c r="A369" s="25" t="s">
        <v>183</v>
      </c>
      <c r="B369" s="15"/>
      <c r="C369" s="34" t="s">
        <v>116</v>
      </c>
      <c r="D369" s="34" t="s">
        <v>34</v>
      </c>
      <c r="E369" s="34"/>
      <c r="F369" s="34"/>
      <c r="G369" s="26">
        <f>SUM(G370)</f>
        <v>0</v>
      </c>
    </row>
    <row r="370" spans="1:7" ht="30" hidden="1">
      <c r="A370" s="25" t="s">
        <v>604</v>
      </c>
      <c r="B370" s="15"/>
      <c r="C370" s="34" t="s">
        <v>116</v>
      </c>
      <c r="D370" s="34" t="s">
        <v>34</v>
      </c>
      <c r="E370" s="14" t="s">
        <v>232</v>
      </c>
      <c r="F370" s="34"/>
      <c r="G370" s="26">
        <f>SUM(G371)</f>
        <v>0</v>
      </c>
    </row>
    <row r="371" spans="1:7" ht="30" hidden="1">
      <c r="A371" s="22" t="s">
        <v>233</v>
      </c>
      <c r="B371" s="15"/>
      <c r="C371" s="34" t="s">
        <v>116</v>
      </c>
      <c r="D371" s="34" t="s">
        <v>34</v>
      </c>
      <c r="E371" s="14" t="s">
        <v>234</v>
      </c>
      <c r="F371" s="34"/>
      <c r="G371" s="26">
        <f>SUM(G372)</f>
        <v>0</v>
      </c>
    </row>
    <row r="372" spans="1:7" ht="30" hidden="1">
      <c r="A372" s="25" t="s">
        <v>485</v>
      </c>
      <c r="B372" s="15"/>
      <c r="C372" s="34" t="s">
        <v>116</v>
      </c>
      <c r="D372" s="34" t="s">
        <v>34</v>
      </c>
      <c r="E372" s="14" t="s">
        <v>486</v>
      </c>
      <c r="F372" s="34"/>
      <c r="G372" s="26">
        <f>SUM(G373)</f>
        <v>0</v>
      </c>
    </row>
    <row r="373" spans="1:7" ht="15" hidden="1">
      <c r="A373" s="25" t="s">
        <v>307</v>
      </c>
      <c r="B373" s="15"/>
      <c r="C373" s="34" t="s">
        <v>116</v>
      </c>
      <c r="D373" s="34" t="s">
        <v>34</v>
      </c>
      <c r="E373" s="14" t="s">
        <v>486</v>
      </c>
      <c r="F373" s="34" t="s">
        <v>273</v>
      </c>
      <c r="G373" s="26"/>
    </row>
    <row r="374" spans="1:7" ht="20.25" customHeight="1">
      <c r="A374" s="22" t="s">
        <v>186</v>
      </c>
      <c r="B374" s="15"/>
      <c r="C374" s="34" t="s">
        <v>116</v>
      </c>
      <c r="D374" s="218" t="s">
        <v>176</v>
      </c>
      <c r="E374" s="14"/>
      <c r="F374" s="34"/>
      <c r="G374" s="26">
        <f>SUM(G375+G380)</f>
        <v>2825.6</v>
      </c>
    </row>
    <row r="375" spans="1:7" ht="30" hidden="1">
      <c r="A375" s="25" t="s">
        <v>604</v>
      </c>
      <c r="B375" s="15"/>
      <c r="C375" s="34" t="s">
        <v>116</v>
      </c>
      <c r="D375" s="218" t="s">
        <v>44</v>
      </c>
      <c r="E375" s="15" t="s">
        <v>232</v>
      </c>
      <c r="F375" s="15"/>
      <c r="G375" s="23">
        <f>SUM(G376)</f>
        <v>0</v>
      </c>
    </row>
    <row r="376" spans="1:7" ht="30" hidden="1">
      <c r="A376" s="25" t="s">
        <v>233</v>
      </c>
      <c r="B376" s="15"/>
      <c r="C376" s="34" t="s">
        <v>116</v>
      </c>
      <c r="D376" s="218" t="s">
        <v>44</v>
      </c>
      <c r="E376" s="15" t="s">
        <v>234</v>
      </c>
      <c r="F376" s="15"/>
      <c r="G376" s="23">
        <f>SUM(G377)</f>
        <v>0</v>
      </c>
    </row>
    <row r="377" spans="1:7" ht="30" hidden="1">
      <c r="A377" s="25" t="s">
        <v>80</v>
      </c>
      <c r="B377" s="15"/>
      <c r="C377" s="34" t="s">
        <v>116</v>
      </c>
      <c r="D377" s="218" t="s">
        <v>44</v>
      </c>
      <c r="E377" s="15" t="s">
        <v>235</v>
      </c>
      <c r="F377" s="15"/>
      <c r="G377" s="23">
        <f>SUM(G378)</f>
        <v>0</v>
      </c>
    </row>
    <row r="378" spans="1:7" ht="30" hidden="1">
      <c r="A378" s="25" t="s">
        <v>236</v>
      </c>
      <c r="B378" s="15"/>
      <c r="C378" s="34" t="s">
        <v>116</v>
      </c>
      <c r="D378" s="218" t="s">
        <v>44</v>
      </c>
      <c r="E378" s="15" t="s">
        <v>237</v>
      </c>
      <c r="F378" s="15"/>
      <c r="G378" s="23">
        <f>SUM(G379)</f>
        <v>0</v>
      </c>
    </row>
    <row r="379" spans="1:7" ht="30" hidden="1">
      <c r="A379" s="25" t="s">
        <v>52</v>
      </c>
      <c r="B379" s="15"/>
      <c r="C379" s="34" t="s">
        <v>116</v>
      </c>
      <c r="D379" s="218" t="s">
        <v>44</v>
      </c>
      <c r="E379" s="15" t="s">
        <v>237</v>
      </c>
      <c r="F379" s="15" t="s">
        <v>93</v>
      </c>
      <c r="G379" s="23"/>
    </row>
    <row r="380" spans="1:7" ht="45">
      <c r="A380" s="25" t="s">
        <v>657</v>
      </c>
      <c r="B380" s="15"/>
      <c r="C380" s="34" t="s">
        <v>116</v>
      </c>
      <c r="D380" s="218" t="s">
        <v>176</v>
      </c>
      <c r="E380" s="15" t="s">
        <v>624</v>
      </c>
      <c r="F380" s="15"/>
      <c r="G380" s="23">
        <f>SUM(G381)</f>
        <v>2825.6</v>
      </c>
    </row>
    <row r="381" spans="1:7" ht="30">
      <c r="A381" s="25" t="s">
        <v>306</v>
      </c>
      <c r="B381" s="15"/>
      <c r="C381" s="34" t="s">
        <v>116</v>
      </c>
      <c r="D381" s="218" t="s">
        <v>176</v>
      </c>
      <c r="E381" s="15" t="s">
        <v>625</v>
      </c>
      <c r="F381" s="15"/>
      <c r="G381" s="23">
        <f>SUM(G382)</f>
        <v>2825.6</v>
      </c>
    </row>
    <row r="382" spans="1:7" ht="15">
      <c r="A382" s="25" t="s">
        <v>307</v>
      </c>
      <c r="B382" s="15"/>
      <c r="C382" s="34" t="s">
        <v>116</v>
      </c>
      <c r="D382" s="218" t="s">
        <v>176</v>
      </c>
      <c r="E382" s="15" t="s">
        <v>625</v>
      </c>
      <c r="F382" s="15" t="s">
        <v>273</v>
      </c>
      <c r="G382" s="23">
        <v>2825.6</v>
      </c>
    </row>
    <row r="383" spans="1:7" ht="15" hidden="1">
      <c r="A383" s="22" t="s">
        <v>117</v>
      </c>
      <c r="B383" s="15"/>
      <c r="C383" s="34" t="s">
        <v>116</v>
      </c>
      <c r="D383" s="34" t="s">
        <v>54</v>
      </c>
      <c r="E383" s="15"/>
      <c r="F383" s="15"/>
      <c r="G383" s="23">
        <f>SUM(G384)</f>
        <v>0</v>
      </c>
    </row>
    <row r="384" spans="1:7" ht="30" hidden="1">
      <c r="A384" s="25" t="s">
        <v>674</v>
      </c>
      <c r="B384" s="15"/>
      <c r="C384" s="34" t="s">
        <v>116</v>
      </c>
      <c r="D384" s="34" t="s">
        <v>54</v>
      </c>
      <c r="E384" s="34" t="s">
        <v>342</v>
      </c>
      <c r="F384" s="15"/>
      <c r="G384" s="23">
        <f>SUM(G385)</f>
        <v>0</v>
      </c>
    </row>
    <row r="385" spans="1:7" ht="30" hidden="1">
      <c r="A385" s="25" t="s">
        <v>306</v>
      </c>
      <c r="B385" s="15"/>
      <c r="C385" s="34" t="s">
        <v>116</v>
      </c>
      <c r="D385" s="34" t="s">
        <v>54</v>
      </c>
      <c r="E385" s="34" t="s">
        <v>365</v>
      </c>
      <c r="F385" s="15"/>
      <c r="G385" s="23">
        <f>SUM(G386)</f>
        <v>0</v>
      </c>
    </row>
    <row r="386" spans="1:7" ht="15" hidden="1">
      <c r="A386" s="25" t="s">
        <v>307</v>
      </c>
      <c r="B386" s="15"/>
      <c r="C386" s="34" t="s">
        <v>116</v>
      </c>
      <c r="D386" s="34" t="s">
        <v>54</v>
      </c>
      <c r="E386" s="34" t="s">
        <v>365</v>
      </c>
      <c r="F386" s="15" t="s">
        <v>273</v>
      </c>
      <c r="G386" s="23"/>
    </row>
    <row r="387" spans="1:7" ht="15">
      <c r="A387" s="25" t="s">
        <v>126</v>
      </c>
      <c r="B387" s="15"/>
      <c r="C387" s="34" t="s">
        <v>15</v>
      </c>
      <c r="D387" s="34"/>
      <c r="E387" s="34"/>
      <c r="F387" s="15"/>
      <c r="G387" s="23">
        <f>SUM(G388)</f>
        <v>49695.7</v>
      </c>
    </row>
    <row r="388" spans="1:7" ht="15">
      <c r="A388" s="25" t="s">
        <v>698</v>
      </c>
      <c r="B388" s="15"/>
      <c r="C388" s="55" t="s">
        <v>15</v>
      </c>
      <c r="D388" s="55" t="s">
        <v>13</v>
      </c>
      <c r="E388" s="55"/>
      <c r="F388" s="55"/>
      <c r="G388" s="26">
        <f>SUM(G389)+G392</f>
        <v>49695.7</v>
      </c>
    </row>
    <row r="389" spans="1:7" ht="30">
      <c r="A389" s="51" t="s">
        <v>852</v>
      </c>
      <c r="B389" s="15"/>
      <c r="C389" s="55" t="s">
        <v>15</v>
      </c>
      <c r="D389" s="55" t="s">
        <v>13</v>
      </c>
      <c r="E389" s="55" t="s">
        <v>699</v>
      </c>
      <c r="F389" s="55"/>
      <c r="G389" s="26">
        <f>SUM(G390)</f>
        <v>49395.7</v>
      </c>
    </row>
    <row r="390" spans="1:7" ht="15">
      <c r="A390" s="51" t="s">
        <v>697</v>
      </c>
      <c r="B390" s="15"/>
      <c r="C390" s="55" t="s">
        <v>15</v>
      </c>
      <c r="D390" s="55" t="s">
        <v>13</v>
      </c>
      <c r="E390" s="55" t="s">
        <v>847</v>
      </c>
      <c r="F390" s="55"/>
      <c r="G390" s="26">
        <f>SUM(G391)</f>
        <v>49395.7</v>
      </c>
    </row>
    <row r="391" spans="1:7" ht="15">
      <c r="A391" s="51" t="s">
        <v>307</v>
      </c>
      <c r="B391" s="15"/>
      <c r="C391" s="55" t="s">
        <v>15</v>
      </c>
      <c r="D391" s="55" t="s">
        <v>13</v>
      </c>
      <c r="E391" s="55" t="s">
        <v>847</v>
      </c>
      <c r="F391" s="55" t="s">
        <v>273</v>
      </c>
      <c r="G391" s="26">
        <v>49395.7</v>
      </c>
    </row>
    <row r="392" spans="1:7" ht="30">
      <c r="A392" s="25" t="s">
        <v>674</v>
      </c>
      <c r="B392" s="15"/>
      <c r="C392" s="55" t="s">
        <v>15</v>
      </c>
      <c r="D392" s="55" t="s">
        <v>13</v>
      </c>
      <c r="E392" s="34" t="s">
        <v>342</v>
      </c>
      <c r="F392" s="15"/>
      <c r="G392" s="23">
        <f>SUM(G393)</f>
        <v>300</v>
      </c>
    </row>
    <row r="393" spans="1:7" ht="30">
      <c r="A393" s="25" t="s">
        <v>306</v>
      </c>
      <c r="B393" s="15"/>
      <c r="C393" s="55" t="s">
        <v>15</v>
      </c>
      <c r="D393" s="55" t="s">
        <v>13</v>
      </c>
      <c r="E393" s="34" t="s">
        <v>365</v>
      </c>
      <c r="F393" s="15"/>
      <c r="G393" s="23">
        <f>SUM(G394)</f>
        <v>300</v>
      </c>
    </row>
    <row r="394" spans="1:7" ht="15">
      <c r="A394" s="25" t="s">
        <v>307</v>
      </c>
      <c r="B394" s="15"/>
      <c r="C394" s="55" t="s">
        <v>15</v>
      </c>
      <c r="D394" s="55" t="s">
        <v>13</v>
      </c>
      <c r="E394" s="34" t="s">
        <v>365</v>
      </c>
      <c r="F394" s="15" t="s">
        <v>273</v>
      </c>
      <c r="G394" s="23">
        <v>300</v>
      </c>
    </row>
    <row r="395" spans="1:7" ht="15">
      <c r="A395" s="22" t="s">
        <v>30</v>
      </c>
      <c r="B395" s="16"/>
      <c r="C395" s="30" t="s">
        <v>31</v>
      </c>
      <c r="D395" s="30"/>
      <c r="E395" s="14"/>
      <c r="F395" s="14"/>
      <c r="G395" s="26">
        <f>SUM(G396+G413)+G420</f>
        <v>80765.5</v>
      </c>
    </row>
    <row r="396" spans="1:7" ht="15">
      <c r="A396" s="22" t="s">
        <v>53</v>
      </c>
      <c r="B396" s="16"/>
      <c r="C396" s="30" t="s">
        <v>31</v>
      </c>
      <c r="D396" s="30" t="s">
        <v>54</v>
      </c>
      <c r="E396" s="14"/>
      <c r="F396" s="14"/>
      <c r="G396" s="26">
        <f>SUM(G406)+G402+G397+G409</f>
        <v>1750</v>
      </c>
    </row>
    <row r="397" spans="1:7" ht="45" hidden="1">
      <c r="A397" s="51" t="s">
        <v>689</v>
      </c>
      <c r="B397" s="45"/>
      <c r="C397" s="45" t="s">
        <v>31</v>
      </c>
      <c r="D397" s="45" t="s">
        <v>54</v>
      </c>
      <c r="E397" s="46" t="s">
        <v>546</v>
      </c>
      <c r="F397" s="56"/>
      <c r="G397" s="26">
        <f>SUM(G398)</f>
        <v>0</v>
      </c>
    </row>
    <row r="398" spans="1:7" ht="30" hidden="1">
      <c r="A398" s="36" t="s">
        <v>278</v>
      </c>
      <c r="B398" s="45"/>
      <c r="C398" s="45" t="s">
        <v>31</v>
      </c>
      <c r="D398" s="45" t="s">
        <v>54</v>
      </c>
      <c r="E398" s="46" t="s">
        <v>571</v>
      </c>
      <c r="F398" s="56"/>
      <c r="G398" s="26">
        <f>SUM(G399)</f>
        <v>0</v>
      </c>
    </row>
    <row r="399" spans="1:7" ht="45" hidden="1">
      <c r="A399" s="36" t="s">
        <v>520</v>
      </c>
      <c r="B399" s="45"/>
      <c r="C399" s="45" t="s">
        <v>31</v>
      </c>
      <c r="D399" s="45" t="s">
        <v>54</v>
      </c>
      <c r="E399" s="46" t="s">
        <v>572</v>
      </c>
      <c r="F399" s="56"/>
      <c r="G399" s="26">
        <f>SUM(G400)</f>
        <v>0</v>
      </c>
    </row>
    <row r="400" spans="1:7" ht="45" hidden="1">
      <c r="A400" s="36" t="s">
        <v>573</v>
      </c>
      <c r="B400" s="45"/>
      <c r="C400" s="45" t="s">
        <v>31</v>
      </c>
      <c r="D400" s="45" t="s">
        <v>54</v>
      </c>
      <c r="E400" s="46" t="s">
        <v>690</v>
      </c>
      <c r="F400" s="56"/>
      <c r="G400" s="26">
        <f>SUM(G401)</f>
        <v>0</v>
      </c>
    </row>
    <row r="401" spans="1:7" ht="13.5" customHeight="1" hidden="1">
      <c r="A401" s="36" t="s">
        <v>42</v>
      </c>
      <c r="B401" s="45"/>
      <c r="C401" s="45" t="s">
        <v>31</v>
      </c>
      <c r="D401" s="45" t="s">
        <v>54</v>
      </c>
      <c r="E401" s="46" t="s">
        <v>690</v>
      </c>
      <c r="F401" s="14">
        <v>300</v>
      </c>
      <c r="G401" s="26"/>
    </row>
    <row r="402" spans="1:7" ht="30">
      <c r="A402" s="22" t="s">
        <v>679</v>
      </c>
      <c r="B402" s="16"/>
      <c r="C402" s="30" t="s">
        <v>31</v>
      </c>
      <c r="D402" s="30" t="s">
        <v>54</v>
      </c>
      <c r="E402" s="14" t="s">
        <v>268</v>
      </c>
      <c r="F402" s="14"/>
      <c r="G402" s="26">
        <f>SUM(G403)</f>
        <v>500</v>
      </c>
    </row>
    <row r="403" spans="1:7" ht="30">
      <c r="A403" s="22" t="s">
        <v>278</v>
      </c>
      <c r="B403" s="16"/>
      <c r="C403" s="30" t="s">
        <v>31</v>
      </c>
      <c r="D403" s="30" t="s">
        <v>54</v>
      </c>
      <c r="E403" s="14" t="s">
        <v>269</v>
      </c>
      <c r="F403" s="14"/>
      <c r="G403" s="26">
        <f>SUM(G404)</f>
        <v>500</v>
      </c>
    </row>
    <row r="404" spans="1:7" ht="45">
      <c r="A404" s="36" t="s">
        <v>573</v>
      </c>
      <c r="B404" s="16"/>
      <c r="C404" s="218" t="s">
        <v>31</v>
      </c>
      <c r="D404" s="218" t="s">
        <v>54</v>
      </c>
      <c r="E404" s="14" t="s">
        <v>830</v>
      </c>
      <c r="F404" s="14"/>
      <c r="G404" s="26">
        <f>SUM(G405)</f>
        <v>500</v>
      </c>
    </row>
    <row r="405" spans="1:7" ht="15">
      <c r="A405" s="22" t="s">
        <v>42</v>
      </c>
      <c r="B405" s="16"/>
      <c r="C405" s="30" t="s">
        <v>31</v>
      </c>
      <c r="D405" s="30" t="s">
        <v>54</v>
      </c>
      <c r="E405" s="14" t="s">
        <v>830</v>
      </c>
      <c r="F405" s="14">
        <v>300</v>
      </c>
      <c r="G405" s="26">
        <v>500</v>
      </c>
    </row>
    <row r="406" spans="1:7" ht="30" hidden="1">
      <c r="A406" s="22" t="s">
        <v>607</v>
      </c>
      <c r="B406" s="16"/>
      <c r="C406" s="30" t="s">
        <v>31</v>
      </c>
      <c r="D406" s="30" t="s">
        <v>54</v>
      </c>
      <c r="E406" s="14" t="s">
        <v>260</v>
      </c>
      <c r="F406" s="14"/>
      <c r="G406" s="26">
        <f>SUM(G407)</f>
        <v>0</v>
      </c>
    </row>
    <row r="407" spans="1:7" ht="60" hidden="1">
      <c r="A407" s="22" t="s">
        <v>815</v>
      </c>
      <c r="B407" s="16"/>
      <c r="C407" s="30" t="s">
        <v>31</v>
      </c>
      <c r="D407" s="30" t="s">
        <v>54</v>
      </c>
      <c r="E407" s="14" t="s">
        <v>271</v>
      </c>
      <c r="F407" s="14"/>
      <c r="G407" s="26">
        <f>SUM(G408)</f>
        <v>0</v>
      </c>
    </row>
    <row r="408" spans="1:7" ht="15" hidden="1">
      <c r="A408" s="22" t="s">
        <v>92</v>
      </c>
      <c r="B408" s="16"/>
      <c r="C408" s="30" t="s">
        <v>31</v>
      </c>
      <c r="D408" s="30" t="s">
        <v>54</v>
      </c>
      <c r="E408" s="14" t="s">
        <v>271</v>
      </c>
      <c r="F408" s="14">
        <v>200</v>
      </c>
      <c r="G408" s="26"/>
    </row>
    <row r="409" spans="1:7" ht="30">
      <c r="A409" s="22" t="s">
        <v>711</v>
      </c>
      <c r="B409" s="16"/>
      <c r="C409" s="30" t="s">
        <v>31</v>
      </c>
      <c r="D409" s="30" t="s">
        <v>54</v>
      </c>
      <c r="E409" s="14" t="s">
        <v>527</v>
      </c>
      <c r="F409" s="14"/>
      <c r="G409" s="26">
        <f>SUM(G410)</f>
        <v>1250</v>
      </c>
    </row>
    <row r="410" spans="1:7" ht="15">
      <c r="A410" s="22" t="s">
        <v>35</v>
      </c>
      <c r="B410" s="16"/>
      <c r="C410" s="30" t="s">
        <v>31</v>
      </c>
      <c r="D410" s="30" t="s">
        <v>54</v>
      </c>
      <c r="E410" s="14" t="s">
        <v>528</v>
      </c>
      <c r="F410" s="14"/>
      <c r="G410" s="26">
        <f>SUM(G411)</f>
        <v>1250</v>
      </c>
    </row>
    <row r="411" spans="1:7" ht="15">
      <c r="A411" s="22" t="s">
        <v>55</v>
      </c>
      <c r="B411" s="16"/>
      <c r="C411" s="30" t="s">
        <v>31</v>
      </c>
      <c r="D411" s="30" t="s">
        <v>54</v>
      </c>
      <c r="E411" s="14" t="s">
        <v>529</v>
      </c>
      <c r="F411" s="14"/>
      <c r="G411" s="26">
        <f>SUM(G412)</f>
        <v>1250</v>
      </c>
    </row>
    <row r="412" spans="1:7" ht="15">
      <c r="A412" s="22" t="s">
        <v>42</v>
      </c>
      <c r="B412" s="16"/>
      <c r="C412" s="30" t="s">
        <v>31</v>
      </c>
      <c r="D412" s="30" t="s">
        <v>54</v>
      </c>
      <c r="E412" s="14" t="s">
        <v>529</v>
      </c>
      <c r="F412" s="14">
        <v>300</v>
      </c>
      <c r="G412" s="26">
        <v>1250</v>
      </c>
    </row>
    <row r="413" spans="1:7" ht="15">
      <c r="A413" s="22" t="s">
        <v>189</v>
      </c>
      <c r="B413" s="16"/>
      <c r="C413" s="30" t="s">
        <v>31</v>
      </c>
      <c r="D413" s="30" t="s">
        <v>13</v>
      </c>
      <c r="E413" s="30"/>
      <c r="F413" s="30"/>
      <c r="G413" s="26">
        <f>SUM(G414)</f>
        <v>50370.5</v>
      </c>
    </row>
    <row r="414" spans="1:7" ht="30">
      <c r="A414" s="22" t="s">
        <v>691</v>
      </c>
      <c r="B414" s="16"/>
      <c r="C414" s="30" t="s">
        <v>31</v>
      </c>
      <c r="D414" s="30" t="s">
        <v>13</v>
      </c>
      <c r="E414" s="14" t="s">
        <v>260</v>
      </c>
      <c r="F414" s="14"/>
      <c r="G414" s="26">
        <f>SUM(G415)</f>
        <v>50370.5</v>
      </c>
    </row>
    <row r="415" spans="1:7" ht="45">
      <c r="A415" s="22" t="s">
        <v>433</v>
      </c>
      <c r="B415" s="16"/>
      <c r="C415" s="30" t="s">
        <v>31</v>
      </c>
      <c r="D415" s="30" t="s">
        <v>13</v>
      </c>
      <c r="E415" s="14" t="s">
        <v>436</v>
      </c>
      <c r="F415" s="14"/>
      <c r="G415" s="26">
        <f>SUM(G416+G418)</f>
        <v>50370.5</v>
      </c>
    </row>
    <row r="416" spans="1:7" ht="15">
      <c r="A416" s="25" t="s">
        <v>988</v>
      </c>
      <c r="B416" s="16"/>
      <c r="C416" s="30" t="s">
        <v>31</v>
      </c>
      <c r="D416" s="30" t="s">
        <v>13</v>
      </c>
      <c r="E416" s="14" t="s">
        <v>825</v>
      </c>
      <c r="F416" s="14"/>
      <c r="G416" s="26">
        <f>SUM(G417)</f>
        <v>24764.6</v>
      </c>
    </row>
    <row r="417" spans="1:7" ht="30">
      <c r="A417" s="22" t="s">
        <v>272</v>
      </c>
      <c r="B417" s="16"/>
      <c r="C417" s="30" t="s">
        <v>31</v>
      </c>
      <c r="D417" s="30" t="s">
        <v>13</v>
      </c>
      <c r="E417" s="14" t="s">
        <v>825</v>
      </c>
      <c r="F417" s="14">
        <v>400</v>
      </c>
      <c r="G417" s="26">
        <v>24764.6</v>
      </c>
    </row>
    <row r="418" spans="1:7" ht="45">
      <c r="A418" s="22" t="s">
        <v>274</v>
      </c>
      <c r="B418" s="16"/>
      <c r="C418" s="30" t="s">
        <v>31</v>
      </c>
      <c r="D418" s="30" t="s">
        <v>13</v>
      </c>
      <c r="E418" s="30" t="s">
        <v>826</v>
      </c>
      <c r="F418" s="14"/>
      <c r="G418" s="26">
        <f>SUM(G419)</f>
        <v>25605.9</v>
      </c>
    </row>
    <row r="419" spans="1:7" ht="30.75" customHeight="1">
      <c r="A419" s="22" t="s">
        <v>272</v>
      </c>
      <c r="B419" s="16"/>
      <c r="C419" s="30" t="s">
        <v>31</v>
      </c>
      <c r="D419" s="30" t="s">
        <v>13</v>
      </c>
      <c r="E419" s="30" t="s">
        <v>826</v>
      </c>
      <c r="F419" s="30" t="s">
        <v>273</v>
      </c>
      <c r="G419" s="26">
        <v>25605.9</v>
      </c>
    </row>
    <row r="420" spans="1:7" ht="17.25" customHeight="1">
      <c r="A420" s="22" t="s">
        <v>77</v>
      </c>
      <c r="B420" s="16"/>
      <c r="C420" s="30" t="s">
        <v>31</v>
      </c>
      <c r="D420" s="30" t="s">
        <v>78</v>
      </c>
      <c r="E420" s="14"/>
      <c r="F420" s="14"/>
      <c r="G420" s="26">
        <f>G429+G424+G421</f>
        <v>28645</v>
      </c>
    </row>
    <row r="421" spans="1:7" ht="30" hidden="1">
      <c r="A421" s="22" t="s">
        <v>606</v>
      </c>
      <c r="B421" s="16"/>
      <c r="C421" s="30" t="s">
        <v>31</v>
      </c>
      <c r="D421" s="30" t="s">
        <v>78</v>
      </c>
      <c r="E421" s="14" t="s">
        <v>260</v>
      </c>
      <c r="F421" s="14"/>
      <c r="G421" s="26">
        <f>SUM(G422)</f>
        <v>0</v>
      </c>
    </row>
    <row r="422" spans="1:7" ht="75" hidden="1">
      <c r="A422" s="22" t="s">
        <v>566</v>
      </c>
      <c r="B422" s="57"/>
      <c r="C422" s="30" t="s">
        <v>31</v>
      </c>
      <c r="D422" s="30" t="s">
        <v>78</v>
      </c>
      <c r="E422" s="14" t="s">
        <v>271</v>
      </c>
      <c r="F422" s="56"/>
      <c r="G422" s="26">
        <f>SUM(G423)</f>
        <v>0</v>
      </c>
    </row>
    <row r="423" spans="1:7" ht="30" hidden="1">
      <c r="A423" s="22" t="s">
        <v>272</v>
      </c>
      <c r="B423" s="57"/>
      <c r="C423" s="30" t="s">
        <v>31</v>
      </c>
      <c r="D423" s="30" t="s">
        <v>78</v>
      </c>
      <c r="E423" s="14" t="s">
        <v>271</v>
      </c>
      <c r="F423" s="14">
        <v>400</v>
      </c>
      <c r="G423" s="26"/>
    </row>
    <row r="424" spans="1:7" ht="30">
      <c r="A424" s="22" t="s">
        <v>693</v>
      </c>
      <c r="B424" s="14"/>
      <c r="C424" s="30" t="s">
        <v>31</v>
      </c>
      <c r="D424" s="30" t="s">
        <v>78</v>
      </c>
      <c r="E424" s="14" t="s">
        <v>16</v>
      </c>
      <c r="F424" s="14"/>
      <c r="G424" s="26">
        <f>SUM(G425)</f>
        <v>30</v>
      </c>
    </row>
    <row r="425" spans="1:7" ht="15">
      <c r="A425" s="22" t="s">
        <v>86</v>
      </c>
      <c r="B425" s="16"/>
      <c r="C425" s="30" t="s">
        <v>31</v>
      </c>
      <c r="D425" s="30" t="s">
        <v>78</v>
      </c>
      <c r="E425" s="14" t="s">
        <v>68</v>
      </c>
      <c r="F425" s="14"/>
      <c r="G425" s="26">
        <f>SUM(G427)</f>
        <v>30</v>
      </c>
    </row>
    <row r="426" spans="1:7" ht="15">
      <c r="A426" s="22" t="s">
        <v>35</v>
      </c>
      <c r="B426" s="16"/>
      <c r="C426" s="30" t="s">
        <v>31</v>
      </c>
      <c r="D426" s="30" t="s">
        <v>78</v>
      </c>
      <c r="E426" s="14" t="s">
        <v>506</v>
      </c>
      <c r="F426" s="14"/>
      <c r="G426" s="26">
        <f>SUM(G427)</f>
        <v>30</v>
      </c>
    </row>
    <row r="427" spans="1:7" ht="15">
      <c r="A427" s="22" t="s">
        <v>37</v>
      </c>
      <c r="B427" s="16"/>
      <c r="C427" s="30" t="s">
        <v>31</v>
      </c>
      <c r="D427" s="30" t="s">
        <v>78</v>
      </c>
      <c r="E427" s="14" t="s">
        <v>507</v>
      </c>
      <c r="F427" s="14"/>
      <c r="G427" s="26">
        <f>SUM(G428)</f>
        <v>30</v>
      </c>
    </row>
    <row r="428" spans="1:7" ht="30">
      <c r="A428" s="22" t="s">
        <v>52</v>
      </c>
      <c r="B428" s="16"/>
      <c r="C428" s="30" t="s">
        <v>31</v>
      </c>
      <c r="D428" s="30" t="s">
        <v>78</v>
      </c>
      <c r="E428" s="14" t="s">
        <v>507</v>
      </c>
      <c r="F428" s="14">
        <v>200</v>
      </c>
      <c r="G428" s="26">
        <v>30</v>
      </c>
    </row>
    <row r="429" spans="1:7" ht="60">
      <c r="A429" s="22" t="s">
        <v>692</v>
      </c>
      <c r="B429" s="16"/>
      <c r="C429" s="30" t="s">
        <v>31</v>
      </c>
      <c r="D429" s="30" t="s">
        <v>78</v>
      </c>
      <c r="E429" s="14" t="s">
        <v>25</v>
      </c>
      <c r="F429" s="14"/>
      <c r="G429" s="26">
        <f>SUM(G430)+G433</f>
        <v>28615</v>
      </c>
    </row>
    <row r="430" spans="1:7" ht="14.25" customHeight="1">
      <c r="A430" s="22" t="s">
        <v>26</v>
      </c>
      <c r="B430" s="16"/>
      <c r="C430" s="30" t="s">
        <v>31</v>
      </c>
      <c r="D430" s="30" t="s">
        <v>78</v>
      </c>
      <c r="E430" s="14" t="s">
        <v>27</v>
      </c>
      <c r="F430" s="14"/>
      <c r="G430" s="26">
        <f>G431</f>
        <v>28615</v>
      </c>
    </row>
    <row r="431" spans="1:7" ht="30">
      <c r="A431" s="22" t="s">
        <v>28</v>
      </c>
      <c r="B431" s="16"/>
      <c r="C431" s="30" t="s">
        <v>31</v>
      </c>
      <c r="D431" s="30" t="s">
        <v>78</v>
      </c>
      <c r="E431" s="14" t="s">
        <v>29</v>
      </c>
      <c r="F431" s="14"/>
      <c r="G431" s="26">
        <f>SUM(G432)</f>
        <v>28615</v>
      </c>
    </row>
    <row r="432" spans="1:7" ht="27" customHeight="1">
      <c r="A432" s="22" t="s">
        <v>72</v>
      </c>
      <c r="B432" s="16"/>
      <c r="C432" s="30" t="s">
        <v>31</v>
      </c>
      <c r="D432" s="30" t="s">
        <v>78</v>
      </c>
      <c r="E432" s="14" t="s">
        <v>29</v>
      </c>
      <c r="F432" s="14">
        <v>600</v>
      </c>
      <c r="G432" s="26">
        <v>28615</v>
      </c>
    </row>
    <row r="433" spans="1:7" ht="15" hidden="1">
      <c r="A433" s="22" t="s">
        <v>154</v>
      </c>
      <c r="B433" s="16"/>
      <c r="C433" s="30" t="s">
        <v>31</v>
      </c>
      <c r="D433" s="30" t="s">
        <v>78</v>
      </c>
      <c r="E433" s="14" t="s">
        <v>508</v>
      </c>
      <c r="F433" s="14"/>
      <c r="G433" s="26">
        <f>SUM(G434)+G437</f>
        <v>0</v>
      </c>
    </row>
    <row r="434" spans="1:7" ht="15" hidden="1">
      <c r="A434" s="22" t="s">
        <v>290</v>
      </c>
      <c r="B434" s="16"/>
      <c r="C434" s="30" t="s">
        <v>31</v>
      </c>
      <c r="D434" s="30" t="s">
        <v>78</v>
      </c>
      <c r="E434" s="14" t="s">
        <v>509</v>
      </c>
      <c r="F434" s="14"/>
      <c r="G434" s="26">
        <f>SUM(G435)</f>
        <v>0</v>
      </c>
    </row>
    <row r="435" spans="1:7" ht="30" hidden="1">
      <c r="A435" s="22" t="s">
        <v>28</v>
      </c>
      <c r="B435" s="16"/>
      <c r="C435" s="30" t="s">
        <v>31</v>
      </c>
      <c r="D435" s="30" t="s">
        <v>78</v>
      </c>
      <c r="E435" s="14" t="s">
        <v>509</v>
      </c>
      <c r="F435" s="14"/>
      <c r="G435" s="26">
        <f>SUM(G436)</f>
        <v>0</v>
      </c>
    </row>
    <row r="436" spans="1:7" ht="30" hidden="1">
      <c r="A436" s="22" t="s">
        <v>72</v>
      </c>
      <c r="B436" s="16"/>
      <c r="C436" s="30" t="s">
        <v>31</v>
      </c>
      <c r="D436" s="30" t="s">
        <v>78</v>
      </c>
      <c r="E436" s="14" t="s">
        <v>509</v>
      </c>
      <c r="F436" s="14">
        <v>600</v>
      </c>
      <c r="G436" s="26"/>
    </row>
    <row r="437" spans="1:7" ht="38.25" customHeight="1" hidden="1">
      <c r="A437" s="22" t="s">
        <v>291</v>
      </c>
      <c r="B437" s="16"/>
      <c r="C437" s="30" t="s">
        <v>31</v>
      </c>
      <c r="D437" s="30" t="s">
        <v>78</v>
      </c>
      <c r="E437" s="14" t="s">
        <v>510</v>
      </c>
      <c r="F437" s="14"/>
      <c r="G437" s="26">
        <f>SUM(G438)</f>
        <v>0</v>
      </c>
    </row>
    <row r="438" spans="1:7" ht="30" hidden="1">
      <c r="A438" s="22" t="s">
        <v>28</v>
      </c>
      <c r="B438" s="16"/>
      <c r="C438" s="30" t="s">
        <v>31</v>
      </c>
      <c r="D438" s="30" t="s">
        <v>78</v>
      </c>
      <c r="E438" s="14" t="s">
        <v>510</v>
      </c>
      <c r="F438" s="14"/>
      <c r="G438" s="26">
        <f>SUM(G439)</f>
        <v>0</v>
      </c>
    </row>
    <row r="439" spans="1:7" ht="30" hidden="1">
      <c r="A439" s="22" t="s">
        <v>72</v>
      </c>
      <c r="B439" s="16"/>
      <c r="C439" s="30" t="s">
        <v>31</v>
      </c>
      <c r="D439" s="30" t="s">
        <v>78</v>
      </c>
      <c r="E439" s="14" t="s">
        <v>510</v>
      </c>
      <c r="F439" s="14">
        <v>600</v>
      </c>
      <c r="G439" s="26"/>
    </row>
    <row r="440" spans="1:7" ht="19.5" customHeight="1">
      <c r="A440" s="25" t="s">
        <v>280</v>
      </c>
      <c r="B440" s="15"/>
      <c r="C440" s="34" t="s">
        <v>173</v>
      </c>
      <c r="D440" s="34" t="s">
        <v>32</v>
      </c>
      <c r="E440" s="34"/>
      <c r="F440" s="34"/>
      <c r="G440" s="26">
        <f>SUM(G441)+G466+G451</f>
        <v>4800</v>
      </c>
    </row>
    <row r="441" spans="1:7" ht="15">
      <c r="A441" s="25" t="s">
        <v>190</v>
      </c>
      <c r="B441" s="15"/>
      <c r="C441" s="34" t="s">
        <v>173</v>
      </c>
      <c r="D441" s="34" t="s">
        <v>34</v>
      </c>
      <c r="E441" s="34"/>
      <c r="F441" s="34"/>
      <c r="G441" s="26">
        <f>SUM(G442,G445)</f>
        <v>4800</v>
      </c>
    </row>
    <row r="442" spans="1:7" ht="30">
      <c r="A442" s="25" t="s">
        <v>674</v>
      </c>
      <c r="B442" s="15"/>
      <c r="C442" s="34" t="s">
        <v>173</v>
      </c>
      <c r="D442" s="34" t="s">
        <v>34</v>
      </c>
      <c r="E442" s="34" t="s">
        <v>342</v>
      </c>
      <c r="F442" s="34"/>
      <c r="G442" s="26">
        <f>SUM(G443)</f>
        <v>1700</v>
      </c>
    </row>
    <row r="443" spans="1:7" ht="30">
      <c r="A443" s="25" t="s">
        <v>306</v>
      </c>
      <c r="B443" s="15"/>
      <c r="C443" s="34" t="s">
        <v>173</v>
      </c>
      <c r="D443" s="34" t="s">
        <v>34</v>
      </c>
      <c r="E443" s="34" t="s">
        <v>365</v>
      </c>
      <c r="F443" s="34"/>
      <c r="G443" s="26">
        <f>SUM(G444)</f>
        <v>1700</v>
      </c>
    </row>
    <row r="444" spans="1:7" ht="15">
      <c r="A444" s="25" t="s">
        <v>307</v>
      </c>
      <c r="B444" s="15"/>
      <c r="C444" s="34" t="s">
        <v>173</v>
      </c>
      <c r="D444" s="34" t="s">
        <v>34</v>
      </c>
      <c r="E444" s="34" t="s">
        <v>365</v>
      </c>
      <c r="F444" s="34" t="s">
        <v>273</v>
      </c>
      <c r="G444" s="26">
        <v>1700</v>
      </c>
    </row>
    <row r="445" spans="1:7" ht="30">
      <c r="A445" s="31" t="s">
        <v>700</v>
      </c>
      <c r="B445" s="32"/>
      <c r="C445" s="34" t="s">
        <v>173</v>
      </c>
      <c r="D445" s="34" t="s">
        <v>34</v>
      </c>
      <c r="E445" s="33" t="s">
        <v>283</v>
      </c>
      <c r="F445" s="33"/>
      <c r="G445" s="26">
        <f>SUM(G446)</f>
        <v>3100</v>
      </c>
    </row>
    <row r="446" spans="1:7" ht="30">
      <c r="A446" s="31" t="s">
        <v>315</v>
      </c>
      <c r="B446" s="32"/>
      <c r="C446" s="34" t="s">
        <v>173</v>
      </c>
      <c r="D446" s="34" t="s">
        <v>34</v>
      </c>
      <c r="E446" s="33" t="s">
        <v>292</v>
      </c>
      <c r="F446" s="33"/>
      <c r="G446" s="26">
        <f>SUM(G447)+G449</f>
        <v>3100</v>
      </c>
    </row>
    <row r="447" spans="1:7" ht="30">
      <c r="A447" s="25" t="s">
        <v>438</v>
      </c>
      <c r="B447" s="15"/>
      <c r="C447" s="34" t="s">
        <v>173</v>
      </c>
      <c r="D447" s="34" t="s">
        <v>34</v>
      </c>
      <c r="E447" s="33" t="s">
        <v>366</v>
      </c>
      <c r="F447" s="33"/>
      <c r="G447" s="26">
        <f>SUM(G448)</f>
        <v>3100</v>
      </c>
    </row>
    <row r="448" spans="1:7" ht="15">
      <c r="A448" s="25" t="s">
        <v>307</v>
      </c>
      <c r="B448" s="15"/>
      <c r="C448" s="34" t="s">
        <v>173</v>
      </c>
      <c r="D448" s="34" t="s">
        <v>34</v>
      </c>
      <c r="E448" s="33" t="s">
        <v>366</v>
      </c>
      <c r="F448" s="33">
        <v>400</v>
      </c>
      <c r="G448" s="26">
        <v>3100</v>
      </c>
    </row>
    <row r="449" spans="1:7" ht="30" hidden="1">
      <c r="A449" s="25" t="s">
        <v>609</v>
      </c>
      <c r="B449" s="15"/>
      <c r="C449" s="34" t="s">
        <v>173</v>
      </c>
      <c r="D449" s="34" t="s">
        <v>34</v>
      </c>
      <c r="E449" s="33" t="s">
        <v>542</v>
      </c>
      <c r="F449" s="33"/>
      <c r="G449" s="26">
        <f>SUM(G450)</f>
        <v>0</v>
      </c>
    </row>
    <row r="450" spans="1:7" ht="15" hidden="1">
      <c r="A450" s="25" t="s">
        <v>307</v>
      </c>
      <c r="B450" s="15"/>
      <c r="C450" s="34" t="s">
        <v>173</v>
      </c>
      <c r="D450" s="34" t="s">
        <v>34</v>
      </c>
      <c r="E450" s="33" t="s">
        <v>542</v>
      </c>
      <c r="F450" s="33">
        <v>400</v>
      </c>
      <c r="G450" s="26"/>
    </row>
    <row r="451" spans="1:7" ht="15" hidden="1">
      <c r="A451" s="22" t="s">
        <v>191</v>
      </c>
      <c r="B451" s="15"/>
      <c r="C451" s="58" t="s">
        <v>173</v>
      </c>
      <c r="D451" s="58" t="s">
        <v>44</v>
      </c>
      <c r="E451" s="15"/>
      <c r="F451" s="15"/>
      <c r="G451" s="23">
        <f>SUM(G452)+G457</f>
        <v>0</v>
      </c>
    </row>
    <row r="452" spans="1:7" ht="30" hidden="1">
      <c r="A452" s="36" t="s">
        <v>511</v>
      </c>
      <c r="B452" s="58"/>
      <c r="C452" s="58" t="s">
        <v>173</v>
      </c>
      <c r="D452" s="58" t="s">
        <v>44</v>
      </c>
      <c r="E452" s="58" t="s">
        <v>512</v>
      </c>
      <c r="F452" s="58"/>
      <c r="G452" s="59">
        <f>G453+G460</f>
        <v>0</v>
      </c>
    </row>
    <row r="453" spans="1:7" ht="30" hidden="1">
      <c r="A453" s="36" t="s">
        <v>513</v>
      </c>
      <c r="B453" s="58"/>
      <c r="C453" s="58" t="s">
        <v>173</v>
      </c>
      <c r="D453" s="58" t="s">
        <v>44</v>
      </c>
      <c r="E453" s="58" t="s">
        <v>514</v>
      </c>
      <c r="F453" s="58"/>
      <c r="G453" s="23">
        <f>+G454</f>
        <v>0</v>
      </c>
    </row>
    <row r="454" spans="1:7" ht="45" hidden="1">
      <c r="A454" s="36" t="s">
        <v>520</v>
      </c>
      <c r="B454" s="58"/>
      <c r="C454" s="58" t="s">
        <v>173</v>
      </c>
      <c r="D454" s="58" t="s">
        <v>44</v>
      </c>
      <c r="E454" s="58" t="s">
        <v>515</v>
      </c>
      <c r="F454" s="58"/>
      <c r="G454" s="23">
        <f>SUM(G455)</f>
        <v>0</v>
      </c>
    </row>
    <row r="455" spans="1:7" ht="15" hidden="1">
      <c r="A455" s="36" t="s">
        <v>516</v>
      </c>
      <c r="B455" s="58"/>
      <c r="C455" s="58" t="s">
        <v>173</v>
      </c>
      <c r="D455" s="58" t="s">
        <v>44</v>
      </c>
      <c r="E455" s="58" t="s">
        <v>517</v>
      </c>
      <c r="F455" s="58"/>
      <c r="G455" s="23">
        <f>SUM(G456)</f>
        <v>0</v>
      </c>
    </row>
    <row r="456" spans="1:7" ht="15" hidden="1">
      <c r="A456" s="25" t="s">
        <v>307</v>
      </c>
      <c r="B456" s="15"/>
      <c r="C456" s="58" t="s">
        <v>173</v>
      </c>
      <c r="D456" s="58" t="s">
        <v>44</v>
      </c>
      <c r="E456" s="58" t="s">
        <v>517</v>
      </c>
      <c r="F456" s="33">
        <v>400</v>
      </c>
      <c r="G456" s="26"/>
    </row>
    <row r="457" spans="1:7" ht="30" hidden="1">
      <c r="A457" s="25" t="s">
        <v>674</v>
      </c>
      <c r="B457" s="15"/>
      <c r="C457" s="58" t="s">
        <v>173</v>
      </c>
      <c r="D457" s="58" t="s">
        <v>44</v>
      </c>
      <c r="E457" s="34" t="s">
        <v>342</v>
      </c>
      <c r="F457" s="33"/>
      <c r="G457" s="26">
        <f>G458</f>
        <v>0</v>
      </c>
    </row>
    <row r="458" spans="1:7" ht="30" hidden="1">
      <c r="A458" s="25" t="s">
        <v>438</v>
      </c>
      <c r="B458" s="15"/>
      <c r="C458" s="58" t="s">
        <v>173</v>
      </c>
      <c r="D458" s="58" t="s">
        <v>44</v>
      </c>
      <c r="E458" s="34" t="s">
        <v>365</v>
      </c>
      <c r="F458" s="33"/>
      <c r="G458" s="26">
        <f>G459</f>
        <v>0</v>
      </c>
    </row>
    <row r="459" spans="1:7" ht="15" hidden="1">
      <c r="A459" s="25" t="s">
        <v>307</v>
      </c>
      <c r="B459" s="15"/>
      <c r="C459" s="58" t="s">
        <v>173</v>
      </c>
      <c r="D459" s="58" t="s">
        <v>44</v>
      </c>
      <c r="E459" s="34" t="s">
        <v>365</v>
      </c>
      <c r="F459" s="33">
        <v>400</v>
      </c>
      <c r="G459" s="26"/>
    </row>
    <row r="460" spans="1:7" ht="30" hidden="1">
      <c r="A460" s="31" t="s">
        <v>282</v>
      </c>
      <c r="B460" s="32"/>
      <c r="C460" s="58" t="s">
        <v>173</v>
      </c>
      <c r="D460" s="58" t="s">
        <v>44</v>
      </c>
      <c r="E460" s="33" t="s">
        <v>283</v>
      </c>
      <c r="F460" s="33"/>
      <c r="G460" s="26">
        <f>SUM(G461)</f>
        <v>0</v>
      </c>
    </row>
    <row r="461" spans="1:7" ht="30" hidden="1">
      <c r="A461" s="31" t="s">
        <v>315</v>
      </c>
      <c r="B461" s="32"/>
      <c r="C461" s="58" t="s">
        <v>173</v>
      </c>
      <c r="D461" s="58" t="s">
        <v>44</v>
      </c>
      <c r="E461" s="33" t="s">
        <v>292</v>
      </c>
      <c r="F461" s="33"/>
      <c r="G461" s="26">
        <f>SUM(G462)+G464</f>
        <v>0</v>
      </c>
    </row>
    <row r="462" spans="1:7" ht="30" hidden="1">
      <c r="A462" s="25" t="s">
        <v>438</v>
      </c>
      <c r="B462" s="15"/>
      <c r="C462" s="58" t="s">
        <v>173</v>
      </c>
      <c r="D462" s="58" t="s">
        <v>44</v>
      </c>
      <c r="E462" s="33" t="s">
        <v>366</v>
      </c>
      <c r="F462" s="33"/>
      <c r="G462" s="26">
        <f>SUM(G463)</f>
        <v>0</v>
      </c>
    </row>
    <row r="463" spans="1:7" ht="15" hidden="1">
      <c r="A463" s="25" t="s">
        <v>307</v>
      </c>
      <c r="B463" s="15"/>
      <c r="C463" s="58" t="s">
        <v>173</v>
      </c>
      <c r="D463" s="58" t="s">
        <v>44</v>
      </c>
      <c r="E463" s="33" t="s">
        <v>366</v>
      </c>
      <c r="F463" s="33">
        <v>400</v>
      </c>
      <c r="G463" s="26"/>
    </row>
    <row r="464" spans="1:7" ht="30" hidden="1">
      <c r="A464" s="25" t="s">
        <v>609</v>
      </c>
      <c r="B464" s="15"/>
      <c r="C464" s="58" t="s">
        <v>173</v>
      </c>
      <c r="D464" s="58" t="s">
        <v>44</v>
      </c>
      <c r="E464" s="33" t="s">
        <v>542</v>
      </c>
      <c r="F464" s="33"/>
      <c r="G464" s="26">
        <f>SUM(G465)</f>
        <v>0</v>
      </c>
    </row>
    <row r="465" spans="1:7" ht="15" hidden="1">
      <c r="A465" s="25" t="s">
        <v>307</v>
      </c>
      <c r="B465" s="15"/>
      <c r="C465" s="58" t="s">
        <v>173</v>
      </c>
      <c r="D465" s="58" t="s">
        <v>44</v>
      </c>
      <c r="E465" s="33" t="s">
        <v>542</v>
      </c>
      <c r="F465" s="33">
        <v>400</v>
      </c>
      <c r="G465" s="26"/>
    </row>
    <row r="466" spans="1:7" s="21" customFormat="1" ht="15" hidden="1">
      <c r="A466" s="25" t="s">
        <v>193</v>
      </c>
      <c r="B466" s="15"/>
      <c r="C466" s="34" t="s">
        <v>173</v>
      </c>
      <c r="D466" s="34" t="s">
        <v>172</v>
      </c>
      <c r="E466" s="33"/>
      <c r="F466" s="33"/>
      <c r="G466" s="26">
        <f>G467</f>
        <v>0</v>
      </c>
    </row>
    <row r="467" spans="1:7" ht="30" hidden="1">
      <c r="A467" s="25" t="s">
        <v>605</v>
      </c>
      <c r="B467" s="15"/>
      <c r="C467" s="34" t="s">
        <v>173</v>
      </c>
      <c r="D467" s="34" t="s">
        <v>172</v>
      </c>
      <c r="E467" s="34" t="s">
        <v>342</v>
      </c>
      <c r="F467" s="33"/>
      <c r="G467" s="26">
        <f>G468</f>
        <v>0</v>
      </c>
    </row>
    <row r="468" spans="1:7" ht="30" hidden="1">
      <c r="A468" s="25" t="s">
        <v>438</v>
      </c>
      <c r="B468" s="15"/>
      <c r="C468" s="34" t="s">
        <v>173</v>
      </c>
      <c r="D468" s="34" t="s">
        <v>172</v>
      </c>
      <c r="E468" s="34" t="s">
        <v>365</v>
      </c>
      <c r="F468" s="33"/>
      <c r="G468" s="26">
        <f>G469</f>
        <v>0</v>
      </c>
    </row>
    <row r="469" spans="1:7" ht="15" hidden="1">
      <c r="A469" s="25" t="s">
        <v>307</v>
      </c>
      <c r="B469" s="15"/>
      <c r="C469" s="34" t="s">
        <v>173</v>
      </c>
      <c r="D469" s="34" t="s">
        <v>172</v>
      </c>
      <c r="E469" s="34" t="s">
        <v>365</v>
      </c>
      <c r="F469" s="33">
        <v>400</v>
      </c>
      <c r="G469" s="26"/>
    </row>
    <row r="470" spans="1:7" ht="15">
      <c r="A470" s="17" t="s">
        <v>214</v>
      </c>
      <c r="B470" s="18" t="s">
        <v>215</v>
      </c>
      <c r="C470" s="18"/>
      <c r="D470" s="18"/>
      <c r="E470" s="18"/>
      <c r="F470" s="18"/>
      <c r="G470" s="20">
        <f>SUM(G471+G496+G501)</f>
        <v>36285.100000000006</v>
      </c>
    </row>
    <row r="471" spans="1:7" ht="15">
      <c r="A471" s="22" t="s">
        <v>89</v>
      </c>
      <c r="B471" s="15"/>
      <c r="C471" s="30" t="s">
        <v>34</v>
      </c>
      <c r="D471" s="30"/>
      <c r="E471" s="30"/>
      <c r="F471" s="14"/>
      <c r="G471" s="26">
        <f>SUM(G472+G478+G482)</f>
        <v>33418.9</v>
      </c>
    </row>
    <row r="472" spans="1:7" ht="30">
      <c r="A472" s="22" t="s">
        <v>104</v>
      </c>
      <c r="B472" s="15"/>
      <c r="C472" s="30" t="s">
        <v>34</v>
      </c>
      <c r="D472" s="30" t="s">
        <v>78</v>
      </c>
      <c r="E472" s="14"/>
      <c r="F472" s="14"/>
      <c r="G472" s="26">
        <f>SUM(G473)</f>
        <v>25489</v>
      </c>
    </row>
    <row r="473" spans="1:7" ht="30">
      <c r="A473" s="31" t="s">
        <v>701</v>
      </c>
      <c r="B473" s="15"/>
      <c r="C473" s="30" t="s">
        <v>34</v>
      </c>
      <c r="D473" s="30" t="s">
        <v>78</v>
      </c>
      <c r="E473" s="14" t="s">
        <v>199</v>
      </c>
      <c r="F473" s="14"/>
      <c r="G473" s="26">
        <f>SUM(G474)</f>
        <v>25489</v>
      </c>
    </row>
    <row r="474" spans="1:7" ht="30">
      <c r="A474" s="22" t="s">
        <v>80</v>
      </c>
      <c r="B474" s="15"/>
      <c r="C474" s="30" t="s">
        <v>34</v>
      </c>
      <c r="D474" s="30" t="s">
        <v>78</v>
      </c>
      <c r="E474" s="30" t="s">
        <v>200</v>
      </c>
      <c r="F474" s="30"/>
      <c r="G474" s="26">
        <f>SUM(G475)</f>
        <v>25489</v>
      </c>
    </row>
    <row r="475" spans="1:7" ht="15">
      <c r="A475" s="22" t="s">
        <v>82</v>
      </c>
      <c r="B475" s="15"/>
      <c r="C475" s="30" t="s">
        <v>34</v>
      </c>
      <c r="D475" s="30" t="s">
        <v>78</v>
      </c>
      <c r="E475" s="30" t="s">
        <v>201</v>
      </c>
      <c r="F475" s="30"/>
      <c r="G475" s="26">
        <f>SUM(G476:G477)</f>
        <v>25489</v>
      </c>
    </row>
    <row r="476" spans="1:7" ht="45">
      <c r="A476" s="25" t="s">
        <v>51</v>
      </c>
      <c r="B476" s="15"/>
      <c r="C476" s="30" t="s">
        <v>34</v>
      </c>
      <c r="D476" s="30" t="s">
        <v>78</v>
      </c>
      <c r="E476" s="30" t="s">
        <v>201</v>
      </c>
      <c r="F476" s="30" t="s">
        <v>91</v>
      </c>
      <c r="G476" s="26">
        <v>25482.1</v>
      </c>
    </row>
    <row r="477" spans="1:7" ht="30">
      <c r="A477" s="22" t="s">
        <v>52</v>
      </c>
      <c r="B477" s="15"/>
      <c r="C477" s="30" t="s">
        <v>34</v>
      </c>
      <c r="D477" s="30" t="s">
        <v>78</v>
      </c>
      <c r="E477" s="30" t="s">
        <v>201</v>
      </c>
      <c r="F477" s="30" t="s">
        <v>93</v>
      </c>
      <c r="G477" s="26">
        <v>6.9</v>
      </c>
    </row>
    <row r="478" spans="1:7" ht="15">
      <c r="A478" s="22" t="s">
        <v>147</v>
      </c>
      <c r="B478" s="15"/>
      <c r="C478" s="30" t="s">
        <v>34</v>
      </c>
      <c r="D478" s="30" t="s">
        <v>173</v>
      </c>
      <c r="E478" s="30"/>
      <c r="F478" s="14"/>
      <c r="G478" s="26">
        <f>SUM(G479)</f>
        <v>1000</v>
      </c>
    </row>
    <row r="479" spans="1:7" ht="15">
      <c r="A479" s="31" t="s">
        <v>816</v>
      </c>
      <c r="B479" s="15"/>
      <c r="C479" s="30" t="s">
        <v>34</v>
      </c>
      <c r="D479" s="30" t="s">
        <v>173</v>
      </c>
      <c r="E479" s="30" t="s">
        <v>197</v>
      </c>
      <c r="F479" s="14"/>
      <c r="G479" s="26">
        <f>SUM(G480)</f>
        <v>1000</v>
      </c>
    </row>
    <row r="480" spans="1:7" ht="15">
      <c r="A480" s="22" t="s">
        <v>148</v>
      </c>
      <c r="B480" s="15"/>
      <c r="C480" s="30" t="s">
        <v>34</v>
      </c>
      <c r="D480" s="30" t="s">
        <v>173</v>
      </c>
      <c r="E480" s="30" t="s">
        <v>202</v>
      </c>
      <c r="F480" s="14"/>
      <c r="G480" s="26">
        <f>SUM(G481)</f>
        <v>1000</v>
      </c>
    </row>
    <row r="481" spans="1:7" ht="15">
      <c r="A481" s="22" t="s">
        <v>22</v>
      </c>
      <c r="B481" s="15"/>
      <c r="C481" s="30" t="s">
        <v>34</v>
      </c>
      <c r="D481" s="30" t="s">
        <v>173</v>
      </c>
      <c r="E481" s="30" t="s">
        <v>202</v>
      </c>
      <c r="F481" s="14">
        <v>800</v>
      </c>
      <c r="G481" s="26">
        <v>1000</v>
      </c>
    </row>
    <row r="482" spans="1:7" ht="15">
      <c r="A482" s="22" t="s">
        <v>95</v>
      </c>
      <c r="B482" s="15"/>
      <c r="C482" s="30" t="s">
        <v>34</v>
      </c>
      <c r="D482" s="30" t="s">
        <v>96</v>
      </c>
      <c r="E482" s="30"/>
      <c r="F482" s="14"/>
      <c r="G482" s="26">
        <f>SUM(G483)</f>
        <v>6929.9</v>
      </c>
    </row>
    <row r="483" spans="1:7" ht="30">
      <c r="A483" s="31" t="s">
        <v>701</v>
      </c>
      <c r="B483" s="15"/>
      <c r="C483" s="30" t="s">
        <v>34</v>
      </c>
      <c r="D483" s="30" t="s">
        <v>96</v>
      </c>
      <c r="E483" s="14" t="s">
        <v>199</v>
      </c>
      <c r="F483" s="14"/>
      <c r="G483" s="26">
        <f>SUM(G484)</f>
        <v>6929.9</v>
      </c>
    </row>
    <row r="484" spans="1:7" ht="30">
      <c r="A484" s="22" t="s">
        <v>80</v>
      </c>
      <c r="B484" s="15"/>
      <c r="C484" s="30" t="s">
        <v>34</v>
      </c>
      <c r="D484" s="30" t="s">
        <v>96</v>
      </c>
      <c r="E484" s="30" t="s">
        <v>200</v>
      </c>
      <c r="F484" s="14"/>
      <c r="G484" s="26">
        <f>SUM(G485+G488+G490)</f>
        <v>6929.9</v>
      </c>
    </row>
    <row r="485" spans="1:7" ht="15">
      <c r="A485" s="22" t="s">
        <v>97</v>
      </c>
      <c r="B485" s="15"/>
      <c r="C485" s="30" t="s">
        <v>34</v>
      </c>
      <c r="D485" s="30" t="s">
        <v>96</v>
      </c>
      <c r="E485" s="14" t="s">
        <v>203</v>
      </c>
      <c r="F485" s="14"/>
      <c r="G485" s="26">
        <f>SUM(G486:G487)</f>
        <v>261.5</v>
      </c>
    </row>
    <row r="486" spans="1:7" ht="30">
      <c r="A486" s="22" t="s">
        <v>52</v>
      </c>
      <c r="B486" s="15"/>
      <c r="C486" s="30" t="s">
        <v>34</v>
      </c>
      <c r="D486" s="30" t="s">
        <v>96</v>
      </c>
      <c r="E486" s="14" t="s">
        <v>203</v>
      </c>
      <c r="F486" s="14">
        <v>200</v>
      </c>
      <c r="G486" s="26">
        <v>259.5</v>
      </c>
    </row>
    <row r="487" spans="1:7" ht="13.5" customHeight="1">
      <c r="A487" s="22" t="s">
        <v>22</v>
      </c>
      <c r="B487" s="15"/>
      <c r="C487" s="30" t="s">
        <v>34</v>
      </c>
      <c r="D487" s="30" t="s">
        <v>96</v>
      </c>
      <c r="E487" s="14" t="s">
        <v>203</v>
      </c>
      <c r="F487" s="14">
        <v>800</v>
      </c>
      <c r="G487" s="26">
        <v>2</v>
      </c>
    </row>
    <row r="488" spans="1:7" ht="15">
      <c r="A488" s="22" t="s">
        <v>99</v>
      </c>
      <c r="B488" s="15"/>
      <c r="C488" s="30" t="s">
        <v>34</v>
      </c>
      <c r="D488" s="30" t="s">
        <v>96</v>
      </c>
      <c r="E488" s="14" t="s">
        <v>204</v>
      </c>
      <c r="F488" s="14"/>
      <c r="G488" s="26">
        <f>SUM(G489)</f>
        <v>244.9</v>
      </c>
    </row>
    <row r="489" spans="1:7" ht="30">
      <c r="A489" s="22" t="s">
        <v>52</v>
      </c>
      <c r="B489" s="15"/>
      <c r="C489" s="30" t="s">
        <v>34</v>
      </c>
      <c r="D489" s="30" t="s">
        <v>96</v>
      </c>
      <c r="E489" s="14" t="s">
        <v>204</v>
      </c>
      <c r="F489" s="14">
        <v>200</v>
      </c>
      <c r="G489" s="26">
        <v>244.9</v>
      </c>
    </row>
    <row r="490" spans="1:7" ht="15">
      <c r="A490" s="22" t="s">
        <v>100</v>
      </c>
      <c r="B490" s="15"/>
      <c r="C490" s="30" t="s">
        <v>34</v>
      </c>
      <c r="D490" s="30" t="s">
        <v>96</v>
      </c>
      <c r="E490" s="14" t="s">
        <v>205</v>
      </c>
      <c r="F490" s="14"/>
      <c r="G490" s="26">
        <f>SUM(G491:G492)</f>
        <v>6423.5</v>
      </c>
    </row>
    <row r="491" spans="1:7" ht="30">
      <c r="A491" s="22" t="s">
        <v>52</v>
      </c>
      <c r="B491" s="15"/>
      <c r="C491" s="30" t="s">
        <v>34</v>
      </c>
      <c r="D491" s="30" t="s">
        <v>96</v>
      </c>
      <c r="E491" s="14" t="s">
        <v>205</v>
      </c>
      <c r="F491" s="14">
        <v>200</v>
      </c>
      <c r="G491" s="26">
        <v>6423.5</v>
      </c>
    </row>
    <row r="492" spans="1:7" ht="21.75" customHeight="1" hidden="1">
      <c r="A492" s="22" t="s">
        <v>22</v>
      </c>
      <c r="B492" s="15"/>
      <c r="C492" s="30" t="s">
        <v>34</v>
      </c>
      <c r="D492" s="30" t="s">
        <v>96</v>
      </c>
      <c r="E492" s="14" t="s">
        <v>205</v>
      </c>
      <c r="F492" s="14">
        <v>800</v>
      </c>
      <c r="G492" s="26"/>
    </row>
    <row r="493" spans="1:7" ht="15" hidden="1">
      <c r="A493" s="31" t="s">
        <v>816</v>
      </c>
      <c r="B493" s="15"/>
      <c r="C493" s="30" t="s">
        <v>34</v>
      </c>
      <c r="D493" s="30" t="s">
        <v>96</v>
      </c>
      <c r="E493" s="30" t="s">
        <v>197</v>
      </c>
      <c r="F493" s="14"/>
      <c r="G493" s="26">
        <f>SUM(G494)</f>
        <v>0</v>
      </c>
    </row>
    <row r="494" spans="1:7" ht="30" hidden="1">
      <c r="A494" s="22" t="s">
        <v>206</v>
      </c>
      <c r="B494" s="15"/>
      <c r="C494" s="30" t="s">
        <v>34</v>
      </c>
      <c r="D494" s="30" t="s">
        <v>96</v>
      </c>
      <c r="E494" s="30" t="s">
        <v>207</v>
      </c>
      <c r="F494" s="14"/>
      <c r="G494" s="26">
        <f>SUM(G495)</f>
        <v>0</v>
      </c>
    </row>
    <row r="495" spans="1:7" ht="15" hidden="1">
      <c r="A495" s="22" t="s">
        <v>22</v>
      </c>
      <c r="B495" s="15"/>
      <c r="C495" s="30" t="s">
        <v>34</v>
      </c>
      <c r="D495" s="30" t="s">
        <v>96</v>
      </c>
      <c r="E495" s="30" t="s">
        <v>207</v>
      </c>
      <c r="F495" s="14">
        <v>800</v>
      </c>
      <c r="G495" s="26"/>
    </row>
    <row r="496" spans="1:7" ht="15">
      <c r="A496" s="22" t="s">
        <v>30</v>
      </c>
      <c r="B496" s="15"/>
      <c r="C496" s="30" t="s">
        <v>31</v>
      </c>
      <c r="D496" s="30"/>
      <c r="E496" s="14"/>
      <c r="F496" s="14"/>
      <c r="G496" s="26">
        <f>SUM(G497)</f>
        <v>2834.9</v>
      </c>
    </row>
    <row r="497" spans="1:7" ht="15">
      <c r="A497" s="22" t="s">
        <v>77</v>
      </c>
      <c r="B497" s="15"/>
      <c r="C497" s="30" t="s">
        <v>31</v>
      </c>
      <c r="D497" s="30" t="s">
        <v>78</v>
      </c>
      <c r="E497" s="14"/>
      <c r="F497" s="14"/>
      <c r="G497" s="26">
        <f>SUM(G498)</f>
        <v>2834.9</v>
      </c>
    </row>
    <row r="498" spans="1:7" ht="15">
      <c r="A498" s="31" t="s">
        <v>816</v>
      </c>
      <c r="B498" s="15"/>
      <c r="C498" s="30" t="s">
        <v>31</v>
      </c>
      <c r="D498" s="30" t="s">
        <v>78</v>
      </c>
      <c r="E498" s="30" t="s">
        <v>197</v>
      </c>
      <c r="F498" s="14"/>
      <c r="G498" s="26">
        <f>SUM(G499)</f>
        <v>2834.9</v>
      </c>
    </row>
    <row r="499" spans="1:7" ht="45">
      <c r="A499" s="22" t="s">
        <v>635</v>
      </c>
      <c r="B499" s="15"/>
      <c r="C499" s="30" t="s">
        <v>31</v>
      </c>
      <c r="D499" s="30" t="s">
        <v>78</v>
      </c>
      <c r="E499" s="14" t="s">
        <v>208</v>
      </c>
      <c r="F499" s="14"/>
      <c r="G499" s="26">
        <f>SUM(G500)</f>
        <v>2834.9</v>
      </c>
    </row>
    <row r="500" spans="1:7" ht="15">
      <c r="A500" s="22" t="s">
        <v>22</v>
      </c>
      <c r="B500" s="15"/>
      <c r="C500" s="30" t="s">
        <v>31</v>
      </c>
      <c r="D500" s="30" t="s">
        <v>78</v>
      </c>
      <c r="E500" s="14" t="s">
        <v>208</v>
      </c>
      <c r="F500" s="14">
        <v>800</v>
      </c>
      <c r="G500" s="26">
        <f>2803.6+31.3</f>
        <v>2834.9</v>
      </c>
    </row>
    <row r="501" spans="1:7" ht="15">
      <c r="A501" s="22" t="s">
        <v>209</v>
      </c>
      <c r="B501" s="15"/>
      <c r="C501" s="30" t="s">
        <v>96</v>
      </c>
      <c r="D501" s="30"/>
      <c r="E501" s="14"/>
      <c r="F501" s="14"/>
      <c r="G501" s="26">
        <f>SUM(G502)</f>
        <v>31.3</v>
      </c>
    </row>
    <row r="502" spans="1:7" s="21" customFormat="1" ht="30.75" customHeight="1">
      <c r="A502" s="22" t="s">
        <v>210</v>
      </c>
      <c r="B502" s="15"/>
      <c r="C502" s="30" t="s">
        <v>96</v>
      </c>
      <c r="D502" s="30" t="s">
        <v>34</v>
      </c>
      <c r="E502" s="14"/>
      <c r="F502" s="14"/>
      <c r="G502" s="26">
        <f>SUM(G503)</f>
        <v>31.3</v>
      </c>
    </row>
    <row r="503" spans="1:7" ht="30">
      <c r="A503" s="31" t="s">
        <v>610</v>
      </c>
      <c r="B503" s="15"/>
      <c r="C503" s="30" t="s">
        <v>96</v>
      </c>
      <c r="D503" s="30" t="s">
        <v>34</v>
      </c>
      <c r="E503" s="14" t="s">
        <v>199</v>
      </c>
      <c r="F503" s="14"/>
      <c r="G503" s="26">
        <f>SUM(G504)</f>
        <v>31.3</v>
      </c>
    </row>
    <row r="504" spans="1:7" ht="15">
      <c r="A504" s="22" t="s">
        <v>211</v>
      </c>
      <c r="B504" s="15"/>
      <c r="C504" s="30" t="s">
        <v>96</v>
      </c>
      <c r="D504" s="30" t="s">
        <v>34</v>
      </c>
      <c r="E504" s="14" t="s">
        <v>212</v>
      </c>
      <c r="F504" s="14"/>
      <c r="G504" s="26">
        <f>SUM(G505)</f>
        <v>31.3</v>
      </c>
    </row>
    <row r="505" spans="1:7" ht="15">
      <c r="A505" s="22" t="s">
        <v>213</v>
      </c>
      <c r="B505" s="15"/>
      <c r="C505" s="30" t="s">
        <v>96</v>
      </c>
      <c r="D505" s="30" t="s">
        <v>34</v>
      </c>
      <c r="E505" s="14" t="s">
        <v>212</v>
      </c>
      <c r="F505" s="14">
        <v>700</v>
      </c>
      <c r="G505" s="26">
        <v>31.3</v>
      </c>
    </row>
    <row r="506" spans="1:7" ht="28.5">
      <c r="A506" s="17" t="s">
        <v>10</v>
      </c>
      <c r="B506" s="60" t="s">
        <v>11</v>
      </c>
      <c r="C506" s="27"/>
      <c r="D506" s="27"/>
      <c r="E506" s="27"/>
      <c r="F506" s="27"/>
      <c r="G506" s="61">
        <f>G507</f>
        <v>1132365.5</v>
      </c>
    </row>
    <row r="507" spans="1:7" ht="15">
      <c r="A507" s="22" t="s">
        <v>30</v>
      </c>
      <c r="B507" s="30"/>
      <c r="C507" s="30" t="s">
        <v>31</v>
      </c>
      <c r="D507" s="30" t="s">
        <v>32</v>
      </c>
      <c r="E507" s="14"/>
      <c r="F507" s="14"/>
      <c r="G507" s="26">
        <f>G508+G515+G534+G658+G632</f>
        <v>1132365.5</v>
      </c>
    </row>
    <row r="508" spans="1:7" ht="15">
      <c r="A508" s="22" t="s">
        <v>33</v>
      </c>
      <c r="B508" s="30"/>
      <c r="C508" s="30" t="s">
        <v>31</v>
      </c>
      <c r="D508" s="30" t="s">
        <v>34</v>
      </c>
      <c r="E508" s="14"/>
      <c r="F508" s="14"/>
      <c r="G508" s="26">
        <f>G509</f>
        <v>10029.3</v>
      </c>
    </row>
    <row r="509" spans="1:7" ht="30">
      <c r="A509" s="22" t="s">
        <v>693</v>
      </c>
      <c r="B509" s="30"/>
      <c r="C509" s="30" t="s">
        <v>31</v>
      </c>
      <c r="D509" s="30" t="s">
        <v>34</v>
      </c>
      <c r="E509" s="14" t="s">
        <v>16</v>
      </c>
      <c r="F509" s="14"/>
      <c r="G509" s="26">
        <f>G510</f>
        <v>10029.3</v>
      </c>
    </row>
    <row r="510" spans="1:7" ht="30">
      <c r="A510" s="22" t="s">
        <v>84</v>
      </c>
      <c r="B510" s="30"/>
      <c r="C510" s="30" t="s">
        <v>31</v>
      </c>
      <c r="D510" s="30" t="s">
        <v>34</v>
      </c>
      <c r="E510" s="14" t="s">
        <v>17</v>
      </c>
      <c r="F510" s="14"/>
      <c r="G510" s="26">
        <f>G511</f>
        <v>10029.3</v>
      </c>
    </row>
    <row r="511" spans="1:7" ht="15">
      <c r="A511" s="22" t="s">
        <v>35</v>
      </c>
      <c r="B511" s="30"/>
      <c r="C511" s="30" t="s">
        <v>31</v>
      </c>
      <c r="D511" s="30" t="s">
        <v>34</v>
      </c>
      <c r="E511" s="14" t="s">
        <v>36</v>
      </c>
      <c r="F511" s="14"/>
      <c r="G511" s="26">
        <f>SUM(G512)</f>
        <v>10029.3</v>
      </c>
    </row>
    <row r="512" spans="1:7" ht="15">
      <c r="A512" s="22" t="s">
        <v>38</v>
      </c>
      <c r="B512" s="30"/>
      <c r="C512" s="30" t="s">
        <v>31</v>
      </c>
      <c r="D512" s="30" t="s">
        <v>34</v>
      </c>
      <c r="E512" s="14" t="s">
        <v>39</v>
      </c>
      <c r="F512" s="14"/>
      <c r="G512" s="26">
        <f>G513</f>
        <v>10029.3</v>
      </c>
    </row>
    <row r="513" spans="1:7" ht="30">
      <c r="A513" s="22" t="s">
        <v>40</v>
      </c>
      <c r="B513" s="30"/>
      <c r="C513" s="30" t="s">
        <v>31</v>
      </c>
      <c r="D513" s="30" t="s">
        <v>34</v>
      </c>
      <c r="E513" s="14" t="s">
        <v>41</v>
      </c>
      <c r="F513" s="14"/>
      <c r="G513" s="26">
        <f>G514</f>
        <v>10029.3</v>
      </c>
    </row>
    <row r="514" spans="1:7" ht="15">
      <c r="A514" s="22" t="s">
        <v>42</v>
      </c>
      <c r="B514" s="30"/>
      <c r="C514" s="30" t="s">
        <v>31</v>
      </c>
      <c r="D514" s="30" t="s">
        <v>34</v>
      </c>
      <c r="E514" s="14" t="s">
        <v>41</v>
      </c>
      <c r="F514" s="14">
        <v>300</v>
      </c>
      <c r="G514" s="26">
        <v>10029.3</v>
      </c>
    </row>
    <row r="515" spans="1:7" ht="15">
      <c r="A515" s="22" t="s">
        <v>43</v>
      </c>
      <c r="B515" s="30"/>
      <c r="C515" s="30" t="s">
        <v>31</v>
      </c>
      <c r="D515" s="30" t="s">
        <v>44</v>
      </c>
      <c r="E515" s="14"/>
      <c r="F515" s="14"/>
      <c r="G515" s="26">
        <f>G523+G516</f>
        <v>79844.09999999999</v>
      </c>
    </row>
    <row r="516" spans="1:7" ht="30">
      <c r="A516" s="22" t="s">
        <v>702</v>
      </c>
      <c r="B516" s="30"/>
      <c r="C516" s="30" t="s">
        <v>31</v>
      </c>
      <c r="D516" s="30" t="s">
        <v>44</v>
      </c>
      <c r="E516" s="30" t="s">
        <v>434</v>
      </c>
      <c r="F516" s="14"/>
      <c r="G516" s="26">
        <f>G517</f>
        <v>77034.09999999999</v>
      </c>
    </row>
    <row r="517" spans="1:7" ht="27.75" customHeight="1">
      <c r="A517" s="22" t="s">
        <v>441</v>
      </c>
      <c r="B517" s="30"/>
      <c r="C517" s="30" t="s">
        <v>31</v>
      </c>
      <c r="D517" s="30" t="s">
        <v>44</v>
      </c>
      <c r="E517" s="30" t="s">
        <v>442</v>
      </c>
      <c r="F517" s="14"/>
      <c r="G517" s="26">
        <f>SUM(G518)</f>
        <v>77034.09999999999</v>
      </c>
    </row>
    <row r="518" spans="1:7" ht="27" customHeight="1">
      <c r="A518" s="22" t="s">
        <v>443</v>
      </c>
      <c r="B518" s="30"/>
      <c r="C518" s="30" t="s">
        <v>31</v>
      </c>
      <c r="D518" s="30" t="s">
        <v>44</v>
      </c>
      <c r="E518" s="30" t="s">
        <v>857</v>
      </c>
      <c r="F518" s="14"/>
      <c r="G518" s="26">
        <f>G519+G520+G522+G521</f>
        <v>77034.09999999999</v>
      </c>
    </row>
    <row r="519" spans="1:7" ht="45">
      <c r="A519" s="22" t="s">
        <v>51</v>
      </c>
      <c r="B519" s="30"/>
      <c r="C519" s="30" t="s">
        <v>31</v>
      </c>
      <c r="D519" s="30" t="s">
        <v>44</v>
      </c>
      <c r="E519" s="220" t="s">
        <v>857</v>
      </c>
      <c r="F519" s="14">
        <v>100</v>
      </c>
      <c r="G519" s="26">
        <v>68382.2</v>
      </c>
    </row>
    <row r="520" spans="1:7" ht="30">
      <c r="A520" s="22" t="s">
        <v>52</v>
      </c>
      <c r="B520" s="30"/>
      <c r="C520" s="30" t="s">
        <v>31</v>
      </c>
      <c r="D520" s="30" t="s">
        <v>44</v>
      </c>
      <c r="E520" s="220" t="s">
        <v>857</v>
      </c>
      <c r="F520" s="14">
        <v>200</v>
      </c>
      <c r="G520" s="26">
        <v>8504.9</v>
      </c>
    </row>
    <row r="521" spans="1:7" ht="15" hidden="1">
      <c r="A521" s="22" t="s">
        <v>42</v>
      </c>
      <c r="B521" s="30"/>
      <c r="C521" s="30" t="s">
        <v>31</v>
      </c>
      <c r="D521" s="30" t="s">
        <v>44</v>
      </c>
      <c r="E521" s="220" t="s">
        <v>857</v>
      </c>
      <c r="F521" s="14">
        <v>300</v>
      </c>
      <c r="G521" s="26"/>
    </row>
    <row r="522" spans="1:7" ht="15">
      <c r="A522" s="22" t="s">
        <v>22</v>
      </c>
      <c r="B522" s="30"/>
      <c r="C522" s="30" t="s">
        <v>31</v>
      </c>
      <c r="D522" s="30" t="s">
        <v>44</v>
      </c>
      <c r="E522" s="220" t="s">
        <v>857</v>
      </c>
      <c r="F522" s="14">
        <v>800</v>
      </c>
      <c r="G522" s="26">
        <v>147</v>
      </c>
    </row>
    <row r="523" spans="1:7" ht="30">
      <c r="A523" s="22" t="s">
        <v>693</v>
      </c>
      <c r="B523" s="30"/>
      <c r="C523" s="30" t="s">
        <v>31</v>
      </c>
      <c r="D523" s="30" t="s">
        <v>44</v>
      </c>
      <c r="E523" s="14" t="s">
        <v>16</v>
      </c>
      <c r="F523" s="14"/>
      <c r="G523" s="26">
        <f>G524+G530</f>
        <v>2810</v>
      </c>
    </row>
    <row r="524" spans="1:7" ht="30">
      <c r="A524" s="22" t="s">
        <v>84</v>
      </c>
      <c r="B524" s="30"/>
      <c r="C524" s="30" t="s">
        <v>31</v>
      </c>
      <c r="D524" s="30" t="s">
        <v>44</v>
      </c>
      <c r="E524" s="14" t="s">
        <v>17</v>
      </c>
      <c r="F524" s="14"/>
      <c r="G524" s="26">
        <f>G525</f>
        <v>2810</v>
      </c>
    </row>
    <row r="525" spans="1:7" ht="15">
      <c r="A525" s="22" t="s">
        <v>45</v>
      </c>
      <c r="B525" s="30"/>
      <c r="C525" s="30" t="s">
        <v>31</v>
      </c>
      <c r="D525" s="30" t="s">
        <v>44</v>
      </c>
      <c r="E525" s="14" t="s">
        <v>46</v>
      </c>
      <c r="F525" s="14"/>
      <c r="G525" s="26">
        <f>SUM(G526)</f>
        <v>2810</v>
      </c>
    </row>
    <row r="526" spans="1:7" ht="15">
      <c r="A526" s="22" t="s">
        <v>47</v>
      </c>
      <c r="B526" s="30"/>
      <c r="C526" s="30" t="s">
        <v>31</v>
      </c>
      <c r="D526" s="30" t="s">
        <v>44</v>
      </c>
      <c r="E526" s="14" t="s">
        <v>48</v>
      </c>
      <c r="F526" s="14"/>
      <c r="G526" s="26">
        <f>G527</f>
        <v>2810</v>
      </c>
    </row>
    <row r="527" spans="1:7" ht="30">
      <c r="A527" s="22" t="s">
        <v>49</v>
      </c>
      <c r="B527" s="30"/>
      <c r="C527" s="30" t="s">
        <v>31</v>
      </c>
      <c r="D527" s="30" t="s">
        <v>44</v>
      </c>
      <c r="E527" s="14" t="s">
        <v>50</v>
      </c>
      <c r="F527" s="14"/>
      <c r="G527" s="26">
        <f>G528+G529</f>
        <v>2810</v>
      </c>
    </row>
    <row r="528" spans="1:7" ht="45">
      <c r="A528" s="22" t="s">
        <v>51</v>
      </c>
      <c r="B528" s="30"/>
      <c r="C528" s="30" t="s">
        <v>31</v>
      </c>
      <c r="D528" s="30" t="s">
        <v>44</v>
      </c>
      <c r="E528" s="14" t="s">
        <v>50</v>
      </c>
      <c r="F528" s="14">
        <v>100</v>
      </c>
      <c r="G528" s="26">
        <v>1657.6</v>
      </c>
    </row>
    <row r="529" spans="1:7" ht="27.75" customHeight="1">
      <c r="A529" s="22" t="s">
        <v>52</v>
      </c>
      <c r="B529" s="30"/>
      <c r="C529" s="30" t="s">
        <v>31</v>
      </c>
      <c r="D529" s="30" t="s">
        <v>44</v>
      </c>
      <c r="E529" s="14" t="s">
        <v>50</v>
      </c>
      <c r="F529" s="14">
        <v>200</v>
      </c>
      <c r="G529" s="26">
        <v>1152.4</v>
      </c>
    </row>
    <row r="530" spans="1:7" ht="15" hidden="1">
      <c r="A530" s="62" t="s">
        <v>86</v>
      </c>
      <c r="B530" s="63"/>
      <c r="C530" s="30" t="s">
        <v>31</v>
      </c>
      <c r="D530" s="30" t="s">
        <v>44</v>
      </c>
      <c r="E530" s="14" t="s">
        <v>68</v>
      </c>
      <c r="F530" s="14"/>
      <c r="G530" s="26">
        <f>G531</f>
        <v>0</v>
      </c>
    </row>
    <row r="531" spans="1:7" ht="15" hidden="1">
      <c r="A531" s="62" t="s">
        <v>35</v>
      </c>
      <c r="B531" s="63"/>
      <c r="C531" s="30" t="s">
        <v>31</v>
      </c>
      <c r="D531" s="30" t="s">
        <v>44</v>
      </c>
      <c r="E531" s="14" t="s">
        <v>506</v>
      </c>
      <c r="F531" s="14"/>
      <c r="G531" s="26">
        <f>G532</f>
        <v>0</v>
      </c>
    </row>
    <row r="532" spans="1:7" ht="15" hidden="1">
      <c r="A532" s="62" t="s">
        <v>37</v>
      </c>
      <c r="B532" s="63"/>
      <c r="C532" s="30" t="s">
        <v>31</v>
      </c>
      <c r="D532" s="30" t="s">
        <v>44</v>
      </c>
      <c r="E532" s="14" t="s">
        <v>507</v>
      </c>
      <c r="F532" s="14"/>
      <c r="G532" s="26">
        <f>G533</f>
        <v>0</v>
      </c>
    </row>
    <row r="533" spans="1:7" ht="30" hidden="1">
      <c r="A533" s="62" t="s">
        <v>52</v>
      </c>
      <c r="B533" s="63"/>
      <c r="C533" s="30" t="s">
        <v>31</v>
      </c>
      <c r="D533" s="30" t="s">
        <v>44</v>
      </c>
      <c r="E533" s="14" t="s">
        <v>507</v>
      </c>
      <c r="F533" s="14">
        <v>200</v>
      </c>
      <c r="G533" s="26"/>
    </row>
    <row r="534" spans="1:7" ht="15">
      <c r="A534" s="22" t="s">
        <v>53</v>
      </c>
      <c r="B534" s="30"/>
      <c r="C534" s="30" t="s">
        <v>31</v>
      </c>
      <c r="D534" s="30" t="s">
        <v>54</v>
      </c>
      <c r="E534" s="14"/>
      <c r="F534" s="14"/>
      <c r="G534" s="26">
        <f>G592+G619+G535+G623+G628</f>
        <v>794555.4999999999</v>
      </c>
    </row>
    <row r="535" spans="1:7" ht="30">
      <c r="A535" s="22" t="s">
        <v>702</v>
      </c>
      <c r="B535" s="30"/>
      <c r="C535" s="30" t="s">
        <v>31</v>
      </c>
      <c r="D535" s="30" t="s">
        <v>54</v>
      </c>
      <c r="E535" s="30" t="s">
        <v>434</v>
      </c>
      <c r="F535" s="14"/>
      <c r="G535" s="26">
        <f>SUM(G536+G540)</f>
        <v>784583.3999999999</v>
      </c>
    </row>
    <row r="536" spans="1:7" ht="15">
      <c r="A536" s="22" t="s">
        <v>444</v>
      </c>
      <c r="B536" s="30"/>
      <c r="C536" s="30" t="s">
        <v>31</v>
      </c>
      <c r="D536" s="30" t="s">
        <v>54</v>
      </c>
      <c r="E536" s="30" t="s">
        <v>435</v>
      </c>
      <c r="F536" s="14"/>
      <c r="G536" s="26">
        <f>SUM(G537)</f>
        <v>84026</v>
      </c>
    </row>
    <row r="537" spans="1:7" ht="90">
      <c r="A537" s="22" t="s">
        <v>445</v>
      </c>
      <c r="B537" s="30"/>
      <c r="C537" s="30" t="s">
        <v>31</v>
      </c>
      <c r="D537" s="30" t="s">
        <v>54</v>
      </c>
      <c r="E537" s="30" t="s">
        <v>858</v>
      </c>
      <c r="F537" s="14"/>
      <c r="G537" s="26">
        <f>G538+G539</f>
        <v>84026</v>
      </c>
    </row>
    <row r="538" spans="1:7" ht="30">
      <c r="A538" s="22" t="s">
        <v>52</v>
      </c>
      <c r="B538" s="30"/>
      <c r="C538" s="30" t="s">
        <v>31</v>
      </c>
      <c r="D538" s="30" t="s">
        <v>54</v>
      </c>
      <c r="E538" s="220" t="s">
        <v>858</v>
      </c>
      <c r="F538" s="14">
        <v>200</v>
      </c>
      <c r="G538" s="26">
        <v>44</v>
      </c>
    </row>
    <row r="539" spans="1:7" ht="15">
      <c r="A539" s="22" t="s">
        <v>42</v>
      </c>
      <c r="B539" s="30"/>
      <c r="C539" s="30" t="s">
        <v>31</v>
      </c>
      <c r="D539" s="30" t="s">
        <v>54</v>
      </c>
      <c r="E539" s="220" t="s">
        <v>858</v>
      </c>
      <c r="F539" s="14">
        <v>300</v>
      </c>
      <c r="G539" s="26">
        <v>83982</v>
      </c>
    </row>
    <row r="540" spans="1:7" ht="30">
      <c r="A540" s="22" t="s">
        <v>446</v>
      </c>
      <c r="B540" s="30"/>
      <c r="C540" s="30" t="s">
        <v>31</v>
      </c>
      <c r="D540" s="30" t="s">
        <v>54</v>
      </c>
      <c r="E540" s="30" t="s">
        <v>447</v>
      </c>
      <c r="F540" s="14"/>
      <c r="G540" s="26">
        <f>SUM(G541+G544+G547+G550+G553+G556+G559+G577+G580+G583+G586+G562+G565+G568+G571+G589)+G574</f>
        <v>700557.3999999999</v>
      </c>
    </row>
    <row r="541" spans="1:7" ht="45">
      <c r="A541" s="22" t="s">
        <v>1013</v>
      </c>
      <c r="B541" s="30"/>
      <c r="C541" s="30" t="s">
        <v>31</v>
      </c>
      <c r="D541" s="30" t="s">
        <v>54</v>
      </c>
      <c r="E541" s="30" t="s">
        <v>859</v>
      </c>
      <c r="F541" s="14"/>
      <c r="G541" s="26">
        <f>G542+G543</f>
        <v>190720.69999999998</v>
      </c>
    </row>
    <row r="542" spans="1:7" ht="30">
      <c r="A542" s="22" t="s">
        <v>52</v>
      </c>
      <c r="B542" s="30"/>
      <c r="C542" s="30" t="s">
        <v>31</v>
      </c>
      <c r="D542" s="30" t="s">
        <v>54</v>
      </c>
      <c r="E542" s="220" t="s">
        <v>859</v>
      </c>
      <c r="F542" s="14">
        <v>200</v>
      </c>
      <c r="G542" s="26">
        <v>3056.8</v>
      </c>
    </row>
    <row r="543" spans="1:7" ht="15">
      <c r="A543" s="22" t="s">
        <v>42</v>
      </c>
      <c r="B543" s="30"/>
      <c r="C543" s="30" t="s">
        <v>31</v>
      </c>
      <c r="D543" s="30" t="s">
        <v>54</v>
      </c>
      <c r="E543" s="220" t="s">
        <v>859</v>
      </c>
      <c r="F543" s="14">
        <v>300</v>
      </c>
      <c r="G543" s="26">
        <v>187663.9</v>
      </c>
    </row>
    <row r="544" spans="1:7" ht="30">
      <c r="A544" s="22" t="s">
        <v>448</v>
      </c>
      <c r="B544" s="30"/>
      <c r="C544" s="30" t="s">
        <v>31</v>
      </c>
      <c r="D544" s="30" t="s">
        <v>54</v>
      </c>
      <c r="E544" s="30" t="s">
        <v>860</v>
      </c>
      <c r="F544" s="30"/>
      <c r="G544" s="26">
        <f>G545+G546</f>
        <v>9555.1</v>
      </c>
    </row>
    <row r="545" spans="1:7" ht="30">
      <c r="A545" s="22" t="s">
        <v>52</v>
      </c>
      <c r="B545" s="30"/>
      <c r="C545" s="30" t="s">
        <v>31</v>
      </c>
      <c r="D545" s="30" t="s">
        <v>54</v>
      </c>
      <c r="E545" s="220" t="s">
        <v>860</v>
      </c>
      <c r="F545" s="30" t="s">
        <v>93</v>
      </c>
      <c r="G545" s="26">
        <v>142.7</v>
      </c>
    </row>
    <row r="546" spans="1:7" ht="15">
      <c r="A546" s="22" t="s">
        <v>42</v>
      </c>
      <c r="B546" s="30"/>
      <c r="C546" s="30" t="s">
        <v>31</v>
      </c>
      <c r="D546" s="30" t="s">
        <v>54</v>
      </c>
      <c r="E546" s="220" t="s">
        <v>860</v>
      </c>
      <c r="F546" s="30" t="s">
        <v>101</v>
      </c>
      <c r="G546" s="26">
        <v>9412.4</v>
      </c>
    </row>
    <row r="547" spans="1:7" ht="30">
      <c r="A547" s="22" t="s">
        <v>449</v>
      </c>
      <c r="B547" s="30"/>
      <c r="C547" s="30" t="s">
        <v>31</v>
      </c>
      <c r="D547" s="30" t="s">
        <v>54</v>
      </c>
      <c r="E547" s="30" t="s">
        <v>861</v>
      </c>
      <c r="F547" s="30"/>
      <c r="G547" s="26">
        <f>G548+G549</f>
        <v>111779.90000000001</v>
      </c>
    </row>
    <row r="548" spans="1:7" ht="30">
      <c r="A548" s="22" t="s">
        <v>52</v>
      </c>
      <c r="B548" s="30"/>
      <c r="C548" s="30" t="s">
        <v>31</v>
      </c>
      <c r="D548" s="30" t="s">
        <v>54</v>
      </c>
      <c r="E548" s="220" t="s">
        <v>861</v>
      </c>
      <c r="F548" s="30" t="s">
        <v>93</v>
      </c>
      <c r="G548" s="26">
        <v>1782.6</v>
      </c>
    </row>
    <row r="549" spans="1:7" ht="15">
      <c r="A549" s="22" t="s">
        <v>42</v>
      </c>
      <c r="B549" s="30"/>
      <c r="C549" s="30" t="s">
        <v>31</v>
      </c>
      <c r="D549" s="30" t="s">
        <v>54</v>
      </c>
      <c r="E549" s="220" t="s">
        <v>861</v>
      </c>
      <c r="F549" s="30" t="s">
        <v>101</v>
      </c>
      <c r="G549" s="26">
        <v>109997.3</v>
      </c>
    </row>
    <row r="550" spans="1:7" ht="45">
      <c r="A550" s="22" t="s">
        <v>450</v>
      </c>
      <c r="B550" s="30"/>
      <c r="C550" s="30" t="s">
        <v>31</v>
      </c>
      <c r="D550" s="30" t="s">
        <v>54</v>
      </c>
      <c r="E550" s="220" t="s">
        <v>862</v>
      </c>
      <c r="F550" s="30"/>
      <c r="G550" s="26">
        <f>G551+G552</f>
        <v>619.8</v>
      </c>
    </row>
    <row r="551" spans="1:7" ht="30">
      <c r="A551" s="22" t="s">
        <v>52</v>
      </c>
      <c r="B551" s="30"/>
      <c r="C551" s="30" t="s">
        <v>31</v>
      </c>
      <c r="D551" s="30" t="s">
        <v>54</v>
      </c>
      <c r="E551" s="220" t="s">
        <v>862</v>
      </c>
      <c r="F551" s="30" t="s">
        <v>93</v>
      </c>
      <c r="G551" s="26">
        <v>9.3</v>
      </c>
    </row>
    <row r="552" spans="1:7" ht="15">
      <c r="A552" s="22" t="s">
        <v>42</v>
      </c>
      <c r="B552" s="30"/>
      <c r="C552" s="30" t="s">
        <v>31</v>
      </c>
      <c r="D552" s="30" t="s">
        <v>54</v>
      </c>
      <c r="E552" s="220" t="s">
        <v>862</v>
      </c>
      <c r="F552" s="30" t="s">
        <v>101</v>
      </c>
      <c r="G552" s="26">
        <v>610.5</v>
      </c>
    </row>
    <row r="553" spans="1:7" ht="45">
      <c r="A553" s="22" t="s">
        <v>451</v>
      </c>
      <c r="B553" s="30"/>
      <c r="C553" s="30" t="s">
        <v>31</v>
      </c>
      <c r="D553" s="30" t="s">
        <v>54</v>
      </c>
      <c r="E553" s="220" t="s">
        <v>863</v>
      </c>
      <c r="F553" s="30"/>
      <c r="G553" s="26">
        <f>G554+G555</f>
        <v>51.8</v>
      </c>
    </row>
    <row r="554" spans="1:7" ht="30">
      <c r="A554" s="22" t="s">
        <v>52</v>
      </c>
      <c r="B554" s="30"/>
      <c r="C554" s="30" t="s">
        <v>31</v>
      </c>
      <c r="D554" s="30" t="s">
        <v>54</v>
      </c>
      <c r="E554" s="220" t="s">
        <v>863</v>
      </c>
      <c r="F554" s="30" t="s">
        <v>93</v>
      </c>
      <c r="G554" s="26">
        <v>0.8</v>
      </c>
    </row>
    <row r="555" spans="1:7" ht="15">
      <c r="A555" s="22" t="s">
        <v>42</v>
      </c>
      <c r="B555" s="30"/>
      <c r="C555" s="30" t="s">
        <v>31</v>
      </c>
      <c r="D555" s="30" t="s">
        <v>54</v>
      </c>
      <c r="E555" s="220" t="s">
        <v>863</v>
      </c>
      <c r="F555" s="30" t="s">
        <v>101</v>
      </c>
      <c r="G555" s="26">
        <v>51</v>
      </c>
    </row>
    <row r="556" spans="1:7" ht="60">
      <c r="A556" s="22" t="s">
        <v>452</v>
      </c>
      <c r="B556" s="30"/>
      <c r="C556" s="30" t="s">
        <v>31</v>
      </c>
      <c r="D556" s="30" t="s">
        <v>54</v>
      </c>
      <c r="E556" s="220" t="s">
        <v>864</v>
      </c>
      <c r="F556" s="30"/>
      <c r="G556" s="26">
        <f>G557+G558</f>
        <v>4730.200000000001</v>
      </c>
    </row>
    <row r="557" spans="1:7" ht="30">
      <c r="A557" s="22" t="s">
        <v>52</v>
      </c>
      <c r="B557" s="30"/>
      <c r="C557" s="30" t="s">
        <v>31</v>
      </c>
      <c r="D557" s="30" t="s">
        <v>54</v>
      </c>
      <c r="E557" s="220" t="s">
        <v>864</v>
      </c>
      <c r="F557" s="30" t="s">
        <v>93</v>
      </c>
      <c r="G557" s="26">
        <v>553.1</v>
      </c>
    </row>
    <row r="558" spans="1:7" ht="15">
      <c r="A558" s="22" t="s">
        <v>42</v>
      </c>
      <c r="B558" s="30"/>
      <c r="C558" s="30" t="s">
        <v>31</v>
      </c>
      <c r="D558" s="30" t="s">
        <v>54</v>
      </c>
      <c r="E558" s="220" t="s">
        <v>864</v>
      </c>
      <c r="F558" s="30" t="s">
        <v>101</v>
      </c>
      <c r="G558" s="26">
        <v>4177.1</v>
      </c>
    </row>
    <row r="559" spans="1:7" ht="30">
      <c r="A559" s="22" t="s">
        <v>453</v>
      </c>
      <c r="B559" s="30"/>
      <c r="C559" s="30" t="s">
        <v>31</v>
      </c>
      <c r="D559" s="30" t="s">
        <v>54</v>
      </c>
      <c r="E559" s="228" t="s">
        <v>867</v>
      </c>
      <c r="F559" s="30"/>
      <c r="G559" s="26">
        <f>G560+G561</f>
        <v>217630.69999999998</v>
      </c>
    </row>
    <row r="560" spans="1:7" ht="30">
      <c r="A560" s="22" t="s">
        <v>52</v>
      </c>
      <c r="B560" s="30"/>
      <c r="C560" s="30" t="s">
        <v>31</v>
      </c>
      <c r="D560" s="30" t="s">
        <v>54</v>
      </c>
      <c r="E560" s="228" t="s">
        <v>867</v>
      </c>
      <c r="F560" s="30" t="s">
        <v>93</v>
      </c>
      <c r="G560" s="26">
        <v>3221.8</v>
      </c>
    </row>
    <row r="561" spans="1:7" ht="15">
      <c r="A561" s="22" t="s">
        <v>42</v>
      </c>
      <c r="B561" s="30"/>
      <c r="C561" s="30" t="s">
        <v>31</v>
      </c>
      <c r="D561" s="30" t="s">
        <v>54</v>
      </c>
      <c r="E561" s="228" t="s">
        <v>867</v>
      </c>
      <c r="F561" s="30" t="s">
        <v>101</v>
      </c>
      <c r="G561" s="26">
        <v>214408.9</v>
      </c>
    </row>
    <row r="562" spans="1:7" ht="30">
      <c r="A562" s="22" t="s">
        <v>458</v>
      </c>
      <c r="B562" s="30"/>
      <c r="C562" s="30" t="s">
        <v>31</v>
      </c>
      <c r="D562" s="30" t="s">
        <v>54</v>
      </c>
      <c r="E562" s="228" t="s">
        <v>868</v>
      </c>
      <c r="F562" s="30"/>
      <c r="G562" s="26">
        <f>G563+G564</f>
        <v>3059.1</v>
      </c>
    </row>
    <row r="563" spans="1:7" ht="30">
      <c r="A563" s="22" t="s">
        <v>52</v>
      </c>
      <c r="B563" s="30"/>
      <c r="C563" s="30" t="s">
        <v>31</v>
      </c>
      <c r="D563" s="30" t="s">
        <v>54</v>
      </c>
      <c r="E563" s="228" t="s">
        <v>868</v>
      </c>
      <c r="F563" s="30" t="s">
        <v>93</v>
      </c>
      <c r="G563" s="26">
        <v>39.2</v>
      </c>
    </row>
    <row r="564" spans="1:7" ht="15">
      <c r="A564" s="22" t="s">
        <v>42</v>
      </c>
      <c r="B564" s="30"/>
      <c r="C564" s="30" t="s">
        <v>31</v>
      </c>
      <c r="D564" s="30" t="s">
        <v>54</v>
      </c>
      <c r="E564" s="228" t="s">
        <v>868</v>
      </c>
      <c r="F564" s="30" t="s">
        <v>101</v>
      </c>
      <c r="G564" s="26">
        <v>3019.9</v>
      </c>
    </row>
    <row r="565" spans="1:7" ht="45">
      <c r="A565" s="22" t="s">
        <v>459</v>
      </c>
      <c r="B565" s="30"/>
      <c r="C565" s="30" t="s">
        <v>31</v>
      </c>
      <c r="D565" s="30" t="s">
        <v>54</v>
      </c>
      <c r="E565" s="228" t="s">
        <v>869</v>
      </c>
      <c r="F565" s="30"/>
      <c r="G565" s="26">
        <f>G566+G567</f>
        <v>1983.4</v>
      </c>
    </row>
    <row r="566" spans="1:7" ht="30">
      <c r="A566" s="22" t="s">
        <v>52</v>
      </c>
      <c r="B566" s="30"/>
      <c r="C566" s="30" t="s">
        <v>31</v>
      </c>
      <c r="D566" s="30" t="s">
        <v>54</v>
      </c>
      <c r="E566" s="228" t="s">
        <v>869</v>
      </c>
      <c r="F566" s="30" t="s">
        <v>93</v>
      </c>
      <c r="G566" s="26">
        <v>34.5</v>
      </c>
    </row>
    <row r="567" spans="1:7" ht="15">
      <c r="A567" s="22" t="s">
        <v>42</v>
      </c>
      <c r="B567" s="30"/>
      <c r="C567" s="30" t="s">
        <v>31</v>
      </c>
      <c r="D567" s="30" t="s">
        <v>54</v>
      </c>
      <c r="E567" s="228" t="s">
        <v>869</v>
      </c>
      <c r="F567" s="30" t="s">
        <v>101</v>
      </c>
      <c r="G567" s="26">
        <v>1948.9</v>
      </c>
    </row>
    <row r="568" spans="1:7" ht="15">
      <c r="A568" s="22" t="s">
        <v>460</v>
      </c>
      <c r="B568" s="30"/>
      <c r="C568" s="30" t="s">
        <v>31</v>
      </c>
      <c r="D568" s="30" t="s">
        <v>54</v>
      </c>
      <c r="E568" s="228" t="s">
        <v>870</v>
      </c>
      <c r="F568" s="30"/>
      <c r="G568" s="26">
        <f>G569+G570</f>
        <v>69.3</v>
      </c>
    </row>
    <row r="569" spans="1:7" ht="30">
      <c r="A569" s="22" t="s">
        <v>52</v>
      </c>
      <c r="B569" s="30"/>
      <c r="C569" s="30" t="s">
        <v>31</v>
      </c>
      <c r="D569" s="30" t="s">
        <v>54</v>
      </c>
      <c r="E569" s="228" t="s">
        <v>870</v>
      </c>
      <c r="F569" s="30" t="s">
        <v>93</v>
      </c>
      <c r="G569" s="26">
        <v>1</v>
      </c>
    </row>
    <row r="570" spans="1:7" ht="15">
      <c r="A570" s="22" t="s">
        <v>42</v>
      </c>
      <c r="B570" s="30"/>
      <c r="C570" s="30" t="s">
        <v>31</v>
      </c>
      <c r="D570" s="30" t="s">
        <v>54</v>
      </c>
      <c r="E570" s="228" t="s">
        <v>870</v>
      </c>
      <c r="F570" s="30" t="s">
        <v>101</v>
      </c>
      <c r="G570" s="26">
        <v>68.3</v>
      </c>
    </row>
    <row r="571" spans="1:7" ht="60">
      <c r="A571" s="36" t="s">
        <v>703</v>
      </c>
      <c r="B571" s="30"/>
      <c r="C571" s="30" t="s">
        <v>31</v>
      </c>
      <c r="D571" s="30" t="s">
        <v>54</v>
      </c>
      <c r="E571" s="228" t="s">
        <v>871</v>
      </c>
      <c r="F571" s="30"/>
      <c r="G571" s="26">
        <f>G572+G573</f>
        <v>743.6999999999999</v>
      </c>
    </row>
    <row r="572" spans="1:7" ht="30">
      <c r="A572" s="22" t="s">
        <v>52</v>
      </c>
      <c r="B572" s="30"/>
      <c r="C572" s="30" t="s">
        <v>31</v>
      </c>
      <c r="D572" s="30" t="s">
        <v>54</v>
      </c>
      <c r="E572" s="228" t="s">
        <v>871</v>
      </c>
      <c r="F572" s="30" t="s">
        <v>93</v>
      </c>
      <c r="G572" s="26">
        <v>8.9</v>
      </c>
    </row>
    <row r="573" spans="1:7" ht="15">
      <c r="A573" s="22" t="s">
        <v>42</v>
      </c>
      <c r="B573" s="30"/>
      <c r="C573" s="30" t="s">
        <v>31</v>
      </c>
      <c r="D573" s="30" t="s">
        <v>54</v>
      </c>
      <c r="E573" s="228" t="s">
        <v>871</v>
      </c>
      <c r="F573" s="30" t="s">
        <v>101</v>
      </c>
      <c r="G573" s="26">
        <v>734.8</v>
      </c>
    </row>
    <row r="574" spans="1:7" ht="45">
      <c r="A574" s="227" t="s">
        <v>872</v>
      </c>
      <c r="B574" s="228"/>
      <c r="C574" s="228" t="s">
        <v>31</v>
      </c>
      <c r="D574" s="228" t="s">
        <v>54</v>
      </c>
      <c r="E574" s="228" t="s">
        <v>873</v>
      </c>
      <c r="F574" s="228"/>
      <c r="G574" s="26">
        <f>SUM(G575:G576)</f>
        <v>16011.5</v>
      </c>
    </row>
    <row r="575" spans="1:7" ht="30">
      <c r="A575" s="227" t="s">
        <v>52</v>
      </c>
      <c r="B575" s="228"/>
      <c r="C575" s="228" t="s">
        <v>31</v>
      </c>
      <c r="D575" s="228" t="s">
        <v>54</v>
      </c>
      <c r="E575" s="228" t="s">
        <v>873</v>
      </c>
      <c r="F575" s="228" t="s">
        <v>93</v>
      </c>
      <c r="G575" s="26">
        <v>511.5</v>
      </c>
    </row>
    <row r="576" spans="1:7" ht="15">
      <c r="A576" s="227" t="s">
        <v>42</v>
      </c>
      <c r="B576" s="228"/>
      <c r="C576" s="228" t="s">
        <v>31</v>
      </c>
      <c r="D576" s="228" t="s">
        <v>54</v>
      </c>
      <c r="E576" s="228" t="s">
        <v>873</v>
      </c>
      <c r="F576" s="228" t="s">
        <v>101</v>
      </c>
      <c r="G576" s="26">
        <v>15500</v>
      </c>
    </row>
    <row r="577" spans="1:7" ht="30">
      <c r="A577" s="22" t="s">
        <v>454</v>
      </c>
      <c r="B577" s="30"/>
      <c r="C577" s="30" t="s">
        <v>31</v>
      </c>
      <c r="D577" s="30" t="s">
        <v>54</v>
      </c>
      <c r="E577" s="30" t="s">
        <v>874</v>
      </c>
      <c r="F577" s="30"/>
      <c r="G577" s="26">
        <f>G578+G579</f>
        <v>1985.7</v>
      </c>
    </row>
    <row r="578" spans="1:7" ht="30">
      <c r="A578" s="22" t="s">
        <v>52</v>
      </c>
      <c r="B578" s="30"/>
      <c r="C578" s="30" t="s">
        <v>31</v>
      </c>
      <c r="D578" s="30" t="s">
        <v>54</v>
      </c>
      <c r="E578" s="228" t="s">
        <v>874</v>
      </c>
      <c r="F578" s="30" t="s">
        <v>93</v>
      </c>
      <c r="G578" s="26">
        <v>29.2</v>
      </c>
    </row>
    <row r="579" spans="1:7" ht="15">
      <c r="A579" s="22" t="s">
        <v>42</v>
      </c>
      <c r="B579" s="30"/>
      <c r="C579" s="30" t="s">
        <v>31</v>
      </c>
      <c r="D579" s="30" t="s">
        <v>54</v>
      </c>
      <c r="E579" s="228" t="s">
        <v>874</v>
      </c>
      <c r="F579" s="30" t="s">
        <v>101</v>
      </c>
      <c r="G579" s="26">
        <v>1956.5</v>
      </c>
    </row>
    <row r="580" spans="1:7" ht="30">
      <c r="A580" s="22" t="s">
        <v>455</v>
      </c>
      <c r="B580" s="30"/>
      <c r="C580" s="30" t="s">
        <v>31</v>
      </c>
      <c r="D580" s="30" t="s">
        <v>54</v>
      </c>
      <c r="E580" s="30" t="s">
        <v>875</v>
      </c>
      <c r="F580" s="30"/>
      <c r="G580" s="26">
        <f>G581+G582</f>
        <v>14057.2</v>
      </c>
    </row>
    <row r="581" spans="1:7" ht="30">
      <c r="A581" s="22" t="s">
        <v>52</v>
      </c>
      <c r="B581" s="30"/>
      <c r="C581" s="30" t="s">
        <v>31</v>
      </c>
      <c r="D581" s="30" t="s">
        <v>54</v>
      </c>
      <c r="E581" s="228" t="s">
        <v>875</v>
      </c>
      <c r="F581" s="30" t="s">
        <v>93</v>
      </c>
      <c r="G581" s="26">
        <v>207.7</v>
      </c>
    </row>
    <row r="582" spans="1:7" ht="15">
      <c r="A582" s="22" t="s">
        <v>42</v>
      </c>
      <c r="B582" s="30"/>
      <c r="C582" s="30" t="s">
        <v>31</v>
      </c>
      <c r="D582" s="30" t="s">
        <v>54</v>
      </c>
      <c r="E582" s="228" t="s">
        <v>875</v>
      </c>
      <c r="F582" s="30" t="s">
        <v>101</v>
      </c>
      <c r="G582" s="26">
        <v>13849.5</v>
      </c>
    </row>
    <row r="583" spans="1:7" ht="30">
      <c r="A583" s="22" t="s">
        <v>456</v>
      </c>
      <c r="B583" s="30"/>
      <c r="C583" s="30" t="s">
        <v>31</v>
      </c>
      <c r="D583" s="30" t="s">
        <v>54</v>
      </c>
      <c r="E583" s="30" t="s">
        <v>876</v>
      </c>
      <c r="F583" s="30"/>
      <c r="G583" s="26">
        <f>G584+G585</f>
        <v>113334.7</v>
      </c>
    </row>
    <row r="584" spans="1:7" ht="30">
      <c r="A584" s="22" t="s">
        <v>52</v>
      </c>
      <c r="B584" s="30"/>
      <c r="C584" s="30" t="s">
        <v>31</v>
      </c>
      <c r="D584" s="30" t="s">
        <v>54</v>
      </c>
      <c r="E584" s="228" t="s">
        <v>876</v>
      </c>
      <c r="F584" s="30" t="s">
        <v>93</v>
      </c>
      <c r="G584" s="26">
        <v>1674.9</v>
      </c>
    </row>
    <row r="585" spans="1:7" ht="15">
      <c r="A585" s="22" t="s">
        <v>42</v>
      </c>
      <c r="B585" s="30"/>
      <c r="C585" s="30" t="s">
        <v>31</v>
      </c>
      <c r="D585" s="30" t="s">
        <v>54</v>
      </c>
      <c r="E585" s="228" t="s">
        <v>876</v>
      </c>
      <c r="F585" s="30" t="s">
        <v>101</v>
      </c>
      <c r="G585" s="26">
        <v>111659.8</v>
      </c>
    </row>
    <row r="586" spans="1:7" ht="75">
      <c r="A586" s="22" t="s">
        <v>457</v>
      </c>
      <c r="B586" s="30"/>
      <c r="C586" s="30" t="s">
        <v>31</v>
      </c>
      <c r="D586" s="30" t="s">
        <v>54</v>
      </c>
      <c r="E586" s="228" t="s">
        <v>877</v>
      </c>
      <c r="F586" s="30"/>
      <c r="G586" s="26">
        <f>G587+G588</f>
        <v>34.3</v>
      </c>
    </row>
    <row r="587" spans="1:7" ht="30">
      <c r="A587" s="22" t="s">
        <v>52</v>
      </c>
      <c r="B587" s="30"/>
      <c r="C587" s="30" t="s">
        <v>31</v>
      </c>
      <c r="D587" s="30" t="s">
        <v>54</v>
      </c>
      <c r="E587" s="291" t="s">
        <v>877</v>
      </c>
      <c r="F587" s="30" t="s">
        <v>93</v>
      </c>
      <c r="G587" s="26">
        <v>0.5</v>
      </c>
    </row>
    <row r="588" spans="1:7" ht="15">
      <c r="A588" s="22" t="s">
        <v>42</v>
      </c>
      <c r="B588" s="30"/>
      <c r="C588" s="30" t="s">
        <v>31</v>
      </c>
      <c r="D588" s="30" t="s">
        <v>54</v>
      </c>
      <c r="E588" s="291" t="s">
        <v>877</v>
      </c>
      <c r="F588" s="30" t="s">
        <v>101</v>
      </c>
      <c r="G588" s="26">
        <v>33.8</v>
      </c>
    </row>
    <row r="589" spans="1:7" ht="30">
      <c r="A589" s="22" t="s">
        <v>817</v>
      </c>
      <c r="B589" s="30"/>
      <c r="C589" s="30" t="s">
        <v>31</v>
      </c>
      <c r="D589" s="30" t="s">
        <v>54</v>
      </c>
      <c r="E589" s="30" t="s">
        <v>878</v>
      </c>
      <c r="F589" s="30"/>
      <c r="G589" s="26">
        <f>SUM(G590:G591)</f>
        <v>14190.3</v>
      </c>
    </row>
    <row r="590" spans="1:7" ht="30" hidden="1">
      <c r="A590" s="22" t="s">
        <v>52</v>
      </c>
      <c r="B590" s="30"/>
      <c r="C590" s="30" t="s">
        <v>31</v>
      </c>
      <c r="D590" s="30" t="s">
        <v>54</v>
      </c>
      <c r="E590" s="30" t="s">
        <v>526</v>
      </c>
      <c r="F590" s="30" t="s">
        <v>93</v>
      </c>
      <c r="G590" s="26"/>
    </row>
    <row r="591" spans="1:7" ht="15">
      <c r="A591" s="22" t="s">
        <v>42</v>
      </c>
      <c r="B591" s="30"/>
      <c r="C591" s="30" t="s">
        <v>31</v>
      </c>
      <c r="D591" s="30" t="s">
        <v>54</v>
      </c>
      <c r="E591" s="228" t="s">
        <v>878</v>
      </c>
      <c r="F591" s="30" t="s">
        <v>101</v>
      </c>
      <c r="G591" s="26">
        <v>14190.3</v>
      </c>
    </row>
    <row r="592" spans="1:7" ht="30">
      <c r="A592" s="22" t="s">
        <v>693</v>
      </c>
      <c r="B592" s="30"/>
      <c r="C592" s="30" t="s">
        <v>31</v>
      </c>
      <c r="D592" s="30" t="s">
        <v>54</v>
      </c>
      <c r="E592" s="14" t="s">
        <v>16</v>
      </c>
      <c r="F592" s="14"/>
      <c r="G592" s="26">
        <f>G593+G606+G611</f>
        <v>5107</v>
      </c>
    </row>
    <row r="593" spans="1:7" ht="30">
      <c r="A593" s="22" t="s">
        <v>84</v>
      </c>
      <c r="B593" s="30"/>
      <c r="C593" s="30" t="s">
        <v>31</v>
      </c>
      <c r="D593" s="30" t="s">
        <v>54</v>
      </c>
      <c r="E593" s="14" t="s">
        <v>17</v>
      </c>
      <c r="F593" s="14"/>
      <c r="G593" s="26">
        <f>G594</f>
        <v>4856.5</v>
      </c>
    </row>
    <row r="594" spans="1:7" ht="15">
      <c r="A594" s="22" t="s">
        <v>35</v>
      </c>
      <c r="B594" s="30"/>
      <c r="C594" s="30" t="s">
        <v>31</v>
      </c>
      <c r="D594" s="30" t="s">
        <v>54</v>
      </c>
      <c r="E594" s="14" t="s">
        <v>36</v>
      </c>
      <c r="F594" s="14"/>
      <c r="G594" s="26">
        <f>SUM(G595+G602)</f>
        <v>4856.5</v>
      </c>
    </row>
    <row r="595" spans="1:7" ht="18.75" customHeight="1">
      <c r="A595" s="22" t="s">
        <v>55</v>
      </c>
      <c r="B595" s="30"/>
      <c r="C595" s="30" t="s">
        <v>31</v>
      </c>
      <c r="D595" s="30" t="s">
        <v>54</v>
      </c>
      <c r="E595" s="14" t="s">
        <v>56</v>
      </c>
      <c r="F595" s="14"/>
      <c r="G595" s="26">
        <f>G596+G598+G600</f>
        <v>3432.8</v>
      </c>
    </row>
    <row r="596" spans="1:7" ht="15">
      <c r="A596" s="22" t="s">
        <v>57</v>
      </c>
      <c r="B596" s="30"/>
      <c r="C596" s="30" t="s">
        <v>31</v>
      </c>
      <c r="D596" s="30" t="s">
        <v>54</v>
      </c>
      <c r="E596" s="14" t="s">
        <v>58</v>
      </c>
      <c r="F596" s="14"/>
      <c r="G596" s="26">
        <f>G597</f>
        <v>1200</v>
      </c>
    </row>
    <row r="597" spans="1:7" ht="15">
      <c r="A597" s="22" t="s">
        <v>42</v>
      </c>
      <c r="B597" s="30"/>
      <c r="C597" s="30" t="s">
        <v>31</v>
      </c>
      <c r="D597" s="30" t="s">
        <v>54</v>
      </c>
      <c r="E597" s="14" t="s">
        <v>58</v>
      </c>
      <c r="F597" s="14">
        <v>300</v>
      </c>
      <c r="G597" s="26">
        <v>1200</v>
      </c>
    </row>
    <row r="598" spans="1:7" ht="30">
      <c r="A598" s="22" t="s">
        <v>59</v>
      </c>
      <c r="B598" s="30"/>
      <c r="C598" s="30" t="s">
        <v>31</v>
      </c>
      <c r="D598" s="30" t="s">
        <v>54</v>
      </c>
      <c r="E598" s="14" t="s">
        <v>60</v>
      </c>
      <c r="F598" s="14"/>
      <c r="G598" s="26">
        <f>G599</f>
        <v>1587.8</v>
      </c>
    </row>
    <row r="599" spans="1:7" ht="15">
      <c r="A599" s="22" t="s">
        <v>42</v>
      </c>
      <c r="B599" s="30"/>
      <c r="C599" s="30" t="s">
        <v>31</v>
      </c>
      <c r="D599" s="30" t="s">
        <v>54</v>
      </c>
      <c r="E599" s="14" t="s">
        <v>60</v>
      </c>
      <c r="F599" s="14">
        <v>300</v>
      </c>
      <c r="G599" s="26">
        <v>1587.8</v>
      </c>
    </row>
    <row r="600" spans="1:7" ht="29.25" customHeight="1">
      <c r="A600" s="22" t="s">
        <v>577</v>
      </c>
      <c r="B600" s="15"/>
      <c r="C600" s="30" t="s">
        <v>31</v>
      </c>
      <c r="D600" s="30" t="s">
        <v>54</v>
      </c>
      <c r="E600" s="15" t="s">
        <v>578</v>
      </c>
      <c r="F600" s="15"/>
      <c r="G600" s="23">
        <f>SUM(G601)</f>
        <v>645</v>
      </c>
    </row>
    <row r="601" spans="1:7" ht="15" customHeight="1">
      <c r="A601" s="22" t="s">
        <v>42</v>
      </c>
      <c r="B601" s="15"/>
      <c r="C601" s="30" t="s">
        <v>31</v>
      </c>
      <c r="D601" s="30" t="s">
        <v>54</v>
      </c>
      <c r="E601" s="15" t="s">
        <v>578</v>
      </c>
      <c r="F601" s="15" t="s">
        <v>101</v>
      </c>
      <c r="G601" s="23">
        <v>645</v>
      </c>
    </row>
    <row r="602" spans="1:7" ht="15">
      <c r="A602" s="22" t="s">
        <v>61</v>
      </c>
      <c r="B602" s="30"/>
      <c r="C602" s="30" t="s">
        <v>31</v>
      </c>
      <c r="D602" s="30" t="s">
        <v>54</v>
      </c>
      <c r="E602" s="14" t="s">
        <v>62</v>
      </c>
      <c r="F602" s="14"/>
      <c r="G602" s="26">
        <f>G603</f>
        <v>1423.7</v>
      </c>
    </row>
    <row r="603" spans="1:7" ht="15">
      <c r="A603" s="22" t="s">
        <v>63</v>
      </c>
      <c r="B603" s="30"/>
      <c r="C603" s="30" t="s">
        <v>31</v>
      </c>
      <c r="D603" s="30" t="s">
        <v>54</v>
      </c>
      <c r="E603" s="14" t="s">
        <v>64</v>
      </c>
      <c r="F603" s="14"/>
      <c r="G603" s="26">
        <f>G604+G605</f>
        <v>1423.7</v>
      </c>
    </row>
    <row r="604" spans="1:7" ht="30">
      <c r="A604" s="22" t="s">
        <v>52</v>
      </c>
      <c r="B604" s="30"/>
      <c r="C604" s="30" t="s">
        <v>31</v>
      </c>
      <c r="D604" s="30" t="s">
        <v>54</v>
      </c>
      <c r="E604" s="14" t="s">
        <v>64</v>
      </c>
      <c r="F604" s="14">
        <v>200</v>
      </c>
      <c r="G604" s="26">
        <v>910.5</v>
      </c>
    </row>
    <row r="605" spans="1:7" ht="15">
      <c r="A605" s="22" t="s">
        <v>42</v>
      </c>
      <c r="B605" s="30"/>
      <c r="C605" s="30" t="s">
        <v>31</v>
      </c>
      <c r="D605" s="30" t="s">
        <v>54</v>
      </c>
      <c r="E605" s="14" t="s">
        <v>64</v>
      </c>
      <c r="F605" s="14">
        <v>300</v>
      </c>
      <c r="G605" s="26">
        <v>513.2</v>
      </c>
    </row>
    <row r="606" spans="1:7" ht="15" hidden="1">
      <c r="A606" s="22" t="s">
        <v>85</v>
      </c>
      <c r="B606" s="30"/>
      <c r="C606" s="30" t="s">
        <v>31</v>
      </c>
      <c r="D606" s="30" t="s">
        <v>54</v>
      </c>
      <c r="E606" s="14" t="s">
        <v>65</v>
      </c>
      <c r="F606" s="14"/>
      <c r="G606" s="26">
        <f>G607</f>
        <v>250.5</v>
      </c>
    </row>
    <row r="607" spans="1:7" ht="13.5" customHeight="1">
      <c r="A607" s="22" t="s">
        <v>35</v>
      </c>
      <c r="B607" s="30"/>
      <c r="C607" s="30" t="s">
        <v>31</v>
      </c>
      <c r="D607" s="30" t="s">
        <v>54</v>
      </c>
      <c r="E607" s="14" t="s">
        <v>66</v>
      </c>
      <c r="F607" s="14"/>
      <c r="G607" s="26">
        <f>G608</f>
        <v>250.5</v>
      </c>
    </row>
    <row r="608" spans="1:7" ht="15">
      <c r="A608" s="22" t="s">
        <v>37</v>
      </c>
      <c r="B608" s="30"/>
      <c r="C608" s="30" t="s">
        <v>31</v>
      </c>
      <c r="D608" s="30" t="s">
        <v>54</v>
      </c>
      <c r="E608" s="14" t="s">
        <v>67</v>
      </c>
      <c r="F608" s="14"/>
      <c r="G608" s="26">
        <f>G609+G610</f>
        <v>250.5</v>
      </c>
    </row>
    <row r="609" spans="1:7" ht="30">
      <c r="A609" s="22" t="s">
        <v>52</v>
      </c>
      <c r="B609" s="30"/>
      <c r="C609" s="30" t="s">
        <v>31</v>
      </c>
      <c r="D609" s="30" t="s">
        <v>54</v>
      </c>
      <c r="E609" s="14" t="s">
        <v>67</v>
      </c>
      <c r="F609" s="14">
        <v>200</v>
      </c>
      <c r="G609" s="26">
        <v>250.5</v>
      </c>
    </row>
    <row r="610" spans="1:7" ht="15" hidden="1">
      <c r="A610" s="22" t="s">
        <v>42</v>
      </c>
      <c r="B610" s="30"/>
      <c r="C610" s="30" t="s">
        <v>31</v>
      </c>
      <c r="D610" s="30" t="s">
        <v>54</v>
      </c>
      <c r="E610" s="14" t="s">
        <v>67</v>
      </c>
      <c r="F610" s="14">
        <v>300</v>
      </c>
      <c r="G610" s="26"/>
    </row>
    <row r="611" spans="1:7" ht="15" hidden="1">
      <c r="A611" s="22" t="s">
        <v>86</v>
      </c>
      <c r="B611" s="30"/>
      <c r="C611" s="30" t="s">
        <v>31</v>
      </c>
      <c r="D611" s="30" t="s">
        <v>54</v>
      </c>
      <c r="E611" s="14" t="s">
        <v>68</v>
      </c>
      <c r="F611" s="14"/>
      <c r="G611" s="26">
        <f>G615+G612</f>
        <v>0</v>
      </c>
    </row>
    <row r="612" spans="1:7" ht="15" hidden="1">
      <c r="A612" s="22" t="s">
        <v>35</v>
      </c>
      <c r="B612" s="30"/>
      <c r="C612" s="30" t="s">
        <v>31</v>
      </c>
      <c r="D612" s="30" t="s">
        <v>54</v>
      </c>
      <c r="E612" s="14" t="s">
        <v>506</v>
      </c>
      <c r="F612" s="14"/>
      <c r="G612" s="26">
        <f>G613</f>
        <v>0</v>
      </c>
    </row>
    <row r="613" spans="1:7" ht="15" hidden="1">
      <c r="A613" s="22" t="s">
        <v>37</v>
      </c>
      <c r="B613" s="30"/>
      <c r="C613" s="30" t="s">
        <v>31</v>
      </c>
      <c r="D613" s="30" t="s">
        <v>54</v>
      </c>
      <c r="E613" s="14" t="s">
        <v>507</v>
      </c>
      <c r="F613" s="14"/>
      <c r="G613" s="26">
        <f>SUM(G614)</f>
        <v>0</v>
      </c>
    </row>
    <row r="614" spans="1:7" ht="30" hidden="1">
      <c r="A614" s="22" t="s">
        <v>52</v>
      </c>
      <c r="B614" s="30"/>
      <c r="C614" s="30" t="s">
        <v>31</v>
      </c>
      <c r="D614" s="30" t="s">
        <v>54</v>
      </c>
      <c r="E614" s="14" t="s">
        <v>507</v>
      </c>
      <c r="F614" s="14">
        <v>200</v>
      </c>
      <c r="G614" s="26"/>
    </row>
    <row r="615" spans="1:7" ht="30" hidden="1">
      <c r="A615" s="22" t="s">
        <v>69</v>
      </c>
      <c r="B615" s="30"/>
      <c r="C615" s="30" t="s">
        <v>31</v>
      </c>
      <c r="D615" s="30" t="s">
        <v>54</v>
      </c>
      <c r="E615" s="14" t="s">
        <v>70</v>
      </c>
      <c r="F615" s="14"/>
      <c r="G615" s="26">
        <f>G616</f>
        <v>0</v>
      </c>
    </row>
    <row r="616" spans="1:7" ht="15" hidden="1">
      <c r="A616" s="22" t="s">
        <v>37</v>
      </c>
      <c r="B616" s="30"/>
      <c r="C616" s="30" t="s">
        <v>31</v>
      </c>
      <c r="D616" s="30" t="s">
        <v>54</v>
      </c>
      <c r="E616" s="14" t="s">
        <v>71</v>
      </c>
      <c r="F616" s="14"/>
      <c r="G616" s="26">
        <f>SUM(G617:G618)</f>
        <v>0</v>
      </c>
    </row>
    <row r="617" spans="1:7" ht="30" hidden="1">
      <c r="A617" s="22" t="s">
        <v>52</v>
      </c>
      <c r="B617" s="30"/>
      <c r="C617" s="30" t="s">
        <v>31</v>
      </c>
      <c r="D617" s="30" t="s">
        <v>54</v>
      </c>
      <c r="E617" s="14" t="s">
        <v>71</v>
      </c>
      <c r="F617" s="14">
        <v>200</v>
      </c>
      <c r="G617" s="26"/>
    </row>
    <row r="618" spans="1:7" ht="30" hidden="1">
      <c r="A618" s="22" t="s">
        <v>72</v>
      </c>
      <c r="B618" s="30"/>
      <c r="C618" s="30" t="s">
        <v>31</v>
      </c>
      <c r="D618" s="30" t="s">
        <v>54</v>
      </c>
      <c r="E618" s="14" t="s">
        <v>71</v>
      </c>
      <c r="F618" s="14">
        <v>600</v>
      </c>
      <c r="G618" s="26"/>
    </row>
    <row r="619" spans="1:7" ht="45">
      <c r="A619" s="22" t="s">
        <v>748</v>
      </c>
      <c r="B619" s="30"/>
      <c r="C619" s="30" t="s">
        <v>31</v>
      </c>
      <c r="D619" s="30" t="s">
        <v>54</v>
      </c>
      <c r="E619" s="14" t="s">
        <v>73</v>
      </c>
      <c r="F619" s="14"/>
      <c r="G619" s="26">
        <f>G620</f>
        <v>3490.1</v>
      </c>
    </row>
    <row r="620" spans="1:7" ht="15">
      <c r="A620" s="22" t="s">
        <v>35</v>
      </c>
      <c r="B620" s="30"/>
      <c r="C620" s="30" t="s">
        <v>31</v>
      </c>
      <c r="D620" s="30" t="s">
        <v>54</v>
      </c>
      <c r="E620" s="14" t="s">
        <v>74</v>
      </c>
      <c r="F620" s="14"/>
      <c r="G620" s="26">
        <f>SUM(G621)</f>
        <v>3490.1</v>
      </c>
    </row>
    <row r="621" spans="1:7" ht="30">
      <c r="A621" s="22" t="s">
        <v>75</v>
      </c>
      <c r="B621" s="30"/>
      <c r="C621" s="30" t="s">
        <v>31</v>
      </c>
      <c r="D621" s="30" t="s">
        <v>54</v>
      </c>
      <c r="E621" s="14" t="s">
        <v>76</v>
      </c>
      <c r="F621" s="14"/>
      <c r="G621" s="26">
        <f>G622</f>
        <v>3490.1</v>
      </c>
    </row>
    <row r="622" spans="1:7" ht="30">
      <c r="A622" s="22" t="s">
        <v>52</v>
      </c>
      <c r="B622" s="30"/>
      <c r="C622" s="30" t="s">
        <v>31</v>
      </c>
      <c r="D622" s="30" t="s">
        <v>54</v>
      </c>
      <c r="E622" s="14" t="s">
        <v>76</v>
      </c>
      <c r="F622" s="14">
        <v>200</v>
      </c>
      <c r="G622" s="26">
        <v>3490.1</v>
      </c>
    </row>
    <row r="623" spans="1:7" ht="30">
      <c r="A623" s="22" t="s">
        <v>711</v>
      </c>
      <c r="B623" s="30"/>
      <c r="C623" s="30" t="s">
        <v>31</v>
      </c>
      <c r="D623" s="30" t="s">
        <v>54</v>
      </c>
      <c r="E623" s="14" t="s">
        <v>527</v>
      </c>
      <c r="F623" s="14"/>
      <c r="G623" s="26">
        <f>SUM(G624)</f>
        <v>500</v>
      </c>
    </row>
    <row r="624" spans="1:7" ht="15">
      <c r="A624" s="22" t="s">
        <v>35</v>
      </c>
      <c r="B624" s="30"/>
      <c r="C624" s="30" t="s">
        <v>31</v>
      </c>
      <c r="D624" s="30" t="s">
        <v>54</v>
      </c>
      <c r="E624" s="14" t="s">
        <v>528</v>
      </c>
      <c r="F624" s="14"/>
      <c r="G624" s="26">
        <f>SUM(G625)</f>
        <v>500</v>
      </c>
    </row>
    <row r="625" spans="1:7" ht="15">
      <c r="A625" s="22" t="s">
        <v>55</v>
      </c>
      <c r="B625" s="30"/>
      <c r="C625" s="30" t="s">
        <v>31</v>
      </c>
      <c r="D625" s="30" t="s">
        <v>54</v>
      </c>
      <c r="E625" s="14" t="s">
        <v>529</v>
      </c>
      <c r="F625" s="14"/>
      <c r="G625" s="26">
        <f>SUM(G626)</f>
        <v>500</v>
      </c>
    </row>
    <row r="626" spans="1:7" ht="75">
      <c r="A626" s="22" t="s">
        <v>576</v>
      </c>
      <c r="B626" s="30"/>
      <c r="C626" s="30" t="s">
        <v>31</v>
      </c>
      <c r="D626" s="30" t="s">
        <v>54</v>
      </c>
      <c r="E626" s="14" t="s">
        <v>530</v>
      </c>
      <c r="F626" s="14"/>
      <c r="G626" s="26">
        <f>SUM(G627)</f>
        <v>500</v>
      </c>
    </row>
    <row r="627" spans="1:7" ht="15">
      <c r="A627" s="22" t="s">
        <v>42</v>
      </c>
      <c r="B627" s="30"/>
      <c r="C627" s="30" t="s">
        <v>31</v>
      </c>
      <c r="D627" s="30" t="s">
        <v>54</v>
      </c>
      <c r="E627" s="14" t="s">
        <v>530</v>
      </c>
      <c r="F627" s="14">
        <v>300</v>
      </c>
      <c r="G627" s="26">
        <v>500</v>
      </c>
    </row>
    <row r="628" spans="1:7" ht="30">
      <c r="A628" s="22" t="s">
        <v>704</v>
      </c>
      <c r="B628" s="64"/>
      <c r="C628" s="65" t="s">
        <v>31</v>
      </c>
      <c r="D628" s="65" t="s">
        <v>54</v>
      </c>
      <c r="E628" s="66" t="s">
        <v>705</v>
      </c>
      <c r="F628" s="66"/>
      <c r="G628" s="67">
        <f>G629</f>
        <v>875</v>
      </c>
    </row>
    <row r="629" spans="1:7" ht="30">
      <c r="A629" s="22" t="s">
        <v>69</v>
      </c>
      <c r="B629" s="64"/>
      <c r="C629" s="65" t="s">
        <v>31</v>
      </c>
      <c r="D629" s="65" t="s">
        <v>54</v>
      </c>
      <c r="E629" s="66" t="s">
        <v>706</v>
      </c>
      <c r="F629" s="66"/>
      <c r="G629" s="67">
        <f>G630</f>
        <v>875</v>
      </c>
    </row>
    <row r="630" spans="1:7" ht="15">
      <c r="A630" s="22" t="s">
        <v>37</v>
      </c>
      <c r="B630" s="64"/>
      <c r="C630" s="65" t="s">
        <v>31</v>
      </c>
      <c r="D630" s="65" t="s">
        <v>54</v>
      </c>
      <c r="E630" s="66" t="s">
        <v>707</v>
      </c>
      <c r="F630" s="66"/>
      <c r="G630" s="67">
        <f>G631</f>
        <v>875</v>
      </c>
    </row>
    <row r="631" spans="1:7" ht="30">
      <c r="A631" s="22" t="s">
        <v>248</v>
      </c>
      <c r="B631" s="64"/>
      <c r="C631" s="65" t="s">
        <v>31</v>
      </c>
      <c r="D631" s="65" t="s">
        <v>54</v>
      </c>
      <c r="E631" s="66" t="s">
        <v>707</v>
      </c>
      <c r="F631" s="66">
        <v>600</v>
      </c>
      <c r="G631" s="67">
        <v>875</v>
      </c>
    </row>
    <row r="632" spans="1:7" ht="15">
      <c r="A632" s="22" t="s">
        <v>189</v>
      </c>
      <c r="B632" s="30"/>
      <c r="C632" s="30" t="s">
        <v>31</v>
      </c>
      <c r="D632" s="30" t="s">
        <v>13</v>
      </c>
      <c r="E632" s="14"/>
      <c r="F632" s="14"/>
      <c r="G632" s="26">
        <f>G633+G653</f>
        <v>212174.19999999998</v>
      </c>
    </row>
    <row r="633" spans="1:7" ht="36.75" customHeight="1">
      <c r="A633" s="22" t="s">
        <v>702</v>
      </c>
      <c r="B633" s="30"/>
      <c r="C633" s="30" t="s">
        <v>31</v>
      </c>
      <c r="D633" s="30" t="s">
        <v>13</v>
      </c>
      <c r="E633" s="30" t="s">
        <v>434</v>
      </c>
      <c r="F633" s="14"/>
      <c r="G633" s="26">
        <f>G634</f>
        <v>212174.19999999998</v>
      </c>
    </row>
    <row r="634" spans="1:7" ht="15">
      <c r="A634" s="22" t="s">
        <v>444</v>
      </c>
      <c r="B634" s="30"/>
      <c r="C634" s="30" t="s">
        <v>31</v>
      </c>
      <c r="D634" s="30" t="s">
        <v>13</v>
      </c>
      <c r="E634" s="30" t="s">
        <v>435</v>
      </c>
      <c r="F634" s="14"/>
      <c r="G634" s="26">
        <f>SUM(G635+G643+G649+G640+G646)</f>
        <v>212174.19999999998</v>
      </c>
    </row>
    <row r="635" spans="1:7" ht="45">
      <c r="A635" s="22" t="s">
        <v>461</v>
      </c>
      <c r="B635" s="30"/>
      <c r="C635" s="30" t="s">
        <v>31</v>
      </c>
      <c r="D635" s="30" t="s">
        <v>13</v>
      </c>
      <c r="E635" s="14" t="s">
        <v>879</v>
      </c>
      <c r="F635" s="14"/>
      <c r="G635" s="26">
        <f>G636+G637+G639+G638</f>
        <v>70781.4</v>
      </c>
    </row>
    <row r="636" spans="1:7" ht="45">
      <c r="A636" s="22" t="s">
        <v>51</v>
      </c>
      <c r="B636" s="30"/>
      <c r="C636" s="30" t="s">
        <v>31</v>
      </c>
      <c r="D636" s="30" t="s">
        <v>13</v>
      </c>
      <c r="E636" s="14" t="s">
        <v>879</v>
      </c>
      <c r="F636" s="14">
        <v>100</v>
      </c>
      <c r="G636" s="26">
        <v>51131.2</v>
      </c>
    </row>
    <row r="637" spans="1:7" ht="30">
      <c r="A637" s="22" t="s">
        <v>52</v>
      </c>
      <c r="B637" s="30"/>
      <c r="C637" s="30" t="s">
        <v>31</v>
      </c>
      <c r="D637" s="30" t="s">
        <v>13</v>
      </c>
      <c r="E637" s="14" t="s">
        <v>879</v>
      </c>
      <c r="F637" s="14">
        <v>200</v>
      </c>
      <c r="G637" s="26">
        <v>18576.2</v>
      </c>
    </row>
    <row r="638" spans="1:7" ht="15">
      <c r="A638" s="22" t="s">
        <v>42</v>
      </c>
      <c r="B638" s="30"/>
      <c r="C638" s="30" t="s">
        <v>31</v>
      </c>
      <c r="D638" s="30" t="s">
        <v>13</v>
      </c>
      <c r="E638" s="14" t="s">
        <v>879</v>
      </c>
      <c r="F638" s="14">
        <v>300</v>
      </c>
      <c r="G638" s="26">
        <v>244.3</v>
      </c>
    </row>
    <row r="639" spans="1:7" ht="12.75" customHeight="1">
      <c r="A639" s="22" t="s">
        <v>22</v>
      </c>
      <c r="B639" s="30"/>
      <c r="C639" s="30" t="s">
        <v>31</v>
      </c>
      <c r="D639" s="30" t="s">
        <v>13</v>
      </c>
      <c r="E639" s="14" t="s">
        <v>879</v>
      </c>
      <c r="F639" s="14">
        <v>800</v>
      </c>
      <c r="G639" s="26">
        <v>829.7</v>
      </c>
    </row>
    <row r="640" spans="1:7" ht="75">
      <c r="A640" s="22" t="s">
        <v>464</v>
      </c>
      <c r="B640" s="30"/>
      <c r="C640" s="30" t="s">
        <v>31</v>
      </c>
      <c r="D640" s="30" t="s">
        <v>13</v>
      </c>
      <c r="E640" s="14" t="s">
        <v>880</v>
      </c>
      <c r="F640" s="14"/>
      <c r="G640" s="26">
        <f>G641+G642</f>
        <v>59446.600000000006</v>
      </c>
    </row>
    <row r="641" spans="1:7" ht="30">
      <c r="A641" s="22" t="s">
        <v>52</v>
      </c>
      <c r="B641" s="30"/>
      <c r="C641" s="30" t="s">
        <v>31</v>
      </c>
      <c r="D641" s="30" t="s">
        <v>13</v>
      </c>
      <c r="E641" s="14" t="s">
        <v>880</v>
      </c>
      <c r="F641" s="14">
        <v>200</v>
      </c>
      <c r="G641" s="26">
        <v>878.3</v>
      </c>
    </row>
    <row r="642" spans="1:7" ht="15">
      <c r="A642" s="22" t="s">
        <v>42</v>
      </c>
      <c r="B642" s="30"/>
      <c r="C642" s="30" t="s">
        <v>31</v>
      </c>
      <c r="D642" s="30" t="s">
        <v>13</v>
      </c>
      <c r="E642" s="14" t="s">
        <v>880</v>
      </c>
      <c r="F642" s="14">
        <v>300</v>
      </c>
      <c r="G642" s="26">
        <v>58568.3</v>
      </c>
    </row>
    <row r="643" spans="1:7" ht="30">
      <c r="A643" s="22" t="s">
        <v>462</v>
      </c>
      <c r="B643" s="30"/>
      <c r="C643" s="30" t="s">
        <v>31</v>
      </c>
      <c r="D643" s="30" t="s">
        <v>13</v>
      </c>
      <c r="E643" s="14" t="s">
        <v>881</v>
      </c>
      <c r="F643" s="14"/>
      <c r="G643" s="26">
        <f>G644+G645</f>
        <v>57984.7</v>
      </c>
    </row>
    <row r="644" spans="1:7" ht="30">
      <c r="A644" s="22" t="s">
        <v>52</v>
      </c>
      <c r="B644" s="30"/>
      <c r="C644" s="30" t="s">
        <v>31</v>
      </c>
      <c r="D644" s="30" t="s">
        <v>13</v>
      </c>
      <c r="E644" s="14" t="s">
        <v>881</v>
      </c>
      <c r="F644" s="14">
        <v>200</v>
      </c>
      <c r="G644" s="26">
        <v>862.5</v>
      </c>
    </row>
    <row r="645" spans="1:7" ht="15">
      <c r="A645" s="22" t="s">
        <v>42</v>
      </c>
      <c r="B645" s="30"/>
      <c r="C645" s="30" t="s">
        <v>31</v>
      </c>
      <c r="D645" s="30" t="s">
        <v>13</v>
      </c>
      <c r="E645" s="14" t="s">
        <v>881</v>
      </c>
      <c r="F645" s="14">
        <v>300</v>
      </c>
      <c r="G645" s="26">
        <v>57122.2</v>
      </c>
    </row>
    <row r="646" spans="1:7" ht="45">
      <c r="A646" s="22" t="s">
        <v>465</v>
      </c>
      <c r="B646" s="30"/>
      <c r="C646" s="30" t="s">
        <v>31</v>
      </c>
      <c r="D646" s="30" t="s">
        <v>13</v>
      </c>
      <c r="E646" s="14" t="s">
        <v>882</v>
      </c>
      <c r="F646" s="14"/>
      <c r="G646" s="26">
        <f>G647+G648</f>
        <v>18059.899999999998</v>
      </c>
    </row>
    <row r="647" spans="1:7" ht="30">
      <c r="A647" s="22" t="s">
        <v>52</v>
      </c>
      <c r="B647" s="30"/>
      <c r="C647" s="30" t="s">
        <v>31</v>
      </c>
      <c r="D647" s="30" t="s">
        <v>13</v>
      </c>
      <c r="E647" s="14" t="s">
        <v>882</v>
      </c>
      <c r="F647" s="14">
        <v>200</v>
      </c>
      <c r="G647" s="26">
        <v>268.8</v>
      </c>
    </row>
    <row r="648" spans="1:7" ht="15">
      <c r="A648" s="22" t="s">
        <v>42</v>
      </c>
      <c r="B648" s="30"/>
      <c r="C648" s="30" t="s">
        <v>31</v>
      </c>
      <c r="D648" s="30" t="s">
        <v>13</v>
      </c>
      <c r="E648" s="14" t="s">
        <v>882</v>
      </c>
      <c r="F648" s="14">
        <v>300</v>
      </c>
      <c r="G648" s="26">
        <v>17791.1</v>
      </c>
    </row>
    <row r="649" spans="1:7" ht="15">
      <c r="A649" s="227" t="s">
        <v>888</v>
      </c>
      <c r="B649" s="228"/>
      <c r="C649" s="228" t="s">
        <v>31</v>
      </c>
      <c r="D649" s="228" t="s">
        <v>13</v>
      </c>
      <c r="E649" s="46" t="s">
        <v>889</v>
      </c>
      <c r="F649" s="14"/>
      <c r="G649" s="26">
        <f>SUM(G650)</f>
        <v>5901.6</v>
      </c>
    </row>
    <row r="650" spans="1:7" ht="45">
      <c r="A650" s="227" t="s">
        <v>463</v>
      </c>
      <c r="B650" s="228"/>
      <c r="C650" s="228" t="s">
        <v>31</v>
      </c>
      <c r="D650" s="228" t="s">
        <v>13</v>
      </c>
      <c r="E650" s="14" t="s">
        <v>890</v>
      </c>
      <c r="F650" s="14"/>
      <c r="G650" s="26">
        <f>SUM(G651:G652)</f>
        <v>5901.6</v>
      </c>
    </row>
    <row r="651" spans="1:7" ht="30">
      <c r="A651" s="227" t="s">
        <v>52</v>
      </c>
      <c r="B651" s="228"/>
      <c r="C651" s="228" t="s">
        <v>31</v>
      </c>
      <c r="D651" s="228" t="s">
        <v>13</v>
      </c>
      <c r="E651" s="14" t="s">
        <v>890</v>
      </c>
      <c r="F651" s="14">
        <v>200</v>
      </c>
      <c r="G651" s="26">
        <v>87.6</v>
      </c>
    </row>
    <row r="652" spans="1:7" ht="15">
      <c r="A652" s="227" t="s">
        <v>42</v>
      </c>
      <c r="B652" s="228"/>
      <c r="C652" s="228" t="s">
        <v>31</v>
      </c>
      <c r="D652" s="228" t="s">
        <v>13</v>
      </c>
      <c r="E652" s="14" t="s">
        <v>890</v>
      </c>
      <c r="F652" s="14">
        <v>300</v>
      </c>
      <c r="G652" s="26">
        <v>5814</v>
      </c>
    </row>
    <row r="653" spans="1:7" ht="30" hidden="1">
      <c r="A653" s="22" t="s">
        <v>693</v>
      </c>
      <c r="B653" s="30"/>
      <c r="C653" s="30" t="s">
        <v>31</v>
      </c>
      <c r="D653" s="30" t="s">
        <v>13</v>
      </c>
      <c r="E653" s="14" t="s">
        <v>16</v>
      </c>
      <c r="F653" s="14"/>
      <c r="G653" s="26">
        <f>SUM(G654)</f>
        <v>0</v>
      </c>
    </row>
    <row r="654" spans="1:7" ht="15" hidden="1">
      <c r="A654" s="62" t="s">
        <v>86</v>
      </c>
      <c r="B654" s="63"/>
      <c r="C654" s="30" t="s">
        <v>31</v>
      </c>
      <c r="D654" s="30" t="s">
        <v>13</v>
      </c>
      <c r="E654" s="14" t="s">
        <v>68</v>
      </c>
      <c r="F654" s="14"/>
      <c r="G654" s="26">
        <f>G655</f>
        <v>0</v>
      </c>
    </row>
    <row r="655" spans="1:7" ht="15" hidden="1">
      <c r="A655" s="62" t="s">
        <v>35</v>
      </c>
      <c r="B655" s="63"/>
      <c r="C655" s="30" t="s">
        <v>31</v>
      </c>
      <c r="D655" s="30" t="s">
        <v>13</v>
      </c>
      <c r="E655" s="14" t="s">
        <v>506</v>
      </c>
      <c r="F655" s="14"/>
      <c r="G655" s="26">
        <f>G656</f>
        <v>0</v>
      </c>
    </row>
    <row r="656" spans="1:7" ht="15" hidden="1">
      <c r="A656" s="62" t="s">
        <v>37</v>
      </c>
      <c r="B656" s="63"/>
      <c r="C656" s="30" t="s">
        <v>31</v>
      </c>
      <c r="D656" s="30" t="s">
        <v>13</v>
      </c>
      <c r="E656" s="14" t="s">
        <v>507</v>
      </c>
      <c r="F656" s="14"/>
      <c r="G656" s="26">
        <f>G657</f>
        <v>0</v>
      </c>
    </row>
    <row r="657" spans="1:7" ht="30" hidden="1">
      <c r="A657" s="62" t="s">
        <v>52</v>
      </c>
      <c r="B657" s="63"/>
      <c r="C657" s="30" t="s">
        <v>31</v>
      </c>
      <c r="D657" s="30" t="s">
        <v>13</v>
      </c>
      <c r="E657" s="14" t="s">
        <v>507</v>
      </c>
      <c r="F657" s="14">
        <v>200</v>
      </c>
      <c r="G657" s="26"/>
    </row>
    <row r="658" spans="1:7" ht="15">
      <c r="A658" s="22" t="s">
        <v>77</v>
      </c>
      <c r="B658" s="30"/>
      <c r="C658" s="30" t="s">
        <v>31</v>
      </c>
      <c r="D658" s="30" t="s">
        <v>78</v>
      </c>
      <c r="E658" s="14"/>
      <c r="F658" s="14"/>
      <c r="G658" s="26">
        <f>G674+G659</f>
        <v>35762.399999999994</v>
      </c>
    </row>
    <row r="659" spans="1:7" ht="30">
      <c r="A659" s="22" t="s">
        <v>702</v>
      </c>
      <c r="B659" s="30"/>
      <c r="C659" s="30" t="s">
        <v>31</v>
      </c>
      <c r="D659" s="30" t="s">
        <v>78</v>
      </c>
      <c r="E659" s="30" t="s">
        <v>434</v>
      </c>
      <c r="F659" s="14"/>
      <c r="G659" s="26">
        <f>G660+G664+G669</f>
        <v>28772.899999999998</v>
      </c>
    </row>
    <row r="660" spans="1:7" ht="15">
      <c r="A660" s="22" t="s">
        <v>444</v>
      </c>
      <c r="B660" s="30"/>
      <c r="C660" s="30" t="s">
        <v>31</v>
      </c>
      <c r="D660" s="30" t="s">
        <v>78</v>
      </c>
      <c r="E660" s="30" t="s">
        <v>435</v>
      </c>
      <c r="F660" s="14"/>
      <c r="G660" s="26">
        <f>SUM(G661)</f>
        <v>5874.4</v>
      </c>
    </row>
    <row r="661" spans="1:7" ht="15">
      <c r="A661" s="22" t="s">
        <v>466</v>
      </c>
      <c r="B661" s="30"/>
      <c r="C661" s="30" t="s">
        <v>31</v>
      </c>
      <c r="D661" s="30" t="s">
        <v>78</v>
      </c>
      <c r="E661" s="14" t="s">
        <v>883</v>
      </c>
      <c r="F661" s="14"/>
      <c r="G661" s="26">
        <f>G662+G663</f>
        <v>5874.4</v>
      </c>
    </row>
    <row r="662" spans="1:7" ht="45">
      <c r="A662" s="22" t="s">
        <v>51</v>
      </c>
      <c r="B662" s="30"/>
      <c r="C662" s="30" t="s">
        <v>31</v>
      </c>
      <c r="D662" s="30" t="s">
        <v>78</v>
      </c>
      <c r="E662" s="14" t="s">
        <v>883</v>
      </c>
      <c r="F662" s="14">
        <v>100</v>
      </c>
      <c r="G662" s="26">
        <v>5295</v>
      </c>
    </row>
    <row r="663" spans="1:7" ht="30">
      <c r="A663" s="22" t="s">
        <v>52</v>
      </c>
      <c r="B663" s="30"/>
      <c r="C663" s="30" t="s">
        <v>31</v>
      </c>
      <c r="D663" s="30" t="s">
        <v>78</v>
      </c>
      <c r="E663" s="14" t="s">
        <v>883</v>
      </c>
      <c r="F663" s="14">
        <v>200</v>
      </c>
      <c r="G663" s="26">
        <v>579.4</v>
      </c>
    </row>
    <row r="664" spans="1:7" ht="30">
      <c r="A664" s="22" t="s">
        <v>446</v>
      </c>
      <c r="B664" s="30"/>
      <c r="C664" s="30" t="s">
        <v>31</v>
      </c>
      <c r="D664" s="30" t="s">
        <v>78</v>
      </c>
      <c r="E664" s="14" t="s">
        <v>447</v>
      </c>
      <c r="F664" s="14"/>
      <c r="G664" s="26">
        <f>SUM(G665)</f>
        <v>4489.4</v>
      </c>
    </row>
    <row r="665" spans="1:7" ht="45">
      <c r="A665" s="36" t="s">
        <v>886</v>
      </c>
      <c r="B665" s="228"/>
      <c r="C665" s="228" t="s">
        <v>31</v>
      </c>
      <c r="D665" s="228" t="s">
        <v>78</v>
      </c>
      <c r="E665" s="14" t="s">
        <v>885</v>
      </c>
      <c r="F665" s="14"/>
      <c r="G665" s="26">
        <f>SUM(G666)</f>
        <v>4489.4</v>
      </c>
    </row>
    <row r="666" spans="1:7" ht="30">
      <c r="A666" s="22" t="s">
        <v>467</v>
      </c>
      <c r="B666" s="30"/>
      <c r="C666" s="30" t="s">
        <v>31</v>
      </c>
      <c r="D666" s="30" t="s">
        <v>78</v>
      </c>
      <c r="E666" s="14" t="s">
        <v>884</v>
      </c>
      <c r="F666" s="14"/>
      <c r="G666" s="26">
        <f>G667+G668</f>
        <v>4489.4</v>
      </c>
    </row>
    <row r="667" spans="1:7" ht="45">
      <c r="A667" s="22" t="s">
        <v>51</v>
      </c>
      <c r="B667" s="30"/>
      <c r="C667" s="30" t="s">
        <v>31</v>
      </c>
      <c r="D667" s="30" t="s">
        <v>78</v>
      </c>
      <c r="E667" s="14" t="s">
        <v>884</v>
      </c>
      <c r="F667" s="14">
        <v>100</v>
      </c>
      <c r="G667" s="26">
        <v>3854.6</v>
      </c>
    </row>
    <row r="668" spans="1:7" ht="30">
      <c r="A668" s="22" t="s">
        <v>52</v>
      </c>
      <c r="B668" s="30"/>
      <c r="C668" s="30" t="s">
        <v>31</v>
      </c>
      <c r="D668" s="30" t="s">
        <v>78</v>
      </c>
      <c r="E668" s="14" t="s">
        <v>884</v>
      </c>
      <c r="F668" s="14">
        <v>200</v>
      </c>
      <c r="G668" s="26">
        <v>634.8</v>
      </c>
    </row>
    <row r="669" spans="1:7" ht="30">
      <c r="A669" s="22" t="s">
        <v>441</v>
      </c>
      <c r="B669" s="30"/>
      <c r="C669" s="30" t="s">
        <v>31</v>
      </c>
      <c r="D669" s="30" t="s">
        <v>78</v>
      </c>
      <c r="E669" s="30" t="s">
        <v>442</v>
      </c>
      <c r="F669" s="14"/>
      <c r="G669" s="26">
        <f>SUM(G670)</f>
        <v>18409.1</v>
      </c>
    </row>
    <row r="670" spans="1:7" ht="30">
      <c r="A670" s="22" t="s">
        <v>469</v>
      </c>
      <c r="B670" s="30"/>
      <c r="C670" s="30" t="s">
        <v>31</v>
      </c>
      <c r="D670" s="30" t="s">
        <v>78</v>
      </c>
      <c r="E670" s="14" t="s">
        <v>887</v>
      </c>
      <c r="F670" s="14"/>
      <c r="G670" s="26">
        <f>G671+G672+G673</f>
        <v>18409.1</v>
      </c>
    </row>
    <row r="671" spans="1:7" ht="45">
      <c r="A671" s="22" t="s">
        <v>51</v>
      </c>
      <c r="B671" s="30"/>
      <c r="C671" s="30" t="s">
        <v>31</v>
      </c>
      <c r="D671" s="30" t="s">
        <v>78</v>
      </c>
      <c r="E671" s="14" t="s">
        <v>887</v>
      </c>
      <c r="F671" s="14">
        <v>100</v>
      </c>
      <c r="G671" s="26">
        <v>18409.1</v>
      </c>
    </row>
    <row r="672" spans="1:7" ht="30" hidden="1">
      <c r="A672" s="22" t="s">
        <v>52</v>
      </c>
      <c r="B672" s="30"/>
      <c r="C672" s="30" t="s">
        <v>31</v>
      </c>
      <c r="D672" s="30" t="s">
        <v>78</v>
      </c>
      <c r="E672" s="14" t="s">
        <v>470</v>
      </c>
      <c r="F672" s="14">
        <v>200</v>
      </c>
      <c r="G672" s="26"/>
    </row>
    <row r="673" spans="1:7" ht="15" hidden="1">
      <c r="A673" s="22" t="s">
        <v>22</v>
      </c>
      <c r="B673" s="30"/>
      <c r="C673" s="30" t="s">
        <v>31</v>
      </c>
      <c r="D673" s="30" t="s">
        <v>78</v>
      </c>
      <c r="E673" s="14" t="s">
        <v>470</v>
      </c>
      <c r="F673" s="14">
        <v>800</v>
      </c>
      <c r="G673" s="26"/>
    </row>
    <row r="674" spans="1:7" ht="30">
      <c r="A674" s="22" t="s">
        <v>693</v>
      </c>
      <c r="B674" s="30"/>
      <c r="C674" s="30" t="s">
        <v>31</v>
      </c>
      <c r="D674" s="30" t="s">
        <v>78</v>
      </c>
      <c r="E674" s="14" t="s">
        <v>16</v>
      </c>
      <c r="F674" s="14"/>
      <c r="G674" s="26">
        <f>G675</f>
        <v>6989.5</v>
      </c>
    </row>
    <row r="675" spans="1:7" ht="30">
      <c r="A675" s="22" t="s">
        <v>776</v>
      </c>
      <c r="B675" s="30"/>
      <c r="C675" s="30" t="s">
        <v>31</v>
      </c>
      <c r="D675" s="30" t="s">
        <v>78</v>
      </c>
      <c r="E675" s="14" t="s">
        <v>79</v>
      </c>
      <c r="F675" s="14"/>
      <c r="G675" s="26">
        <f>G676</f>
        <v>6989.5</v>
      </c>
    </row>
    <row r="676" spans="1:7" s="21" customFormat="1" ht="30">
      <c r="A676" s="22" t="s">
        <v>80</v>
      </c>
      <c r="B676" s="30"/>
      <c r="C676" s="30" t="s">
        <v>31</v>
      </c>
      <c r="D676" s="30" t="s">
        <v>78</v>
      </c>
      <c r="E676" s="14" t="s">
        <v>81</v>
      </c>
      <c r="F676" s="14"/>
      <c r="G676" s="26">
        <f>G677+G680+G682+G684</f>
        <v>6989.5</v>
      </c>
    </row>
    <row r="677" spans="1:7" ht="15">
      <c r="A677" s="22" t="s">
        <v>82</v>
      </c>
      <c r="B677" s="30"/>
      <c r="C677" s="30" t="s">
        <v>31</v>
      </c>
      <c r="D677" s="30" t="s">
        <v>78</v>
      </c>
      <c r="E677" s="14" t="s">
        <v>83</v>
      </c>
      <c r="F677" s="14"/>
      <c r="G677" s="26">
        <f>G678+G679</f>
        <v>4253.5</v>
      </c>
    </row>
    <row r="678" spans="1:7" ht="45">
      <c r="A678" s="22" t="s">
        <v>51</v>
      </c>
      <c r="B678" s="30"/>
      <c r="C678" s="30" t="s">
        <v>31</v>
      </c>
      <c r="D678" s="30" t="s">
        <v>78</v>
      </c>
      <c r="E678" s="14" t="s">
        <v>83</v>
      </c>
      <c r="F678" s="14">
        <v>100</v>
      </c>
      <c r="G678" s="26">
        <v>4246.5</v>
      </c>
    </row>
    <row r="679" spans="1:7" ht="30">
      <c r="A679" s="22" t="s">
        <v>52</v>
      </c>
      <c r="B679" s="30"/>
      <c r="C679" s="30" t="s">
        <v>31</v>
      </c>
      <c r="D679" s="30" t="s">
        <v>78</v>
      </c>
      <c r="E679" s="14" t="s">
        <v>83</v>
      </c>
      <c r="F679" s="14">
        <v>200</v>
      </c>
      <c r="G679" s="26">
        <v>7</v>
      </c>
    </row>
    <row r="680" spans="1:7" ht="15">
      <c r="A680" s="22" t="s">
        <v>97</v>
      </c>
      <c r="B680" s="64"/>
      <c r="C680" s="65" t="s">
        <v>31</v>
      </c>
      <c r="D680" s="65" t="s">
        <v>78</v>
      </c>
      <c r="E680" s="66" t="s">
        <v>708</v>
      </c>
      <c r="F680" s="66"/>
      <c r="G680" s="67">
        <f>G681</f>
        <v>452.5</v>
      </c>
    </row>
    <row r="681" spans="1:7" ht="30">
      <c r="A681" s="22" t="s">
        <v>52</v>
      </c>
      <c r="B681" s="64"/>
      <c r="C681" s="65" t="s">
        <v>31</v>
      </c>
      <c r="D681" s="65" t="s">
        <v>78</v>
      </c>
      <c r="E681" s="66" t="s">
        <v>708</v>
      </c>
      <c r="F681" s="66">
        <v>200</v>
      </c>
      <c r="G681" s="67">
        <v>452.5</v>
      </c>
    </row>
    <row r="682" spans="1:7" ht="15">
      <c r="A682" s="22" t="s">
        <v>99</v>
      </c>
      <c r="B682" s="64"/>
      <c r="C682" s="65" t="s">
        <v>31</v>
      </c>
      <c r="D682" s="65" t="s">
        <v>78</v>
      </c>
      <c r="E682" s="66" t="s">
        <v>709</v>
      </c>
      <c r="F682" s="66"/>
      <c r="G682" s="67">
        <f>G683</f>
        <v>1389.7</v>
      </c>
    </row>
    <row r="683" spans="1:7" ht="30">
      <c r="A683" s="22" t="s">
        <v>52</v>
      </c>
      <c r="B683" s="64"/>
      <c r="C683" s="65" t="s">
        <v>31</v>
      </c>
      <c r="D683" s="65" t="s">
        <v>78</v>
      </c>
      <c r="E683" s="66" t="s">
        <v>709</v>
      </c>
      <c r="F683" s="66">
        <v>200</v>
      </c>
      <c r="G683" s="67">
        <v>1389.7</v>
      </c>
    </row>
    <row r="684" spans="1:7" ht="15">
      <c r="A684" s="22" t="s">
        <v>100</v>
      </c>
      <c r="B684" s="64"/>
      <c r="C684" s="65" t="s">
        <v>31</v>
      </c>
      <c r="D684" s="65" t="s">
        <v>78</v>
      </c>
      <c r="E684" s="66" t="s">
        <v>710</v>
      </c>
      <c r="F684" s="66"/>
      <c r="G684" s="67">
        <f>G685+G686</f>
        <v>893.8</v>
      </c>
    </row>
    <row r="685" spans="1:7" ht="30">
      <c r="A685" s="22" t="s">
        <v>52</v>
      </c>
      <c r="B685" s="64"/>
      <c r="C685" s="65" t="s">
        <v>31</v>
      </c>
      <c r="D685" s="65" t="s">
        <v>78</v>
      </c>
      <c r="E685" s="66" t="s">
        <v>710</v>
      </c>
      <c r="F685" s="66">
        <v>200</v>
      </c>
      <c r="G685" s="67">
        <v>838.3</v>
      </c>
    </row>
    <row r="686" spans="1:7" ht="15">
      <c r="A686" s="22" t="s">
        <v>22</v>
      </c>
      <c r="B686" s="64"/>
      <c r="C686" s="65" t="s">
        <v>31</v>
      </c>
      <c r="D686" s="65" t="s">
        <v>78</v>
      </c>
      <c r="E686" s="66" t="s">
        <v>710</v>
      </c>
      <c r="F686" s="66">
        <v>800</v>
      </c>
      <c r="G686" s="67">
        <v>55.5</v>
      </c>
    </row>
    <row r="687" spans="1:7" ht="28.5">
      <c r="A687" s="201" t="s">
        <v>791</v>
      </c>
      <c r="B687" s="18" t="s">
        <v>279</v>
      </c>
      <c r="C687" s="19"/>
      <c r="D687" s="19"/>
      <c r="E687" s="19"/>
      <c r="F687" s="19"/>
      <c r="G687" s="20">
        <f>G702+G688+G695</f>
        <v>146828.8</v>
      </c>
    </row>
    <row r="688" spans="1:7" ht="15" hidden="1">
      <c r="A688" s="22" t="s">
        <v>115</v>
      </c>
      <c r="B688" s="15"/>
      <c r="C688" s="15" t="s">
        <v>116</v>
      </c>
      <c r="D688" s="15"/>
      <c r="E688" s="15"/>
      <c r="F688" s="15"/>
      <c r="G688" s="23">
        <f aca="true" t="shared" si="0" ref="G688:G693">SUM(G689)</f>
        <v>0</v>
      </c>
    </row>
    <row r="689" spans="1:7" ht="15" hidden="1">
      <c r="A689" s="22" t="s">
        <v>408</v>
      </c>
      <c r="B689" s="15"/>
      <c r="C689" s="15" t="s">
        <v>116</v>
      </c>
      <c r="D689" s="15" t="s">
        <v>116</v>
      </c>
      <c r="E689" s="14"/>
      <c r="F689" s="14"/>
      <c r="G689" s="23">
        <f t="shared" si="0"/>
        <v>0</v>
      </c>
    </row>
    <row r="690" spans="1:7" ht="30" hidden="1">
      <c r="A690" s="22" t="s">
        <v>777</v>
      </c>
      <c r="B690" s="30"/>
      <c r="C690" s="30" t="s">
        <v>116</v>
      </c>
      <c r="D690" s="30" t="s">
        <v>116</v>
      </c>
      <c r="E690" s="14" t="s">
        <v>383</v>
      </c>
      <c r="F690" s="14"/>
      <c r="G690" s="23">
        <f t="shared" si="0"/>
        <v>0</v>
      </c>
    </row>
    <row r="691" spans="1:7" ht="30" hidden="1">
      <c r="A691" s="22" t="s">
        <v>778</v>
      </c>
      <c r="B691" s="15"/>
      <c r="C691" s="15" t="s">
        <v>116</v>
      </c>
      <c r="D691" s="15" t="s">
        <v>116</v>
      </c>
      <c r="E691" s="15" t="s">
        <v>416</v>
      </c>
      <c r="F691" s="15"/>
      <c r="G691" s="23">
        <f t="shared" si="0"/>
        <v>0</v>
      </c>
    </row>
    <row r="692" spans="1:7" ht="15" hidden="1">
      <c r="A692" s="22" t="s">
        <v>35</v>
      </c>
      <c r="B692" s="15"/>
      <c r="C692" s="15" t="s">
        <v>116</v>
      </c>
      <c r="D692" s="15" t="s">
        <v>116</v>
      </c>
      <c r="E692" s="15" t="s">
        <v>417</v>
      </c>
      <c r="F692" s="15"/>
      <c r="G692" s="23">
        <f t="shared" si="0"/>
        <v>0</v>
      </c>
    </row>
    <row r="693" spans="1:7" ht="30.75" customHeight="1" hidden="1">
      <c r="A693" s="22" t="s">
        <v>418</v>
      </c>
      <c r="B693" s="14"/>
      <c r="C693" s="15" t="s">
        <v>116</v>
      </c>
      <c r="D693" s="15" t="s">
        <v>116</v>
      </c>
      <c r="E693" s="15" t="s">
        <v>419</v>
      </c>
      <c r="F693" s="15"/>
      <c r="G693" s="23">
        <f t="shared" si="0"/>
        <v>0</v>
      </c>
    </row>
    <row r="694" spans="1:7" ht="30" hidden="1">
      <c r="A694" s="22" t="s">
        <v>248</v>
      </c>
      <c r="B694" s="15"/>
      <c r="C694" s="15" t="s">
        <v>116</v>
      </c>
      <c r="D694" s="15" t="s">
        <v>116</v>
      </c>
      <c r="E694" s="15" t="s">
        <v>419</v>
      </c>
      <c r="F694" s="16">
        <v>600</v>
      </c>
      <c r="G694" s="23"/>
    </row>
    <row r="695" spans="1:7" ht="15" hidden="1">
      <c r="A695" s="22" t="s">
        <v>30</v>
      </c>
      <c r="B695" s="30"/>
      <c r="C695" s="30" t="s">
        <v>31</v>
      </c>
      <c r="D695" s="30" t="s">
        <v>32</v>
      </c>
      <c r="E695" s="14"/>
      <c r="F695" s="14"/>
      <c r="G695" s="26">
        <f aca="true" t="shared" si="1" ref="G695:G700">SUM(G696)</f>
        <v>0</v>
      </c>
    </row>
    <row r="696" spans="1:7" ht="15" hidden="1">
      <c r="A696" s="68" t="s">
        <v>77</v>
      </c>
      <c r="B696" s="69"/>
      <c r="C696" s="45" t="s">
        <v>31</v>
      </c>
      <c r="D696" s="45" t="s">
        <v>78</v>
      </c>
      <c r="E696" s="45"/>
      <c r="F696" s="70"/>
      <c r="G696" s="71">
        <f t="shared" si="1"/>
        <v>0</v>
      </c>
    </row>
    <row r="697" spans="1:7" ht="30" hidden="1">
      <c r="A697" s="22" t="s">
        <v>608</v>
      </c>
      <c r="B697" s="69"/>
      <c r="C697" s="45" t="s">
        <v>31</v>
      </c>
      <c r="D697" s="45" t="s">
        <v>78</v>
      </c>
      <c r="E697" s="45" t="s">
        <v>16</v>
      </c>
      <c r="F697" s="70"/>
      <c r="G697" s="71">
        <f t="shared" si="1"/>
        <v>0</v>
      </c>
    </row>
    <row r="698" spans="1:7" ht="15" hidden="1">
      <c r="A698" s="22" t="s">
        <v>86</v>
      </c>
      <c r="B698" s="69"/>
      <c r="C698" s="45" t="s">
        <v>31</v>
      </c>
      <c r="D698" s="45" t="s">
        <v>78</v>
      </c>
      <c r="E698" s="45" t="s">
        <v>68</v>
      </c>
      <c r="F698" s="70"/>
      <c r="G698" s="71">
        <f t="shared" si="1"/>
        <v>0</v>
      </c>
    </row>
    <row r="699" spans="1:7" ht="15" hidden="1">
      <c r="A699" s="22" t="s">
        <v>35</v>
      </c>
      <c r="B699" s="69"/>
      <c r="C699" s="45" t="s">
        <v>31</v>
      </c>
      <c r="D699" s="45" t="s">
        <v>78</v>
      </c>
      <c r="E699" s="45" t="s">
        <v>506</v>
      </c>
      <c r="F699" s="70"/>
      <c r="G699" s="71">
        <f t="shared" si="1"/>
        <v>0</v>
      </c>
    </row>
    <row r="700" spans="1:7" ht="15" hidden="1">
      <c r="A700" s="22" t="s">
        <v>37</v>
      </c>
      <c r="B700" s="69"/>
      <c r="C700" s="45" t="s">
        <v>31</v>
      </c>
      <c r="D700" s="45" t="s">
        <v>78</v>
      </c>
      <c r="E700" s="45" t="s">
        <v>507</v>
      </c>
      <c r="F700" s="70"/>
      <c r="G700" s="71">
        <f t="shared" si="1"/>
        <v>0</v>
      </c>
    </row>
    <row r="701" spans="1:7" ht="30" hidden="1">
      <c r="A701" s="36" t="s">
        <v>124</v>
      </c>
      <c r="B701" s="69"/>
      <c r="C701" s="45" t="s">
        <v>31</v>
      </c>
      <c r="D701" s="45" t="s">
        <v>78</v>
      </c>
      <c r="E701" s="45" t="s">
        <v>507</v>
      </c>
      <c r="F701" s="70">
        <v>600</v>
      </c>
      <c r="G701" s="71"/>
    </row>
    <row r="702" spans="1:7" ht="15">
      <c r="A702" s="22" t="s">
        <v>280</v>
      </c>
      <c r="B702" s="15"/>
      <c r="C702" s="15" t="s">
        <v>173</v>
      </c>
      <c r="D702" s="15"/>
      <c r="E702" s="15"/>
      <c r="F702" s="15"/>
      <c r="G702" s="23">
        <f>G703+G736+G756+G776</f>
        <v>146828.8</v>
      </c>
    </row>
    <row r="703" spans="1:7" ht="15">
      <c r="A703" s="22" t="s">
        <v>281</v>
      </c>
      <c r="B703" s="15"/>
      <c r="C703" s="15" t="s">
        <v>173</v>
      </c>
      <c r="D703" s="15" t="s">
        <v>34</v>
      </c>
      <c r="E703" s="15"/>
      <c r="F703" s="15"/>
      <c r="G703" s="23">
        <f>+G704</f>
        <v>118110.3</v>
      </c>
    </row>
    <row r="704" spans="1:7" ht="30">
      <c r="A704" s="22" t="s">
        <v>700</v>
      </c>
      <c r="B704" s="15"/>
      <c r="C704" s="15" t="s">
        <v>173</v>
      </c>
      <c r="D704" s="15" t="s">
        <v>34</v>
      </c>
      <c r="E704" s="15" t="s">
        <v>283</v>
      </c>
      <c r="F704" s="15"/>
      <c r="G704" s="23">
        <f>SUM(G705+G714+G725)</f>
        <v>118110.3</v>
      </c>
    </row>
    <row r="705" spans="1:7" ht="30">
      <c r="A705" s="22" t="s">
        <v>295</v>
      </c>
      <c r="B705" s="15"/>
      <c r="C705" s="15" t="s">
        <v>173</v>
      </c>
      <c r="D705" s="15" t="s">
        <v>34</v>
      </c>
      <c r="E705" s="15" t="s">
        <v>286</v>
      </c>
      <c r="F705" s="15"/>
      <c r="G705" s="23">
        <f>G706</f>
        <v>7407.4</v>
      </c>
    </row>
    <row r="706" spans="1:7" ht="15">
      <c r="A706" s="22" t="s">
        <v>35</v>
      </c>
      <c r="B706" s="15"/>
      <c r="C706" s="15" t="s">
        <v>173</v>
      </c>
      <c r="D706" s="15" t="s">
        <v>34</v>
      </c>
      <c r="E706" s="15" t="s">
        <v>371</v>
      </c>
      <c r="F706" s="15"/>
      <c r="G706" s="23">
        <f>SUM(G707)</f>
        <v>7407.4</v>
      </c>
    </row>
    <row r="707" spans="1:7" ht="15">
      <c r="A707" s="22" t="s">
        <v>285</v>
      </c>
      <c r="B707" s="15"/>
      <c r="C707" s="15" t="s">
        <v>173</v>
      </c>
      <c r="D707" s="15" t="s">
        <v>34</v>
      </c>
      <c r="E707" s="15" t="s">
        <v>372</v>
      </c>
      <c r="F707" s="15"/>
      <c r="G707" s="23">
        <f>+G708+G709+G710+G711+G712</f>
        <v>7407.4</v>
      </c>
    </row>
    <row r="708" spans="1:7" ht="30">
      <c r="A708" s="22" t="s">
        <v>717</v>
      </c>
      <c r="B708" s="15"/>
      <c r="C708" s="15" t="s">
        <v>173</v>
      </c>
      <c r="D708" s="15" t="s">
        <v>34</v>
      </c>
      <c r="E708" s="15" t="s">
        <v>372</v>
      </c>
      <c r="F708" s="15" t="s">
        <v>91</v>
      </c>
      <c r="G708" s="23">
        <v>2360</v>
      </c>
    </row>
    <row r="709" spans="1:7" ht="30">
      <c r="A709" s="22" t="s">
        <v>52</v>
      </c>
      <c r="B709" s="15"/>
      <c r="C709" s="15" t="s">
        <v>173</v>
      </c>
      <c r="D709" s="15" t="s">
        <v>34</v>
      </c>
      <c r="E709" s="15" t="s">
        <v>372</v>
      </c>
      <c r="F709" s="15" t="s">
        <v>93</v>
      </c>
      <c r="G709" s="23">
        <f>4847.4-1100</f>
        <v>3747.3999999999996</v>
      </c>
    </row>
    <row r="710" spans="1:7" ht="15" hidden="1">
      <c r="A710" s="22" t="s">
        <v>42</v>
      </c>
      <c r="B710" s="15"/>
      <c r="C710" s="15" t="s">
        <v>173</v>
      </c>
      <c r="D710" s="15" t="s">
        <v>34</v>
      </c>
      <c r="E710" s="15" t="s">
        <v>372</v>
      </c>
      <c r="F710" s="15" t="s">
        <v>101</v>
      </c>
      <c r="G710" s="23">
        <v>0</v>
      </c>
    </row>
    <row r="711" spans="1:7" ht="30">
      <c r="A711" s="22" t="s">
        <v>248</v>
      </c>
      <c r="B711" s="15"/>
      <c r="C711" s="15" t="s">
        <v>173</v>
      </c>
      <c r="D711" s="15" t="s">
        <v>34</v>
      </c>
      <c r="E711" s="15" t="s">
        <v>372</v>
      </c>
      <c r="F711" s="15" t="s">
        <v>125</v>
      </c>
      <c r="G711" s="23">
        <v>300</v>
      </c>
    </row>
    <row r="712" spans="1:7" ht="30">
      <c r="A712" s="22" t="s">
        <v>629</v>
      </c>
      <c r="B712" s="15"/>
      <c r="C712" s="15" t="s">
        <v>173</v>
      </c>
      <c r="D712" s="15" t="s">
        <v>34</v>
      </c>
      <c r="E712" s="15" t="s">
        <v>718</v>
      </c>
      <c r="F712" s="15"/>
      <c r="G712" s="23">
        <f>G713</f>
        <v>1000</v>
      </c>
    </row>
    <row r="713" spans="1:7" ht="30">
      <c r="A713" s="22" t="s">
        <v>248</v>
      </c>
      <c r="B713" s="15"/>
      <c r="C713" s="15" t="s">
        <v>173</v>
      </c>
      <c r="D713" s="15" t="s">
        <v>34</v>
      </c>
      <c r="E713" s="15" t="s">
        <v>718</v>
      </c>
      <c r="F713" s="15" t="s">
        <v>125</v>
      </c>
      <c r="G713" s="23">
        <v>1000</v>
      </c>
    </row>
    <row r="714" spans="1:7" ht="60">
      <c r="A714" s="22" t="s">
        <v>293</v>
      </c>
      <c r="B714" s="15"/>
      <c r="C714" s="15" t="s">
        <v>173</v>
      </c>
      <c r="D714" s="15" t="s">
        <v>34</v>
      </c>
      <c r="E714" s="16" t="s">
        <v>288</v>
      </c>
      <c r="F714" s="15"/>
      <c r="G714" s="23">
        <f>G715+G718</f>
        <v>107692.90000000001</v>
      </c>
    </row>
    <row r="715" spans="1:7" ht="30">
      <c r="A715" s="22" t="s">
        <v>287</v>
      </c>
      <c r="B715" s="15"/>
      <c r="C715" s="15" t="s">
        <v>173</v>
      </c>
      <c r="D715" s="15" t="s">
        <v>34</v>
      </c>
      <c r="E715" s="16" t="s">
        <v>373</v>
      </c>
      <c r="F715" s="15"/>
      <c r="G715" s="23">
        <f>G716</f>
        <v>105095.6</v>
      </c>
    </row>
    <row r="716" spans="1:7" ht="15">
      <c r="A716" s="22" t="s">
        <v>285</v>
      </c>
      <c r="B716" s="15"/>
      <c r="C716" s="15" t="s">
        <v>173</v>
      </c>
      <c r="D716" s="15" t="s">
        <v>34</v>
      </c>
      <c r="E716" s="16" t="s">
        <v>374</v>
      </c>
      <c r="F716" s="15"/>
      <c r="G716" s="23">
        <f>G717</f>
        <v>105095.6</v>
      </c>
    </row>
    <row r="717" spans="1:7" ht="30">
      <c r="A717" s="22" t="s">
        <v>72</v>
      </c>
      <c r="B717" s="15"/>
      <c r="C717" s="15" t="s">
        <v>173</v>
      </c>
      <c r="D717" s="15" t="s">
        <v>34</v>
      </c>
      <c r="E717" s="16" t="s">
        <v>374</v>
      </c>
      <c r="F717" s="15" t="s">
        <v>125</v>
      </c>
      <c r="G717" s="23">
        <v>105095.6</v>
      </c>
    </row>
    <row r="718" spans="1:7" ht="15">
      <c r="A718" s="22" t="s">
        <v>154</v>
      </c>
      <c r="B718" s="15"/>
      <c r="C718" s="15" t="s">
        <v>173</v>
      </c>
      <c r="D718" s="15" t="s">
        <v>34</v>
      </c>
      <c r="E718" s="16" t="s">
        <v>579</v>
      </c>
      <c r="F718" s="15"/>
      <c r="G718" s="23">
        <f>G722+G719</f>
        <v>2597.3</v>
      </c>
    </row>
    <row r="719" spans="1:7" ht="15">
      <c r="A719" s="22" t="s">
        <v>290</v>
      </c>
      <c r="B719" s="15"/>
      <c r="C719" s="15" t="s">
        <v>173</v>
      </c>
      <c r="D719" s="15" t="s">
        <v>34</v>
      </c>
      <c r="E719" s="16" t="s">
        <v>580</v>
      </c>
      <c r="F719" s="15"/>
      <c r="G719" s="23">
        <f>G720</f>
        <v>919.8</v>
      </c>
    </row>
    <row r="720" spans="1:7" ht="15">
      <c r="A720" s="22" t="s">
        <v>285</v>
      </c>
      <c r="B720" s="15"/>
      <c r="C720" s="15" t="s">
        <v>173</v>
      </c>
      <c r="D720" s="15" t="s">
        <v>34</v>
      </c>
      <c r="E720" s="16" t="s">
        <v>581</v>
      </c>
      <c r="F720" s="15"/>
      <c r="G720" s="23">
        <f>G721</f>
        <v>919.8</v>
      </c>
    </row>
    <row r="721" spans="1:7" ht="30">
      <c r="A721" s="22" t="s">
        <v>72</v>
      </c>
      <c r="B721" s="15"/>
      <c r="C721" s="15" t="s">
        <v>173</v>
      </c>
      <c r="D721" s="15" t="s">
        <v>34</v>
      </c>
      <c r="E721" s="16" t="s">
        <v>581</v>
      </c>
      <c r="F721" s="15" t="s">
        <v>125</v>
      </c>
      <c r="G721" s="23">
        <f>919.8</f>
        <v>919.8</v>
      </c>
    </row>
    <row r="722" spans="1:7" ht="15">
      <c r="A722" s="22" t="s">
        <v>291</v>
      </c>
      <c r="B722" s="15"/>
      <c r="C722" s="15" t="s">
        <v>173</v>
      </c>
      <c r="D722" s="15" t="s">
        <v>34</v>
      </c>
      <c r="E722" s="15" t="s">
        <v>627</v>
      </c>
      <c r="F722" s="15"/>
      <c r="G722" s="23">
        <f>G723</f>
        <v>1677.5</v>
      </c>
    </row>
    <row r="723" spans="1:7" ht="15">
      <c r="A723" s="22" t="s">
        <v>285</v>
      </c>
      <c r="B723" s="15"/>
      <c r="C723" s="15" t="s">
        <v>173</v>
      </c>
      <c r="D723" s="15" t="s">
        <v>34</v>
      </c>
      <c r="E723" s="15" t="s">
        <v>628</v>
      </c>
      <c r="F723" s="15"/>
      <c r="G723" s="23">
        <f>G724</f>
        <v>1677.5</v>
      </c>
    </row>
    <row r="724" spans="1:7" ht="30">
      <c r="A724" s="22" t="s">
        <v>72</v>
      </c>
      <c r="B724" s="15"/>
      <c r="C724" s="15" t="s">
        <v>173</v>
      </c>
      <c r="D724" s="15" t="s">
        <v>34</v>
      </c>
      <c r="E724" s="15" t="s">
        <v>628</v>
      </c>
      <c r="F724" s="15" t="s">
        <v>125</v>
      </c>
      <c r="G724" s="23">
        <f>1677.5</f>
        <v>1677.5</v>
      </c>
    </row>
    <row r="725" spans="1:7" ht="30">
      <c r="A725" s="22" t="s">
        <v>294</v>
      </c>
      <c r="B725" s="15"/>
      <c r="C725" s="15" t="s">
        <v>173</v>
      </c>
      <c r="D725" s="15" t="s">
        <v>34</v>
      </c>
      <c r="E725" s="15" t="s">
        <v>292</v>
      </c>
      <c r="F725" s="15"/>
      <c r="G725" s="23">
        <f>SUM(G726)</f>
        <v>3010</v>
      </c>
    </row>
    <row r="726" spans="1:7" ht="15">
      <c r="A726" s="22" t="s">
        <v>154</v>
      </c>
      <c r="B726" s="15"/>
      <c r="C726" s="15" t="s">
        <v>173</v>
      </c>
      <c r="D726" s="15" t="s">
        <v>34</v>
      </c>
      <c r="E726" s="15" t="s">
        <v>375</v>
      </c>
      <c r="F726" s="15"/>
      <c r="G726" s="23">
        <f>G727+G730+G733</f>
        <v>3010</v>
      </c>
    </row>
    <row r="727" spans="1:7" ht="15">
      <c r="A727" s="22" t="s">
        <v>289</v>
      </c>
      <c r="B727" s="15"/>
      <c r="C727" s="15" t="s">
        <v>173</v>
      </c>
      <c r="D727" s="15" t="s">
        <v>34</v>
      </c>
      <c r="E727" s="15" t="s">
        <v>376</v>
      </c>
      <c r="F727" s="15"/>
      <c r="G727" s="23">
        <f>G728</f>
        <v>1000</v>
      </c>
    </row>
    <row r="728" spans="1:7" ht="15">
      <c r="A728" s="22" t="s">
        <v>285</v>
      </c>
      <c r="B728" s="15"/>
      <c r="C728" s="15" t="s">
        <v>173</v>
      </c>
      <c r="D728" s="15" t="s">
        <v>34</v>
      </c>
      <c r="E728" s="15" t="s">
        <v>377</v>
      </c>
      <c r="F728" s="15"/>
      <c r="G728" s="23">
        <f>G729</f>
        <v>1000</v>
      </c>
    </row>
    <row r="729" spans="1:7" ht="30">
      <c r="A729" s="22" t="s">
        <v>248</v>
      </c>
      <c r="B729" s="15"/>
      <c r="C729" s="15" t="s">
        <v>173</v>
      </c>
      <c r="D729" s="15" t="s">
        <v>34</v>
      </c>
      <c r="E729" s="15" t="s">
        <v>377</v>
      </c>
      <c r="F729" s="15" t="s">
        <v>125</v>
      </c>
      <c r="G729" s="23">
        <v>1000</v>
      </c>
    </row>
    <row r="730" spans="1:7" ht="15" hidden="1">
      <c r="A730" s="22" t="s">
        <v>290</v>
      </c>
      <c r="B730" s="15"/>
      <c r="C730" s="15" t="s">
        <v>173</v>
      </c>
      <c r="D730" s="15" t="s">
        <v>34</v>
      </c>
      <c r="E730" s="15" t="s">
        <v>378</v>
      </c>
      <c r="F730" s="15"/>
      <c r="G730" s="23">
        <f>G731</f>
        <v>0</v>
      </c>
    </row>
    <row r="731" spans="1:7" ht="15" hidden="1">
      <c r="A731" s="22" t="s">
        <v>285</v>
      </c>
      <c r="B731" s="15"/>
      <c r="C731" s="15" t="s">
        <v>173</v>
      </c>
      <c r="D731" s="15" t="s">
        <v>34</v>
      </c>
      <c r="E731" s="15" t="s">
        <v>379</v>
      </c>
      <c r="F731" s="15"/>
      <c r="G731" s="23">
        <f>G732</f>
        <v>0</v>
      </c>
    </row>
    <row r="732" spans="1:7" ht="30" hidden="1">
      <c r="A732" s="22" t="s">
        <v>248</v>
      </c>
      <c r="B732" s="15"/>
      <c r="C732" s="15" t="s">
        <v>173</v>
      </c>
      <c r="D732" s="15" t="s">
        <v>34</v>
      </c>
      <c r="E732" s="15" t="s">
        <v>379</v>
      </c>
      <c r="F732" s="15" t="s">
        <v>125</v>
      </c>
      <c r="G732" s="23">
        <v>0</v>
      </c>
    </row>
    <row r="733" spans="1:7" ht="15">
      <c r="A733" s="22" t="s">
        <v>291</v>
      </c>
      <c r="B733" s="15"/>
      <c r="C733" s="15" t="s">
        <v>173</v>
      </c>
      <c r="D733" s="15" t="s">
        <v>34</v>
      </c>
      <c r="E733" s="15" t="s">
        <v>380</v>
      </c>
      <c r="F733" s="15"/>
      <c r="G733" s="23">
        <f>G734</f>
        <v>2010</v>
      </c>
    </row>
    <row r="734" spans="1:7" ht="15">
      <c r="A734" s="22" t="s">
        <v>285</v>
      </c>
      <c r="B734" s="15"/>
      <c r="C734" s="15" t="s">
        <v>173</v>
      </c>
      <c r="D734" s="15" t="s">
        <v>34</v>
      </c>
      <c r="E734" s="15" t="s">
        <v>381</v>
      </c>
      <c r="F734" s="15"/>
      <c r="G734" s="23">
        <f>G735</f>
        <v>2010</v>
      </c>
    </row>
    <row r="735" spans="1:7" ht="30">
      <c r="A735" s="22" t="s">
        <v>248</v>
      </c>
      <c r="B735" s="15"/>
      <c r="C735" s="15" t="s">
        <v>173</v>
      </c>
      <c r="D735" s="15" t="s">
        <v>34</v>
      </c>
      <c r="E735" s="15" t="s">
        <v>381</v>
      </c>
      <c r="F735" s="15" t="s">
        <v>125</v>
      </c>
      <c r="G735" s="23">
        <f>315+300+615+280+500</f>
        <v>2010</v>
      </c>
    </row>
    <row r="736" spans="1:7" ht="15">
      <c r="A736" s="227" t="s">
        <v>191</v>
      </c>
      <c r="B736" s="15"/>
      <c r="C736" s="15" t="s">
        <v>173</v>
      </c>
      <c r="D736" s="15" t="s">
        <v>44</v>
      </c>
      <c r="E736" s="15"/>
      <c r="F736" s="15"/>
      <c r="G736" s="23">
        <f>+G737+G749</f>
        <v>4778.2</v>
      </c>
    </row>
    <row r="737" spans="1:7" ht="30">
      <c r="A737" s="227" t="s">
        <v>721</v>
      </c>
      <c r="B737" s="15"/>
      <c r="C737" s="15" t="s">
        <v>173</v>
      </c>
      <c r="D737" s="15" t="s">
        <v>44</v>
      </c>
      <c r="E737" s="15" t="s">
        <v>512</v>
      </c>
      <c r="F737" s="15"/>
      <c r="G737" s="23">
        <f>SUM(G738+G745)</f>
        <v>3265.1</v>
      </c>
    </row>
    <row r="738" spans="1:7" ht="30">
      <c r="A738" s="227" t="s">
        <v>513</v>
      </c>
      <c r="B738" s="15"/>
      <c r="C738" s="15" t="s">
        <v>173</v>
      </c>
      <c r="D738" s="15" t="s">
        <v>44</v>
      </c>
      <c r="E738" s="58" t="s">
        <v>514</v>
      </c>
      <c r="F738" s="15"/>
      <c r="G738" s="23">
        <f>SUM(G739+G742)</f>
        <v>2384.7</v>
      </c>
    </row>
    <row r="739" spans="1:7" ht="15">
      <c r="A739" s="236" t="s">
        <v>516</v>
      </c>
      <c r="B739" s="15"/>
      <c r="C739" s="15" t="s">
        <v>173</v>
      </c>
      <c r="D739" s="15" t="s">
        <v>44</v>
      </c>
      <c r="E739" s="58" t="s">
        <v>896</v>
      </c>
      <c r="F739" s="15"/>
      <c r="G739" s="23">
        <f>SUM(G740)</f>
        <v>1584.7</v>
      </c>
    </row>
    <row r="740" spans="1:7" ht="30">
      <c r="A740" s="236" t="s">
        <v>897</v>
      </c>
      <c r="B740" s="15"/>
      <c r="C740" s="15" t="s">
        <v>173</v>
      </c>
      <c r="D740" s="15" t="s">
        <v>44</v>
      </c>
      <c r="E740" s="58" t="s">
        <v>895</v>
      </c>
      <c r="F740" s="15"/>
      <c r="G740" s="23">
        <f>G741</f>
        <v>1584.7</v>
      </c>
    </row>
    <row r="741" spans="1:7" ht="30">
      <c r="A741" s="227" t="s">
        <v>248</v>
      </c>
      <c r="B741" s="15"/>
      <c r="C741" s="15" t="s">
        <v>173</v>
      </c>
      <c r="D741" s="15" t="s">
        <v>44</v>
      </c>
      <c r="E741" s="58" t="s">
        <v>895</v>
      </c>
      <c r="F741" s="15" t="s">
        <v>125</v>
      </c>
      <c r="G741" s="23">
        <v>1584.7</v>
      </c>
    </row>
    <row r="742" spans="1:7" ht="15">
      <c r="A742" s="227" t="s">
        <v>894</v>
      </c>
      <c r="B742" s="15"/>
      <c r="C742" s="15" t="s">
        <v>173</v>
      </c>
      <c r="D742" s="15" t="s">
        <v>44</v>
      </c>
      <c r="E742" s="58" t="s">
        <v>893</v>
      </c>
      <c r="F742" s="15"/>
      <c r="G742" s="23">
        <f>SUM(G743)</f>
        <v>800</v>
      </c>
    </row>
    <row r="743" spans="1:7" ht="30">
      <c r="A743" s="36" t="s">
        <v>722</v>
      </c>
      <c r="B743" s="15"/>
      <c r="C743" s="15" t="s">
        <v>173</v>
      </c>
      <c r="D743" s="15" t="s">
        <v>44</v>
      </c>
      <c r="E743" s="58" t="s">
        <v>892</v>
      </c>
      <c r="F743" s="15"/>
      <c r="G743" s="23">
        <f>SUM(G744)</f>
        <v>800</v>
      </c>
    </row>
    <row r="744" spans="1:7" ht="30">
      <c r="A744" s="227" t="s">
        <v>248</v>
      </c>
      <c r="B744" s="15"/>
      <c r="C744" s="15" t="s">
        <v>173</v>
      </c>
      <c r="D744" s="15" t="s">
        <v>44</v>
      </c>
      <c r="E744" s="58" t="s">
        <v>892</v>
      </c>
      <c r="F744" s="15" t="s">
        <v>125</v>
      </c>
      <c r="G744" s="23">
        <v>800</v>
      </c>
    </row>
    <row r="745" spans="1:7" ht="15">
      <c r="A745" s="227" t="s">
        <v>518</v>
      </c>
      <c r="B745" s="15"/>
      <c r="C745" s="15" t="s">
        <v>173</v>
      </c>
      <c r="D745" s="15" t="s">
        <v>44</v>
      </c>
      <c r="E745" s="58" t="s">
        <v>519</v>
      </c>
      <c r="F745" s="15"/>
      <c r="G745" s="23">
        <f>SUM(G746)</f>
        <v>880.4</v>
      </c>
    </row>
    <row r="746" spans="1:7" ht="15">
      <c r="A746" s="236" t="s">
        <v>516</v>
      </c>
      <c r="B746" s="15"/>
      <c r="C746" s="15" t="s">
        <v>173</v>
      </c>
      <c r="D746" s="15" t="s">
        <v>44</v>
      </c>
      <c r="E746" s="58" t="s">
        <v>898</v>
      </c>
      <c r="F746" s="15"/>
      <c r="G746" s="23">
        <f>SUM(G747)</f>
        <v>880.4</v>
      </c>
    </row>
    <row r="747" spans="1:7" ht="45">
      <c r="A747" s="227" t="s">
        <v>723</v>
      </c>
      <c r="B747" s="15"/>
      <c r="C747" s="15" t="s">
        <v>173</v>
      </c>
      <c r="D747" s="15" t="s">
        <v>44</v>
      </c>
      <c r="E747" s="15" t="s">
        <v>891</v>
      </c>
      <c r="F747" s="15"/>
      <c r="G747" s="23">
        <f>SUM(G748)</f>
        <v>880.4</v>
      </c>
    </row>
    <row r="748" spans="1:7" ht="30">
      <c r="A748" s="227" t="s">
        <v>72</v>
      </c>
      <c r="B748" s="15"/>
      <c r="C748" s="15" t="s">
        <v>173</v>
      </c>
      <c r="D748" s="15" t="s">
        <v>44</v>
      </c>
      <c r="E748" s="15" t="s">
        <v>891</v>
      </c>
      <c r="F748" s="15" t="s">
        <v>125</v>
      </c>
      <c r="G748" s="23">
        <v>880.4</v>
      </c>
    </row>
    <row r="749" spans="1:7" ht="30">
      <c r="A749" s="227" t="s">
        <v>700</v>
      </c>
      <c r="B749" s="15"/>
      <c r="C749" s="15" t="s">
        <v>173</v>
      </c>
      <c r="D749" s="15" t="s">
        <v>44</v>
      </c>
      <c r="E749" s="15" t="s">
        <v>283</v>
      </c>
      <c r="F749" s="15"/>
      <c r="G749" s="23">
        <f>SUM(G750)</f>
        <v>1513.1</v>
      </c>
    </row>
    <row r="750" spans="1:7" ht="30">
      <c r="A750" s="227" t="s">
        <v>295</v>
      </c>
      <c r="B750" s="15"/>
      <c r="C750" s="15" t="s">
        <v>173</v>
      </c>
      <c r="D750" s="15" t="s">
        <v>44</v>
      </c>
      <c r="E750" s="15" t="s">
        <v>286</v>
      </c>
      <c r="F750" s="15"/>
      <c r="G750" s="23">
        <f>SUM(G751)</f>
        <v>1513.1</v>
      </c>
    </row>
    <row r="751" spans="1:7" ht="15">
      <c r="A751" s="227" t="s">
        <v>35</v>
      </c>
      <c r="B751" s="15"/>
      <c r="C751" s="15" t="s">
        <v>173</v>
      </c>
      <c r="D751" s="15" t="s">
        <v>44</v>
      </c>
      <c r="E751" s="15" t="s">
        <v>371</v>
      </c>
      <c r="F751" s="15"/>
      <c r="G751" s="23">
        <f>SUM(G752+G754)</f>
        <v>1513.1</v>
      </c>
    </row>
    <row r="752" spans="1:7" ht="60">
      <c r="A752" s="227" t="s">
        <v>901</v>
      </c>
      <c r="B752" s="15"/>
      <c r="C752" s="15" t="s">
        <v>173</v>
      </c>
      <c r="D752" s="15" t="s">
        <v>44</v>
      </c>
      <c r="E752" s="15" t="s">
        <v>899</v>
      </c>
      <c r="F752" s="15"/>
      <c r="G752" s="23">
        <f>SUM(G753)</f>
        <v>1348.1</v>
      </c>
    </row>
    <row r="753" spans="1:7" ht="30">
      <c r="A753" s="227" t="s">
        <v>248</v>
      </c>
      <c r="B753" s="15"/>
      <c r="C753" s="15" t="s">
        <v>173</v>
      </c>
      <c r="D753" s="15" t="s">
        <v>44</v>
      </c>
      <c r="E753" s="15" t="s">
        <v>899</v>
      </c>
      <c r="F753" s="15" t="s">
        <v>125</v>
      </c>
      <c r="G753" s="23">
        <v>1348.1</v>
      </c>
    </row>
    <row r="754" spans="1:7" ht="60">
      <c r="A754" s="227" t="s">
        <v>902</v>
      </c>
      <c r="B754" s="15"/>
      <c r="C754" s="15" t="s">
        <v>173</v>
      </c>
      <c r="D754" s="15" t="s">
        <v>44</v>
      </c>
      <c r="E754" s="15" t="s">
        <v>900</v>
      </c>
      <c r="F754" s="15"/>
      <c r="G754" s="23">
        <f>SUM(G755)</f>
        <v>165</v>
      </c>
    </row>
    <row r="755" spans="1:7" ht="30">
      <c r="A755" s="227" t="s">
        <v>248</v>
      </c>
      <c r="B755" s="15"/>
      <c r="C755" s="15" t="s">
        <v>173</v>
      </c>
      <c r="D755" s="15" t="s">
        <v>44</v>
      </c>
      <c r="E755" s="15" t="s">
        <v>900</v>
      </c>
      <c r="F755" s="15" t="s">
        <v>125</v>
      </c>
      <c r="G755" s="23">
        <v>165</v>
      </c>
    </row>
    <row r="756" spans="1:7" ht="15">
      <c r="A756" s="227" t="s">
        <v>192</v>
      </c>
      <c r="B756" s="15"/>
      <c r="C756" s="15" t="s">
        <v>173</v>
      </c>
      <c r="D756" s="15" t="s">
        <v>54</v>
      </c>
      <c r="E756" s="15"/>
      <c r="F756" s="15"/>
      <c r="G756" s="23">
        <f>G757+G769</f>
        <v>13917.900000000001</v>
      </c>
    </row>
    <row r="757" spans="1:7" ht="30">
      <c r="A757" s="227" t="s">
        <v>724</v>
      </c>
      <c r="B757" s="15"/>
      <c r="C757" s="15" t="s">
        <v>173</v>
      </c>
      <c r="D757" s="15" t="s">
        <v>54</v>
      </c>
      <c r="E757" s="15" t="s">
        <v>512</v>
      </c>
      <c r="F757" s="15"/>
      <c r="G757" s="23">
        <f>G762+G758</f>
        <v>12397.900000000001</v>
      </c>
    </row>
    <row r="758" spans="1:7" ht="30">
      <c r="A758" s="227" t="s">
        <v>513</v>
      </c>
      <c r="B758" s="15"/>
      <c r="C758" s="15" t="s">
        <v>173</v>
      </c>
      <c r="D758" s="15" t="s">
        <v>54</v>
      </c>
      <c r="E758" s="15" t="s">
        <v>514</v>
      </c>
      <c r="F758" s="15"/>
      <c r="G758" s="23">
        <f>G759</f>
        <v>2000</v>
      </c>
    </row>
    <row r="759" spans="1:7" ht="15">
      <c r="A759" s="236" t="s">
        <v>516</v>
      </c>
      <c r="B759" s="15"/>
      <c r="C759" s="15" t="s">
        <v>173</v>
      </c>
      <c r="D759" s="15" t="s">
        <v>54</v>
      </c>
      <c r="E759" s="15" t="s">
        <v>896</v>
      </c>
      <c r="F759" s="15"/>
      <c r="G759" s="23">
        <f>SUM(G760)</f>
        <v>2000</v>
      </c>
    </row>
    <row r="760" spans="1:7" ht="36" customHeight="1">
      <c r="A760" s="22" t="s">
        <v>725</v>
      </c>
      <c r="B760" s="15"/>
      <c r="C760" s="15" t="s">
        <v>173</v>
      </c>
      <c r="D760" s="15" t="s">
        <v>54</v>
      </c>
      <c r="E760" s="15" t="s">
        <v>911</v>
      </c>
      <c r="F760" s="15"/>
      <c r="G760" s="23">
        <f>G761</f>
        <v>2000</v>
      </c>
    </row>
    <row r="761" spans="1:7" ht="30">
      <c r="A761" s="22" t="s">
        <v>52</v>
      </c>
      <c r="B761" s="15"/>
      <c r="C761" s="15" t="s">
        <v>173</v>
      </c>
      <c r="D761" s="15" t="s">
        <v>54</v>
      </c>
      <c r="E761" s="15" t="s">
        <v>911</v>
      </c>
      <c r="F761" s="15" t="s">
        <v>93</v>
      </c>
      <c r="G761" s="23">
        <v>2000</v>
      </c>
    </row>
    <row r="762" spans="1:7" ht="15">
      <c r="A762" s="22" t="s">
        <v>779</v>
      </c>
      <c r="B762" s="15"/>
      <c r="C762" s="15" t="s">
        <v>173</v>
      </c>
      <c r="D762" s="15" t="s">
        <v>54</v>
      </c>
      <c r="E762" s="15" t="s">
        <v>550</v>
      </c>
      <c r="F762" s="15"/>
      <c r="G762" s="23">
        <f>SUM(G763)+G766</f>
        <v>10397.900000000001</v>
      </c>
    </row>
    <row r="763" spans="1:7" ht="15">
      <c r="A763" s="22" t="s">
        <v>516</v>
      </c>
      <c r="B763" s="15"/>
      <c r="C763" s="15" t="s">
        <v>173</v>
      </c>
      <c r="D763" s="15" t="s">
        <v>54</v>
      </c>
      <c r="E763" s="15" t="s">
        <v>903</v>
      </c>
      <c r="F763" s="15"/>
      <c r="G763" s="23">
        <f>+G765</f>
        <v>2147.3</v>
      </c>
    </row>
    <row r="764" spans="1:7" ht="15">
      <c r="A764" s="22" t="s">
        <v>630</v>
      </c>
      <c r="B764" s="15"/>
      <c r="C764" s="15" t="s">
        <v>173</v>
      </c>
      <c r="D764" s="15" t="s">
        <v>54</v>
      </c>
      <c r="E764" s="15" t="s">
        <v>904</v>
      </c>
      <c r="F764" s="15"/>
      <c r="G764" s="23">
        <f>G765</f>
        <v>2147.3</v>
      </c>
    </row>
    <row r="765" spans="1:7" ht="30">
      <c r="A765" s="22" t="s">
        <v>72</v>
      </c>
      <c r="B765" s="15"/>
      <c r="C765" s="15" t="s">
        <v>173</v>
      </c>
      <c r="D765" s="15" t="s">
        <v>54</v>
      </c>
      <c r="E765" s="15" t="s">
        <v>904</v>
      </c>
      <c r="F765" s="15" t="s">
        <v>125</v>
      </c>
      <c r="G765" s="23">
        <v>2147.3</v>
      </c>
    </row>
    <row r="766" spans="1:7" ht="15">
      <c r="A766" s="227" t="s">
        <v>894</v>
      </c>
      <c r="B766" s="73"/>
      <c r="C766" s="15" t="s">
        <v>173</v>
      </c>
      <c r="D766" s="15" t="s">
        <v>54</v>
      </c>
      <c r="E766" s="74" t="s">
        <v>905</v>
      </c>
      <c r="F766" s="15"/>
      <c r="G766" s="23">
        <f>SUM(G767)</f>
        <v>8250.6</v>
      </c>
    </row>
    <row r="767" spans="1:7" ht="30">
      <c r="A767" s="72" t="s">
        <v>726</v>
      </c>
      <c r="B767" s="73"/>
      <c r="C767" s="15" t="s">
        <v>173</v>
      </c>
      <c r="D767" s="15" t="s">
        <v>54</v>
      </c>
      <c r="E767" s="74" t="s">
        <v>906</v>
      </c>
      <c r="F767" s="15"/>
      <c r="G767" s="23">
        <f>SUM(G768)</f>
        <v>8250.6</v>
      </c>
    </row>
    <row r="768" spans="1:7" ht="30">
      <c r="A768" s="22" t="s">
        <v>248</v>
      </c>
      <c r="B768" s="73"/>
      <c r="C768" s="15" t="s">
        <v>173</v>
      </c>
      <c r="D768" s="15" t="s">
        <v>54</v>
      </c>
      <c r="E768" s="74" t="s">
        <v>906</v>
      </c>
      <c r="F768" s="15" t="s">
        <v>125</v>
      </c>
      <c r="G768" s="23">
        <f>7250.6+1000</f>
        <v>8250.6</v>
      </c>
    </row>
    <row r="769" spans="1:7" ht="30">
      <c r="A769" s="227" t="s">
        <v>700</v>
      </c>
      <c r="B769" s="15"/>
      <c r="C769" s="15" t="s">
        <v>173</v>
      </c>
      <c r="D769" s="15" t="s">
        <v>54</v>
      </c>
      <c r="E769" s="15" t="s">
        <v>283</v>
      </c>
      <c r="F769" s="15"/>
      <c r="G769" s="23">
        <f>SUM(G770)</f>
        <v>1520</v>
      </c>
    </row>
    <row r="770" spans="1:7" ht="30">
      <c r="A770" s="227" t="s">
        <v>295</v>
      </c>
      <c r="B770" s="15"/>
      <c r="C770" s="15" t="s">
        <v>173</v>
      </c>
      <c r="D770" s="15" t="s">
        <v>54</v>
      </c>
      <c r="E770" s="15" t="s">
        <v>286</v>
      </c>
      <c r="F770" s="15"/>
      <c r="G770" s="23">
        <f>SUM(G771)</f>
        <v>1520</v>
      </c>
    </row>
    <row r="771" spans="1:7" ht="15">
      <c r="A771" s="227" t="s">
        <v>35</v>
      </c>
      <c r="B771" s="15"/>
      <c r="C771" s="15" t="s">
        <v>173</v>
      </c>
      <c r="D771" s="15" t="s">
        <v>54</v>
      </c>
      <c r="E771" s="15" t="s">
        <v>371</v>
      </c>
      <c r="F771" s="15"/>
      <c r="G771" s="23">
        <f>SUM(G772+G774)</f>
        <v>1520</v>
      </c>
    </row>
    <row r="772" spans="1:7" ht="60">
      <c r="A772" s="227" t="s">
        <v>907</v>
      </c>
      <c r="B772" s="73"/>
      <c r="C772" s="15" t="s">
        <v>173</v>
      </c>
      <c r="D772" s="15" t="s">
        <v>54</v>
      </c>
      <c r="E772" s="74" t="s">
        <v>909</v>
      </c>
      <c r="F772" s="15"/>
      <c r="G772" s="23">
        <f>SUM(G773)</f>
        <v>1100</v>
      </c>
    </row>
    <row r="773" spans="1:7" ht="30">
      <c r="A773" s="227" t="s">
        <v>52</v>
      </c>
      <c r="B773" s="73"/>
      <c r="C773" s="15" t="s">
        <v>173</v>
      </c>
      <c r="D773" s="15" t="s">
        <v>54</v>
      </c>
      <c r="E773" s="74" t="s">
        <v>909</v>
      </c>
      <c r="F773" s="15" t="s">
        <v>93</v>
      </c>
      <c r="G773" s="23">
        <v>1100</v>
      </c>
    </row>
    <row r="774" spans="1:7" ht="45">
      <c r="A774" s="227" t="s">
        <v>908</v>
      </c>
      <c r="B774" s="73"/>
      <c r="C774" s="15" t="s">
        <v>173</v>
      </c>
      <c r="D774" s="15" t="s">
        <v>54</v>
      </c>
      <c r="E774" s="74" t="s">
        <v>910</v>
      </c>
      <c r="F774" s="15"/>
      <c r="G774" s="23">
        <f>SUM(G775)</f>
        <v>420</v>
      </c>
    </row>
    <row r="775" spans="1:7" ht="30">
      <c r="A775" s="227" t="s">
        <v>248</v>
      </c>
      <c r="B775" s="73"/>
      <c r="C775" s="15" t="s">
        <v>173</v>
      </c>
      <c r="D775" s="15" t="s">
        <v>54</v>
      </c>
      <c r="E775" s="74" t="s">
        <v>910</v>
      </c>
      <c r="F775" s="15" t="s">
        <v>125</v>
      </c>
      <c r="G775" s="23">
        <v>420</v>
      </c>
    </row>
    <row r="776" spans="1:7" ht="15">
      <c r="A776" s="227" t="s">
        <v>193</v>
      </c>
      <c r="B776" s="73"/>
      <c r="C776" s="15" t="s">
        <v>173</v>
      </c>
      <c r="D776" s="15" t="s">
        <v>172</v>
      </c>
      <c r="E776" s="74"/>
      <c r="F776" s="15"/>
      <c r="G776" s="23">
        <f>SUM(G777)</f>
        <v>10022.4</v>
      </c>
    </row>
    <row r="777" spans="1:7" ht="30">
      <c r="A777" s="227" t="s">
        <v>700</v>
      </c>
      <c r="B777" s="73"/>
      <c r="C777" s="15" t="s">
        <v>173</v>
      </c>
      <c r="D777" s="15" t="s">
        <v>172</v>
      </c>
      <c r="E777" s="74" t="s">
        <v>283</v>
      </c>
      <c r="F777" s="15"/>
      <c r="G777" s="23">
        <f>SUM(G778+G791)</f>
        <v>10022.4</v>
      </c>
    </row>
    <row r="778" spans="1:7" ht="15">
      <c r="A778" s="227" t="s">
        <v>370</v>
      </c>
      <c r="B778" s="73"/>
      <c r="C778" s="15" t="s">
        <v>173</v>
      </c>
      <c r="D778" s="15" t="s">
        <v>172</v>
      </c>
      <c r="E778" s="74" t="s">
        <v>284</v>
      </c>
      <c r="F778" s="15"/>
      <c r="G778" s="23">
        <f>SUM(G779)</f>
        <v>9122.4</v>
      </c>
    </row>
    <row r="779" spans="1:7" ht="30">
      <c r="A779" s="227" t="s">
        <v>80</v>
      </c>
      <c r="B779" s="73"/>
      <c r="C779" s="15" t="s">
        <v>173</v>
      </c>
      <c r="D779" s="15" t="s">
        <v>172</v>
      </c>
      <c r="E779" s="74" t="s">
        <v>712</v>
      </c>
      <c r="F779" s="15"/>
      <c r="G779" s="23">
        <f>SUM(G780+G783+G786+G788)</f>
        <v>9122.4</v>
      </c>
    </row>
    <row r="780" spans="1:7" ht="15">
      <c r="A780" s="227" t="s">
        <v>82</v>
      </c>
      <c r="B780" s="73"/>
      <c r="C780" s="15" t="s">
        <v>173</v>
      </c>
      <c r="D780" s="15" t="s">
        <v>172</v>
      </c>
      <c r="E780" s="74" t="s">
        <v>713</v>
      </c>
      <c r="F780" s="15"/>
      <c r="G780" s="23">
        <f>SUM(G781:G782)</f>
        <v>7733.099999999999</v>
      </c>
    </row>
    <row r="781" spans="1:7" ht="45">
      <c r="A781" s="227" t="s">
        <v>51</v>
      </c>
      <c r="B781" s="73"/>
      <c r="C781" s="15" t="s">
        <v>173</v>
      </c>
      <c r="D781" s="15" t="s">
        <v>172</v>
      </c>
      <c r="E781" s="74" t="s">
        <v>713</v>
      </c>
      <c r="F781" s="15">
        <v>100</v>
      </c>
      <c r="G781" s="23">
        <v>7732.9</v>
      </c>
    </row>
    <row r="782" spans="1:7" ht="30">
      <c r="A782" s="227" t="s">
        <v>52</v>
      </c>
      <c r="B782" s="73"/>
      <c r="C782" s="15" t="s">
        <v>173</v>
      </c>
      <c r="D782" s="15" t="s">
        <v>172</v>
      </c>
      <c r="E782" s="74" t="s">
        <v>713</v>
      </c>
      <c r="F782" s="15">
        <v>200</v>
      </c>
      <c r="G782" s="23">
        <v>0.2</v>
      </c>
    </row>
    <row r="783" spans="1:7" ht="15">
      <c r="A783" s="227" t="s">
        <v>97</v>
      </c>
      <c r="B783" s="73"/>
      <c r="C783" s="15" t="s">
        <v>173</v>
      </c>
      <c r="D783" s="15" t="s">
        <v>172</v>
      </c>
      <c r="E783" s="74" t="s">
        <v>714</v>
      </c>
      <c r="F783" s="15"/>
      <c r="G783" s="23">
        <f>SUM(G784:G785)</f>
        <v>150.6</v>
      </c>
    </row>
    <row r="784" spans="1:7" ht="30">
      <c r="A784" s="227" t="s">
        <v>52</v>
      </c>
      <c r="B784" s="73"/>
      <c r="C784" s="15" t="s">
        <v>173</v>
      </c>
      <c r="D784" s="15" t="s">
        <v>172</v>
      </c>
      <c r="E784" s="74" t="s">
        <v>714</v>
      </c>
      <c r="F784" s="15">
        <v>200</v>
      </c>
      <c r="G784" s="23">
        <v>149.6</v>
      </c>
    </row>
    <row r="785" spans="1:7" ht="15">
      <c r="A785" s="227" t="s">
        <v>22</v>
      </c>
      <c r="B785" s="73"/>
      <c r="C785" s="15" t="s">
        <v>173</v>
      </c>
      <c r="D785" s="15" t="s">
        <v>172</v>
      </c>
      <c r="E785" s="74" t="s">
        <v>714</v>
      </c>
      <c r="F785" s="15">
        <v>800</v>
      </c>
      <c r="G785" s="23">
        <v>1</v>
      </c>
    </row>
    <row r="786" spans="1:7" ht="15">
      <c r="A786" s="227" t="s">
        <v>99</v>
      </c>
      <c r="B786" s="73"/>
      <c r="C786" s="15" t="s">
        <v>173</v>
      </c>
      <c r="D786" s="15" t="s">
        <v>172</v>
      </c>
      <c r="E786" s="74" t="s">
        <v>715</v>
      </c>
      <c r="F786" s="15"/>
      <c r="G786" s="23">
        <f>SUM(G787)</f>
        <v>434.1</v>
      </c>
    </row>
    <row r="787" spans="1:7" ht="30">
      <c r="A787" s="227" t="s">
        <v>52</v>
      </c>
      <c r="B787" s="73"/>
      <c r="C787" s="15" t="s">
        <v>173</v>
      </c>
      <c r="D787" s="15" t="s">
        <v>172</v>
      </c>
      <c r="E787" s="74" t="s">
        <v>715</v>
      </c>
      <c r="F787" s="15">
        <v>200</v>
      </c>
      <c r="G787" s="23">
        <v>434.1</v>
      </c>
    </row>
    <row r="788" spans="1:7" ht="15">
      <c r="A788" s="227" t="s">
        <v>100</v>
      </c>
      <c r="B788" s="73"/>
      <c r="C788" s="15" t="s">
        <v>173</v>
      </c>
      <c r="D788" s="15" t="s">
        <v>172</v>
      </c>
      <c r="E788" s="74" t="s">
        <v>716</v>
      </c>
      <c r="F788" s="15"/>
      <c r="G788" s="23">
        <f>SUM(G789:G790)</f>
        <v>804.6000000000004</v>
      </c>
    </row>
    <row r="789" spans="1:7" ht="30">
      <c r="A789" s="227" t="s">
        <v>52</v>
      </c>
      <c r="B789" s="73"/>
      <c r="C789" s="15" t="s">
        <v>173</v>
      </c>
      <c r="D789" s="15" t="s">
        <v>172</v>
      </c>
      <c r="E789" s="74" t="s">
        <v>716</v>
      </c>
      <c r="F789" s="15">
        <v>200</v>
      </c>
      <c r="G789" s="23">
        <v>695.5000000000003</v>
      </c>
    </row>
    <row r="790" spans="1:7" ht="15">
      <c r="A790" s="227" t="s">
        <v>22</v>
      </c>
      <c r="B790" s="73"/>
      <c r="C790" s="15" t="s">
        <v>173</v>
      </c>
      <c r="D790" s="15" t="s">
        <v>172</v>
      </c>
      <c r="E790" s="74" t="s">
        <v>716</v>
      </c>
      <c r="F790" s="15">
        <v>800</v>
      </c>
      <c r="G790" s="23">
        <v>109.1</v>
      </c>
    </row>
    <row r="791" spans="1:7" ht="30">
      <c r="A791" s="227" t="s">
        <v>294</v>
      </c>
      <c r="B791" s="73"/>
      <c r="C791" s="15" t="s">
        <v>173</v>
      </c>
      <c r="D791" s="15" t="s">
        <v>172</v>
      </c>
      <c r="E791" s="74" t="s">
        <v>292</v>
      </c>
      <c r="F791" s="15"/>
      <c r="G791" s="23">
        <f>SUM(G792)</f>
        <v>900</v>
      </c>
    </row>
    <row r="792" spans="1:7" ht="30">
      <c r="A792" s="227" t="s">
        <v>80</v>
      </c>
      <c r="B792" s="73"/>
      <c r="C792" s="15" t="s">
        <v>173</v>
      </c>
      <c r="D792" s="15" t="s">
        <v>172</v>
      </c>
      <c r="E792" s="74" t="s">
        <v>719</v>
      </c>
      <c r="F792" s="15"/>
      <c r="G792" s="23">
        <f>SUM(G793)</f>
        <v>900</v>
      </c>
    </row>
    <row r="793" spans="1:7" ht="15">
      <c r="A793" s="227" t="s">
        <v>100</v>
      </c>
      <c r="B793" s="73"/>
      <c r="C793" s="15" t="s">
        <v>173</v>
      </c>
      <c r="D793" s="15" t="s">
        <v>172</v>
      </c>
      <c r="E793" s="74" t="s">
        <v>720</v>
      </c>
      <c r="F793" s="15"/>
      <c r="G793" s="23">
        <f>SUM(G794)</f>
        <v>900</v>
      </c>
    </row>
    <row r="794" spans="1:7" ht="30">
      <c r="A794" s="227" t="s">
        <v>52</v>
      </c>
      <c r="B794" s="73"/>
      <c r="C794" s="15" t="s">
        <v>173</v>
      </c>
      <c r="D794" s="15" t="s">
        <v>172</v>
      </c>
      <c r="E794" s="74" t="s">
        <v>720</v>
      </c>
      <c r="F794" s="15" t="s">
        <v>93</v>
      </c>
      <c r="G794" s="23">
        <v>900</v>
      </c>
    </row>
    <row r="795" spans="1:7" ht="15">
      <c r="A795" s="17" t="s">
        <v>790</v>
      </c>
      <c r="B795" s="18" t="s">
        <v>382</v>
      </c>
      <c r="C795" s="19"/>
      <c r="D795" s="19"/>
      <c r="E795" s="75"/>
      <c r="F795" s="19"/>
      <c r="G795" s="20">
        <f>SUM(G796+G951)</f>
        <v>2243983.2</v>
      </c>
    </row>
    <row r="796" spans="1:7" ht="15">
      <c r="A796" s="22" t="s">
        <v>115</v>
      </c>
      <c r="B796" s="15"/>
      <c r="C796" s="15" t="s">
        <v>116</v>
      </c>
      <c r="D796" s="15"/>
      <c r="E796" s="15"/>
      <c r="F796" s="15"/>
      <c r="G796" s="23">
        <f>SUM(G797+G835+G885+G895+G922)</f>
        <v>2174552.7</v>
      </c>
    </row>
    <row r="797" spans="1:7" ht="15">
      <c r="A797" s="22" t="s">
        <v>183</v>
      </c>
      <c r="B797" s="15"/>
      <c r="C797" s="15" t="s">
        <v>116</v>
      </c>
      <c r="D797" s="15" t="s">
        <v>34</v>
      </c>
      <c r="E797" s="15"/>
      <c r="F797" s="15"/>
      <c r="G797" s="23">
        <f>SUM(G798)</f>
        <v>895587</v>
      </c>
    </row>
    <row r="798" spans="1:7" ht="32.25" customHeight="1">
      <c r="A798" s="22" t="s">
        <v>781</v>
      </c>
      <c r="B798" s="15"/>
      <c r="C798" s="15" t="s">
        <v>116</v>
      </c>
      <c r="D798" s="15" t="s">
        <v>34</v>
      </c>
      <c r="E798" s="14" t="s">
        <v>383</v>
      </c>
      <c r="F798" s="15"/>
      <c r="G798" s="23">
        <f>SUM(G799+G803+G808+G831)</f>
        <v>895587</v>
      </c>
    </row>
    <row r="799" spans="1:7" ht="15">
      <c r="A799" s="230" t="s">
        <v>35</v>
      </c>
      <c r="B799" s="15"/>
      <c r="C799" s="15" t="s">
        <v>116</v>
      </c>
      <c r="D799" s="15" t="s">
        <v>34</v>
      </c>
      <c r="E799" s="14" t="s">
        <v>384</v>
      </c>
      <c r="F799" s="15"/>
      <c r="G799" s="23">
        <f>SUM(G800)</f>
        <v>3630</v>
      </c>
    </row>
    <row r="800" spans="1:7" ht="15">
      <c r="A800" s="230" t="s">
        <v>389</v>
      </c>
      <c r="B800" s="15"/>
      <c r="C800" s="15" t="s">
        <v>116</v>
      </c>
      <c r="D800" s="15" t="s">
        <v>34</v>
      </c>
      <c r="E800" s="14" t="s">
        <v>473</v>
      </c>
      <c r="F800" s="15"/>
      <c r="G800" s="23">
        <f>SUM(G801:G802)</f>
        <v>3630</v>
      </c>
    </row>
    <row r="801" spans="1:7" ht="30">
      <c r="A801" s="230" t="s">
        <v>52</v>
      </c>
      <c r="B801" s="15"/>
      <c r="C801" s="15" t="s">
        <v>116</v>
      </c>
      <c r="D801" s="15" t="s">
        <v>34</v>
      </c>
      <c r="E801" s="14" t="s">
        <v>473</v>
      </c>
      <c r="F801" s="15" t="s">
        <v>93</v>
      </c>
      <c r="G801" s="23">
        <v>360.1</v>
      </c>
    </row>
    <row r="802" spans="1:7" ht="30">
      <c r="A802" s="230" t="s">
        <v>248</v>
      </c>
      <c r="B802" s="15"/>
      <c r="C802" s="15" t="s">
        <v>116</v>
      </c>
      <c r="D802" s="15" t="s">
        <v>34</v>
      </c>
      <c r="E802" s="14" t="s">
        <v>473</v>
      </c>
      <c r="F802" s="15" t="s">
        <v>125</v>
      </c>
      <c r="G802" s="23">
        <v>3269.9</v>
      </c>
    </row>
    <row r="803" spans="1:7" ht="45">
      <c r="A803" s="230" t="s">
        <v>26</v>
      </c>
      <c r="B803" s="15"/>
      <c r="C803" s="15" t="s">
        <v>116</v>
      </c>
      <c r="D803" s="15" t="s">
        <v>34</v>
      </c>
      <c r="E803" s="76" t="s">
        <v>987</v>
      </c>
      <c r="F803" s="32"/>
      <c r="G803" s="23">
        <f>SUM(G804)+G806</f>
        <v>740244</v>
      </c>
    </row>
    <row r="804" spans="1:7" ht="45">
      <c r="A804" s="230" t="s">
        <v>472</v>
      </c>
      <c r="B804" s="15"/>
      <c r="C804" s="15" t="s">
        <v>116</v>
      </c>
      <c r="D804" s="15" t="s">
        <v>34</v>
      </c>
      <c r="E804" s="76" t="s">
        <v>985</v>
      </c>
      <c r="F804" s="32"/>
      <c r="G804" s="23">
        <f>SUM(G805)</f>
        <v>487753.7</v>
      </c>
    </row>
    <row r="805" spans="1:7" ht="30">
      <c r="A805" s="230" t="s">
        <v>248</v>
      </c>
      <c r="B805" s="15"/>
      <c r="C805" s="15" t="s">
        <v>116</v>
      </c>
      <c r="D805" s="15" t="s">
        <v>34</v>
      </c>
      <c r="E805" s="76" t="s">
        <v>985</v>
      </c>
      <c r="F805" s="15" t="s">
        <v>125</v>
      </c>
      <c r="G805" s="23">
        <v>487753.7</v>
      </c>
    </row>
    <row r="806" spans="1:7" ht="15">
      <c r="A806" s="22" t="s">
        <v>389</v>
      </c>
      <c r="B806" s="15"/>
      <c r="C806" s="15" t="s">
        <v>116</v>
      </c>
      <c r="D806" s="15" t="s">
        <v>34</v>
      </c>
      <c r="E806" s="14" t="s">
        <v>390</v>
      </c>
      <c r="F806" s="15"/>
      <c r="G806" s="23">
        <f>G807</f>
        <v>252490.3</v>
      </c>
    </row>
    <row r="807" spans="1:7" ht="30">
      <c r="A807" s="22" t="s">
        <v>248</v>
      </c>
      <c r="B807" s="15"/>
      <c r="C807" s="15" t="s">
        <v>116</v>
      </c>
      <c r="D807" s="15" t="s">
        <v>34</v>
      </c>
      <c r="E807" s="14" t="s">
        <v>390</v>
      </c>
      <c r="F807" s="15" t="s">
        <v>125</v>
      </c>
      <c r="G807" s="23">
        <v>252490.3</v>
      </c>
    </row>
    <row r="808" spans="1:7" ht="15">
      <c r="A808" s="230" t="s">
        <v>45</v>
      </c>
      <c r="B808" s="15"/>
      <c r="C808" s="15" t="s">
        <v>116</v>
      </c>
      <c r="D808" s="15" t="s">
        <v>34</v>
      </c>
      <c r="E808" s="76" t="s">
        <v>397</v>
      </c>
      <c r="F808" s="15"/>
      <c r="G808" s="23">
        <f>SUM(G809+G812)</f>
        <v>141597.6</v>
      </c>
    </row>
    <row r="809" spans="1:7" ht="45">
      <c r="A809" s="230" t="s">
        <v>472</v>
      </c>
      <c r="B809" s="15"/>
      <c r="C809" s="15" t="s">
        <v>116</v>
      </c>
      <c r="D809" s="15" t="s">
        <v>34</v>
      </c>
      <c r="E809" s="76" t="s">
        <v>986</v>
      </c>
      <c r="F809" s="15"/>
      <c r="G809" s="23">
        <f>SUM(G810:G811)</f>
        <v>79652.4</v>
      </c>
    </row>
    <row r="810" spans="1:7" ht="45">
      <c r="A810" s="230" t="s">
        <v>51</v>
      </c>
      <c r="B810" s="15"/>
      <c r="C810" s="15" t="s">
        <v>116</v>
      </c>
      <c r="D810" s="15" t="s">
        <v>34</v>
      </c>
      <c r="E810" s="76" t="s">
        <v>986</v>
      </c>
      <c r="F810" s="15" t="s">
        <v>91</v>
      </c>
      <c r="G810" s="23">
        <v>77833.4</v>
      </c>
    </row>
    <row r="811" spans="1:7" ht="30">
      <c r="A811" s="230" t="s">
        <v>52</v>
      </c>
      <c r="B811" s="15"/>
      <c r="C811" s="15" t="s">
        <v>116</v>
      </c>
      <c r="D811" s="15" t="s">
        <v>34</v>
      </c>
      <c r="E811" s="76" t="s">
        <v>986</v>
      </c>
      <c r="F811" s="15" t="s">
        <v>93</v>
      </c>
      <c r="G811" s="23">
        <v>1819</v>
      </c>
    </row>
    <row r="812" spans="1:7" ht="15">
      <c r="A812" s="22" t="s">
        <v>389</v>
      </c>
      <c r="B812" s="14"/>
      <c r="C812" s="15" t="s">
        <v>116</v>
      </c>
      <c r="D812" s="15" t="s">
        <v>34</v>
      </c>
      <c r="E812" s="14" t="s">
        <v>398</v>
      </c>
      <c r="F812" s="15"/>
      <c r="G812" s="23">
        <f>G813+G814+G815</f>
        <v>61945.200000000004</v>
      </c>
    </row>
    <row r="813" spans="1:7" ht="45">
      <c r="A813" s="25" t="s">
        <v>51</v>
      </c>
      <c r="B813" s="15"/>
      <c r="C813" s="15" t="s">
        <v>116</v>
      </c>
      <c r="D813" s="15" t="s">
        <v>34</v>
      </c>
      <c r="E813" s="14" t="s">
        <v>398</v>
      </c>
      <c r="F813" s="15" t="s">
        <v>91</v>
      </c>
      <c r="G813" s="23">
        <v>24513.3</v>
      </c>
    </row>
    <row r="814" spans="1:7" ht="30">
      <c r="A814" s="22" t="s">
        <v>52</v>
      </c>
      <c r="B814" s="15"/>
      <c r="C814" s="15" t="s">
        <v>116</v>
      </c>
      <c r="D814" s="15" t="s">
        <v>34</v>
      </c>
      <c r="E814" s="14" t="s">
        <v>398</v>
      </c>
      <c r="F814" s="15" t="s">
        <v>93</v>
      </c>
      <c r="G814" s="23">
        <v>35384</v>
      </c>
    </row>
    <row r="815" spans="1:7" ht="15">
      <c r="A815" s="22" t="s">
        <v>22</v>
      </c>
      <c r="B815" s="15"/>
      <c r="C815" s="15" t="s">
        <v>116</v>
      </c>
      <c r="D815" s="15" t="s">
        <v>34</v>
      </c>
      <c r="E815" s="14" t="s">
        <v>398</v>
      </c>
      <c r="F815" s="15" t="s">
        <v>98</v>
      </c>
      <c r="G815" s="23">
        <v>2047.9</v>
      </c>
    </row>
    <row r="816" spans="1:7" ht="75" hidden="1">
      <c r="A816" s="36" t="s">
        <v>642</v>
      </c>
      <c r="B816" s="58"/>
      <c r="C816" s="58" t="s">
        <v>116</v>
      </c>
      <c r="D816" s="58" t="s">
        <v>34</v>
      </c>
      <c r="E816" s="53" t="s">
        <v>643</v>
      </c>
      <c r="F816" s="58"/>
      <c r="G816" s="59">
        <f>G818+G817</f>
        <v>0</v>
      </c>
    </row>
    <row r="817" spans="1:7" ht="30" hidden="1">
      <c r="A817" s="36" t="s">
        <v>52</v>
      </c>
      <c r="B817" s="58"/>
      <c r="C817" s="58" t="s">
        <v>116</v>
      </c>
      <c r="D817" s="58" t="s">
        <v>34</v>
      </c>
      <c r="E817" s="78" t="s">
        <v>643</v>
      </c>
      <c r="F817" s="58" t="s">
        <v>93</v>
      </c>
      <c r="G817" s="59"/>
    </row>
    <row r="818" spans="1:7" ht="30" hidden="1">
      <c r="A818" s="36" t="s">
        <v>72</v>
      </c>
      <c r="B818" s="58"/>
      <c r="C818" s="58" t="s">
        <v>116</v>
      </c>
      <c r="D818" s="58" t="s">
        <v>34</v>
      </c>
      <c r="E818" s="78" t="s">
        <v>643</v>
      </c>
      <c r="F818" s="58" t="s">
        <v>125</v>
      </c>
      <c r="G818" s="59"/>
    </row>
    <row r="819" spans="1:7" ht="30" hidden="1">
      <c r="A819" s="22" t="s">
        <v>385</v>
      </c>
      <c r="B819" s="15"/>
      <c r="C819" s="15" t="s">
        <v>116</v>
      </c>
      <c r="D819" s="15" t="s">
        <v>34</v>
      </c>
      <c r="E819" s="14" t="s">
        <v>386</v>
      </c>
      <c r="F819" s="15"/>
      <c r="G819" s="23">
        <f>G820</f>
        <v>0</v>
      </c>
    </row>
    <row r="820" spans="1:7" ht="15" hidden="1">
      <c r="A820" s="22" t="s">
        <v>42</v>
      </c>
      <c r="B820" s="15"/>
      <c r="C820" s="15" t="s">
        <v>116</v>
      </c>
      <c r="D820" s="15" t="s">
        <v>34</v>
      </c>
      <c r="E820" s="14" t="s">
        <v>386</v>
      </c>
      <c r="F820" s="15" t="s">
        <v>101</v>
      </c>
      <c r="G820" s="23"/>
    </row>
    <row r="821" spans="1:7" ht="75" hidden="1">
      <c r="A821" s="22" t="s">
        <v>789</v>
      </c>
      <c r="B821" s="15"/>
      <c r="C821" s="15" t="s">
        <v>116</v>
      </c>
      <c r="D821" s="15" t="s">
        <v>34</v>
      </c>
      <c r="E821" s="16" t="s">
        <v>387</v>
      </c>
      <c r="F821" s="15"/>
      <c r="G821" s="23">
        <f>G822</f>
        <v>0</v>
      </c>
    </row>
    <row r="822" spans="1:7" ht="30" hidden="1">
      <c r="A822" s="22" t="s">
        <v>72</v>
      </c>
      <c r="B822" s="15"/>
      <c r="C822" s="15" t="s">
        <v>116</v>
      </c>
      <c r="D822" s="15" t="s">
        <v>34</v>
      </c>
      <c r="E822" s="16" t="s">
        <v>387</v>
      </c>
      <c r="F822" s="15" t="s">
        <v>125</v>
      </c>
      <c r="G822" s="23"/>
    </row>
    <row r="823" spans="1:7" ht="15" hidden="1">
      <c r="A823" s="22" t="s">
        <v>154</v>
      </c>
      <c r="B823" s="15"/>
      <c r="C823" s="15" t="s">
        <v>116</v>
      </c>
      <c r="D823" s="15" t="s">
        <v>34</v>
      </c>
      <c r="E823" s="14" t="s">
        <v>426</v>
      </c>
      <c r="F823" s="15"/>
      <c r="G823" s="23">
        <f>SUM(G824)</f>
        <v>0</v>
      </c>
    </row>
    <row r="824" spans="1:7" ht="15" hidden="1">
      <c r="A824" s="22" t="s">
        <v>389</v>
      </c>
      <c r="B824" s="15"/>
      <c r="C824" s="15" t="s">
        <v>116</v>
      </c>
      <c r="D824" s="15" t="s">
        <v>34</v>
      </c>
      <c r="E824" s="14" t="s">
        <v>531</v>
      </c>
      <c r="F824" s="15"/>
      <c r="G824" s="23">
        <f>SUM(G825+G827+G829)</f>
        <v>0</v>
      </c>
    </row>
    <row r="825" spans="1:7" ht="15" hidden="1">
      <c r="A825" s="22" t="s">
        <v>391</v>
      </c>
      <c r="B825" s="15"/>
      <c r="C825" s="15" t="s">
        <v>116</v>
      </c>
      <c r="D825" s="15" t="s">
        <v>34</v>
      </c>
      <c r="E825" s="14" t="s">
        <v>392</v>
      </c>
      <c r="F825" s="15"/>
      <c r="G825" s="23">
        <f>G826</f>
        <v>0</v>
      </c>
    </row>
    <row r="826" spans="1:7" ht="30" hidden="1">
      <c r="A826" s="22" t="s">
        <v>72</v>
      </c>
      <c r="B826" s="15"/>
      <c r="C826" s="15" t="s">
        <v>116</v>
      </c>
      <c r="D826" s="15" t="s">
        <v>34</v>
      </c>
      <c r="E826" s="14" t="s">
        <v>392</v>
      </c>
      <c r="F826" s="15" t="s">
        <v>125</v>
      </c>
      <c r="G826" s="23"/>
    </row>
    <row r="827" spans="1:7" ht="15" hidden="1">
      <c r="A827" s="22" t="s">
        <v>393</v>
      </c>
      <c r="B827" s="15"/>
      <c r="C827" s="15" t="s">
        <v>116</v>
      </c>
      <c r="D827" s="15" t="s">
        <v>34</v>
      </c>
      <c r="E827" s="14" t="s">
        <v>394</v>
      </c>
      <c r="F827" s="15"/>
      <c r="G827" s="23">
        <f>G828</f>
        <v>0</v>
      </c>
    </row>
    <row r="828" spans="1:7" ht="30" hidden="1">
      <c r="A828" s="22" t="s">
        <v>72</v>
      </c>
      <c r="B828" s="15"/>
      <c r="C828" s="15" t="s">
        <v>116</v>
      </c>
      <c r="D828" s="15" t="s">
        <v>34</v>
      </c>
      <c r="E828" s="14" t="s">
        <v>394</v>
      </c>
      <c r="F828" s="15" t="s">
        <v>125</v>
      </c>
      <c r="G828" s="23"/>
    </row>
    <row r="829" spans="1:7" ht="15" hidden="1">
      <c r="A829" s="22" t="s">
        <v>395</v>
      </c>
      <c r="B829" s="15"/>
      <c r="C829" s="15" t="s">
        <v>116</v>
      </c>
      <c r="D829" s="15" t="s">
        <v>34</v>
      </c>
      <c r="E829" s="14" t="s">
        <v>396</v>
      </c>
      <c r="F829" s="15"/>
      <c r="G829" s="23">
        <f>G830</f>
        <v>0</v>
      </c>
    </row>
    <row r="830" spans="1:7" ht="30" hidden="1">
      <c r="A830" s="22" t="s">
        <v>72</v>
      </c>
      <c r="B830" s="15"/>
      <c r="C830" s="15" t="s">
        <v>116</v>
      </c>
      <c r="D830" s="15" t="s">
        <v>34</v>
      </c>
      <c r="E830" s="14" t="s">
        <v>396</v>
      </c>
      <c r="F830" s="15" t="s">
        <v>125</v>
      </c>
      <c r="G830" s="23"/>
    </row>
    <row r="831" spans="1:7" ht="30">
      <c r="A831" s="22" t="s">
        <v>782</v>
      </c>
      <c r="B831" s="15"/>
      <c r="C831" s="15" t="s">
        <v>116</v>
      </c>
      <c r="D831" s="15" t="s">
        <v>34</v>
      </c>
      <c r="E831" s="14" t="s">
        <v>399</v>
      </c>
      <c r="F831" s="15"/>
      <c r="G831" s="23">
        <f>G832</f>
        <v>10115.4</v>
      </c>
    </row>
    <row r="832" spans="1:7" ht="15">
      <c r="A832" s="22" t="s">
        <v>35</v>
      </c>
      <c r="B832" s="15"/>
      <c r="C832" s="15" t="s">
        <v>116</v>
      </c>
      <c r="D832" s="15" t="s">
        <v>34</v>
      </c>
      <c r="E832" s="14" t="s">
        <v>400</v>
      </c>
      <c r="F832" s="15"/>
      <c r="G832" s="23">
        <f>SUM(G833:G834)</f>
        <v>10115.4</v>
      </c>
    </row>
    <row r="833" spans="1:7" ht="30">
      <c r="A833" s="22" t="s">
        <v>52</v>
      </c>
      <c r="B833" s="15"/>
      <c r="C833" s="15" t="s">
        <v>116</v>
      </c>
      <c r="D833" s="15" t="s">
        <v>34</v>
      </c>
      <c r="E833" s="14" t="s">
        <v>400</v>
      </c>
      <c r="F833" s="15" t="s">
        <v>93</v>
      </c>
      <c r="G833" s="23">
        <v>5301.2</v>
      </c>
    </row>
    <row r="834" spans="1:7" ht="30">
      <c r="A834" s="22" t="s">
        <v>72</v>
      </c>
      <c r="B834" s="15"/>
      <c r="C834" s="15" t="s">
        <v>116</v>
      </c>
      <c r="D834" s="15" t="s">
        <v>34</v>
      </c>
      <c r="E834" s="14" t="s">
        <v>400</v>
      </c>
      <c r="F834" s="15" t="s">
        <v>125</v>
      </c>
      <c r="G834" s="23">
        <v>4814.2</v>
      </c>
    </row>
    <row r="835" spans="1:7" ht="15">
      <c r="A835" s="22" t="s">
        <v>184</v>
      </c>
      <c r="B835" s="15"/>
      <c r="C835" s="15" t="s">
        <v>116</v>
      </c>
      <c r="D835" s="15" t="s">
        <v>44</v>
      </c>
      <c r="E835" s="16"/>
      <c r="F835" s="15"/>
      <c r="G835" s="59">
        <f>SUM(G836+G845)</f>
        <v>1108835.6</v>
      </c>
    </row>
    <row r="836" spans="1:7" ht="45">
      <c r="A836" s="83" t="s">
        <v>657</v>
      </c>
      <c r="B836" s="84"/>
      <c r="C836" s="84" t="s">
        <v>116</v>
      </c>
      <c r="D836" s="84" t="s">
        <v>44</v>
      </c>
      <c r="E836" s="85" t="s">
        <v>624</v>
      </c>
      <c r="F836" s="84"/>
      <c r="G836" s="86">
        <f>G841+G837</f>
        <v>1500</v>
      </c>
    </row>
    <row r="837" spans="1:7" ht="15">
      <c r="A837" s="36" t="s">
        <v>35</v>
      </c>
      <c r="B837" s="84"/>
      <c r="C837" s="84" t="s">
        <v>116</v>
      </c>
      <c r="D837" s="84" t="s">
        <v>44</v>
      </c>
      <c r="E837" s="85" t="s">
        <v>990</v>
      </c>
      <c r="F837" s="84"/>
      <c r="G837" s="86">
        <f>G838</f>
        <v>1400</v>
      </c>
    </row>
    <row r="838" spans="1:7" ht="15">
      <c r="A838" s="36" t="s">
        <v>401</v>
      </c>
      <c r="B838" s="84"/>
      <c r="C838" s="84" t="s">
        <v>116</v>
      </c>
      <c r="D838" s="84" t="s">
        <v>44</v>
      </c>
      <c r="E838" s="85" t="s">
        <v>991</v>
      </c>
      <c r="F838" s="84"/>
      <c r="G838" s="86">
        <f>G839</f>
        <v>1400</v>
      </c>
    </row>
    <row r="839" spans="1:7" ht="30">
      <c r="A839" s="36" t="s">
        <v>52</v>
      </c>
      <c r="B839" s="84"/>
      <c r="C839" s="84" t="s">
        <v>116</v>
      </c>
      <c r="D839" s="84" t="s">
        <v>44</v>
      </c>
      <c r="E839" s="85" t="s">
        <v>991</v>
      </c>
      <c r="F839" s="84" t="s">
        <v>93</v>
      </c>
      <c r="G839" s="86">
        <v>1400</v>
      </c>
    </row>
    <row r="840" spans="1:7" ht="15">
      <c r="A840" s="83" t="s">
        <v>154</v>
      </c>
      <c r="B840" s="84"/>
      <c r="C840" s="84" t="s">
        <v>116</v>
      </c>
      <c r="D840" s="84" t="s">
        <v>44</v>
      </c>
      <c r="E840" s="85" t="s">
        <v>737</v>
      </c>
      <c r="F840" s="84"/>
      <c r="G840" s="86">
        <f>SUM(G841)</f>
        <v>100</v>
      </c>
    </row>
    <row r="841" spans="1:7" ht="15">
      <c r="A841" s="83" t="s">
        <v>395</v>
      </c>
      <c r="B841" s="84"/>
      <c r="C841" s="84" t="s">
        <v>116</v>
      </c>
      <c r="D841" s="84" t="s">
        <v>44</v>
      </c>
      <c r="E841" s="85" t="s">
        <v>989</v>
      </c>
      <c r="F841" s="84"/>
      <c r="G841" s="86">
        <f>G842</f>
        <v>100</v>
      </c>
    </row>
    <row r="842" spans="1:7" ht="15">
      <c r="A842" s="83" t="s">
        <v>401</v>
      </c>
      <c r="B842" s="84"/>
      <c r="C842" s="84" t="s">
        <v>116</v>
      </c>
      <c r="D842" s="84" t="s">
        <v>44</v>
      </c>
      <c r="E842" s="85" t="s">
        <v>739</v>
      </c>
      <c r="F842" s="84"/>
      <c r="G842" s="86">
        <f>SUM(G843:G844)</f>
        <v>100</v>
      </c>
    </row>
    <row r="843" spans="1:7" ht="30">
      <c r="A843" s="206" t="s">
        <v>52</v>
      </c>
      <c r="B843" s="84"/>
      <c r="C843" s="84" t="s">
        <v>116</v>
      </c>
      <c r="D843" s="84" t="s">
        <v>44</v>
      </c>
      <c r="E843" s="85" t="s">
        <v>739</v>
      </c>
      <c r="F843" s="84" t="s">
        <v>93</v>
      </c>
      <c r="G843" s="86">
        <v>0</v>
      </c>
    </row>
    <row r="844" spans="1:7" ht="30">
      <c r="A844" s="83" t="s">
        <v>72</v>
      </c>
      <c r="B844" s="84"/>
      <c r="C844" s="84" t="s">
        <v>116</v>
      </c>
      <c r="D844" s="84" t="s">
        <v>44</v>
      </c>
      <c r="E844" s="85" t="s">
        <v>739</v>
      </c>
      <c r="F844" s="84" t="s">
        <v>125</v>
      </c>
      <c r="G844" s="86">
        <v>100</v>
      </c>
    </row>
    <row r="845" spans="1:7" ht="31.5" customHeight="1">
      <c r="A845" s="22" t="s">
        <v>781</v>
      </c>
      <c r="B845" s="15"/>
      <c r="C845" s="15" t="s">
        <v>116</v>
      </c>
      <c r="D845" s="15" t="s">
        <v>44</v>
      </c>
      <c r="E845" s="14" t="s">
        <v>383</v>
      </c>
      <c r="F845" s="15"/>
      <c r="G845" s="59">
        <f>SUM(G846+G848+G851+G854+G858+G863+G878+G881)</f>
        <v>1107335.6</v>
      </c>
    </row>
    <row r="846" spans="1:7" ht="30">
      <c r="A846" s="36" t="s">
        <v>474</v>
      </c>
      <c r="B846" s="58"/>
      <c r="C846" s="58" t="s">
        <v>116</v>
      </c>
      <c r="D846" s="58" t="s">
        <v>44</v>
      </c>
      <c r="E846" s="82" t="s">
        <v>992</v>
      </c>
      <c r="F846" s="58"/>
      <c r="G846" s="59">
        <f>G847</f>
        <v>7180.6</v>
      </c>
    </row>
    <row r="847" spans="1:7" ht="30">
      <c r="A847" s="36" t="s">
        <v>124</v>
      </c>
      <c r="B847" s="58"/>
      <c r="C847" s="58" t="s">
        <v>116</v>
      </c>
      <c r="D847" s="58" t="s">
        <v>44</v>
      </c>
      <c r="E847" s="82" t="s">
        <v>992</v>
      </c>
      <c r="F847" s="58" t="s">
        <v>125</v>
      </c>
      <c r="G847" s="59">
        <v>7180.6</v>
      </c>
    </row>
    <row r="848" spans="1:7" ht="75">
      <c r="A848" s="36" t="s">
        <v>644</v>
      </c>
      <c r="B848" s="77"/>
      <c r="C848" s="58" t="s">
        <v>116</v>
      </c>
      <c r="D848" s="58" t="s">
        <v>44</v>
      </c>
      <c r="E848" s="82" t="s">
        <v>993</v>
      </c>
      <c r="F848" s="58"/>
      <c r="G848" s="59">
        <f>G849+G850</f>
        <v>535</v>
      </c>
    </row>
    <row r="849" spans="1:7" ht="30">
      <c r="A849" s="36" t="s">
        <v>52</v>
      </c>
      <c r="B849" s="77"/>
      <c r="C849" s="58" t="s">
        <v>116</v>
      </c>
      <c r="D849" s="58" t="s">
        <v>44</v>
      </c>
      <c r="E849" s="82" t="s">
        <v>993</v>
      </c>
      <c r="F849" s="58" t="s">
        <v>93</v>
      </c>
      <c r="G849" s="59">
        <v>535</v>
      </c>
    </row>
    <row r="850" spans="1:7" ht="30">
      <c r="A850" s="36" t="s">
        <v>248</v>
      </c>
      <c r="B850" s="77"/>
      <c r="C850" s="58" t="s">
        <v>116</v>
      </c>
      <c r="D850" s="58" t="s">
        <v>44</v>
      </c>
      <c r="E850" s="82" t="s">
        <v>993</v>
      </c>
      <c r="F850" s="58" t="s">
        <v>125</v>
      </c>
      <c r="G850" s="59">
        <v>0</v>
      </c>
    </row>
    <row r="851" spans="1:7" ht="30">
      <c r="A851" s="36" t="s">
        <v>561</v>
      </c>
      <c r="B851" s="58"/>
      <c r="C851" s="58" t="s">
        <v>116</v>
      </c>
      <c r="D851" s="58" t="s">
        <v>44</v>
      </c>
      <c r="E851" s="78" t="s">
        <v>994</v>
      </c>
      <c r="F851" s="79"/>
      <c r="G851" s="59">
        <f>SUM(G852:G853)</f>
        <v>10832.7</v>
      </c>
    </row>
    <row r="852" spans="1:7" ht="30">
      <c r="A852" s="36" t="s">
        <v>52</v>
      </c>
      <c r="B852" s="58"/>
      <c r="C852" s="58" t="s">
        <v>116</v>
      </c>
      <c r="D852" s="58" t="s">
        <v>44</v>
      </c>
      <c r="E852" s="78" t="s">
        <v>994</v>
      </c>
      <c r="F852" s="58" t="s">
        <v>93</v>
      </c>
      <c r="G852" s="59">
        <f>4541</f>
        <v>4541</v>
      </c>
    </row>
    <row r="853" spans="1:7" ht="30">
      <c r="A853" s="36" t="s">
        <v>248</v>
      </c>
      <c r="B853" s="58"/>
      <c r="C853" s="58" t="s">
        <v>116</v>
      </c>
      <c r="D853" s="58" t="s">
        <v>44</v>
      </c>
      <c r="E853" s="78" t="s">
        <v>994</v>
      </c>
      <c r="F853" s="58" t="s">
        <v>125</v>
      </c>
      <c r="G853" s="59">
        <f>960.5+5331.2</f>
        <v>6291.7</v>
      </c>
    </row>
    <row r="854" spans="1:7" ht="18.75" customHeight="1">
      <c r="A854" s="22" t="s">
        <v>35</v>
      </c>
      <c r="B854" s="15"/>
      <c r="C854" s="15" t="s">
        <v>116</v>
      </c>
      <c r="D854" s="15" t="s">
        <v>44</v>
      </c>
      <c r="E854" s="16" t="s">
        <v>384</v>
      </c>
      <c r="F854" s="16"/>
      <c r="G854" s="23">
        <f>SUM(G855)</f>
        <v>2681</v>
      </c>
    </row>
    <row r="855" spans="1:7" ht="14.25" customHeight="1">
      <c r="A855" s="22" t="s">
        <v>401</v>
      </c>
      <c r="B855" s="15"/>
      <c r="C855" s="15" t="s">
        <v>116</v>
      </c>
      <c r="D855" s="15" t="s">
        <v>44</v>
      </c>
      <c r="E855" s="53" t="s">
        <v>477</v>
      </c>
      <c r="F855" s="16"/>
      <c r="G855" s="23">
        <f>SUM(G856:G857)</f>
        <v>2681</v>
      </c>
    </row>
    <row r="856" spans="1:7" ht="30">
      <c r="A856" s="22" t="s">
        <v>52</v>
      </c>
      <c r="B856" s="15"/>
      <c r="C856" s="15" t="s">
        <v>116</v>
      </c>
      <c r="D856" s="15" t="s">
        <v>44</v>
      </c>
      <c r="E856" s="53" t="s">
        <v>477</v>
      </c>
      <c r="F856" s="16">
        <v>200</v>
      </c>
      <c r="G856" s="23">
        <v>1830</v>
      </c>
    </row>
    <row r="857" spans="1:7" ht="30">
      <c r="A857" s="22" t="s">
        <v>72</v>
      </c>
      <c r="B857" s="15"/>
      <c r="C857" s="15" t="s">
        <v>116</v>
      </c>
      <c r="D857" s="15" t="s">
        <v>44</v>
      </c>
      <c r="E857" s="53" t="s">
        <v>477</v>
      </c>
      <c r="F857" s="16">
        <v>600</v>
      </c>
      <c r="G857" s="23">
        <v>851</v>
      </c>
    </row>
    <row r="858" spans="1:7" ht="45">
      <c r="A858" s="36" t="s">
        <v>26</v>
      </c>
      <c r="B858" s="58"/>
      <c r="C858" s="58" t="s">
        <v>116</v>
      </c>
      <c r="D858" s="58" t="s">
        <v>44</v>
      </c>
      <c r="E858" s="78" t="s">
        <v>388</v>
      </c>
      <c r="F858" s="58"/>
      <c r="G858" s="59">
        <f>G859+G861</f>
        <v>623689</v>
      </c>
    </row>
    <row r="859" spans="1:7" ht="60">
      <c r="A859" s="36" t="s">
        <v>476</v>
      </c>
      <c r="B859" s="58"/>
      <c r="C859" s="58" t="s">
        <v>116</v>
      </c>
      <c r="D859" s="58" t="s">
        <v>44</v>
      </c>
      <c r="E859" s="82" t="s">
        <v>995</v>
      </c>
      <c r="F859" s="58"/>
      <c r="G859" s="59">
        <f>G860</f>
        <v>460948.1</v>
      </c>
    </row>
    <row r="860" spans="1:7" ht="30">
      <c r="A860" s="36" t="s">
        <v>124</v>
      </c>
      <c r="B860" s="58"/>
      <c r="C860" s="58" t="s">
        <v>116</v>
      </c>
      <c r="D860" s="58" t="s">
        <v>44</v>
      </c>
      <c r="E860" s="82" t="s">
        <v>995</v>
      </c>
      <c r="F860" s="58" t="s">
        <v>125</v>
      </c>
      <c r="G860" s="59">
        <v>460948.1</v>
      </c>
    </row>
    <row r="861" spans="1:7" ht="15">
      <c r="A861" s="36" t="s">
        <v>401</v>
      </c>
      <c r="B861" s="58"/>
      <c r="C861" s="58" t="s">
        <v>116</v>
      </c>
      <c r="D861" s="58" t="s">
        <v>44</v>
      </c>
      <c r="E861" s="79" t="s">
        <v>402</v>
      </c>
      <c r="F861" s="58"/>
      <c r="G861" s="59">
        <f>G862</f>
        <v>162740.9</v>
      </c>
    </row>
    <row r="862" spans="1:7" ht="30">
      <c r="A862" s="36" t="s">
        <v>248</v>
      </c>
      <c r="B862" s="58"/>
      <c r="C862" s="58" t="s">
        <v>116</v>
      </c>
      <c r="D862" s="58" t="s">
        <v>44</v>
      </c>
      <c r="E862" s="79" t="s">
        <v>402</v>
      </c>
      <c r="F862" s="58" t="s">
        <v>125</v>
      </c>
      <c r="G862" s="59">
        <f>161916.4+824.5</f>
        <v>162740.9</v>
      </c>
    </row>
    <row r="863" spans="1:7" ht="15">
      <c r="A863" s="36" t="s">
        <v>45</v>
      </c>
      <c r="B863" s="58"/>
      <c r="C863" s="58" t="s">
        <v>116</v>
      </c>
      <c r="D863" s="58" t="s">
        <v>44</v>
      </c>
      <c r="E863" s="78" t="s">
        <v>397</v>
      </c>
      <c r="F863" s="58"/>
      <c r="G863" s="59">
        <f>G864+G867+G870+G874</f>
        <v>457306.9</v>
      </c>
    </row>
    <row r="864" spans="1:7" ht="75">
      <c r="A864" s="36" t="s">
        <v>475</v>
      </c>
      <c r="B864" s="58"/>
      <c r="C864" s="58" t="s">
        <v>116</v>
      </c>
      <c r="D864" s="58" t="s">
        <v>44</v>
      </c>
      <c r="E864" s="82" t="s">
        <v>996</v>
      </c>
      <c r="F864" s="58"/>
      <c r="G864" s="59">
        <f>G865+G866</f>
        <v>42915.9</v>
      </c>
    </row>
    <row r="865" spans="1:7" ht="45">
      <c r="A865" s="148" t="s">
        <v>51</v>
      </c>
      <c r="B865" s="58"/>
      <c r="C865" s="58" t="s">
        <v>116</v>
      </c>
      <c r="D865" s="58" t="s">
        <v>44</v>
      </c>
      <c r="E865" s="82" t="s">
        <v>996</v>
      </c>
      <c r="F865" s="58" t="s">
        <v>91</v>
      </c>
      <c r="G865" s="59">
        <f>39539.2+158.3</f>
        <v>39697.5</v>
      </c>
    </row>
    <row r="866" spans="1:7" ht="30">
      <c r="A866" s="36" t="s">
        <v>52</v>
      </c>
      <c r="B866" s="58"/>
      <c r="C866" s="58" t="s">
        <v>116</v>
      </c>
      <c r="D866" s="58" t="s">
        <v>44</v>
      </c>
      <c r="E866" s="82" t="s">
        <v>996</v>
      </c>
      <c r="F866" s="58" t="s">
        <v>93</v>
      </c>
      <c r="G866" s="59">
        <v>3218.4</v>
      </c>
    </row>
    <row r="867" spans="1:7" ht="60">
      <c r="A867" s="36" t="s">
        <v>476</v>
      </c>
      <c r="B867" s="58"/>
      <c r="C867" s="58" t="s">
        <v>116</v>
      </c>
      <c r="D867" s="58" t="s">
        <v>44</v>
      </c>
      <c r="E867" s="82" t="s">
        <v>997</v>
      </c>
      <c r="F867" s="58"/>
      <c r="G867" s="59">
        <f>G868+G869</f>
        <v>287726</v>
      </c>
    </row>
    <row r="868" spans="1:7" ht="45">
      <c r="A868" s="36" t="s">
        <v>51</v>
      </c>
      <c r="B868" s="58"/>
      <c r="C868" s="58" t="s">
        <v>116</v>
      </c>
      <c r="D868" s="58" t="s">
        <v>44</v>
      </c>
      <c r="E868" s="82" t="s">
        <v>997</v>
      </c>
      <c r="F868" s="58" t="s">
        <v>91</v>
      </c>
      <c r="G868" s="59">
        <v>284198.8</v>
      </c>
    </row>
    <row r="869" spans="1:7" ht="30">
      <c r="A869" s="36" t="s">
        <v>52</v>
      </c>
      <c r="B869" s="58"/>
      <c r="C869" s="58" t="s">
        <v>116</v>
      </c>
      <c r="D869" s="58" t="s">
        <v>44</v>
      </c>
      <c r="E869" s="82" t="s">
        <v>997</v>
      </c>
      <c r="F869" s="58" t="s">
        <v>93</v>
      </c>
      <c r="G869" s="59">
        <v>3527.2</v>
      </c>
    </row>
    <row r="870" spans="1:7" ht="15">
      <c r="A870" s="36" t="s">
        <v>401</v>
      </c>
      <c r="B870" s="58"/>
      <c r="C870" s="58" t="s">
        <v>116</v>
      </c>
      <c r="D870" s="58" t="s">
        <v>44</v>
      </c>
      <c r="E870" s="46" t="s">
        <v>403</v>
      </c>
      <c r="F870" s="46"/>
      <c r="G870" s="59">
        <f>G871+G872+G873</f>
        <v>115600.5</v>
      </c>
    </row>
    <row r="871" spans="1:7" ht="45">
      <c r="A871" s="148" t="s">
        <v>51</v>
      </c>
      <c r="B871" s="58"/>
      <c r="C871" s="58" t="s">
        <v>116</v>
      </c>
      <c r="D871" s="58" t="s">
        <v>44</v>
      </c>
      <c r="E871" s="46" t="s">
        <v>403</v>
      </c>
      <c r="F871" s="58" t="s">
        <v>91</v>
      </c>
      <c r="G871" s="59">
        <v>61550.5</v>
      </c>
    </row>
    <row r="872" spans="1:7" ht="30">
      <c r="A872" s="36" t="s">
        <v>52</v>
      </c>
      <c r="B872" s="58"/>
      <c r="C872" s="58" t="s">
        <v>116</v>
      </c>
      <c r="D872" s="58" t="s">
        <v>44</v>
      </c>
      <c r="E872" s="46" t="s">
        <v>403</v>
      </c>
      <c r="F872" s="58" t="s">
        <v>93</v>
      </c>
      <c r="G872" s="59">
        <f>40827+599.1</f>
        <v>41426.1</v>
      </c>
    </row>
    <row r="873" spans="1:7" ht="15">
      <c r="A873" s="36" t="s">
        <v>22</v>
      </c>
      <c r="B873" s="58"/>
      <c r="C873" s="58" t="s">
        <v>116</v>
      </c>
      <c r="D873" s="58" t="s">
        <v>44</v>
      </c>
      <c r="E873" s="46" t="s">
        <v>403</v>
      </c>
      <c r="F873" s="58" t="s">
        <v>98</v>
      </c>
      <c r="G873" s="59">
        <v>12623.9</v>
      </c>
    </row>
    <row r="874" spans="1:7" ht="15">
      <c r="A874" s="36" t="s">
        <v>404</v>
      </c>
      <c r="B874" s="58"/>
      <c r="C874" s="58" t="s">
        <v>116</v>
      </c>
      <c r="D874" s="58" t="s">
        <v>44</v>
      </c>
      <c r="E874" s="79" t="s">
        <v>405</v>
      </c>
      <c r="F874" s="79"/>
      <c r="G874" s="59">
        <f>G875+G876+G877</f>
        <v>11064.5</v>
      </c>
    </row>
    <row r="875" spans="1:7" ht="45">
      <c r="A875" s="148" t="s">
        <v>51</v>
      </c>
      <c r="B875" s="58"/>
      <c r="C875" s="58" t="s">
        <v>116</v>
      </c>
      <c r="D875" s="58" t="s">
        <v>44</v>
      </c>
      <c r="E875" s="79" t="s">
        <v>405</v>
      </c>
      <c r="F875" s="79">
        <v>100</v>
      </c>
      <c r="G875" s="59">
        <v>5562</v>
      </c>
    </row>
    <row r="876" spans="1:7" ht="30">
      <c r="A876" s="36" t="s">
        <v>52</v>
      </c>
      <c r="B876" s="58"/>
      <c r="C876" s="58" t="s">
        <v>116</v>
      </c>
      <c r="D876" s="58" t="s">
        <v>44</v>
      </c>
      <c r="E876" s="79" t="s">
        <v>405</v>
      </c>
      <c r="F876" s="79">
        <v>200</v>
      </c>
      <c r="G876" s="59">
        <v>4328.6</v>
      </c>
    </row>
    <row r="877" spans="1:7" ht="15">
      <c r="A877" s="36" t="s">
        <v>22</v>
      </c>
      <c r="B877" s="58"/>
      <c r="C877" s="58" t="s">
        <v>116</v>
      </c>
      <c r="D877" s="58" t="s">
        <v>44</v>
      </c>
      <c r="E877" s="79" t="s">
        <v>405</v>
      </c>
      <c r="F877" s="79">
        <v>800</v>
      </c>
      <c r="G877" s="59">
        <v>1173.9</v>
      </c>
    </row>
    <row r="878" spans="1:7" ht="15">
      <c r="A878" s="36" t="s">
        <v>998</v>
      </c>
      <c r="B878" s="58"/>
      <c r="C878" s="58" t="s">
        <v>116</v>
      </c>
      <c r="D878" s="58" t="s">
        <v>44</v>
      </c>
      <c r="E878" s="78" t="s">
        <v>999</v>
      </c>
      <c r="F878" s="58"/>
      <c r="G878" s="59">
        <f>G879</f>
        <v>803.4</v>
      </c>
    </row>
    <row r="879" spans="1:7" ht="30">
      <c r="A879" s="36" t="s">
        <v>647</v>
      </c>
      <c r="B879" s="58"/>
      <c r="C879" s="58" t="s">
        <v>116</v>
      </c>
      <c r="D879" s="58" t="s">
        <v>44</v>
      </c>
      <c r="E879" s="78" t="s">
        <v>1000</v>
      </c>
      <c r="F879" s="58"/>
      <c r="G879" s="59">
        <f>G880</f>
        <v>803.4</v>
      </c>
    </row>
    <row r="880" spans="1:7" ht="30">
      <c r="A880" s="36" t="s">
        <v>72</v>
      </c>
      <c r="B880" s="58"/>
      <c r="C880" s="58" t="s">
        <v>116</v>
      </c>
      <c r="D880" s="58" t="s">
        <v>44</v>
      </c>
      <c r="E880" s="78" t="s">
        <v>1000</v>
      </c>
      <c r="F880" s="58" t="s">
        <v>125</v>
      </c>
      <c r="G880" s="59">
        <v>803.4</v>
      </c>
    </row>
    <row r="881" spans="1:7" ht="30">
      <c r="A881" s="22" t="s">
        <v>782</v>
      </c>
      <c r="B881" s="15"/>
      <c r="C881" s="15" t="s">
        <v>116</v>
      </c>
      <c r="D881" s="15" t="s">
        <v>44</v>
      </c>
      <c r="E881" s="14" t="s">
        <v>399</v>
      </c>
      <c r="F881" s="15"/>
      <c r="G881" s="23">
        <f>G882</f>
        <v>4307</v>
      </c>
    </row>
    <row r="882" spans="1:7" ht="15">
      <c r="A882" s="22" t="s">
        <v>35</v>
      </c>
      <c r="B882" s="15"/>
      <c r="C882" s="15" t="s">
        <v>116</v>
      </c>
      <c r="D882" s="15" t="s">
        <v>44</v>
      </c>
      <c r="E882" s="14" t="s">
        <v>400</v>
      </c>
      <c r="F882" s="15"/>
      <c r="G882" s="23">
        <f>SUM(G883:G884)</f>
        <v>4307</v>
      </c>
    </row>
    <row r="883" spans="1:7" ht="30">
      <c r="A883" s="22" t="s">
        <v>52</v>
      </c>
      <c r="B883" s="15"/>
      <c r="C883" s="15" t="s">
        <v>116</v>
      </c>
      <c r="D883" s="15" t="s">
        <v>44</v>
      </c>
      <c r="E883" s="14" t="s">
        <v>400</v>
      </c>
      <c r="F883" s="15" t="s">
        <v>93</v>
      </c>
      <c r="G883" s="23">
        <v>3170.3</v>
      </c>
    </row>
    <row r="884" spans="1:7" ht="30">
      <c r="A884" s="22" t="s">
        <v>72</v>
      </c>
      <c r="B884" s="15"/>
      <c r="C884" s="15" t="s">
        <v>116</v>
      </c>
      <c r="D884" s="15" t="s">
        <v>44</v>
      </c>
      <c r="E884" s="14" t="s">
        <v>400</v>
      </c>
      <c r="F884" s="15" t="s">
        <v>125</v>
      </c>
      <c r="G884" s="23">
        <v>1136.7</v>
      </c>
    </row>
    <row r="885" spans="1:7" ht="15">
      <c r="A885" s="36" t="s">
        <v>117</v>
      </c>
      <c r="B885" s="58"/>
      <c r="C885" s="58" t="s">
        <v>116</v>
      </c>
      <c r="D885" s="58" t="s">
        <v>54</v>
      </c>
      <c r="E885" s="58"/>
      <c r="F885" s="58"/>
      <c r="G885" s="59">
        <f>G886</f>
        <v>80518.6</v>
      </c>
    </row>
    <row r="886" spans="1:7" ht="30">
      <c r="A886" s="36" t="s">
        <v>781</v>
      </c>
      <c r="B886" s="58"/>
      <c r="C886" s="58" t="s">
        <v>116</v>
      </c>
      <c r="D886" s="58" t="s">
        <v>54</v>
      </c>
      <c r="E886" s="82" t="s">
        <v>383</v>
      </c>
      <c r="F886" s="58"/>
      <c r="G886" s="59">
        <f>G892+G889+G887</f>
        <v>80518.6</v>
      </c>
    </row>
    <row r="887" spans="1:7" ht="75">
      <c r="A887" s="36" t="s">
        <v>644</v>
      </c>
      <c r="B887" s="77"/>
      <c r="C887" s="58" t="s">
        <v>116</v>
      </c>
      <c r="D887" s="58" t="s">
        <v>54</v>
      </c>
      <c r="E887" s="82" t="s">
        <v>993</v>
      </c>
      <c r="F887" s="58"/>
      <c r="G887" s="59">
        <f>G888</f>
        <v>535.1</v>
      </c>
    </row>
    <row r="888" spans="1:7" ht="30">
      <c r="A888" s="36" t="s">
        <v>248</v>
      </c>
      <c r="B888" s="77"/>
      <c r="C888" s="58" t="s">
        <v>116</v>
      </c>
      <c r="D888" s="58" t="s">
        <v>54</v>
      </c>
      <c r="E888" s="82" t="s">
        <v>993</v>
      </c>
      <c r="F888" s="58" t="s">
        <v>125</v>
      </c>
      <c r="G888" s="59">
        <f>520.1+15</f>
        <v>535.1</v>
      </c>
    </row>
    <row r="889" spans="1:7" ht="15">
      <c r="A889" s="36" t="s">
        <v>35</v>
      </c>
      <c r="B889" s="58"/>
      <c r="C889" s="58" t="s">
        <v>116</v>
      </c>
      <c r="D889" s="58" t="s">
        <v>54</v>
      </c>
      <c r="E889" s="78" t="s">
        <v>384</v>
      </c>
      <c r="F889" s="58"/>
      <c r="G889" s="59">
        <f>G890</f>
        <v>6763</v>
      </c>
    </row>
    <row r="890" spans="1:7" ht="15">
      <c r="A890" s="36" t="s">
        <v>406</v>
      </c>
      <c r="B890" s="58"/>
      <c r="C890" s="58" t="s">
        <v>116</v>
      </c>
      <c r="D890" s="58" t="s">
        <v>54</v>
      </c>
      <c r="E890" s="82" t="s">
        <v>1001</v>
      </c>
      <c r="F890" s="58"/>
      <c r="G890" s="59">
        <f>G891</f>
        <v>6763</v>
      </c>
    </row>
    <row r="891" spans="1:7" ht="30">
      <c r="A891" s="36" t="s">
        <v>248</v>
      </c>
      <c r="B891" s="58"/>
      <c r="C891" s="58" t="s">
        <v>116</v>
      </c>
      <c r="D891" s="58" t="s">
        <v>54</v>
      </c>
      <c r="E891" s="82" t="s">
        <v>1001</v>
      </c>
      <c r="F891" s="58" t="s">
        <v>125</v>
      </c>
      <c r="G891" s="59">
        <v>6763</v>
      </c>
    </row>
    <row r="892" spans="1:7" ht="45">
      <c r="A892" s="36" t="s">
        <v>26</v>
      </c>
      <c r="B892" s="58"/>
      <c r="C892" s="58" t="s">
        <v>116</v>
      </c>
      <c r="D892" s="58" t="s">
        <v>54</v>
      </c>
      <c r="E892" s="78" t="s">
        <v>388</v>
      </c>
      <c r="F892" s="58"/>
      <c r="G892" s="59">
        <f>SUM(G893)</f>
        <v>73220.5</v>
      </c>
    </row>
    <row r="893" spans="1:7" ht="15">
      <c r="A893" s="36" t="s">
        <v>406</v>
      </c>
      <c r="B893" s="58"/>
      <c r="C893" s="58" t="s">
        <v>116</v>
      </c>
      <c r="D893" s="58" t="s">
        <v>54</v>
      </c>
      <c r="E893" s="78" t="s">
        <v>407</v>
      </c>
      <c r="F893" s="58"/>
      <c r="G893" s="59">
        <f>G894</f>
        <v>73220.5</v>
      </c>
    </row>
    <row r="894" spans="1:7" ht="30">
      <c r="A894" s="36" t="s">
        <v>248</v>
      </c>
      <c r="B894" s="58"/>
      <c r="C894" s="58" t="s">
        <v>116</v>
      </c>
      <c r="D894" s="58" t="s">
        <v>54</v>
      </c>
      <c r="E894" s="78" t="s">
        <v>407</v>
      </c>
      <c r="F894" s="58" t="s">
        <v>125</v>
      </c>
      <c r="G894" s="59">
        <v>73220.5</v>
      </c>
    </row>
    <row r="895" spans="1:7" ht="15">
      <c r="A895" s="36" t="s">
        <v>408</v>
      </c>
      <c r="B895" s="58"/>
      <c r="C895" s="58" t="s">
        <v>116</v>
      </c>
      <c r="D895" s="58" t="s">
        <v>116</v>
      </c>
      <c r="E895" s="58"/>
      <c r="F895" s="58"/>
      <c r="G895" s="59">
        <f>G896+G899+G902</f>
        <v>30149.6</v>
      </c>
    </row>
    <row r="896" spans="1:7" ht="30">
      <c r="A896" s="36" t="s">
        <v>784</v>
      </c>
      <c r="B896" s="45"/>
      <c r="C896" s="45" t="s">
        <v>116</v>
      </c>
      <c r="D896" s="45" t="s">
        <v>116</v>
      </c>
      <c r="E896" s="45" t="s">
        <v>243</v>
      </c>
      <c r="F896" s="45"/>
      <c r="G896" s="35">
        <f>G897</f>
        <v>78</v>
      </c>
    </row>
    <row r="897" spans="1:7" ht="15">
      <c r="A897" s="36" t="s">
        <v>35</v>
      </c>
      <c r="B897" s="45"/>
      <c r="C897" s="45" t="s">
        <v>116</v>
      </c>
      <c r="D897" s="45" t="s">
        <v>116</v>
      </c>
      <c r="E897" s="45" t="s">
        <v>409</v>
      </c>
      <c r="F897" s="45"/>
      <c r="G897" s="35">
        <f>SUM(G898)</f>
        <v>78</v>
      </c>
    </row>
    <row r="898" spans="1:7" ht="30">
      <c r="A898" s="36" t="s">
        <v>52</v>
      </c>
      <c r="B898" s="45"/>
      <c r="C898" s="45" t="s">
        <v>116</v>
      </c>
      <c r="D898" s="45" t="s">
        <v>116</v>
      </c>
      <c r="E898" s="45" t="s">
        <v>409</v>
      </c>
      <c r="F898" s="45" t="s">
        <v>93</v>
      </c>
      <c r="G898" s="35">
        <v>78</v>
      </c>
    </row>
    <row r="899" spans="1:7" ht="45">
      <c r="A899" s="36" t="s">
        <v>785</v>
      </c>
      <c r="B899" s="45"/>
      <c r="C899" s="45" t="s">
        <v>116</v>
      </c>
      <c r="D899" s="45" t="s">
        <v>116</v>
      </c>
      <c r="E899" s="45" t="s">
        <v>411</v>
      </c>
      <c r="F899" s="45"/>
      <c r="G899" s="35">
        <f>G900</f>
        <v>78.5</v>
      </c>
    </row>
    <row r="900" spans="1:7" ht="15">
      <c r="A900" s="36" t="s">
        <v>35</v>
      </c>
      <c r="B900" s="45"/>
      <c r="C900" s="45" t="s">
        <v>116</v>
      </c>
      <c r="D900" s="45" t="s">
        <v>116</v>
      </c>
      <c r="E900" s="45" t="s">
        <v>412</v>
      </c>
      <c r="F900" s="45"/>
      <c r="G900" s="35">
        <f>SUM(G901)</f>
        <v>78.5</v>
      </c>
    </row>
    <row r="901" spans="1:7" ht="30">
      <c r="A901" s="36" t="s">
        <v>52</v>
      </c>
      <c r="B901" s="45"/>
      <c r="C901" s="45" t="s">
        <v>116</v>
      </c>
      <c r="D901" s="45" t="s">
        <v>116</v>
      </c>
      <c r="E901" s="45" t="s">
        <v>412</v>
      </c>
      <c r="F901" s="45" t="s">
        <v>93</v>
      </c>
      <c r="G901" s="35">
        <v>78.5</v>
      </c>
    </row>
    <row r="902" spans="1:7" ht="30">
      <c r="A902" s="36" t="s">
        <v>781</v>
      </c>
      <c r="B902" s="45"/>
      <c r="C902" s="45" t="s">
        <v>116</v>
      </c>
      <c r="D902" s="45" t="s">
        <v>116</v>
      </c>
      <c r="E902" s="46" t="s">
        <v>383</v>
      </c>
      <c r="F902" s="45"/>
      <c r="G902" s="35">
        <f>G906+G909+G903</f>
        <v>29993.1</v>
      </c>
    </row>
    <row r="903" spans="1:7" ht="15">
      <c r="A903" s="36" t="s">
        <v>574</v>
      </c>
      <c r="B903" s="58"/>
      <c r="C903" s="58" t="s">
        <v>116</v>
      </c>
      <c r="D903" s="58" t="s">
        <v>116</v>
      </c>
      <c r="E903" s="58" t="s">
        <v>1002</v>
      </c>
      <c r="F903" s="58"/>
      <c r="G903" s="59">
        <f>G904+G905</f>
        <v>22835.5</v>
      </c>
    </row>
    <row r="904" spans="1:7" ht="30">
      <c r="A904" s="36" t="s">
        <v>52</v>
      </c>
      <c r="B904" s="58"/>
      <c r="C904" s="58" t="s">
        <v>116</v>
      </c>
      <c r="D904" s="58" t="s">
        <v>116</v>
      </c>
      <c r="E904" s="58" t="s">
        <v>1002</v>
      </c>
      <c r="F904" s="45" t="s">
        <v>93</v>
      </c>
      <c r="G904" s="59">
        <f>15079.8+2974</f>
        <v>18053.8</v>
      </c>
    </row>
    <row r="905" spans="1:7" ht="30">
      <c r="A905" s="36" t="s">
        <v>248</v>
      </c>
      <c r="B905" s="58"/>
      <c r="C905" s="58" t="s">
        <v>116</v>
      </c>
      <c r="D905" s="58" t="s">
        <v>116</v>
      </c>
      <c r="E905" s="58" t="s">
        <v>1002</v>
      </c>
      <c r="F905" s="45" t="s">
        <v>125</v>
      </c>
      <c r="G905" s="59">
        <v>4781.7</v>
      </c>
    </row>
    <row r="906" spans="1:7" ht="15">
      <c r="A906" s="36" t="s">
        <v>35</v>
      </c>
      <c r="B906" s="45"/>
      <c r="C906" s="45" t="s">
        <v>116</v>
      </c>
      <c r="D906" s="45" t="s">
        <v>116</v>
      </c>
      <c r="E906" s="46" t="s">
        <v>384</v>
      </c>
      <c r="F906" s="45"/>
      <c r="G906" s="35">
        <f>SUM(G907)</f>
        <v>3026</v>
      </c>
    </row>
    <row r="907" spans="1:7" ht="15">
      <c r="A907" s="152" t="s">
        <v>414</v>
      </c>
      <c r="B907" s="58"/>
      <c r="C907" s="58" t="s">
        <v>116</v>
      </c>
      <c r="D907" s="58" t="s">
        <v>116</v>
      </c>
      <c r="E907" s="58" t="s">
        <v>415</v>
      </c>
      <c r="F907" s="45"/>
      <c r="G907" s="35">
        <f>SUM(G908:G908)</f>
        <v>3026</v>
      </c>
    </row>
    <row r="908" spans="1:7" ht="30">
      <c r="A908" s="36" t="s">
        <v>52</v>
      </c>
      <c r="B908" s="45"/>
      <c r="C908" s="45" t="s">
        <v>116</v>
      </c>
      <c r="D908" s="45" t="s">
        <v>116</v>
      </c>
      <c r="E908" s="79" t="s">
        <v>415</v>
      </c>
      <c r="F908" s="45" t="s">
        <v>93</v>
      </c>
      <c r="G908" s="35">
        <v>3026</v>
      </c>
    </row>
    <row r="909" spans="1:7" ht="30">
      <c r="A909" s="36" t="s">
        <v>778</v>
      </c>
      <c r="B909" s="58"/>
      <c r="C909" s="58" t="s">
        <v>116</v>
      </c>
      <c r="D909" s="58" t="s">
        <v>116</v>
      </c>
      <c r="E909" s="58" t="s">
        <v>416</v>
      </c>
      <c r="F909" s="58"/>
      <c r="G909" s="59">
        <f>G910+G915+G918</f>
        <v>4131.599999999999</v>
      </c>
    </row>
    <row r="910" spans="1:7" ht="15">
      <c r="A910" s="36" t="s">
        <v>35</v>
      </c>
      <c r="B910" s="58"/>
      <c r="C910" s="58" t="s">
        <v>116</v>
      </c>
      <c r="D910" s="58" t="s">
        <v>116</v>
      </c>
      <c r="E910" s="58" t="s">
        <v>417</v>
      </c>
      <c r="F910" s="58"/>
      <c r="G910" s="59">
        <f>G913+G911</f>
        <v>3532</v>
      </c>
    </row>
    <row r="911" spans="1:7" ht="15">
      <c r="A911" s="36" t="s">
        <v>645</v>
      </c>
      <c r="B911" s="58"/>
      <c r="C911" s="58" t="s">
        <v>116</v>
      </c>
      <c r="D911" s="58" t="s">
        <v>116</v>
      </c>
      <c r="E911" s="78" t="s">
        <v>646</v>
      </c>
      <c r="F911" s="58"/>
      <c r="G911" s="59">
        <f>G912</f>
        <v>532</v>
      </c>
    </row>
    <row r="912" spans="1:7" ht="30">
      <c r="A912" s="36" t="s">
        <v>52</v>
      </c>
      <c r="B912" s="58"/>
      <c r="C912" s="58" t="s">
        <v>116</v>
      </c>
      <c r="D912" s="58" t="s">
        <v>116</v>
      </c>
      <c r="E912" s="78" t="s">
        <v>646</v>
      </c>
      <c r="F912" s="58" t="s">
        <v>93</v>
      </c>
      <c r="G912" s="59">
        <v>532</v>
      </c>
    </row>
    <row r="913" spans="1:7" ht="15">
      <c r="A913" s="36" t="s">
        <v>418</v>
      </c>
      <c r="B913" s="46"/>
      <c r="C913" s="58" t="s">
        <v>116</v>
      </c>
      <c r="D913" s="58" t="s">
        <v>116</v>
      </c>
      <c r="E913" s="58" t="s">
        <v>419</v>
      </c>
      <c r="F913" s="58"/>
      <c r="G913" s="59">
        <f>SUM(G914:G914)</f>
        <v>3000</v>
      </c>
    </row>
    <row r="914" spans="1:7" ht="30">
      <c r="A914" s="36" t="s">
        <v>52</v>
      </c>
      <c r="B914" s="46"/>
      <c r="C914" s="58" t="s">
        <v>116</v>
      </c>
      <c r="D914" s="58" t="s">
        <v>116</v>
      </c>
      <c r="E914" s="58" t="s">
        <v>419</v>
      </c>
      <c r="F914" s="58" t="s">
        <v>93</v>
      </c>
      <c r="G914" s="59">
        <v>3000</v>
      </c>
    </row>
    <row r="915" spans="1:7" ht="15">
      <c r="A915" s="36" t="s">
        <v>45</v>
      </c>
      <c r="B915" s="58"/>
      <c r="C915" s="58" t="s">
        <v>116</v>
      </c>
      <c r="D915" s="58" t="s">
        <v>116</v>
      </c>
      <c r="E915" s="46" t="s">
        <v>420</v>
      </c>
      <c r="F915" s="58"/>
      <c r="G915" s="59">
        <f>SUM(G916)</f>
        <v>273.2</v>
      </c>
    </row>
    <row r="916" spans="1:7" ht="15">
      <c r="A916" s="36" t="s">
        <v>421</v>
      </c>
      <c r="B916" s="58"/>
      <c r="C916" s="58" t="s">
        <v>116</v>
      </c>
      <c r="D916" s="58" t="s">
        <v>116</v>
      </c>
      <c r="E916" s="46" t="s">
        <v>422</v>
      </c>
      <c r="F916" s="58"/>
      <c r="G916" s="59">
        <f>G917</f>
        <v>273.2</v>
      </c>
    </row>
    <row r="917" spans="1:7" ht="45">
      <c r="A917" s="148" t="s">
        <v>51</v>
      </c>
      <c r="B917" s="58"/>
      <c r="C917" s="58" t="s">
        <v>116</v>
      </c>
      <c r="D917" s="58" t="s">
        <v>116</v>
      </c>
      <c r="E917" s="46" t="s">
        <v>422</v>
      </c>
      <c r="F917" s="58" t="s">
        <v>91</v>
      </c>
      <c r="G917" s="59">
        <f>273.2</f>
        <v>273.2</v>
      </c>
    </row>
    <row r="918" spans="1:7" ht="15">
      <c r="A918" s="36" t="s">
        <v>1003</v>
      </c>
      <c r="B918" s="58"/>
      <c r="C918" s="58" t="s">
        <v>116</v>
      </c>
      <c r="D918" s="58" t="s">
        <v>116</v>
      </c>
      <c r="E918" s="58" t="s">
        <v>1004</v>
      </c>
      <c r="F918" s="58"/>
      <c r="G918" s="59">
        <f>G919</f>
        <v>326.4</v>
      </c>
    </row>
    <row r="919" spans="1:7" ht="15">
      <c r="A919" s="36" t="s">
        <v>645</v>
      </c>
      <c r="B919" s="58"/>
      <c r="C919" s="58" t="s">
        <v>116</v>
      </c>
      <c r="D919" s="58" t="s">
        <v>116</v>
      </c>
      <c r="E919" s="58" t="s">
        <v>1005</v>
      </c>
      <c r="F919" s="58"/>
      <c r="G919" s="59">
        <f>G920+G921</f>
        <v>326.4</v>
      </c>
    </row>
    <row r="920" spans="1:7" ht="45">
      <c r="A920" s="148" t="s">
        <v>51</v>
      </c>
      <c r="B920" s="58"/>
      <c r="C920" s="58" t="s">
        <v>116</v>
      </c>
      <c r="D920" s="58" t="s">
        <v>116</v>
      </c>
      <c r="E920" s="58" t="s">
        <v>1005</v>
      </c>
      <c r="F920" s="58" t="s">
        <v>91</v>
      </c>
      <c r="G920" s="59">
        <v>35</v>
      </c>
    </row>
    <row r="921" spans="1:7" ht="30">
      <c r="A921" s="36" t="s">
        <v>52</v>
      </c>
      <c r="B921" s="58"/>
      <c r="C921" s="58" t="s">
        <v>116</v>
      </c>
      <c r="D921" s="58" t="s">
        <v>116</v>
      </c>
      <c r="E921" s="58" t="s">
        <v>1005</v>
      </c>
      <c r="F921" s="58" t="s">
        <v>93</v>
      </c>
      <c r="G921" s="59">
        <f>261.4+30</f>
        <v>291.4</v>
      </c>
    </row>
    <row r="922" spans="1:7" ht="15">
      <c r="A922" s="36" t="s">
        <v>186</v>
      </c>
      <c r="B922" s="46"/>
      <c r="C922" s="58" t="s">
        <v>116</v>
      </c>
      <c r="D922" s="58" t="s">
        <v>176</v>
      </c>
      <c r="E922" s="46"/>
      <c r="F922" s="46"/>
      <c r="G922" s="35">
        <f>G923</f>
        <v>59461.9</v>
      </c>
    </row>
    <row r="923" spans="1:7" ht="30">
      <c r="A923" s="36" t="s">
        <v>781</v>
      </c>
      <c r="B923" s="45"/>
      <c r="C923" s="45" t="s">
        <v>116</v>
      </c>
      <c r="D923" s="45" t="s">
        <v>176</v>
      </c>
      <c r="E923" s="46" t="s">
        <v>383</v>
      </c>
      <c r="F923" s="46"/>
      <c r="G923" s="35">
        <f>G924+G926+G929+G936+G939</f>
        <v>59461.9</v>
      </c>
    </row>
    <row r="924" spans="1:7" ht="15">
      <c r="A924" s="36" t="s">
        <v>575</v>
      </c>
      <c r="B924" s="58"/>
      <c r="C924" s="58" t="s">
        <v>116</v>
      </c>
      <c r="D924" s="58" t="s">
        <v>176</v>
      </c>
      <c r="E924" s="78" t="s">
        <v>1006</v>
      </c>
      <c r="F924" s="79"/>
      <c r="G924" s="59">
        <f>G925</f>
        <v>1390</v>
      </c>
    </row>
    <row r="925" spans="1:7" ht="30">
      <c r="A925" s="36" t="s">
        <v>52</v>
      </c>
      <c r="B925" s="58"/>
      <c r="C925" s="58" t="s">
        <v>116</v>
      </c>
      <c r="D925" s="58" t="s">
        <v>176</v>
      </c>
      <c r="E925" s="78" t="s">
        <v>1006</v>
      </c>
      <c r="F925" s="79">
        <v>200</v>
      </c>
      <c r="G925" s="59">
        <f>1120+180+90</f>
        <v>1390</v>
      </c>
    </row>
    <row r="926" spans="1:7" ht="15">
      <c r="A926" s="36" t="s">
        <v>35</v>
      </c>
      <c r="B926" s="58"/>
      <c r="C926" s="58" t="s">
        <v>116</v>
      </c>
      <c r="D926" s="58" t="s">
        <v>176</v>
      </c>
      <c r="E926" s="78" t="s">
        <v>384</v>
      </c>
      <c r="F926" s="58"/>
      <c r="G926" s="59">
        <f>SUM(G927)</f>
        <v>1290</v>
      </c>
    </row>
    <row r="927" spans="1:7" ht="15">
      <c r="A927" s="152" t="s">
        <v>796</v>
      </c>
      <c r="B927" s="58"/>
      <c r="C927" s="58" t="s">
        <v>116</v>
      </c>
      <c r="D927" s="58" t="s">
        <v>176</v>
      </c>
      <c r="E927" s="78" t="s">
        <v>481</v>
      </c>
      <c r="F927" s="58"/>
      <c r="G927" s="59">
        <f>G928</f>
        <v>1290</v>
      </c>
    </row>
    <row r="928" spans="1:7" ht="30">
      <c r="A928" s="36" t="s">
        <v>52</v>
      </c>
      <c r="B928" s="58"/>
      <c r="C928" s="58" t="s">
        <v>116</v>
      </c>
      <c r="D928" s="58" t="s">
        <v>176</v>
      </c>
      <c r="E928" s="78" t="s">
        <v>481</v>
      </c>
      <c r="F928" s="58" t="s">
        <v>93</v>
      </c>
      <c r="G928" s="59">
        <v>1290</v>
      </c>
    </row>
    <row r="929" spans="1:7" ht="15">
      <c r="A929" s="87" t="s">
        <v>45</v>
      </c>
      <c r="B929" s="84"/>
      <c r="C929" s="84" t="s">
        <v>116</v>
      </c>
      <c r="D929" s="88" t="s">
        <v>176</v>
      </c>
      <c r="E929" s="89" t="s">
        <v>397</v>
      </c>
      <c r="F929" s="90"/>
      <c r="G929" s="86">
        <f>G930+G933</f>
        <v>4073.5</v>
      </c>
    </row>
    <row r="930" spans="1:7" ht="45">
      <c r="A930" s="36" t="s">
        <v>478</v>
      </c>
      <c r="B930" s="58"/>
      <c r="C930" s="58" t="s">
        <v>116</v>
      </c>
      <c r="D930" s="58" t="s">
        <v>176</v>
      </c>
      <c r="E930" s="78" t="s">
        <v>1007</v>
      </c>
      <c r="F930" s="58"/>
      <c r="G930" s="35">
        <f>G931+G932</f>
        <v>2977.9</v>
      </c>
    </row>
    <row r="931" spans="1:7" ht="45">
      <c r="A931" s="36" t="s">
        <v>51</v>
      </c>
      <c r="B931" s="58"/>
      <c r="C931" s="58" t="s">
        <v>116</v>
      </c>
      <c r="D931" s="58" t="s">
        <v>176</v>
      </c>
      <c r="E931" s="78" t="s">
        <v>1007</v>
      </c>
      <c r="F931" s="58" t="s">
        <v>91</v>
      </c>
      <c r="G931" s="35">
        <v>2575.4</v>
      </c>
    </row>
    <row r="932" spans="1:7" ht="30">
      <c r="A932" s="36" t="s">
        <v>52</v>
      </c>
      <c r="B932" s="58"/>
      <c r="C932" s="58" t="s">
        <v>116</v>
      </c>
      <c r="D932" s="58" t="s">
        <v>176</v>
      </c>
      <c r="E932" s="78" t="s">
        <v>1007</v>
      </c>
      <c r="F932" s="58" t="s">
        <v>93</v>
      </c>
      <c r="G932" s="35">
        <v>402.5</v>
      </c>
    </row>
    <row r="933" spans="1:7" ht="15">
      <c r="A933" s="87" t="s">
        <v>1008</v>
      </c>
      <c r="B933" s="84"/>
      <c r="C933" s="84" t="s">
        <v>116</v>
      </c>
      <c r="D933" s="88" t="s">
        <v>176</v>
      </c>
      <c r="E933" s="89" t="s">
        <v>740</v>
      </c>
      <c r="F933" s="90"/>
      <c r="G933" s="86">
        <f>G934+G935</f>
        <v>1095.6</v>
      </c>
    </row>
    <row r="934" spans="1:7" ht="45">
      <c r="A934" s="87" t="s">
        <v>51</v>
      </c>
      <c r="B934" s="84"/>
      <c r="C934" s="84" t="s">
        <v>116</v>
      </c>
      <c r="D934" s="88" t="s">
        <v>176</v>
      </c>
      <c r="E934" s="89" t="s">
        <v>740</v>
      </c>
      <c r="F934" s="90" t="s">
        <v>91</v>
      </c>
      <c r="G934" s="86">
        <f>785.4+132.6</f>
        <v>918</v>
      </c>
    </row>
    <row r="935" spans="1:7" ht="30">
      <c r="A935" s="83" t="s">
        <v>52</v>
      </c>
      <c r="B935" s="84"/>
      <c r="C935" s="84" t="s">
        <v>116</v>
      </c>
      <c r="D935" s="88" t="s">
        <v>176</v>
      </c>
      <c r="E935" s="89" t="s">
        <v>740</v>
      </c>
      <c r="F935" s="90" t="s">
        <v>93</v>
      </c>
      <c r="G935" s="86">
        <v>177.6</v>
      </c>
    </row>
    <row r="936" spans="1:7" ht="30">
      <c r="A936" s="36" t="s">
        <v>782</v>
      </c>
      <c r="B936" s="58"/>
      <c r="C936" s="58" t="s">
        <v>116</v>
      </c>
      <c r="D936" s="58" t="s">
        <v>176</v>
      </c>
      <c r="E936" s="46" t="s">
        <v>399</v>
      </c>
      <c r="F936" s="79"/>
      <c r="G936" s="59">
        <f>SUM(G937)</f>
        <v>398</v>
      </c>
    </row>
    <row r="937" spans="1:7" ht="15">
      <c r="A937" s="36" t="s">
        <v>35</v>
      </c>
      <c r="B937" s="58"/>
      <c r="C937" s="58" t="s">
        <v>116</v>
      </c>
      <c r="D937" s="58" t="s">
        <v>176</v>
      </c>
      <c r="E937" s="46" t="s">
        <v>400</v>
      </c>
      <c r="F937" s="79"/>
      <c r="G937" s="59">
        <f>SUM(G938)</f>
        <v>398</v>
      </c>
    </row>
    <row r="938" spans="1:7" ht="30">
      <c r="A938" s="36" t="s">
        <v>52</v>
      </c>
      <c r="B938" s="58"/>
      <c r="C938" s="58" t="s">
        <v>116</v>
      </c>
      <c r="D938" s="58" t="s">
        <v>176</v>
      </c>
      <c r="E938" s="46" t="s">
        <v>400</v>
      </c>
      <c r="F938" s="79">
        <v>200</v>
      </c>
      <c r="G938" s="59">
        <v>398</v>
      </c>
    </row>
    <row r="939" spans="1:7" ht="30">
      <c r="A939" s="36" t="s">
        <v>795</v>
      </c>
      <c r="B939" s="58"/>
      <c r="C939" s="58" t="s">
        <v>116</v>
      </c>
      <c r="D939" s="58" t="s">
        <v>176</v>
      </c>
      <c r="E939" s="82" t="s">
        <v>423</v>
      </c>
      <c r="F939" s="58"/>
      <c r="G939" s="59">
        <f>SUM(G946+G940)</f>
        <v>52310.4</v>
      </c>
    </row>
    <row r="940" spans="1:7" ht="30">
      <c r="A940" s="83" t="s">
        <v>80</v>
      </c>
      <c r="B940" s="84"/>
      <c r="C940" s="84" t="s">
        <v>116</v>
      </c>
      <c r="D940" s="84" t="s">
        <v>176</v>
      </c>
      <c r="E940" s="91" t="s">
        <v>741</v>
      </c>
      <c r="F940" s="84"/>
      <c r="G940" s="86">
        <f>G941+G944</f>
        <v>13562.300000000001</v>
      </c>
    </row>
    <row r="941" spans="1:7" ht="15">
      <c r="A941" s="83" t="s">
        <v>82</v>
      </c>
      <c r="B941" s="84"/>
      <c r="C941" s="84" t="s">
        <v>116</v>
      </c>
      <c r="D941" s="84" t="s">
        <v>176</v>
      </c>
      <c r="E941" s="91" t="s">
        <v>742</v>
      </c>
      <c r="F941" s="84"/>
      <c r="G941" s="86">
        <f>+G942+G943</f>
        <v>13377.300000000001</v>
      </c>
    </row>
    <row r="942" spans="1:7" ht="45">
      <c r="A942" s="83" t="s">
        <v>51</v>
      </c>
      <c r="B942" s="84"/>
      <c r="C942" s="84" t="s">
        <v>116</v>
      </c>
      <c r="D942" s="84" t="s">
        <v>176</v>
      </c>
      <c r="E942" s="91" t="s">
        <v>742</v>
      </c>
      <c r="F942" s="84" t="s">
        <v>91</v>
      </c>
      <c r="G942" s="86">
        <f>13456-78.9</f>
        <v>13377.1</v>
      </c>
    </row>
    <row r="943" spans="1:7" ht="30">
      <c r="A943" s="83" t="s">
        <v>52</v>
      </c>
      <c r="B943" s="84"/>
      <c r="C943" s="84" t="s">
        <v>116</v>
      </c>
      <c r="D943" s="84" t="s">
        <v>176</v>
      </c>
      <c r="E943" s="91" t="s">
        <v>742</v>
      </c>
      <c r="F943" s="84" t="s">
        <v>93</v>
      </c>
      <c r="G943" s="86">
        <v>0.2</v>
      </c>
    </row>
    <row r="944" spans="1:7" ht="15">
      <c r="A944" s="83" t="s">
        <v>793</v>
      </c>
      <c r="B944" s="84"/>
      <c r="C944" s="84" t="s">
        <v>116</v>
      </c>
      <c r="D944" s="84" t="s">
        <v>176</v>
      </c>
      <c r="E944" s="91" t="s">
        <v>794</v>
      </c>
      <c r="F944" s="84"/>
      <c r="G944" s="86">
        <f>SUM(G945)</f>
        <v>185</v>
      </c>
    </row>
    <row r="945" spans="1:7" ht="30">
      <c r="A945" s="83" t="s">
        <v>52</v>
      </c>
      <c r="B945" s="84"/>
      <c r="C945" s="84" t="s">
        <v>116</v>
      </c>
      <c r="D945" s="84" t="s">
        <v>176</v>
      </c>
      <c r="E945" s="91" t="s">
        <v>794</v>
      </c>
      <c r="F945" s="84" t="s">
        <v>93</v>
      </c>
      <c r="G945" s="86">
        <v>185</v>
      </c>
    </row>
    <row r="946" spans="1:7" ht="15">
      <c r="A946" s="36" t="s">
        <v>45</v>
      </c>
      <c r="B946" s="58"/>
      <c r="C946" s="58" t="s">
        <v>116</v>
      </c>
      <c r="D946" s="58" t="s">
        <v>176</v>
      </c>
      <c r="E946" s="79" t="s">
        <v>424</v>
      </c>
      <c r="F946" s="58"/>
      <c r="G946" s="59">
        <f>SUM(G947)</f>
        <v>38748.1</v>
      </c>
    </row>
    <row r="947" spans="1:7" ht="15">
      <c r="A947" s="152" t="s">
        <v>796</v>
      </c>
      <c r="B947" s="58"/>
      <c r="C947" s="58" t="s">
        <v>116</v>
      </c>
      <c r="D947" s="58" t="s">
        <v>176</v>
      </c>
      <c r="E947" s="79" t="s">
        <v>425</v>
      </c>
      <c r="F947" s="58"/>
      <c r="G947" s="59">
        <f>G948+G949+G950</f>
        <v>38748.1</v>
      </c>
    </row>
    <row r="948" spans="1:7" ht="45">
      <c r="A948" s="148" t="s">
        <v>51</v>
      </c>
      <c r="B948" s="58"/>
      <c r="C948" s="58" t="s">
        <v>116</v>
      </c>
      <c r="D948" s="58" t="s">
        <v>176</v>
      </c>
      <c r="E948" s="79" t="s">
        <v>425</v>
      </c>
      <c r="F948" s="58" t="s">
        <v>91</v>
      </c>
      <c r="G948" s="59">
        <f>30001.9-194.3</f>
        <v>29807.600000000002</v>
      </c>
    </row>
    <row r="949" spans="1:7" ht="30">
      <c r="A949" s="36" t="s">
        <v>52</v>
      </c>
      <c r="B949" s="58"/>
      <c r="C949" s="58" t="s">
        <v>116</v>
      </c>
      <c r="D949" s="58" t="s">
        <v>176</v>
      </c>
      <c r="E949" s="79" t="s">
        <v>425</v>
      </c>
      <c r="F949" s="58" t="s">
        <v>93</v>
      </c>
      <c r="G949" s="59">
        <v>8495.3</v>
      </c>
    </row>
    <row r="950" spans="1:7" ht="15">
      <c r="A950" s="36" t="s">
        <v>22</v>
      </c>
      <c r="B950" s="58"/>
      <c r="C950" s="58" t="s">
        <v>116</v>
      </c>
      <c r="D950" s="58" t="s">
        <v>176</v>
      </c>
      <c r="E950" s="79" t="s">
        <v>425</v>
      </c>
      <c r="F950" s="58" t="s">
        <v>98</v>
      </c>
      <c r="G950" s="59">
        <v>445.2</v>
      </c>
    </row>
    <row r="951" spans="1:7" ht="15">
      <c r="A951" s="36" t="s">
        <v>30</v>
      </c>
      <c r="B951" s="58"/>
      <c r="C951" s="58" t="s">
        <v>31</v>
      </c>
      <c r="D951" s="58" t="s">
        <v>32</v>
      </c>
      <c r="E951" s="78"/>
      <c r="F951" s="58"/>
      <c r="G951" s="59">
        <f>SUM(G952+G961)</f>
        <v>69430.5</v>
      </c>
    </row>
    <row r="952" spans="1:7" ht="15">
      <c r="A952" s="36" t="s">
        <v>53</v>
      </c>
      <c r="B952" s="58"/>
      <c r="C952" s="58" t="s">
        <v>31</v>
      </c>
      <c r="D952" s="58" t="s">
        <v>54</v>
      </c>
      <c r="E952" s="78"/>
      <c r="F952" s="58"/>
      <c r="G952" s="59">
        <f>G953+G958</f>
        <v>27448</v>
      </c>
    </row>
    <row r="953" spans="1:7" ht="30">
      <c r="A953" s="236" t="s">
        <v>702</v>
      </c>
      <c r="B953" s="45"/>
      <c r="C953" s="45" t="s">
        <v>31</v>
      </c>
      <c r="D953" s="45" t="s">
        <v>54</v>
      </c>
      <c r="E953" s="82" t="s">
        <v>434</v>
      </c>
      <c r="F953" s="58"/>
      <c r="G953" s="59">
        <f>G954</f>
        <v>5113</v>
      </c>
    </row>
    <row r="954" spans="1:7" ht="30">
      <c r="A954" s="285" t="s">
        <v>446</v>
      </c>
      <c r="B954" s="45"/>
      <c r="C954" s="45" t="s">
        <v>31</v>
      </c>
      <c r="D954" s="45" t="s">
        <v>54</v>
      </c>
      <c r="E954" s="82" t="s">
        <v>447</v>
      </c>
      <c r="F954" s="58"/>
      <c r="G954" s="59">
        <f>G955</f>
        <v>5113</v>
      </c>
    </row>
    <row r="955" spans="1:7" ht="30">
      <c r="A955" s="285" t="s">
        <v>458</v>
      </c>
      <c r="B955" s="45"/>
      <c r="C955" s="45" t="s">
        <v>31</v>
      </c>
      <c r="D955" s="45" t="s">
        <v>54</v>
      </c>
      <c r="E955" s="82" t="s">
        <v>868</v>
      </c>
      <c r="F955" s="58"/>
      <c r="G955" s="59">
        <f>G956+G957</f>
        <v>5113</v>
      </c>
    </row>
    <row r="956" spans="1:7" ht="15">
      <c r="A956" s="36" t="s">
        <v>42</v>
      </c>
      <c r="B956" s="45"/>
      <c r="C956" s="45" t="s">
        <v>31</v>
      </c>
      <c r="D956" s="45" t="s">
        <v>54</v>
      </c>
      <c r="E956" s="82" t="s">
        <v>868</v>
      </c>
      <c r="F956" s="45" t="s">
        <v>101</v>
      </c>
      <c r="G956" s="59">
        <v>4656</v>
      </c>
    </row>
    <row r="957" spans="1:7" ht="30">
      <c r="A957" s="36" t="s">
        <v>124</v>
      </c>
      <c r="B957" s="58"/>
      <c r="C957" s="45" t="s">
        <v>31</v>
      </c>
      <c r="D957" s="45" t="s">
        <v>54</v>
      </c>
      <c r="E957" s="82" t="s">
        <v>868</v>
      </c>
      <c r="F957" s="58" t="s">
        <v>125</v>
      </c>
      <c r="G957" s="59">
        <v>457</v>
      </c>
    </row>
    <row r="958" spans="1:7" ht="30">
      <c r="A958" s="36" t="s">
        <v>786</v>
      </c>
      <c r="B958" s="58"/>
      <c r="C958" s="58" t="s">
        <v>31</v>
      </c>
      <c r="D958" s="58" t="s">
        <v>54</v>
      </c>
      <c r="E958" s="82" t="s">
        <v>221</v>
      </c>
      <c r="F958" s="58"/>
      <c r="G958" s="35">
        <f>G959</f>
        <v>22335</v>
      </c>
    </row>
    <row r="959" spans="1:7" ht="30">
      <c r="A959" s="36" t="s">
        <v>479</v>
      </c>
      <c r="B959" s="58"/>
      <c r="C959" s="58" t="s">
        <v>31</v>
      </c>
      <c r="D959" s="58" t="s">
        <v>54</v>
      </c>
      <c r="E959" s="82" t="s">
        <v>1009</v>
      </c>
      <c r="F959" s="58"/>
      <c r="G959" s="35">
        <f>G960</f>
        <v>22335</v>
      </c>
    </row>
    <row r="960" spans="1:7" ht="15">
      <c r="A960" s="36" t="s">
        <v>42</v>
      </c>
      <c r="B960" s="58"/>
      <c r="C960" s="58" t="s">
        <v>31</v>
      </c>
      <c r="D960" s="58" t="s">
        <v>54</v>
      </c>
      <c r="E960" s="82" t="s">
        <v>1009</v>
      </c>
      <c r="F960" s="58" t="s">
        <v>101</v>
      </c>
      <c r="G960" s="35">
        <v>22335</v>
      </c>
    </row>
    <row r="961" spans="1:7" ht="15">
      <c r="A961" s="36" t="s">
        <v>189</v>
      </c>
      <c r="B961" s="46"/>
      <c r="C961" s="58" t="s">
        <v>31</v>
      </c>
      <c r="D961" s="58" t="s">
        <v>13</v>
      </c>
      <c r="E961" s="82"/>
      <c r="F961" s="46"/>
      <c r="G961" s="35">
        <f>G962+G965</f>
        <v>41982.5</v>
      </c>
    </row>
    <row r="962" spans="1:7" ht="30">
      <c r="A962" s="36" t="s">
        <v>780</v>
      </c>
      <c r="B962" s="58"/>
      <c r="C962" s="58" t="s">
        <v>31</v>
      </c>
      <c r="D962" s="58" t="s">
        <v>13</v>
      </c>
      <c r="E962" s="78" t="s">
        <v>471</v>
      </c>
      <c r="F962" s="58"/>
      <c r="G962" s="35">
        <f>G963</f>
        <v>31687.8</v>
      </c>
    </row>
    <row r="963" spans="1:7" ht="60">
      <c r="A963" s="36" t="s">
        <v>480</v>
      </c>
      <c r="B963" s="58"/>
      <c r="C963" s="58" t="s">
        <v>31</v>
      </c>
      <c r="D963" s="58" t="s">
        <v>13</v>
      </c>
      <c r="E963" s="82" t="s">
        <v>1010</v>
      </c>
      <c r="F963" s="58"/>
      <c r="G963" s="35">
        <f>G964</f>
        <v>31687.8</v>
      </c>
    </row>
    <row r="964" spans="1:7" ht="15">
      <c r="A964" s="36" t="s">
        <v>42</v>
      </c>
      <c r="B964" s="45"/>
      <c r="C964" s="58" t="s">
        <v>31</v>
      </c>
      <c r="D964" s="58" t="s">
        <v>13</v>
      </c>
      <c r="E964" s="82" t="s">
        <v>1010</v>
      </c>
      <c r="F964" s="58">
        <v>300</v>
      </c>
      <c r="G964" s="35">
        <v>31687.8</v>
      </c>
    </row>
    <row r="965" spans="1:7" ht="30">
      <c r="A965" s="36" t="s">
        <v>781</v>
      </c>
      <c r="B965" s="46"/>
      <c r="C965" s="58" t="s">
        <v>31</v>
      </c>
      <c r="D965" s="58" t="s">
        <v>13</v>
      </c>
      <c r="E965" s="46" t="s">
        <v>383</v>
      </c>
      <c r="F965" s="46"/>
      <c r="G965" s="35">
        <f>G966</f>
        <v>10294.7</v>
      </c>
    </row>
    <row r="966" spans="1:7" ht="90">
      <c r="A966" s="36" t="s">
        <v>1011</v>
      </c>
      <c r="B966" s="58"/>
      <c r="C966" s="58" t="s">
        <v>31</v>
      </c>
      <c r="D966" s="58" t="s">
        <v>13</v>
      </c>
      <c r="E966" s="46" t="s">
        <v>1012</v>
      </c>
      <c r="F966" s="58"/>
      <c r="G966" s="59">
        <f>G967</f>
        <v>10294.7</v>
      </c>
    </row>
    <row r="967" spans="1:7" ht="15">
      <c r="A967" s="36" t="s">
        <v>42</v>
      </c>
      <c r="B967" s="58"/>
      <c r="C967" s="58" t="s">
        <v>31</v>
      </c>
      <c r="D967" s="58" t="s">
        <v>13</v>
      </c>
      <c r="E967" s="46" t="s">
        <v>1012</v>
      </c>
      <c r="F967" s="58" t="s">
        <v>101</v>
      </c>
      <c r="G967" s="59">
        <f>3000+7294.7</f>
        <v>10294.7</v>
      </c>
    </row>
    <row r="968" spans="1:7" ht="15" hidden="1">
      <c r="A968" s="22" t="s">
        <v>77</v>
      </c>
      <c r="B968" s="63"/>
      <c r="C968" s="30" t="s">
        <v>31</v>
      </c>
      <c r="D968" s="30" t="s">
        <v>78</v>
      </c>
      <c r="E968" s="30"/>
      <c r="F968" s="33"/>
      <c r="G968" s="26">
        <f>G969</f>
        <v>0</v>
      </c>
    </row>
    <row r="969" spans="1:7" ht="30" hidden="1">
      <c r="A969" s="22" t="s">
        <v>693</v>
      </c>
      <c r="B969" s="63"/>
      <c r="C969" s="30" t="s">
        <v>31</v>
      </c>
      <c r="D969" s="30" t="s">
        <v>78</v>
      </c>
      <c r="E969" s="14" t="s">
        <v>16</v>
      </c>
      <c r="F969" s="33"/>
      <c r="G969" s="26">
        <f>G970</f>
        <v>0</v>
      </c>
    </row>
    <row r="970" spans="1:7" ht="15" hidden="1">
      <c r="A970" s="22" t="s">
        <v>86</v>
      </c>
      <c r="B970" s="63"/>
      <c r="C970" s="30" t="s">
        <v>31</v>
      </c>
      <c r="D970" s="30" t="s">
        <v>78</v>
      </c>
      <c r="E970" s="14" t="s">
        <v>68</v>
      </c>
      <c r="F970" s="14"/>
      <c r="G970" s="26">
        <f>SUM(G972)</f>
        <v>0</v>
      </c>
    </row>
    <row r="971" spans="1:7" ht="15" hidden="1">
      <c r="A971" s="22" t="s">
        <v>35</v>
      </c>
      <c r="B971" s="63"/>
      <c r="C971" s="30" t="s">
        <v>31</v>
      </c>
      <c r="D971" s="30" t="s">
        <v>78</v>
      </c>
      <c r="E971" s="14" t="s">
        <v>506</v>
      </c>
      <c r="F971" s="14"/>
      <c r="G971" s="26">
        <f>G972</f>
        <v>0</v>
      </c>
    </row>
    <row r="972" spans="1:7" ht="15" hidden="1">
      <c r="A972" s="22" t="s">
        <v>37</v>
      </c>
      <c r="B972" s="63"/>
      <c r="C972" s="30" t="s">
        <v>31</v>
      </c>
      <c r="D972" s="30" t="s">
        <v>78</v>
      </c>
      <c r="E972" s="14" t="s">
        <v>507</v>
      </c>
      <c r="F972" s="14"/>
      <c r="G972" s="26">
        <f>G973</f>
        <v>0</v>
      </c>
    </row>
    <row r="973" spans="1:7" ht="30" hidden="1">
      <c r="A973" s="22" t="s">
        <v>124</v>
      </c>
      <c r="B973" s="63"/>
      <c r="C973" s="30" t="s">
        <v>31</v>
      </c>
      <c r="D973" s="30" t="s">
        <v>78</v>
      </c>
      <c r="E973" s="14" t="s">
        <v>507</v>
      </c>
      <c r="F973" s="14">
        <v>600</v>
      </c>
      <c r="G973" s="26"/>
    </row>
    <row r="974" spans="1:7" ht="15">
      <c r="A974" s="201" t="s">
        <v>792</v>
      </c>
      <c r="B974" s="92" t="s">
        <v>114</v>
      </c>
      <c r="C974" s="92"/>
      <c r="D974" s="92"/>
      <c r="E974" s="92"/>
      <c r="F974" s="92"/>
      <c r="G974" s="93">
        <f>G975+G1000+G1107</f>
        <v>252956.80000000002</v>
      </c>
    </row>
    <row r="975" spans="1:7" ht="15">
      <c r="A975" s="22" t="s">
        <v>115</v>
      </c>
      <c r="B975" s="15"/>
      <c r="C975" s="15" t="s">
        <v>116</v>
      </c>
      <c r="D975" s="15"/>
      <c r="E975" s="15"/>
      <c r="F975" s="284"/>
      <c r="G975" s="23">
        <f>G976</f>
        <v>93343.7</v>
      </c>
    </row>
    <row r="976" spans="1:7" ht="15">
      <c r="A976" s="80" t="s">
        <v>117</v>
      </c>
      <c r="B976" s="58"/>
      <c r="C976" s="58" t="s">
        <v>116</v>
      </c>
      <c r="D976" s="58" t="s">
        <v>54</v>
      </c>
      <c r="E976" s="58"/>
      <c r="F976" s="94"/>
      <c r="G976" s="59">
        <f>G977+G983</f>
        <v>93343.7</v>
      </c>
    </row>
    <row r="977" spans="1:7" ht="30">
      <c r="A977" s="36" t="s">
        <v>727</v>
      </c>
      <c r="B977" s="95"/>
      <c r="C977" s="58" t="s">
        <v>116</v>
      </c>
      <c r="D977" s="58" t="s">
        <v>54</v>
      </c>
      <c r="E977" s="58" t="s">
        <v>586</v>
      </c>
      <c r="F977" s="94"/>
      <c r="G977" s="59">
        <f>G978</f>
        <v>7684.3</v>
      </c>
    </row>
    <row r="978" spans="1:7" ht="15">
      <c r="A978" s="96" t="s">
        <v>972</v>
      </c>
      <c r="B978" s="95"/>
      <c r="C978" s="58" t="s">
        <v>116</v>
      </c>
      <c r="D978" s="58" t="s">
        <v>54</v>
      </c>
      <c r="E978" s="58" t="s">
        <v>728</v>
      </c>
      <c r="F978" s="94"/>
      <c r="G978" s="59">
        <f>G979</f>
        <v>7684.3</v>
      </c>
    </row>
    <row r="979" spans="1:7" ht="15">
      <c r="A979" s="96" t="s">
        <v>973</v>
      </c>
      <c r="B979" s="95"/>
      <c r="C979" s="58" t="s">
        <v>116</v>
      </c>
      <c r="D979" s="58" t="s">
        <v>54</v>
      </c>
      <c r="E979" s="58" t="s">
        <v>974</v>
      </c>
      <c r="F979" s="94"/>
      <c r="G979" s="59">
        <f>G980</f>
        <v>7684.3</v>
      </c>
    </row>
    <row r="980" spans="1:7" ht="15">
      <c r="A980" s="97" t="s">
        <v>975</v>
      </c>
      <c r="B980" s="95"/>
      <c r="C980" s="58" t="s">
        <v>116</v>
      </c>
      <c r="D980" s="58" t="s">
        <v>54</v>
      </c>
      <c r="E980" s="58" t="s">
        <v>976</v>
      </c>
      <c r="F980" s="94"/>
      <c r="G980" s="59">
        <f>G981</f>
        <v>7684.3</v>
      </c>
    </row>
    <row r="981" spans="1:7" ht="30">
      <c r="A981" s="96" t="s">
        <v>984</v>
      </c>
      <c r="B981" s="95"/>
      <c r="C981" s="58" t="s">
        <v>116</v>
      </c>
      <c r="D981" s="58" t="s">
        <v>54</v>
      </c>
      <c r="E981" s="58" t="s">
        <v>977</v>
      </c>
      <c r="F981" s="94"/>
      <c r="G981" s="59">
        <f>G982</f>
        <v>7684.3</v>
      </c>
    </row>
    <row r="982" spans="1:7" ht="30">
      <c r="A982" s="80" t="s">
        <v>124</v>
      </c>
      <c r="B982" s="95"/>
      <c r="C982" s="58" t="s">
        <v>116</v>
      </c>
      <c r="D982" s="58" t="s">
        <v>54</v>
      </c>
      <c r="E982" s="58" t="s">
        <v>977</v>
      </c>
      <c r="F982" s="94" t="s">
        <v>125</v>
      </c>
      <c r="G982" s="59">
        <v>7684.3</v>
      </c>
    </row>
    <row r="983" spans="1:7" ht="15">
      <c r="A983" s="80" t="s">
        <v>729</v>
      </c>
      <c r="B983" s="58"/>
      <c r="C983" s="58" t="s">
        <v>116</v>
      </c>
      <c r="D983" s="58" t="s">
        <v>54</v>
      </c>
      <c r="E983" s="58" t="s">
        <v>118</v>
      </c>
      <c r="F983" s="94"/>
      <c r="G983" s="59">
        <f>SUM(G984)+G988</f>
        <v>85659.4</v>
      </c>
    </row>
    <row r="984" spans="1:7" ht="15">
      <c r="A984" s="80" t="s">
        <v>119</v>
      </c>
      <c r="B984" s="58"/>
      <c r="C984" s="58" t="s">
        <v>116</v>
      </c>
      <c r="D984" s="58" t="s">
        <v>54</v>
      </c>
      <c r="E984" s="58" t="s">
        <v>120</v>
      </c>
      <c r="F984" s="94"/>
      <c r="G984" s="59">
        <f>G985</f>
        <v>84906.2</v>
      </c>
    </row>
    <row r="985" spans="1:7" ht="45">
      <c r="A985" s="80" t="s">
        <v>26</v>
      </c>
      <c r="B985" s="58"/>
      <c r="C985" s="58" t="s">
        <v>116</v>
      </c>
      <c r="D985" s="58" t="s">
        <v>54</v>
      </c>
      <c r="E985" s="58" t="s">
        <v>121</v>
      </c>
      <c r="F985" s="94"/>
      <c r="G985" s="59">
        <f>G986</f>
        <v>84906.2</v>
      </c>
    </row>
    <row r="986" spans="1:7" ht="15">
      <c r="A986" s="80" t="s">
        <v>122</v>
      </c>
      <c r="B986" s="58"/>
      <c r="C986" s="58" t="s">
        <v>116</v>
      </c>
      <c r="D986" s="58" t="s">
        <v>54</v>
      </c>
      <c r="E986" s="58" t="s">
        <v>123</v>
      </c>
      <c r="F986" s="94"/>
      <c r="G986" s="59">
        <f>G987</f>
        <v>84906.2</v>
      </c>
    </row>
    <row r="987" spans="1:7" ht="30">
      <c r="A987" s="80" t="s">
        <v>124</v>
      </c>
      <c r="B987" s="58"/>
      <c r="C987" s="58" t="s">
        <v>116</v>
      </c>
      <c r="D987" s="58" t="s">
        <v>54</v>
      </c>
      <c r="E987" s="58" t="s">
        <v>123</v>
      </c>
      <c r="F987" s="94" t="s">
        <v>125</v>
      </c>
      <c r="G987" s="59">
        <v>84906.2</v>
      </c>
    </row>
    <row r="988" spans="1:7" ht="15">
      <c r="A988" s="36" t="s">
        <v>159</v>
      </c>
      <c r="B988" s="98"/>
      <c r="C988" s="58" t="s">
        <v>116</v>
      </c>
      <c r="D988" s="58" t="s">
        <v>54</v>
      </c>
      <c r="E988" s="58" t="s">
        <v>160</v>
      </c>
      <c r="F988" s="77"/>
      <c r="G988" s="59">
        <f>G989+G993+G996</f>
        <v>753.1999999999999</v>
      </c>
    </row>
    <row r="989" spans="1:7" ht="15">
      <c r="A989" s="36" t="s">
        <v>154</v>
      </c>
      <c r="B989" s="98"/>
      <c r="C989" s="58" t="s">
        <v>116</v>
      </c>
      <c r="D989" s="58" t="s">
        <v>54</v>
      </c>
      <c r="E989" s="58" t="s">
        <v>161</v>
      </c>
      <c r="F989" s="77"/>
      <c r="G989" s="59">
        <f>G990</f>
        <v>636.5</v>
      </c>
    </row>
    <row r="990" spans="1:7" ht="15">
      <c r="A990" s="36" t="s">
        <v>500</v>
      </c>
      <c r="B990" s="98"/>
      <c r="C990" s="58" t="s">
        <v>116</v>
      </c>
      <c r="D990" s="58" t="s">
        <v>54</v>
      </c>
      <c r="E990" s="58" t="s">
        <v>501</v>
      </c>
      <c r="F990" s="58"/>
      <c r="G990" s="59">
        <f>G991</f>
        <v>636.5</v>
      </c>
    </row>
    <row r="991" spans="1:7" ht="15">
      <c r="A991" s="36" t="s">
        <v>122</v>
      </c>
      <c r="B991" s="98"/>
      <c r="C991" s="58" t="s">
        <v>116</v>
      </c>
      <c r="D991" s="58" t="s">
        <v>54</v>
      </c>
      <c r="E991" s="58" t="s">
        <v>502</v>
      </c>
      <c r="F991" s="58"/>
      <c r="G991" s="59">
        <f>G992</f>
        <v>636.5</v>
      </c>
    </row>
    <row r="992" spans="1:7" ht="30">
      <c r="A992" s="36" t="s">
        <v>124</v>
      </c>
      <c r="B992" s="98"/>
      <c r="C992" s="58" t="s">
        <v>116</v>
      </c>
      <c r="D992" s="58" t="s">
        <v>54</v>
      </c>
      <c r="E992" s="58" t="s">
        <v>502</v>
      </c>
      <c r="F992" s="58" t="s">
        <v>125</v>
      </c>
      <c r="G992" s="59">
        <v>636.5</v>
      </c>
    </row>
    <row r="993" spans="1:7" ht="15">
      <c r="A993" s="36" t="s">
        <v>973</v>
      </c>
      <c r="B993" s="98"/>
      <c r="C993" s="58" t="s">
        <v>116</v>
      </c>
      <c r="D993" s="58" t="s">
        <v>54</v>
      </c>
      <c r="E993" s="58" t="s">
        <v>978</v>
      </c>
      <c r="F993" s="58"/>
      <c r="G993" s="59">
        <f>G994</f>
        <v>96.3</v>
      </c>
    </row>
    <row r="994" spans="1:7" ht="60">
      <c r="A994" s="36" t="s">
        <v>979</v>
      </c>
      <c r="B994" s="98"/>
      <c r="C994" s="58" t="s">
        <v>116</v>
      </c>
      <c r="D994" s="58" t="s">
        <v>54</v>
      </c>
      <c r="E994" s="58" t="s">
        <v>980</v>
      </c>
      <c r="F994" s="58"/>
      <c r="G994" s="59">
        <f>G995</f>
        <v>96.3</v>
      </c>
    </row>
    <row r="995" spans="1:7" ht="30">
      <c r="A995" s="36" t="s">
        <v>124</v>
      </c>
      <c r="B995" s="98"/>
      <c r="C995" s="58" t="s">
        <v>116</v>
      </c>
      <c r="D995" s="58" t="s">
        <v>54</v>
      </c>
      <c r="E995" s="58" t="s">
        <v>980</v>
      </c>
      <c r="F995" s="58" t="s">
        <v>125</v>
      </c>
      <c r="G995" s="59">
        <v>96.3</v>
      </c>
    </row>
    <row r="996" spans="1:7" ht="15">
      <c r="A996" s="36" t="s">
        <v>154</v>
      </c>
      <c r="B996" s="98"/>
      <c r="C996" s="58" t="s">
        <v>116</v>
      </c>
      <c r="D996" s="58" t="s">
        <v>54</v>
      </c>
      <c r="E996" s="58" t="s">
        <v>161</v>
      </c>
      <c r="F996" s="58"/>
      <c r="G996" s="59">
        <f>G997</f>
        <v>20.4</v>
      </c>
    </row>
    <row r="997" spans="1:7" ht="15">
      <c r="A997" s="36" t="s">
        <v>122</v>
      </c>
      <c r="B997" s="98"/>
      <c r="C997" s="58" t="s">
        <v>116</v>
      </c>
      <c r="D997" s="58" t="s">
        <v>54</v>
      </c>
      <c r="E997" s="58" t="s">
        <v>981</v>
      </c>
      <c r="F997" s="58"/>
      <c r="G997" s="59">
        <f>G998</f>
        <v>20.4</v>
      </c>
    </row>
    <row r="998" spans="1:7" ht="15">
      <c r="A998" s="36" t="s">
        <v>395</v>
      </c>
      <c r="B998" s="98"/>
      <c r="C998" s="58" t="s">
        <v>116</v>
      </c>
      <c r="D998" s="58" t="s">
        <v>54</v>
      </c>
      <c r="E998" s="58" t="s">
        <v>504</v>
      </c>
      <c r="F998" s="58"/>
      <c r="G998" s="59">
        <f>G999</f>
        <v>20.4</v>
      </c>
    </row>
    <row r="999" spans="1:7" ht="30">
      <c r="A999" s="36" t="s">
        <v>124</v>
      </c>
      <c r="B999" s="98"/>
      <c r="C999" s="58" t="s">
        <v>116</v>
      </c>
      <c r="D999" s="58" t="s">
        <v>54</v>
      </c>
      <c r="E999" s="58" t="s">
        <v>504</v>
      </c>
      <c r="F999" s="58" t="s">
        <v>125</v>
      </c>
      <c r="G999" s="59">
        <v>20.4</v>
      </c>
    </row>
    <row r="1000" spans="1:7" ht="15">
      <c r="A1000" s="22" t="s">
        <v>126</v>
      </c>
      <c r="B1000" s="15"/>
      <c r="C1000" s="15" t="s">
        <v>15</v>
      </c>
      <c r="D1000" s="15"/>
      <c r="E1000" s="15"/>
      <c r="F1000" s="15"/>
      <c r="G1000" s="23">
        <f>SUM(G1001+G1067)</f>
        <v>159223.7</v>
      </c>
    </row>
    <row r="1001" spans="1:7" ht="15">
      <c r="A1001" s="22" t="s">
        <v>127</v>
      </c>
      <c r="B1001" s="15"/>
      <c r="C1001" s="15" t="s">
        <v>15</v>
      </c>
      <c r="D1001" s="15" t="s">
        <v>34</v>
      </c>
      <c r="E1001" s="15"/>
      <c r="F1001" s="15"/>
      <c r="G1001" s="23">
        <f>G1010+G1002+G1062</f>
        <v>121689.3</v>
      </c>
    </row>
    <row r="1002" spans="1:7" ht="30">
      <c r="A1002" s="80" t="s">
        <v>735</v>
      </c>
      <c r="B1002" s="58"/>
      <c r="C1002" s="58" t="s">
        <v>15</v>
      </c>
      <c r="D1002" s="58" t="s">
        <v>34</v>
      </c>
      <c r="E1002" s="58" t="s">
        <v>586</v>
      </c>
      <c r="F1002" s="58"/>
      <c r="G1002" s="59">
        <f>G1003</f>
        <v>154</v>
      </c>
    </row>
    <row r="1003" spans="1:7" ht="15">
      <c r="A1003" s="80" t="s">
        <v>736</v>
      </c>
      <c r="B1003" s="58"/>
      <c r="C1003" s="58" t="s">
        <v>15</v>
      </c>
      <c r="D1003" s="58" t="s">
        <v>34</v>
      </c>
      <c r="E1003" s="58" t="s">
        <v>587</v>
      </c>
      <c r="F1003" s="58"/>
      <c r="G1003" s="59">
        <f>SUM(G1004)</f>
        <v>154</v>
      </c>
    </row>
    <row r="1004" spans="1:7" ht="15">
      <c r="A1004" s="80" t="s">
        <v>975</v>
      </c>
      <c r="B1004" s="58"/>
      <c r="C1004" s="58" t="s">
        <v>15</v>
      </c>
      <c r="D1004" s="58" t="s">
        <v>34</v>
      </c>
      <c r="E1004" s="58" t="s">
        <v>982</v>
      </c>
      <c r="F1004" s="58"/>
      <c r="G1004" s="59">
        <f>SUM(G1005)</f>
        <v>154</v>
      </c>
    </row>
    <row r="1005" spans="1:7" ht="15">
      <c r="A1005" s="80" t="s">
        <v>809</v>
      </c>
      <c r="B1005" s="58"/>
      <c r="C1005" s="58" t="s">
        <v>15</v>
      </c>
      <c r="D1005" s="58" t="s">
        <v>34</v>
      </c>
      <c r="E1005" s="58" t="s">
        <v>983</v>
      </c>
      <c r="F1005" s="58"/>
      <c r="G1005" s="59">
        <f>SUM(G1006)</f>
        <v>154</v>
      </c>
    </row>
    <row r="1006" spans="1:7" ht="28.5" customHeight="1">
      <c r="A1006" s="80" t="s">
        <v>52</v>
      </c>
      <c r="B1006" s="58"/>
      <c r="C1006" s="58" t="s">
        <v>15</v>
      </c>
      <c r="D1006" s="58" t="s">
        <v>34</v>
      </c>
      <c r="E1006" s="58" t="s">
        <v>983</v>
      </c>
      <c r="F1006" s="58" t="s">
        <v>93</v>
      </c>
      <c r="G1006" s="59">
        <v>154</v>
      </c>
    </row>
    <row r="1007" spans="1:7" ht="15" hidden="1">
      <c r="A1007" s="80" t="s">
        <v>582</v>
      </c>
      <c r="B1007" s="58"/>
      <c r="C1007" s="58" t="s">
        <v>15</v>
      </c>
      <c r="D1007" s="58" t="s">
        <v>34</v>
      </c>
      <c r="E1007" s="58" t="s">
        <v>583</v>
      </c>
      <c r="F1007" s="58"/>
      <c r="G1007" s="59">
        <f>G1008</f>
        <v>0</v>
      </c>
    </row>
    <row r="1008" spans="1:7" ht="15" hidden="1">
      <c r="A1008" s="80" t="s">
        <v>584</v>
      </c>
      <c r="B1008" s="58"/>
      <c r="C1008" s="58" t="s">
        <v>15</v>
      </c>
      <c r="D1008" s="58" t="s">
        <v>34</v>
      </c>
      <c r="E1008" s="58" t="s">
        <v>585</v>
      </c>
      <c r="F1008" s="58"/>
      <c r="G1008" s="59">
        <f>G1009</f>
        <v>0</v>
      </c>
    </row>
    <row r="1009" spans="1:7" ht="45" hidden="1">
      <c r="A1009" s="80" t="s">
        <v>51</v>
      </c>
      <c r="B1009" s="58"/>
      <c r="C1009" s="58" t="s">
        <v>15</v>
      </c>
      <c r="D1009" s="58" t="s">
        <v>34</v>
      </c>
      <c r="E1009" s="58" t="s">
        <v>585</v>
      </c>
      <c r="F1009" s="58" t="s">
        <v>91</v>
      </c>
      <c r="G1009" s="59"/>
    </row>
    <row r="1010" spans="1:7" ht="15">
      <c r="A1010" s="22" t="s">
        <v>729</v>
      </c>
      <c r="B1010" s="15"/>
      <c r="C1010" s="15" t="s">
        <v>15</v>
      </c>
      <c r="D1010" s="15" t="s">
        <v>34</v>
      </c>
      <c r="E1010" s="15" t="s">
        <v>118</v>
      </c>
      <c r="F1010" s="15"/>
      <c r="G1010" s="23">
        <f>G1011+G1020+G1026+G1030+G1041</f>
        <v>121235.3</v>
      </c>
    </row>
    <row r="1011" spans="1:7" ht="15">
      <c r="A1011" s="22" t="s">
        <v>128</v>
      </c>
      <c r="B1011" s="15"/>
      <c r="C1011" s="15" t="s">
        <v>15</v>
      </c>
      <c r="D1011" s="15" t="s">
        <v>34</v>
      </c>
      <c r="E1011" s="15" t="s">
        <v>129</v>
      </c>
      <c r="F1011" s="15"/>
      <c r="G1011" s="23">
        <f>G1012+G1015</f>
        <v>61539.5</v>
      </c>
    </row>
    <row r="1012" spans="1:7" ht="45">
      <c r="A1012" s="22" t="s">
        <v>26</v>
      </c>
      <c r="B1012" s="15"/>
      <c r="C1012" s="15" t="s">
        <v>15</v>
      </c>
      <c r="D1012" s="15" t="s">
        <v>34</v>
      </c>
      <c r="E1012" s="15" t="s">
        <v>130</v>
      </c>
      <c r="F1012" s="15"/>
      <c r="G1012" s="23">
        <f>G1013</f>
        <v>35673</v>
      </c>
    </row>
    <row r="1013" spans="1:7" ht="15">
      <c r="A1013" s="22" t="s">
        <v>131</v>
      </c>
      <c r="B1013" s="15"/>
      <c r="C1013" s="15" t="s">
        <v>15</v>
      </c>
      <c r="D1013" s="15" t="s">
        <v>34</v>
      </c>
      <c r="E1013" s="15" t="s">
        <v>132</v>
      </c>
      <c r="F1013" s="15"/>
      <c r="G1013" s="23">
        <f>G1014</f>
        <v>35673</v>
      </c>
    </row>
    <row r="1014" spans="1:7" ht="30">
      <c r="A1014" s="22" t="s">
        <v>124</v>
      </c>
      <c r="B1014" s="15"/>
      <c r="C1014" s="15" t="s">
        <v>15</v>
      </c>
      <c r="D1014" s="15" t="s">
        <v>34</v>
      </c>
      <c r="E1014" s="15" t="s">
        <v>132</v>
      </c>
      <c r="F1014" s="15" t="s">
        <v>125</v>
      </c>
      <c r="G1014" s="23">
        <v>35673</v>
      </c>
    </row>
    <row r="1015" spans="1:7" ht="15">
      <c r="A1015" s="22" t="s">
        <v>45</v>
      </c>
      <c r="B1015" s="15"/>
      <c r="C1015" s="15" t="s">
        <v>15</v>
      </c>
      <c r="D1015" s="15" t="s">
        <v>34</v>
      </c>
      <c r="E1015" s="15" t="s">
        <v>133</v>
      </c>
      <c r="F1015" s="15"/>
      <c r="G1015" s="23">
        <f>G1016</f>
        <v>25866.5</v>
      </c>
    </row>
    <row r="1016" spans="1:7" ht="15">
      <c r="A1016" s="22" t="s">
        <v>131</v>
      </c>
      <c r="B1016" s="15"/>
      <c r="C1016" s="15" t="s">
        <v>15</v>
      </c>
      <c r="D1016" s="15" t="s">
        <v>34</v>
      </c>
      <c r="E1016" s="15" t="s">
        <v>134</v>
      </c>
      <c r="F1016" s="15"/>
      <c r="G1016" s="23">
        <f>G1017+G1018+G1019</f>
        <v>25866.5</v>
      </c>
    </row>
    <row r="1017" spans="1:7" ht="45">
      <c r="A1017" s="22" t="s">
        <v>51</v>
      </c>
      <c r="B1017" s="15"/>
      <c r="C1017" s="15" t="s">
        <v>15</v>
      </c>
      <c r="D1017" s="15" t="s">
        <v>34</v>
      </c>
      <c r="E1017" s="15" t="s">
        <v>134</v>
      </c>
      <c r="F1017" s="15" t="s">
        <v>91</v>
      </c>
      <c r="G1017" s="23">
        <v>20496.7</v>
      </c>
    </row>
    <row r="1018" spans="1:7" ht="30">
      <c r="A1018" s="22" t="s">
        <v>52</v>
      </c>
      <c r="B1018" s="15"/>
      <c r="C1018" s="15" t="s">
        <v>15</v>
      </c>
      <c r="D1018" s="15" t="s">
        <v>34</v>
      </c>
      <c r="E1018" s="15" t="s">
        <v>134</v>
      </c>
      <c r="F1018" s="15" t="s">
        <v>93</v>
      </c>
      <c r="G1018" s="26">
        <v>5036.8</v>
      </c>
    </row>
    <row r="1019" spans="1:7" ht="15">
      <c r="A1019" s="22" t="s">
        <v>22</v>
      </c>
      <c r="B1019" s="15"/>
      <c r="C1019" s="15" t="s">
        <v>15</v>
      </c>
      <c r="D1019" s="15" t="s">
        <v>34</v>
      </c>
      <c r="E1019" s="15" t="s">
        <v>134</v>
      </c>
      <c r="F1019" s="15" t="s">
        <v>98</v>
      </c>
      <c r="G1019" s="23">
        <v>333</v>
      </c>
    </row>
    <row r="1020" spans="1:7" ht="15">
      <c r="A1020" s="22" t="s">
        <v>136</v>
      </c>
      <c r="B1020" s="15"/>
      <c r="C1020" s="15" t="s">
        <v>15</v>
      </c>
      <c r="D1020" s="15" t="s">
        <v>34</v>
      </c>
      <c r="E1020" s="15" t="s">
        <v>137</v>
      </c>
      <c r="F1020" s="15"/>
      <c r="G1020" s="23">
        <f>G1021</f>
        <v>46392.1</v>
      </c>
    </row>
    <row r="1021" spans="1:7" ht="15">
      <c r="A1021" s="22" t="s">
        <v>45</v>
      </c>
      <c r="B1021" s="15"/>
      <c r="C1021" s="15" t="s">
        <v>15</v>
      </c>
      <c r="D1021" s="15" t="s">
        <v>34</v>
      </c>
      <c r="E1021" s="15" t="s">
        <v>138</v>
      </c>
      <c r="F1021" s="15"/>
      <c r="G1021" s="23">
        <f>G1022</f>
        <v>46392.1</v>
      </c>
    </row>
    <row r="1022" spans="1:7" ht="15">
      <c r="A1022" s="22" t="s">
        <v>139</v>
      </c>
      <c r="B1022" s="15"/>
      <c r="C1022" s="15" t="s">
        <v>15</v>
      </c>
      <c r="D1022" s="15" t="s">
        <v>34</v>
      </c>
      <c r="E1022" s="15" t="s">
        <v>140</v>
      </c>
      <c r="F1022" s="15"/>
      <c r="G1022" s="23">
        <f>G1023+G1024+G1025</f>
        <v>46392.1</v>
      </c>
    </row>
    <row r="1023" spans="1:7" ht="45">
      <c r="A1023" s="22" t="s">
        <v>51</v>
      </c>
      <c r="B1023" s="15"/>
      <c r="C1023" s="15" t="s">
        <v>15</v>
      </c>
      <c r="D1023" s="15" t="s">
        <v>34</v>
      </c>
      <c r="E1023" s="15" t="s">
        <v>140</v>
      </c>
      <c r="F1023" s="15" t="s">
        <v>91</v>
      </c>
      <c r="G1023" s="23">
        <v>39191.7</v>
      </c>
    </row>
    <row r="1024" spans="1:7" ht="30">
      <c r="A1024" s="22" t="s">
        <v>52</v>
      </c>
      <c r="B1024" s="15"/>
      <c r="C1024" s="15" t="s">
        <v>15</v>
      </c>
      <c r="D1024" s="15" t="s">
        <v>34</v>
      </c>
      <c r="E1024" s="15" t="s">
        <v>140</v>
      </c>
      <c r="F1024" s="15" t="s">
        <v>93</v>
      </c>
      <c r="G1024" s="26">
        <v>6723.8</v>
      </c>
    </row>
    <row r="1025" spans="1:7" ht="15">
      <c r="A1025" s="22" t="s">
        <v>22</v>
      </c>
      <c r="B1025" s="15"/>
      <c r="C1025" s="15" t="s">
        <v>15</v>
      </c>
      <c r="D1025" s="15" t="s">
        <v>34</v>
      </c>
      <c r="E1025" s="15" t="s">
        <v>140</v>
      </c>
      <c r="F1025" s="15" t="s">
        <v>98</v>
      </c>
      <c r="G1025" s="23">
        <v>476.6</v>
      </c>
    </row>
    <row r="1026" spans="1:7" ht="15">
      <c r="A1026" s="22" t="s">
        <v>141</v>
      </c>
      <c r="B1026" s="15"/>
      <c r="C1026" s="15" t="s">
        <v>15</v>
      </c>
      <c r="D1026" s="15" t="s">
        <v>34</v>
      </c>
      <c r="E1026" s="15" t="s">
        <v>142</v>
      </c>
      <c r="F1026" s="15"/>
      <c r="G1026" s="23">
        <f>G1027</f>
        <v>8707.3</v>
      </c>
    </row>
    <row r="1027" spans="1:7" ht="45">
      <c r="A1027" s="22" t="s">
        <v>26</v>
      </c>
      <c r="B1027" s="15"/>
      <c r="C1027" s="15" t="s">
        <v>15</v>
      </c>
      <c r="D1027" s="15" t="s">
        <v>34</v>
      </c>
      <c r="E1027" s="15" t="s">
        <v>143</v>
      </c>
      <c r="F1027" s="15"/>
      <c r="G1027" s="23">
        <f>G1028</f>
        <v>8707.3</v>
      </c>
    </row>
    <row r="1028" spans="1:7" ht="15">
      <c r="A1028" s="22" t="s">
        <v>144</v>
      </c>
      <c r="B1028" s="15"/>
      <c r="C1028" s="15" t="s">
        <v>15</v>
      </c>
      <c r="D1028" s="15" t="s">
        <v>34</v>
      </c>
      <c r="E1028" s="15" t="s">
        <v>145</v>
      </c>
      <c r="F1028" s="15"/>
      <c r="G1028" s="23">
        <f>G1029</f>
        <v>8707.3</v>
      </c>
    </row>
    <row r="1029" spans="1:7" ht="30">
      <c r="A1029" s="22" t="s">
        <v>124</v>
      </c>
      <c r="B1029" s="15"/>
      <c r="C1029" s="15" t="s">
        <v>15</v>
      </c>
      <c r="D1029" s="15" t="s">
        <v>34</v>
      </c>
      <c r="E1029" s="15" t="s">
        <v>145</v>
      </c>
      <c r="F1029" s="15" t="s">
        <v>125</v>
      </c>
      <c r="G1029" s="23">
        <v>8707.3</v>
      </c>
    </row>
    <row r="1030" spans="1:7" ht="30">
      <c r="A1030" s="36" t="s">
        <v>152</v>
      </c>
      <c r="B1030" s="77"/>
      <c r="C1030" s="15" t="s">
        <v>15</v>
      </c>
      <c r="D1030" s="15" t="s">
        <v>34</v>
      </c>
      <c r="E1030" s="58" t="s">
        <v>153</v>
      </c>
      <c r="F1030" s="15"/>
      <c r="G1030" s="23">
        <f>SUM(G1035+G1031)</f>
        <v>2498.7000000000003</v>
      </c>
    </row>
    <row r="1031" spans="1:7" ht="15">
      <c r="A1031" s="36" t="s">
        <v>35</v>
      </c>
      <c r="B1031" s="98"/>
      <c r="C1031" s="58" t="s">
        <v>15</v>
      </c>
      <c r="D1031" s="58" t="s">
        <v>34</v>
      </c>
      <c r="E1031" s="58" t="s">
        <v>491</v>
      </c>
      <c r="F1031" s="77"/>
      <c r="G1031" s="59">
        <f>G1032</f>
        <v>98.4</v>
      </c>
    </row>
    <row r="1032" spans="1:7" ht="15">
      <c r="A1032" s="36" t="s">
        <v>156</v>
      </c>
      <c r="B1032" s="98"/>
      <c r="C1032" s="58" t="s">
        <v>15</v>
      </c>
      <c r="D1032" s="58" t="s">
        <v>34</v>
      </c>
      <c r="E1032" s="58" t="s">
        <v>730</v>
      </c>
      <c r="F1032" s="77"/>
      <c r="G1032" s="59">
        <f>G1033</f>
        <v>98.4</v>
      </c>
    </row>
    <row r="1033" spans="1:7" ht="15">
      <c r="A1033" s="36" t="s">
        <v>131</v>
      </c>
      <c r="B1033" s="98"/>
      <c r="C1033" s="58" t="s">
        <v>15</v>
      </c>
      <c r="D1033" s="58" t="s">
        <v>34</v>
      </c>
      <c r="E1033" s="58" t="s">
        <v>492</v>
      </c>
      <c r="F1033" s="58"/>
      <c r="G1033" s="59">
        <f>G1034</f>
        <v>98.4</v>
      </c>
    </row>
    <row r="1034" spans="1:7" ht="30">
      <c r="A1034" s="36" t="s">
        <v>52</v>
      </c>
      <c r="B1034" s="98"/>
      <c r="C1034" s="58" t="s">
        <v>15</v>
      </c>
      <c r="D1034" s="58" t="s">
        <v>34</v>
      </c>
      <c r="E1034" s="58" t="s">
        <v>492</v>
      </c>
      <c r="F1034" s="58" t="s">
        <v>93</v>
      </c>
      <c r="G1034" s="59">
        <v>98.4</v>
      </c>
    </row>
    <row r="1035" spans="1:7" ht="15">
      <c r="A1035" s="36" t="s">
        <v>154</v>
      </c>
      <c r="B1035" s="77"/>
      <c r="C1035" s="15" t="s">
        <v>15</v>
      </c>
      <c r="D1035" s="15" t="s">
        <v>34</v>
      </c>
      <c r="E1035" s="58" t="s">
        <v>155</v>
      </c>
      <c r="F1035" s="58"/>
      <c r="G1035" s="23">
        <f>SUM(G1036)</f>
        <v>2400.3</v>
      </c>
    </row>
    <row r="1036" spans="1:7" ht="15">
      <c r="A1036" s="36" t="s">
        <v>500</v>
      </c>
      <c r="B1036" s="77"/>
      <c r="C1036" s="15" t="s">
        <v>15</v>
      </c>
      <c r="D1036" s="15" t="s">
        <v>34</v>
      </c>
      <c r="E1036" s="58" t="s">
        <v>804</v>
      </c>
      <c r="F1036" s="58"/>
      <c r="G1036" s="23">
        <f>SUM(G1037)</f>
        <v>2400.3</v>
      </c>
    </row>
    <row r="1037" spans="1:7" ht="15">
      <c r="A1037" s="36" t="s">
        <v>144</v>
      </c>
      <c r="B1037" s="77"/>
      <c r="C1037" s="15" t="s">
        <v>15</v>
      </c>
      <c r="D1037" s="15" t="s">
        <v>34</v>
      </c>
      <c r="E1037" s="58" t="s">
        <v>805</v>
      </c>
      <c r="F1037" s="58"/>
      <c r="G1037" s="23">
        <f>SUM(G1038)</f>
        <v>2400.3</v>
      </c>
    </row>
    <row r="1038" spans="1:7" ht="28.5" customHeight="1">
      <c r="A1038" s="36" t="s">
        <v>72</v>
      </c>
      <c r="B1038" s="77"/>
      <c r="C1038" s="15" t="s">
        <v>15</v>
      </c>
      <c r="D1038" s="15" t="s">
        <v>34</v>
      </c>
      <c r="E1038" s="58" t="s">
        <v>805</v>
      </c>
      <c r="F1038" s="58" t="s">
        <v>125</v>
      </c>
      <c r="G1038" s="23">
        <v>2400.3</v>
      </c>
    </row>
    <row r="1039" spans="1:7" ht="15" hidden="1">
      <c r="A1039" s="36" t="s">
        <v>395</v>
      </c>
      <c r="B1039" s="77"/>
      <c r="C1039" s="15" t="s">
        <v>15</v>
      </c>
      <c r="D1039" s="15" t="s">
        <v>34</v>
      </c>
      <c r="E1039" s="58" t="s">
        <v>490</v>
      </c>
      <c r="F1039" s="58"/>
      <c r="G1039" s="23">
        <f>SUM(G1040)</f>
        <v>0</v>
      </c>
    </row>
    <row r="1040" spans="1:7" ht="30" hidden="1">
      <c r="A1040" s="36" t="s">
        <v>72</v>
      </c>
      <c r="B1040" s="77"/>
      <c r="C1040" s="15" t="s">
        <v>15</v>
      </c>
      <c r="D1040" s="15" t="s">
        <v>34</v>
      </c>
      <c r="E1040" s="58" t="s">
        <v>490</v>
      </c>
      <c r="F1040" s="58" t="s">
        <v>125</v>
      </c>
      <c r="G1040" s="23"/>
    </row>
    <row r="1041" spans="1:7" ht="15">
      <c r="A1041" s="36" t="s">
        <v>159</v>
      </c>
      <c r="B1041" s="77"/>
      <c r="C1041" s="15" t="s">
        <v>15</v>
      </c>
      <c r="D1041" s="15" t="s">
        <v>34</v>
      </c>
      <c r="E1041" s="58" t="s">
        <v>160</v>
      </c>
      <c r="F1041" s="15"/>
      <c r="G1041" s="23">
        <f>SUM(G1042)+G1050</f>
        <v>2097.7000000000003</v>
      </c>
    </row>
    <row r="1042" spans="1:7" ht="15">
      <c r="A1042" s="36" t="s">
        <v>35</v>
      </c>
      <c r="B1042" s="77"/>
      <c r="C1042" s="15" t="s">
        <v>15</v>
      </c>
      <c r="D1042" s="15" t="s">
        <v>34</v>
      </c>
      <c r="E1042" s="58" t="s">
        <v>495</v>
      </c>
      <c r="F1042" s="15"/>
      <c r="G1042" s="23">
        <f>SUM(G1043)</f>
        <v>1976.9</v>
      </c>
    </row>
    <row r="1043" spans="1:7" ht="15">
      <c r="A1043" s="36" t="s">
        <v>156</v>
      </c>
      <c r="B1043" s="77"/>
      <c r="C1043" s="15" t="s">
        <v>15</v>
      </c>
      <c r="D1043" s="15" t="s">
        <v>34</v>
      </c>
      <c r="E1043" s="58" t="s">
        <v>496</v>
      </c>
      <c r="F1043" s="15"/>
      <c r="G1043" s="23">
        <f>SUM(G1046+G1044+G1048)</f>
        <v>1976.9</v>
      </c>
    </row>
    <row r="1044" spans="1:7" ht="15">
      <c r="A1044" s="36" t="s">
        <v>131</v>
      </c>
      <c r="B1044" s="98"/>
      <c r="C1044" s="58" t="s">
        <v>15</v>
      </c>
      <c r="D1044" s="58" t="s">
        <v>34</v>
      </c>
      <c r="E1044" s="58" t="s">
        <v>497</v>
      </c>
      <c r="F1044" s="58"/>
      <c r="G1044" s="59">
        <f>G1045</f>
        <v>1128.3</v>
      </c>
    </row>
    <row r="1045" spans="1:7" ht="30">
      <c r="A1045" s="36" t="s">
        <v>52</v>
      </c>
      <c r="B1045" s="98"/>
      <c r="C1045" s="58" t="s">
        <v>15</v>
      </c>
      <c r="D1045" s="58" t="s">
        <v>34</v>
      </c>
      <c r="E1045" s="58" t="s">
        <v>497</v>
      </c>
      <c r="F1045" s="58" t="s">
        <v>93</v>
      </c>
      <c r="G1045" s="59">
        <v>1128.3</v>
      </c>
    </row>
    <row r="1046" spans="1:7" ht="15">
      <c r="A1046" s="36" t="s">
        <v>139</v>
      </c>
      <c r="B1046" s="77"/>
      <c r="C1046" s="15" t="s">
        <v>15</v>
      </c>
      <c r="D1046" s="15" t="s">
        <v>34</v>
      </c>
      <c r="E1046" s="58" t="s">
        <v>498</v>
      </c>
      <c r="F1046" s="58"/>
      <c r="G1046" s="23">
        <f>SUM(G1047)</f>
        <v>376</v>
      </c>
    </row>
    <row r="1047" spans="1:7" ht="30">
      <c r="A1047" s="36" t="s">
        <v>52</v>
      </c>
      <c r="B1047" s="77"/>
      <c r="C1047" s="15" t="s">
        <v>15</v>
      </c>
      <c r="D1047" s="15" t="s">
        <v>34</v>
      </c>
      <c r="E1047" s="58" t="s">
        <v>498</v>
      </c>
      <c r="F1047" s="58" t="s">
        <v>93</v>
      </c>
      <c r="G1047" s="23">
        <v>376</v>
      </c>
    </row>
    <row r="1048" spans="1:7" ht="15">
      <c r="A1048" s="99" t="s">
        <v>731</v>
      </c>
      <c r="B1048" s="98"/>
      <c r="C1048" s="58" t="s">
        <v>15</v>
      </c>
      <c r="D1048" s="58" t="s">
        <v>34</v>
      </c>
      <c r="E1048" s="58" t="s">
        <v>499</v>
      </c>
      <c r="F1048" s="58"/>
      <c r="G1048" s="59">
        <f>G1049</f>
        <v>472.6</v>
      </c>
    </row>
    <row r="1049" spans="1:7" ht="30">
      <c r="A1049" s="36" t="s">
        <v>52</v>
      </c>
      <c r="B1049" s="98"/>
      <c r="C1049" s="58" t="s">
        <v>15</v>
      </c>
      <c r="D1049" s="58" t="s">
        <v>34</v>
      </c>
      <c r="E1049" s="58" t="s">
        <v>499</v>
      </c>
      <c r="F1049" s="58" t="s">
        <v>93</v>
      </c>
      <c r="G1049" s="59">
        <f>47.6+425</f>
        <v>472.6</v>
      </c>
    </row>
    <row r="1050" spans="1:7" ht="15">
      <c r="A1050" s="36" t="s">
        <v>154</v>
      </c>
      <c r="B1050" s="77"/>
      <c r="C1050" s="58" t="s">
        <v>15</v>
      </c>
      <c r="D1050" s="58" t="s">
        <v>34</v>
      </c>
      <c r="E1050" s="58" t="s">
        <v>161</v>
      </c>
      <c r="F1050" s="58"/>
      <c r="G1050" s="59">
        <f>G1051+G1054+G1057</f>
        <v>120.80000000000001</v>
      </c>
    </row>
    <row r="1051" spans="1:7" ht="15">
      <c r="A1051" s="36" t="s">
        <v>500</v>
      </c>
      <c r="B1051" s="77"/>
      <c r="C1051" s="58" t="s">
        <v>15</v>
      </c>
      <c r="D1051" s="58" t="s">
        <v>34</v>
      </c>
      <c r="E1051" s="58" t="s">
        <v>501</v>
      </c>
      <c r="F1051" s="58"/>
      <c r="G1051" s="59">
        <f>G1052</f>
        <v>46.1</v>
      </c>
    </row>
    <row r="1052" spans="1:7" ht="15">
      <c r="A1052" s="36" t="s">
        <v>131</v>
      </c>
      <c r="B1052" s="77"/>
      <c r="C1052" s="58" t="s">
        <v>15</v>
      </c>
      <c r="D1052" s="58" t="s">
        <v>34</v>
      </c>
      <c r="E1052" s="58" t="s">
        <v>521</v>
      </c>
      <c r="F1052" s="58"/>
      <c r="G1052" s="59">
        <f>G1053</f>
        <v>46.1</v>
      </c>
    </row>
    <row r="1053" spans="1:7" ht="27" customHeight="1">
      <c r="A1053" s="36" t="s">
        <v>124</v>
      </c>
      <c r="B1053" s="77"/>
      <c r="C1053" s="58" t="s">
        <v>15</v>
      </c>
      <c r="D1053" s="58" t="s">
        <v>34</v>
      </c>
      <c r="E1053" s="58" t="s">
        <v>521</v>
      </c>
      <c r="F1053" s="58" t="s">
        <v>125</v>
      </c>
      <c r="G1053" s="59">
        <v>46.1</v>
      </c>
    </row>
    <row r="1054" spans="1:7" ht="15" hidden="1">
      <c r="A1054" s="36" t="s">
        <v>290</v>
      </c>
      <c r="B1054" s="77"/>
      <c r="C1054" s="58" t="s">
        <v>15</v>
      </c>
      <c r="D1054" s="58" t="s">
        <v>34</v>
      </c>
      <c r="E1054" s="58" t="s">
        <v>522</v>
      </c>
      <c r="F1054" s="58"/>
      <c r="G1054" s="59">
        <f>G1055</f>
        <v>0</v>
      </c>
    </row>
    <row r="1055" spans="1:7" ht="15" hidden="1">
      <c r="A1055" s="36" t="s">
        <v>122</v>
      </c>
      <c r="B1055" s="77"/>
      <c r="C1055" s="58" t="s">
        <v>15</v>
      </c>
      <c r="D1055" s="58" t="s">
        <v>34</v>
      </c>
      <c r="E1055" s="58" t="s">
        <v>523</v>
      </c>
      <c r="F1055" s="58"/>
      <c r="G1055" s="59">
        <f>G1056</f>
        <v>0</v>
      </c>
    </row>
    <row r="1056" spans="1:7" ht="30" hidden="1">
      <c r="A1056" s="36" t="s">
        <v>124</v>
      </c>
      <c r="B1056" s="77"/>
      <c r="C1056" s="58" t="s">
        <v>15</v>
      </c>
      <c r="D1056" s="58" t="s">
        <v>34</v>
      </c>
      <c r="E1056" s="58" t="s">
        <v>523</v>
      </c>
      <c r="F1056" s="58" t="s">
        <v>125</v>
      </c>
      <c r="G1056" s="59"/>
    </row>
    <row r="1057" spans="1:7" ht="14.25" customHeight="1">
      <c r="A1057" s="36" t="s">
        <v>395</v>
      </c>
      <c r="B1057" s="77"/>
      <c r="C1057" s="58" t="s">
        <v>15</v>
      </c>
      <c r="D1057" s="58" t="s">
        <v>34</v>
      </c>
      <c r="E1057" s="58" t="s">
        <v>503</v>
      </c>
      <c r="F1057" s="58"/>
      <c r="G1057" s="59">
        <f>G1058+G1060</f>
        <v>74.7</v>
      </c>
    </row>
    <row r="1058" spans="1:7" ht="15" hidden="1">
      <c r="A1058" s="36" t="s">
        <v>122</v>
      </c>
      <c r="B1058" s="77"/>
      <c r="C1058" s="58" t="s">
        <v>15</v>
      </c>
      <c r="D1058" s="58" t="s">
        <v>34</v>
      </c>
      <c r="E1058" s="58" t="s">
        <v>504</v>
      </c>
      <c r="F1058" s="58"/>
      <c r="G1058" s="59">
        <f>G1059</f>
        <v>0</v>
      </c>
    </row>
    <row r="1059" spans="1:7" ht="30" hidden="1">
      <c r="A1059" s="36" t="s">
        <v>124</v>
      </c>
      <c r="B1059" s="77"/>
      <c r="C1059" s="58" t="s">
        <v>15</v>
      </c>
      <c r="D1059" s="58" t="s">
        <v>34</v>
      </c>
      <c r="E1059" s="58" t="s">
        <v>504</v>
      </c>
      <c r="F1059" s="58" t="s">
        <v>125</v>
      </c>
      <c r="G1059" s="59"/>
    </row>
    <row r="1060" spans="1:7" ht="15">
      <c r="A1060" s="36" t="s">
        <v>131</v>
      </c>
      <c r="B1060" s="77"/>
      <c r="C1060" s="58" t="s">
        <v>15</v>
      </c>
      <c r="D1060" s="58" t="s">
        <v>34</v>
      </c>
      <c r="E1060" s="58" t="s">
        <v>588</v>
      </c>
      <c r="F1060" s="58"/>
      <c r="G1060" s="59">
        <f>G1061</f>
        <v>74.7</v>
      </c>
    </row>
    <row r="1061" spans="1:7" ht="30">
      <c r="A1061" s="36" t="s">
        <v>124</v>
      </c>
      <c r="B1061" s="77"/>
      <c r="C1061" s="58" t="s">
        <v>15</v>
      </c>
      <c r="D1061" s="58" t="s">
        <v>34</v>
      </c>
      <c r="E1061" s="58" t="s">
        <v>588</v>
      </c>
      <c r="F1061" s="58" t="s">
        <v>125</v>
      </c>
      <c r="G1061" s="59">
        <v>74.7</v>
      </c>
    </row>
    <row r="1062" spans="1:7" ht="30">
      <c r="A1062" s="36" t="s">
        <v>693</v>
      </c>
      <c r="B1062" s="100"/>
      <c r="C1062" s="101" t="s">
        <v>15</v>
      </c>
      <c r="D1062" s="101" t="s">
        <v>34</v>
      </c>
      <c r="E1062" s="102" t="s">
        <v>16</v>
      </c>
      <c r="F1062" s="102"/>
      <c r="G1062" s="103">
        <f>G1063</f>
        <v>300</v>
      </c>
    </row>
    <row r="1063" spans="1:7" ht="15">
      <c r="A1063" s="36" t="s">
        <v>86</v>
      </c>
      <c r="B1063" s="100"/>
      <c r="C1063" s="101" t="s">
        <v>15</v>
      </c>
      <c r="D1063" s="101" t="s">
        <v>34</v>
      </c>
      <c r="E1063" s="102" t="s">
        <v>68</v>
      </c>
      <c r="F1063" s="102"/>
      <c r="G1063" s="103">
        <f>G1064</f>
        <v>300</v>
      </c>
    </row>
    <row r="1064" spans="1:7" ht="15">
      <c r="A1064" s="36" t="s">
        <v>35</v>
      </c>
      <c r="B1064" s="100"/>
      <c r="C1064" s="101" t="s">
        <v>15</v>
      </c>
      <c r="D1064" s="101" t="s">
        <v>34</v>
      </c>
      <c r="E1064" s="102" t="s">
        <v>506</v>
      </c>
      <c r="F1064" s="102"/>
      <c r="G1064" s="103">
        <f>G1065</f>
        <v>300</v>
      </c>
    </row>
    <row r="1065" spans="1:7" ht="15">
      <c r="A1065" s="36" t="s">
        <v>37</v>
      </c>
      <c r="B1065" s="100"/>
      <c r="C1065" s="101" t="s">
        <v>15</v>
      </c>
      <c r="D1065" s="101" t="s">
        <v>34</v>
      </c>
      <c r="E1065" s="102" t="s">
        <v>507</v>
      </c>
      <c r="F1065" s="102"/>
      <c r="G1065" s="103">
        <f>G1066</f>
        <v>300</v>
      </c>
    </row>
    <row r="1066" spans="1:7" ht="30">
      <c r="A1066" s="36" t="s">
        <v>124</v>
      </c>
      <c r="B1066" s="100"/>
      <c r="C1066" s="101" t="s">
        <v>15</v>
      </c>
      <c r="D1066" s="101" t="s">
        <v>34</v>
      </c>
      <c r="E1066" s="102" t="s">
        <v>507</v>
      </c>
      <c r="F1066" s="102">
        <v>600</v>
      </c>
      <c r="G1066" s="103">
        <v>300</v>
      </c>
    </row>
    <row r="1067" spans="1:7" ht="15">
      <c r="A1067" s="99" t="s">
        <v>146</v>
      </c>
      <c r="B1067" s="77"/>
      <c r="C1067" s="58" t="s">
        <v>15</v>
      </c>
      <c r="D1067" s="58" t="s">
        <v>13</v>
      </c>
      <c r="E1067" s="58"/>
      <c r="F1067" s="77"/>
      <c r="G1067" s="59">
        <f>G1068</f>
        <v>37534.4</v>
      </c>
    </row>
    <row r="1068" spans="1:7" ht="15">
      <c r="A1068" s="36" t="s">
        <v>729</v>
      </c>
      <c r="B1068" s="77"/>
      <c r="C1068" s="58" t="s">
        <v>15</v>
      </c>
      <c r="D1068" s="58" t="s">
        <v>13</v>
      </c>
      <c r="E1068" s="58" t="s">
        <v>118</v>
      </c>
      <c r="F1068" s="77"/>
      <c r="G1068" s="59">
        <f>G1069+G1077+G1086+G1097</f>
        <v>37534.4</v>
      </c>
    </row>
    <row r="1069" spans="1:7" ht="30" hidden="1">
      <c r="A1069" s="36" t="s">
        <v>152</v>
      </c>
      <c r="B1069" s="77"/>
      <c r="C1069" s="58" t="s">
        <v>15</v>
      </c>
      <c r="D1069" s="58" t="s">
        <v>13</v>
      </c>
      <c r="E1069" s="58" t="s">
        <v>153</v>
      </c>
      <c r="F1069" s="77"/>
      <c r="G1069" s="59">
        <f>G1073+G1070</f>
        <v>0</v>
      </c>
    </row>
    <row r="1070" spans="1:7" ht="15" hidden="1">
      <c r="A1070" s="80" t="s">
        <v>35</v>
      </c>
      <c r="B1070" s="77"/>
      <c r="C1070" s="58" t="s">
        <v>15</v>
      </c>
      <c r="D1070" s="58" t="s">
        <v>13</v>
      </c>
      <c r="E1070" s="58" t="s">
        <v>491</v>
      </c>
      <c r="F1070" s="77"/>
      <c r="G1070" s="59">
        <f>G1071</f>
        <v>0</v>
      </c>
    </row>
    <row r="1071" spans="1:7" ht="15" hidden="1">
      <c r="A1071" s="80" t="s">
        <v>131</v>
      </c>
      <c r="B1071" s="77"/>
      <c r="C1071" s="58" t="s">
        <v>15</v>
      </c>
      <c r="D1071" s="58" t="s">
        <v>13</v>
      </c>
      <c r="E1071" s="58" t="s">
        <v>492</v>
      </c>
      <c r="F1071" s="77"/>
      <c r="G1071" s="59">
        <f>G1072</f>
        <v>0</v>
      </c>
    </row>
    <row r="1072" spans="1:7" ht="30" hidden="1">
      <c r="A1072" s="80" t="s">
        <v>52</v>
      </c>
      <c r="B1072" s="77"/>
      <c r="C1072" s="58" t="s">
        <v>15</v>
      </c>
      <c r="D1072" s="58" t="s">
        <v>13</v>
      </c>
      <c r="E1072" s="58" t="s">
        <v>492</v>
      </c>
      <c r="F1072" s="58" t="s">
        <v>93</v>
      </c>
      <c r="G1072" s="59"/>
    </row>
    <row r="1073" spans="1:7" ht="15" hidden="1">
      <c r="A1073" s="36" t="s">
        <v>154</v>
      </c>
      <c r="B1073" s="77"/>
      <c r="C1073" s="58" t="s">
        <v>15</v>
      </c>
      <c r="D1073" s="58" t="s">
        <v>13</v>
      </c>
      <c r="E1073" s="58" t="s">
        <v>155</v>
      </c>
      <c r="F1073" s="58"/>
      <c r="G1073" s="59">
        <f>G1074</f>
        <v>0</v>
      </c>
    </row>
    <row r="1074" spans="1:7" ht="15" hidden="1">
      <c r="A1074" s="36" t="s">
        <v>144</v>
      </c>
      <c r="B1074" s="77"/>
      <c r="C1074" s="58" t="s">
        <v>15</v>
      </c>
      <c r="D1074" s="58" t="s">
        <v>13</v>
      </c>
      <c r="E1074" s="58" t="s">
        <v>489</v>
      </c>
      <c r="F1074" s="58"/>
      <c r="G1074" s="59">
        <f>G1075</f>
        <v>0</v>
      </c>
    </row>
    <row r="1075" spans="1:7" ht="15" hidden="1">
      <c r="A1075" s="36" t="s">
        <v>395</v>
      </c>
      <c r="B1075" s="77"/>
      <c r="C1075" s="58" t="s">
        <v>15</v>
      </c>
      <c r="D1075" s="58" t="s">
        <v>13</v>
      </c>
      <c r="E1075" s="58" t="s">
        <v>490</v>
      </c>
      <c r="F1075" s="58"/>
      <c r="G1075" s="59">
        <f>G1076</f>
        <v>0</v>
      </c>
    </row>
    <row r="1076" spans="1:7" ht="30" hidden="1">
      <c r="A1076" s="36" t="s">
        <v>72</v>
      </c>
      <c r="B1076" s="77"/>
      <c r="C1076" s="58" t="s">
        <v>15</v>
      </c>
      <c r="D1076" s="58" t="s">
        <v>13</v>
      </c>
      <c r="E1076" s="58" t="s">
        <v>490</v>
      </c>
      <c r="F1076" s="58" t="s">
        <v>125</v>
      </c>
      <c r="G1076" s="59"/>
    </row>
    <row r="1077" spans="1:7" ht="15">
      <c r="A1077" s="36" t="s">
        <v>157</v>
      </c>
      <c r="B1077" s="77"/>
      <c r="C1077" s="58" t="s">
        <v>15</v>
      </c>
      <c r="D1077" s="58" t="s">
        <v>13</v>
      </c>
      <c r="E1077" s="58" t="s">
        <v>158</v>
      </c>
      <c r="F1077" s="58"/>
      <c r="G1077" s="59">
        <f>G1078+G1082</f>
        <v>3355.8</v>
      </c>
    </row>
    <row r="1078" spans="1:7" ht="15">
      <c r="A1078" s="36" t="s">
        <v>35</v>
      </c>
      <c r="B1078" s="77"/>
      <c r="C1078" s="58" t="s">
        <v>15</v>
      </c>
      <c r="D1078" s="58" t="s">
        <v>13</v>
      </c>
      <c r="E1078" s="58" t="s">
        <v>493</v>
      </c>
      <c r="F1078" s="58"/>
      <c r="G1078" s="59">
        <f>G1079</f>
        <v>3155.8</v>
      </c>
    </row>
    <row r="1079" spans="1:7" s="104" customFormat="1" ht="14.25" customHeight="1">
      <c r="A1079" s="36" t="s">
        <v>156</v>
      </c>
      <c r="B1079" s="77"/>
      <c r="C1079" s="58" t="s">
        <v>15</v>
      </c>
      <c r="D1079" s="58" t="s">
        <v>13</v>
      </c>
      <c r="E1079" s="58" t="s">
        <v>494</v>
      </c>
      <c r="F1079" s="58"/>
      <c r="G1079" s="59">
        <f>G1080+G1081</f>
        <v>3155.8</v>
      </c>
    </row>
    <row r="1080" spans="1:7" ht="18.75" customHeight="1" hidden="1">
      <c r="A1080" s="36" t="s">
        <v>135</v>
      </c>
      <c r="B1080" s="77"/>
      <c r="C1080" s="58" t="s">
        <v>15</v>
      </c>
      <c r="D1080" s="58" t="s">
        <v>13</v>
      </c>
      <c r="E1080" s="58" t="s">
        <v>494</v>
      </c>
      <c r="F1080" s="58" t="s">
        <v>91</v>
      </c>
      <c r="G1080" s="59"/>
    </row>
    <row r="1081" spans="1:7" ht="30.75" customHeight="1">
      <c r="A1081" s="36" t="s">
        <v>52</v>
      </c>
      <c r="B1081" s="77"/>
      <c r="C1081" s="58" t="s">
        <v>15</v>
      </c>
      <c r="D1081" s="58" t="s">
        <v>13</v>
      </c>
      <c r="E1081" s="58" t="s">
        <v>494</v>
      </c>
      <c r="F1081" s="58" t="s">
        <v>93</v>
      </c>
      <c r="G1081" s="59">
        <v>3155.8</v>
      </c>
    </row>
    <row r="1082" spans="1:7" ht="15.75">
      <c r="A1082" s="209" t="s">
        <v>154</v>
      </c>
      <c r="B1082" s="210"/>
      <c r="C1082" s="15" t="s">
        <v>15</v>
      </c>
      <c r="D1082" s="58" t="s">
        <v>13</v>
      </c>
      <c r="E1082" s="15" t="s">
        <v>806</v>
      </c>
      <c r="F1082" s="214"/>
      <c r="G1082" s="23">
        <f>G1083</f>
        <v>200</v>
      </c>
    </row>
    <row r="1083" spans="1:7" ht="15.75">
      <c r="A1083" s="209" t="s">
        <v>131</v>
      </c>
      <c r="B1083" s="211"/>
      <c r="C1083" s="15" t="s">
        <v>15</v>
      </c>
      <c r="D1083" s="15" t="s">
        <v>13</v>
      </c>
      <c r="E1083" s="15" t="s">
        <v>807</v>
      </c>
      <c r="F1083" s="214"/>
      <c r="G1083" s="23">
        <f>G1084</f>
        <v>200</v>
      </c>
    </row>
    <row r="1084" spans="1:7" ht="15.75">
      <c r="A1084" s="209" t="s">
        <v>395</v>
      </c>
      <c r="B1084" s="211"/>
      <c r="C1084" s="15" t="s">
        <v>15</v>
      </c>
      <c r="D1084" s="15" t="s">
        <v>13</v>
      </c>
      <c r="E1084" s="15" t="s">
        <v>808</v>
      </c>
      <c r="F1084" s="214"/>
      <c r="G1084" s="23">
        <f>G1085</f>
        <v>200</v>
      </c>
    </row>
    <row r="1085" spans="1:7" ht="31.5">
      <c r="A1085" s="209" t="s">
        <v>124</v>
      </c>
      <c r="B1085" s="211"/>
      <c r="C1085" s="15" t="s">
        <v>15</v>
      </c>
      <c r="D1085" s="15" t="s">
        <v>13</v>
      </c>
      <c r="E1085" s="15" t="s">
        <v>808</v>
      </c>
      <c r="F1085" s="284" t="s">
        <v>125</v>
      </c>
      <c r="G1085" s="23">
        <v>200</v>
      </c>
    </row>
    <row r="1086" spans="1:7" ht="31.5" hidden="1">
      <c r="A1086" s="213" t="s">
        <v>159</v>
      </c>
      <c r="B1086" s="212"/>
      <c r="C1086" s="15" t="s">
        <v>15</v>
      </c>
      <c r="D1086" s="15" t="s">
        <v>13</v>
      </c>
      <c r="E1086" s="15" t="s">
        <v>160</v>
      </c>
      <c r="F1086" s="153"/>
      <c r="G1086" s="23">
        <f>SUM(G1087)</f>
        <v>0</v>
      </c>
    </row>
    <row r="1087" spans="1:7" ht="15.75" hidden="1">
      <c r="A1087" s="213" t="s">
        <v>154</v>
      </c>
      <c r="B1087" s="212"/>
      <c r="C1087" s="15" t="s">
        <v>15</v>
      </c>
      <c r="D1087" s="15" t="s">
        <v>13</v>
      </c>
      <c r="E1087" s="15" t="s">
        <v>161</v>
      </c>
      <c r="F1087" s="153"/>
      <c r="G1087" s="23">
        <f>SUM(G1088+G1091+G1094)</f>
        <v>0</v>
      </c>
    </row>
    <row r="1088" spans="1:7" ht="15.75" hidden="1">
      <c r="A1088" s="213" t="s">
        <v>500</v>
      </c>
      <c r="B1088" s="212"/>
      <c r="C1088" s="15" t="s">
        <v>15</v>
      </c>
      <c r="D1088" s="15" t="s">
        <v>13</v>
      </c>
      <c r="E1088" s="15" t="s">
        <v>501</v>
      </c>
      <c r="F1088" s="15"/>
      <c r="G1088" s="23">
        <f>G1089</f>
        <v>0</v>
      </c>
    </row>
    <row r="1089" spans="1:7" ht="15.75" hidden="1">
      <c r="A1089" s="213" t="s">
        <v>122</v>
      </c>
      <c r="B1089" s="212"/>
      <c r="C1089" s="15" t="s">
        <v>15</v>
      </c>
      <c r="D1089" s="15" t="s">
        <v>13</v>
      </c>
      <c r="E1089" s="15" t="s">
        <v>502</v>
      </c>
      <c r="F1089" s="15"/>
      <c r="G1089" s="23">
        <f>G1090</f>
        <v>0</v>
      </c>
    </row>
    <row r="1090" spans="1:7" ht="31.5" hidden="1">
      <c r="A1090" s="213" t="s">
        <v>124</v>
      </c>
      <c r="B1090" s="212"/>
      <c r="C1090" s="15" t="s">
        <v>15</v>
      </c>
      <c r="D1090" s="15" t="s">
        <v>13</v>
      </c>
      <c r="E1090" s="15" t="s">
        <v>502</v>
      </c>
      <c r="F1090" s="15" t="s">
        <v>125</v>
      </c>
      <c r="G1090" s="23"/>
    </row>
    <row r="1091" spans="1:7" ht="31.5" hidden="1">
      <c r="A1091" s="213" t="s">
        <v>290</v>
      </c>
      <c r="B1091" s="212"/>
      <c r="C1091" s="15" t="s">
        <v>15</v>
      </c>
      <c r="D1091" s="15" t="s">
        <v>13</v>
      </c>
      <c r="E1091" s="15" t="s">
        <v>522</v>
      </c>
      <c r="F1091" s="15"/>
      <c r="G1091" s="23">
        <f>G1092</f>
        <v>0</v>
      </c>
    </row>
    <row r="1092" spans="1:7" ht="15.75" hidden="1">
      <c r="A1092" s="213" t="s">
        <v>122</v>
      </c>
      <c r="B1092" s="212"/>
      <c r="C1092" s="15" t="s">
        <v>15</v>
      </c>
      <c r="D1092" s="15" t="s">
        <v>13</v>
      </c>
      <c r="E1092" s="15" t="s">
        <v>523</v>
      </c>
      <c r="F1092" s="15"/>
      <c r="G1092" s="23">
        <f>G1093</f>
        <v>0</v>
      </c>
    </row>
    <row r="1093" spans="1:7" ht="30.75" customHeight="1" hidden="1">
      <c r="A1093" s="213" t="s">
        <v>124</v>
      </c>
      <c r="B1093" s="212"/>
      <c r="C1093" s="15" t="s">
        <v>15</v>
      </c>
      <c r="D1093" s="15" t="s">
        <v>13</v>
      </c>
      <c r="E1093" s="15" t="s">
        <v>523</v>
      </c>
      <c r="F1093" s="15" t="s">
        <v>125</v>
      </c>
      <c r="G1093" s="23"/>
    </row>
    <row r="1094" spans="1:7" ht="30.75" customHeight="1" hidden="1">
      <c r="A1094" s="213" t="s">
        <v>395</v>
      </c>
      <c r="B1094" s="212"/>
      <c r="C1094" s="15" t="s">
        <v>15</v>
      </c>
      <c r="D1094" s="15" t="s">
        <v>13</v>
      </c>
      <c r="E1094" s="15" t="s">
        <v>503</v>
      </c>
      <c r="F1094" s="15"/>
      <c r="G1094" s="23">
        <f>G1095</f>
        <v>0</v>
      </c>
    </row>
    <row r="1095" spans="1:7" ht="30.75" customHeight="1" hidden="1">
      <c r="A1095" s="213" t="s">
        <v>122</v>
      </c>
      <c r="B1095" s="212"/>
      <c r="C1095" s="15" t="s">
        <v>15</v>
      </c>
      <c r="D1095" s="15" t="s">
        <v>13</v>
      </c>
      <c r="E1095" s="15" t="s">
        <v>504</v>
      </c>
      <c r="F1095" s="15"/>
      <c r="G1095" s="23">
        <f>G1096</f>
        <v>0</v>
      </c>
    </row>
    <row r="1096" spans="1:7" ht="31.5" hidden="1">
      <c r="A1096" s="213" t="s">
        <v>124</v>
      </c>
      <c r="B1096" s="212"/>
      <c r="C1096" s="15" t="s">
        <v>15</v>
      </c>
      <c r="D1096" s="15" t="s">
        <v>13</v>
      </c>
      <c r="E1096" s="15" t="s">
        <v>504</v>
      </c>
      <c r="F1096" s="15" t="s">
        <v>125</v>
      </c>
      <c r="G1096" s="23"/>
    </row>
    <row r="1097" spans="1:7" ht="15">
      <c r="A1097" s="99" t="s">
        <v>1014</v>
      </c>
      <c r="B1097" s="77"/>
      <c r="C1097" s="58" t="s">
        <v>15</v>
      </c>
      <c r="D1097" s="58" t="s">
        <v>13</v>
      </c>
      <c r="E1097" s="58" t="s">
        <v>149</v>
      </c>
      <c r="F1097" s="58"/>
      <c r="G1097" s="59">
        <f>G1098+G1102</f>
        <v>34178.6</v>
      </c>
    </row>
    <row r="1098" spans="1:7" ht="30">
      <c r="A1098" s="83" t="s">
        <v>80</v>
      </c>
      <c r="B1098" s="84"/>
      <c r="C1098" s="84" t="s">
        <v>15</v>
      </c>
      <c r="D1098" s="84" t="s">
        <v>13</v>
      </c>
      <c r="E1098" s="91" t="s">
        <v>732</v>
      </c>
      <c r="F1098" s="84"/>
      <c r="G1098" s="86">
        <f>G1099</f>
        <v>3277.7999999999997</v>
      </c>
    </row>
    <row r="1099" spans="1:7" ht="15">
      <c r="A1099" s="83" t="s">
        <v>82</v>
      </c>
      <c r="B1099" s="84"/>
      <c r="C1099" s="84" t="s">
        <v>15</v>
      </c>
      <c r="D1099" s="84" t="s">
        <v>13</v>
      </c>
      <c r="E1099" s="91" t="s">
        <v>733</v>
      </c>
      <c r="F1099" s="84"/>
      <c r="G1099" s="86">
        <f>+G1100+G1101</f>
        <v>3277.7999999999997</v>
      </c>
    </row>
    <row r="1100" spans="1:7" ht="45">
      <c r="A1100" s="83" t="s">
        <v>51</v>
      </c>
      <c r="B1100" s="84"/>
      <c r="C1100" s="84" t="s">
        <v>15</v>
      </c>
      <c r="D1100" s="84" t="s">
        <v>13</v>
      </c>
      <c r="E1100" s="91" t="s">
        <v>733</v>
      </c>
      <c r="F1100" s="84" t="s">
        <v>91</v>
      </c>
      <c r="G1100" s="86">
        <v>3277.6</v>
      </c>
    </row>
    <row r="1101" spans="1:7" ht="30">
      <c r="A1101" s="83" t="s">
        <v>52</v>
      </c>
      <c r="B1101" s="84"/>
      <c r="C1101" s="84" t="s">
        <v>15</v>
      </c>
      <c r="D1101" s="84" t="s">
        <v>13</v>
      </c>
      <c r="E1101" s="91" t="s">
        <v>733</v>
      </c>
      <c r="F1101" s="84" t="s">
        <v>93</v>
      </c>
      <c r="G1101" s="86">
        <v>0.2</v>
      </c>
    </row>
    <row r="1102" spans="1:7" ht="15">
      <c r="A1102" s="36" t="s">
        <v>45</v>
      </c>
      <c r="B1102" s="98"/>
      <c r="C1102" s="58" t="s">
        <v>15</v>
      </c>
      <c r="D1102" s="58" t="s">
        <v>13</v>
      </c>
      <c r="E1102" s="58" t="s">
        <v>150</v>
      </c>
      <c r="F1102" s="58"/>
      <c r="G1102" s="59">
        <f>G1103</f>
        <v>30900.8</v>
      </c>
    </row>
    <row r="1103" spans="1:7" ht="15">
      <c r="A1103" s="99" t="s">
        <v>810</v>
      </c>
      <c r="B1103" s="98"/>
      <c r="C1103" s="58" t="s">
        <v>15</v>
      </c>
      <c r="D1103" s="58" t="s">
        <v>13</v>
      </c>
      <c r="E1103" s="58" t="s">
        <v>151</v>
      </c>
      <c r="F1103" s="58"/>
      <c r="G1103" s="59">
        <f>G1104+G1105+G1106</f>
        <v>30900.8</v>
      </c>
    </row>
    <row r="1104" spans="1:7" ht="45">
      <c r="A1104" s="36" t="s">
        <v>51</v>
      </c>
      <c r="B1104" s="77"/>
      <c r="C1104" s="58" t="s">
        <v>15</v>
      </c>
      <c r="D1104" s="58" t="s">
        <v>13</v>
      </c>
      <c r="E1104" s="58" t="s">
        <v>151</v>
      </c>
      <c r="F1104" s="58" t="s">
        <v>91</v>
      </c>
      <c r="G1104" s="59">
        <v>29350.3</v>
      </c>
    </row>
    <row r="1105" spans="1:7" s="21" customFormat="1" ht="30">
      <c r="A1105" s="36" t="s">
        <v>52</v>
      </c>
      <c r="B1105" s="77"/>
      <c r="C1105" s="58" t="s">
        <v>15</v>
      </c>
      <c r="D1105" s="58" t="s">
        <v>13</v>
      </c>
      <c r="E1105" s="58" t="s">
        <v>151</v>
      </c>
      <c r="F1105" s="58" t="s">
        <v>93</v>
      </c>
      <c r="G1105" s="59">
        <v>1506.9</v>
      </c>
    </row>
    <row r="1106" spans="1:7" ht="15">
      <c r="A1106" s="36" t="s">
        <v>22</v>
      </c>
      <c r="B1106" s="77"/>
      <c r="C1106" s="58" t="s">
        <v>15</v>
      </c>
      <c r="D1106" s="58" t="s">
        <v>13</v>
      </c>
      <c r="E1106" s="58" t="s">
        <v>151</v>
      </c>
      <c r="F1106" s="58" t="s">
        <v>98</v>
      </c>
      <c r="G1106" s="59">
        <v>43.6</v>
      </c>
    </row>
    <row r="1107" spans="1:7" ht="15">
      <c r="A1107" s="22" t="s">
        <v>30</v>
      </c>
      <c r="B1107" s="30"/>
      <c r="C1107" s="30" t="s">
        <v>31</v>
      </c>
      <c r="D1107" s="30" t="s">
        <v>32</v>
      </c>
      <c r="E1107" s="14"/>
      <c r="F1107" s="14"/>
      <c r="G1107" s="26">
        <f>SUM(G1108)</f>
        <v>389.4</v>
      </c>
    </row>
    <row r="1108" spans="1:7" ht="15">
      <c r="A1108" s="22" t="s">
        <v>53</v>
      </c>
      <c r="B1108" s="15"/>
      <c r="C1108" s="15" t="s">
        <v>31</v>
      </c>
      <c r="D1108" s="15" t="s">
        <v>54</v>
      </c>
      <c r="E1108" s="53"/>
      <c r="F1108" s="15"/>
      <c r="G1108" s="23">
        <f>G1109</f>
        <v>389.4</v>
      </c>
    </row>
    <row r="1109" spans="1:7" ht="30">
      <c r="A1109" s="80" t="s">
        <v>734</v>
      </c>
      <c r="B1109" s="69"/>
      <c r="C1109" s="45" t="s">
        <v>31</v>
      </c>
      <c r="D1109" s="45" t="s">
        <v>54</v>
      </c>
      <c r="E1109" s="45" t="s">
        <v>434</v>
      </c>
      <c r="F1109" s="70"/>
      <c r="G1109" s="71">
        <f>G1110</f>
        <v>389.4</v>
      </c>
    </row>
    <row r="1110" spans="1:7" ht="30">
      <c r="A1110" s="80" t="s">
        <v>446</v>
      </c>
      <c r="B1110" s="69"/>
      <c r="C1110" s="45" t="s">
        <v>31</v>
      </c>
      <c r="D1110" s="45" t="s">
        <v>54</v>
      </c>
      <c r="E1110" s="45" t="s">
        <v>447</v>
      </c>
      <c r="F1110" s="70"/>
      <c r="G1110" s="71">
        <f>SUM(G1111)</f>
        <v>389.4</v>
      </c>
    </row>
    <row r="1111" spans="1:7" ht="30">
      <c r="A1111" s="80" t="s">
        <v>458</v>
      </c>
      <c r="B1111" s="69"/>
      <c r="C1111" s="105" t="s">
        <v>31</v>
      </c>
      <c r="D1111" s="105" t="s">
        <v>54</v>
      </c>
      <c r="E1111" s="105" t="s">
        <v>868</v>
      </c>
      <c r="F1111" s="70"/>
      <c r="G1111" s="71">
        <f>G1112</f>
        <v>389.4</v>
      </c>
    </row>
    <row r="1112" spans="1:7" ht="15">
      <c r="A1112" s="80" t="s">
        <v>42</v>
      </c>
      <c r="B1112" s="69"/>
      <c r="C1112" s="45" t="s">
        <v>31</v>
      </c>
      <c r="D1112" s="45" t="s">
        <v>54</v>
      </c>
      <c r="E1112" s="105" t="s">
        <v>868</v>
      </c>
      <c r="F1112" s="70">
        <v>300</v>
      </c>
      <c r="G1112" s="71">
        <v>389.4</v>
      </c>
    </row>
    <row r="1113" spans="1:7" ht="15">
      <c r="A1113" s="106" t="s">
        <v>195</v>
      </c>
      <c r="B1113" s="107"/>
      <c r="C1113" s="108"/>
      <c r="D1113" s="108"/>
      <c r="E1113" s="108"/>
      <c r="F1113" s="108"/>
      <c r="G1113" s="61">
        <f>SUM(G11+G32+G53+G470+G506+G974+G687)+G795</f>
        <v>4631027.9</v>
      </c>
    </row>
    <row r="1115" ht="15" hidden="1">
      <c r="G1115" s="235">
        <v>4631027.9</v>
      </c>
    </row>
    <row r="1116" ht="15" hidden="1"/>
    <row r="1117" ht="15" hidden="1">
      <c r="G1117" s="234">
        <f>SUM(G1115-G1113)</f>
        <v>0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1.00390625" style="109" customWidth="1"/>
    <col min="2" max="2" width="20.28125" style="110" customWidth="1"/>
    <col min="3" max="3" width="12.00390625" style="110" customWidth="1"/>
    <col min="4" max="4" width="9.28125" style="110" customWidth="1"/>
    <col min="5" max="5" width="8.7109375" style="110" customWidth="1"/>
    <col min="6" max="6" width="15.8515625" style="147" customWidth="1"/>
    <col min="7" max="7" width="15.8515625" style="111" hidden="1" customWidth="1"/>
    <col min="8" max="8" width="15.8515625" style="146" hidden="1" customWidth="1"/>
    <col min="9" max="9" width="9.140625" style="110" customWidth="1"/>
    <col min="10" max="10" width="7.8515625" style="110" customWidth="1"/>
    <col min="11" max="11" width="12.8515625" style="110" hidden="1" customWidth="1"/>
    <col min="12" max="16384" width="9.140625" style="110" customWidth="1"/>
  </cols>
  <sheetData>
    <row r="1" spans="3:5" ht="15">
      <c r="C1" s="4"/>
      <c r="D1" s="4"/>
      <c r="E1" s="4" t="s">
        <v>854</v>
      </c>
    </row>
    <row r="2" spans="3:5" ht="15">
      <c r="C2" s="112"/>
      <c r="D2" s="6"/>
      <c r="E2" s="6" t="s">
        <v>0</v>
      </c>
    </row>
    <row r="3" spans="3:5" ht="15">
      <c r="C3" s="112"/>
      <c r="D3" s="6"/>
      <c r="E3" s="6" t="s">
        <v>1</v>
      </c>
    </row>
    <row r="4" spans="3:5" ht="15">
      <c r="C4" s="112"/>
      <c r="D4" s="6"/>
      <c r="E4" s="6" t="s">
        <v>2</v>
      </c>
    </row>
    <row r="5" spans="3:5" ht="15">
      <c r="C5" s="113"/>
      <c r="D5" s="10"/>
      <c r="E5" s="10" t="s">
        <v>1015</v>
      </c>
    </row>
    <row r="8" spans="1:6" ht="72.75" customHeight="1">
      <c r="A8" s="302" t="s">
        <v>681</v>
      </c>
      <c r="B8" s="302"/>
      <c r="C8" s="302"/>
      <c r="D8" s="302"/>
      <c r="E8" s="302"/>
      <c r="F8" s="302"/>
    </row>
    <row r="9" spans="1:6" ht="15.75">
      <c r="A9" s="114"/>
      <c r="B9" s="115"/>
      <c r="C9" s="115"/>
      <c r="D9" s="115"/>
      <c r="E9" s="115"/>
      <c r="F9" s="146" t="s">
        <v>750</v>
      </c>
    </row>
    <row r="10" spans="1:6" ht="30">
      <c r="A10" s="116" t="s">
        <v>162</v>
      </c>
      <c r="B10" s="117" t="s">
        <v>163</v>
      </c>
      <c r="C10" s="117" t="s">
        <v>164</v>
      </c>
      <c r="D10" s="117" t="s">
        <v>166</v>
      </c>
      <c r="E10" s="117" t="s">
        <v>167</v>
      </c>
      <c r="F10" s="126" t="s">
        <v>751</v>
      </c>
    </row>
    <row r="11" spans="1:11" s="118" customFormat="1" ht="28.5">
      <c r="A11" s="17" t="s">
        <v>783</v>
      </c>
      <c r="B11" s="27" t="s">
        <v>221</v>
      </c>
      <c r="C11" s="27"/>
      <c r="D11" s="60"/>
      <c r="E11" s="60"/>
      <c r="F11" s="130">
        <f>SUM(F12)</f>
        <v>22335</v>
      </c>
      <c r="G11" s="111"/>
      <c r="H11" s="238">
        <f>SUM(G12:G13)</f>
        <v>22335</v>
      </c>
      <c r="K11" s="119" t="e">
        <f>SUM(F11+F14+F23+F48+F53+#REF!+F73+F166+F170+F183)</f>
        <v>#REF!</v>
      </c>
    </row>
    <row r="12" spans="1:6" ht="45">
      <c r="A12" s="36" t="s">
        <v>479</v>
      </c>
      <c r="B12" s="82" t="s">
        <v>1009</v>
      </c>
      <c r="C12" s="58"/>
      <c r="D12" s="58"/>
      <c r="E12" s="58"/>
      <c r="F12" s="35">
        <f>F13</f>
        <v>22335</v>
      </c>
    </row>
    <row r="13" spans="1:7" ht="15">
      <c r="A13" s="36" t="s">
        <v>42</v>
      </c>
      <c r="B13" s="82" t="s">
        <v>1009</v>
      </c>
      <c r="C13" s="58" t="s">
        <v>101</v>
      </c>
      <c r="D13" s="58" t="s">
        <v>31</v>
      </c>
      <c r="E13" s="58" t="s">
        <v>13</v>
      </c>
      <c r="F13" s="35">
        <v>22335</v>
      </c>
      <c r="G13" s="111">
        <f>SUM(Ведомственная!G960)</f>
        <v>22335</v>
      </c>
    </row>
    <row r="14" spans="1:8" s="118" customFormat="1" ht="44.25" customHeight="1">
      <c r="A14" s="121" t="s">
        <v>787</v>
      </c>
      <c r="B14" s="122" t="s">
        <v>471</v>
      </c>
      <c r="C14" s="123"/>
      <c r="D14" s="124"/>
      <c r="E14" s="124"/>
      <c r="F14" s="125">
        <f>SUM(F21)</f>
        <v>31687.8</v>
      </c>
      <c r="G14" s="111"/>
      <c r="H14" s="238">
        <f>SUM(G21:G22)</f>
        <v>31687.8</v>
      </c>
    </row>
    <row r="15" spans="1:8" ht="45" hidden="1">
      <c r="A15" s="36" t="s">
        <v>468</v>
      </c>
      <c r="B15" s="76" t="s">
        <v>558</v>
      </c>
      <c r="C15" s="126"/>
      <c r="D15" s="127"/>
      <c r="E15" s="127"/>
      <c r="F15" s="59">
        <f>SUM(F16)+F18</f>
        <v>0</v>
      </c>
      <c r="H15" s="146" t="e">
        <f>SUM(Ведомственная!#REF!+Ведомственная!#REF!)</f>
        <v>#REF!</v>
      </c>
    </row>
    <row r="16" spans="1:6" ht="60" hidden="1">
      <c r="A16" s="22" t="s">
        <v>560</v>
      </c>
      <c r="B16" s="76" t="s">
        <v>559</v>
      </c>
      <c r="C16" s="126"/>
      <c r="D16" s="127"/>
      <c r="E16" s="127"/>
      <c r="F16" s="59">
        <f>SUM(F17)</f>
        <v>0</v>
      </c>
    </row>
    <row r="17" spans="1:7" ht="30" hidden="1">
      <c r="A17" s="36" t="s">
        <v>248</v>
      </c>
      <c r="B17" s="76" t="s">
        <v>559</v>
      </c>
      <c r="C17" s="126">
        <v>600</v>
      </c>
      <c r="D17" s="58" t="s">
        <v>116</v>
      </c>
      <c r="E17" s="58" t="s">
        <v>34</v>
      </c>
      <c r="F17" s="59"/>
      <c r="G17" s="111" t="e">
        <f>SUM(Ведомственная!#REF!)</f>
        <v>#REF!</v>
      </c>
    </row>
    <row r="18" spans="1:8" ht="75" hidden="1">
      <c r="A18" s="36" t="s">
        <v>636</v>
      </c>
      <c r="B18" s="78" t="s">
        <v>637</v>
      </c>
      <c r="C18" s="79"/>
      <c r="D18" s="58"/>
      <c r="E18" s="58"/>
      <c r="F18" s="59">
        <f>SUM(F19:F20)</f>
        <v>0</v>
      </c>
      <c r="H18" s="146" t="e">
        <f>Ведомственная!#REF!+Ведомственная!#REF!</f>
        <v>#REF!</v>
      </c>
    </row>
    <row r="19" spans="1:7" ht="30" hidden="1">
      <c r="A19" s="80" t="s">
        <v>52</v>
      </c>
      <c r="B19" s="78" t="s">
        <v>637</v>
      </c>
      <c r="C19" s="79">
        <v>200</v>
      </c>
      <c r="D19" s="58" t="s">
        <v>116</v>
      </c>
      <c r="E19" s="58" t="s">
        <v>34</v>
      </c>
      <c r="F19" s="59"/>
      <c r="G19" s="111" t="e">
        <f>SUM(Ведомственная!#REF!)</f>
        <v>#REF!</v>
      </c>
    </row>
    <row r="20" spans="1:7" ht="30" hidden="1">
      <c r="A20" s="36" t="s">
        <v>248</v>
      </c>
      <c r="B20" s="78" t="s">
        <v>637</v>
      </c>
      <c r="C20" s="79">
        <v>600</v>
      </c>
      <c r="D20" s="58" t="s">
        <v>116</v>
      </c>
      <c r="E20" s="58" t="s">
        <v>34</v>
      </c>
      <c r="F20" s="59"/>
      <c r="G20" s="111" t="e">
        <f>SUM(Ведомственная!#REF!)</f>
        <v>#REF!</v>
      </c>
    </row>
    <row r="21" spans="1:6" ht="60">
      <c r="A21" s="36" t="s">
        <v>480</v>
      </c>
      <c r="B21" s="82" t="s">
        <v>1010</v>
      </c>
      <c r="C21" s="58"/>
      <c r="D21" s="58"/>
      <c r="E21" s="58"/>
      <c r="F21" s="35">
        <f>F22</f>
        <v>31687.8</v>
      </c>
    </row>
    <row r="22" spans="1:7" ht="15">
      <c r="A22" s="36" t="s">
        <v>42</v>
      </c>
      <c r="B22" s="82" t="s">
        <v>1010</v>
      </c>
      <c r="C22" s="58">
        <v>300</v>
      </c>
      <c r="D22" s="58" t="s">
        <v>31</v>
      </c>
      <c r="E22" s="58" t="s">
        <v>13</v>
      </c>
      <c r="F22" s="35">
        <v>31687.8</v>
      </c>
      <c r="G22" s="111">
        <f>SUM(Ведомственная!G964)</f>
        <v>31687.8</v>
      </c>
    </row>
    <row r="23" spans="1:8" s="118" customFormat="1" ht="28.5" hidden="1">
      <c r="A23" s="17" t="s">
        <v>743</v>
      </c>
      <c r="B23" s="128" t="s">
        <v>638</v>
      </c>
      <c r="C23" s="18"/>
      <c r="D23" s="75"/>
      <c r="E23" s="75"/>
      <c r="F23" s="125">
        <f>F24</f>
        <v>0</v>
      </c>
      <c r="G23" s="111"/>
      <c r="H23" s="238" t="e">
        <f>SUM(G24:G26)</f>
        <v>#REF!</v>
      </c>
    </row>
    <row r="24" spans="1:8" ht="45" hidden="1">
      <c r="A24" s="22" t="s">
        <v>468</v>
      </c>
      <c r="B24" s="81" t="s">
        <v>639</v>
      </c>
      <c r="C24" s="15"/>
      <c r="D24" s="58"/>
      <c r="E24" s="58"/>
      <c r="F24" s="59">
        <f>F25</f>
        <v>0</v>
      </c>
      <c r="H24" s="146" t="e">
        <f>SUM(Ведомственная!#REF!)</f>
        <v>#REF!</v>
      </c>
    </row>
    <row r="25" spans="1:6" ht="30" hidden="1">
      <c r="A25" s="22" t="s">
        <v>640</v>
      </c>
      <c r="B25" s="81" t="s">
        <v>641</v>
      </c>
      <c r="C25" s="15"/>
      <c r="D25" s="58"/>
      <c r="E25" s="58"/>
      <c r="F25" s="59">
        <f>F26</f>
        <v>0</v>
      </c>
    </row>
    <row r="26" spans="1:7" ht="30" hidden="1">
      <c r="A26" s="22" t="s">
        <v>124</v>
      </c>
      <c r="B26" s="81" t="s">
        <v>641</v>
      </c>
      <c r="C26" s="15" t="s">
        <v>125</v>
      </c>
      <c r="D26" s="58" t="s">
        <v>116</v>
      </c>
      <c r="E26" s="58" t="s">
        <v>34</v>
      </c>
      <c r="F26" s="59"/>
      <c r="G26" s="111" t="e">
        <f>SUM(Ведомственная!#REF!)</f>
        <v>#REF!</v>
      </c>
    </row>
    <row r="27" spans="1:8" ht="42.75">
      <c r="A27" s="129" t="s">
        <v>689</v>
      </c>
      <c r="B27" s="107" t="s">
        <v>546</v>
      </c>
      <c r="C27" s="75"/>
      <c r="D27" s="75"/>
      <c r="E27" s="75"/>
      <c r="F27" s="130">
        <f>SUM(F28)+F41+F33+F37</f>
        <v>21800</v>
      </c>
      <c r="H27" s="146">
        <f>SUM(G30:G44)</f>
        <v>21800</v>
      </c>
    </row>
    <row r="28" spans="1:8" ht="15">
      <c r="A28" s="51" t="s">
        <v>308</v>
      </c>
      <c r="B28" s="34" t="s">
        <v>547</v>
      </c>
      <c r="C28" s="58"/>
      <c r="D28" s="58"/>
      <c r="E28" s="58"/>
      <c r="F28" s="35">
        <f>SUM(F29)</f>
        <v>21800</v>
      </c>
      <c r="H28" s="146">
        <f>Ведомственная!G330+Ведомственная!G397</f>
        <v>21800</v>
      </c>
    </row>
    <row r="29" spans="1:6" ht="15">
      <c r="A29" s="25" t="s">
        <v>549</v>
      </c>
      <c r="B29" s="34" t="s">
        <v>846</v>
      </c>
      <c r="C29" s="58"/>
      <c r="D29" s="58"/>
      <c r="E29" s="58"/>
      <c r="F29" s="35">
        <f>SUM(F30)</f>
        <v>21800</v>
      </c>
    </row>
    <row r="30" spans="1:7" ht="30">
      <c r="A30" s="25" t="s">
        <v>307</v>
      </c>
      <c r="B30" s="34" t="s">
        <v>846</v>
      </c>
      <c r="C30" s="58" t="s">
        <v>273</v>
      </c>
      <c r="D30" s="58" t="s">
        <v>172</v>
      </c>
      <c r="E30" s="58" t="s">
        <v>172</v>
      </c>
      <c r="F30" s="35">
        <v>21800</v>
      </c>
      <c r="G30" s="111">
        <f>SUM(Ведомственная!G333)</f>
        <v>21800</v>
      </c>
    </row>
    <row r="31" spans="1:6" ht="60" hidden="1">
      <c r="A31" s="25" t="s">
        <v>552</v>
      </c>
      <c r="B31" s="34" t="s">
        <v>551</v>
      </c>
      <c r="C31" s="58"/>
      <c r="D31" s="58"/>
      <c r="E31" s="58"/>
      <c r="F31" s="35">
        <f>SUM(F32)</f>
        <v>0</v>
      </c>
    </row>
    <row r="32" spans="1:7" ht="30" hidden="1">
      <c r="A32" s="25" t="s">
        <v>52</v>
      </c>
      <c r="B32" s="34" t="s">
        <v>551</v>
      </c>
      <c r="C32" s="58" t="s">
        <v>93</v>
      </c>
      <c r="D32" s="58" t="s">
        <v>172</v>
      </c>
      <c r="E32" s="58" t="s">
        <v>44</v>
      </c>
      <c r="F32" s="35"/>
      <c r="G32" s="111">
        <f>SUM(Ведомственная!G263)</f>
        <v>0</v>
      </c>
    </row>
    <row r="33" spans="1:6" ht="30" hidden="1">
      <c r="A33" s="38" t="s">
        <v>775</v>
      </c>
      <c r="B33" s="14" t="s">
        <v>567</v>
      </c>
      <c r="C33" s="58"/>
      <c r="D33" s="58"/>
      <c r="E33" s="58"/>
      <c r="F33" s="35">
        <f>SUM(F34)</f>
        <v>0</v>
      </c>
    </row>
    <row r="34" spans="1:6" ht="45" hidden="1">
      <c r="A34" s="22" t="s">
        <v>520</v>
      </c>
      <c r="B34" s="14" t="s">
        <v>568</v>
      </c>
      <c r="C34" s="58"/>
      <c r="D34" s="58"/>
      <c r="E34" s="58"/>
      <c r="F34" s="35">
        <f>SUM(F35)</f>
        <v>0</v>
      </c>
    </row>
    <row r="35" spans="1:6" ht="45" hidden="1">
      <c r="A35" s="22" t="s">
        <v>569</v>
      </c>
      <c r="B35" s="14" t="s">
        <v>570</v>
      </c>
      <c r="C35" s="58"/>
      <c r="D35" s="58"/>
      <c r="E35" s="58"/>
      <c r="F35" s="35">
        <f>SUM(F36)</f>
        <v>0</v>
      </c>
    </row>
    <row r="36" spans="1:7" ht="30" hidden="1">
      <c r="A36" s="36" t="s">
        <v>272</v>
      </c>
      <c r="B36" s="14" t="s">
        <v>570</v>
      </c>
      <c r="C36" s="58" t="s">
        <v>273</v>
      </c>
      <c r="D36" s="58" t="s">
        <v>172</v>
      </c>
      <c r="E36" s="58" t="s">
        <v>34</v>
      </c>
      <c r="F36" s="35"/>
      <c r="G36" s="111">
        <f>SUM(Ведомственная!G250)</f>
        <v>0</v>
      </c>
    </row>
    <row r="37" spans="1:6" ht="30" hidden="1">
      <c r="A37" s="36" t="s">
        <v>278</v>
      </c>
      <c r="B37" s="46" t="s">
        <v>571</v>
      </c>
      <c r="C37" s="56"/>
      <c r="D37" s="58"/>
      <c r="E37" s="58"/>
      <c r="F37" s="35">
        <f>SUM(F38)</f>
        <v>0</v>
      </c>
    </row>
    <row r="38" spans="1:6" ht="45" hidden="1">
      <c r="A38" s="36" t="s">
        <v>520</v>
      </c>
      <c r="B38" s="46" t="s">
        <v>572</v>
      </c>
      <c r="C38" s="56"/>
      <c r="D38" s="58"/>
      <c r="E38" s="58"/>
      <c r="F38" s="35">
        <f>SUM(F39)</f>
        <v>0</v>
      </c>
    </row>
    <row r="39" spans="1:6" ht="51" customHeight="1" hidden="1">
      <c r="A39" s="36" t="s">
        <v>573</v>
      </c>
      <c r="B39" s="46" t="s">
        <v>690</v>
      </c>
      <c r="C39" s="56"/>
      <c r="D39" s="58"/>
      <c r="E39" s="58"/>
      <c r="F39" s="35">
        <f>SUM(F40)</f>
        <v>0</v>
      </c>
    </row>
    <row r="40" spans="1:7" ht="15" hidden="1">
      <c r="A40" s="36" t="s">
        <v>42</v>
      </c>
      <c r="B40" s="46" t="s">
        <v>690</v>
      </c>
      <c r="C40" s="14">
        <v>300</v>
      </c>
      <c r="D40" s="58" t="s">
        <v>31</v>
      </c>
      <c r="E40" s="58" t="s">
        <v>54</v>
      </c>
      <c r="F40" s="35"/>
      <c r="G40" s="111">
        <f>SUM(Ведомственная!G401)</f>
        <v>0</v>
      </c>
    </row>
    <row r="41" spans="1:6" ht="30" hidden="1">
      <c r="A41" s="25" t="s">
        <v>554</v>
      </c>
      <c r="B41" s="15" t="s">
        <v>553</v>
      </c>
      <c r="C41" s="58"/>
      <c r="D41" s="58"/>
      <c r="E41" s="58"/>
      <c r="F41" s="59">
        <f>SUM(F42)</f>
        <v>0</v>
      </c>
    </row>
    <row r="42" spans="1:6" ht="45" hidden="1">
      <c r="A42" s="36" t="s">
        <v>468</v>
      </c>
      <c r="B42" s="15" t="s">
        <v>555</v>
      </c>
      <c r="C42" s="58"/>
      <c r="D42" s="58"/>
      <c r="E42" s="58"/>
      <c r="F42" s="59">
        <f>SUM(F43)</f>
        <v>0</v>
      </c>
    </row>
    <row r="43" spans="1:6" ht="30" hidden="1">
      <c r="A43" s="25" t="s">
        <v>557</v>
      </c>
      <c r="B43" s="15" t="s">
        <v>556</v>
      </c>
      <c r="C43" s="58"/>
      <c r="D43" s="58"/>
      <c r="E43" s="58"/>
      <c r="F43" s="59">
        <f>SUM(F44)</f>
        <v>0</v>
      </c>
    </row>
    <row r="44" spans="1:7" ht="30" hidden="1">
      <c r="A44" s="25" t="s">
        <v>52</v>
      </c>
      <c r="B44" s="15" t="s">
        <v>556</v>
      </c>
      <c r="C44" s="58" t="s">
        <v>93</v>
      </c>
      <c r="D44" s="58" t="s">
        <v>172</v>
      </c>
      <c r="E44" s="58" t="s">
        <v>54</v>
      </c>
      <c r="F44" s="59"/>
      <c r="G44" s="111">
        <f>SUM(Ведомственная!G298)</f>
        <v>0</v>
      </c>
    </row>
    <row r="45" spans="1:6" ht="28.5">
      <c r="A45" s="131" t="s">
        <v>852</v>
      </c>
      <c r="B45" s="132" t="s">
        <v>699</v>
      </c>
      <c r="C45" s="132"/>
      <c r="D45" s="75"/>
      <c r="E45" s="75"/>
      <c r="F45" s="125">
        <f>SUM(F46)</f>
        <v>49395.7</v>
      </c>
    </row>
    <row r="46" spans="1:6" ht="15">
      <c r="A46" s="51" t="s">
        <v>697</v>
      </c>
      <c r="B46" s="55" t="s">
        <v>847</v>
      </c>
      <c r="C46" s="55"/>
      <c r="D46" s="58"/>
      <c r="E46" s="58"/>
      <c r="F46" s="59">
        <f>SUM(F47)</f>
        <v>49395.7</v>
      </c>
    </row>
    <row r="47" spans="1:7" ht="30">
      <c r="A47" s="51" t="s">
        <v>307</v>
      </c>
      <c r="B47" s="55" t="s">
        <v>847</v>
      </c>
      <c r="C47" s="55" t="s">
        <v>273</v>
      </c>
      <c r="D47" s="58" t="s">
        <v>15</v>
      </c>
      <c r="E47" s="58" t="s">
        <v>13</v>
      </c>
      <c r="F47" s="59">
        <v>49395.7</v>
      </c>
      <c r="G47" s="111">
        <f>SUM(Ведомственная!G391)</f>
        <v>49395.7</v>
      </c>
    </row>
    <row r="48" spans="1:8" s="118" customFormat="1" ht="28.5" hidden="1">
      <c r="A48" s="133" t="s">
        <v>744</v>
      </c>
      <c r="B48" s="18" t="s">
        <v>619</v>
      </c>
      <c r="C48" s="75"/>
      <c r="D48" s="75"/>
      <c r="E48" s="75"/>
      <c r="F48" s="125">
        <f>SUM(F49)</f>
        <v>0</v>
      </c>
      <c r="G48" s="111"/>
      <c r="H48" s="238">
        <f>SUM(Ведомственная!G186)</f>
        <v>0</v>
      </c>
    </row>
    <row r="49" spans="1:6" ht="30" hidden="1">
      <c r="A49" s="25" t="s">
        <v>617</v>
      </c>
      <c r="B49" s="15" t="s">
        <v>620</v>
      </c>
      <c r="C49" s="58"/>
      <c r="D49" s="58"/>
      <c r="E49" s="58"/>
      <c r="F49" s="59">
        <f>SUM(F50)</f>
        <v>0</v>
      </c>
    </row>
    <row r="50" spans="1:6" ht="45" hidden="1">
      <c r="A50" s="25" t="s">
        <v>468</v>
      </c>
      <c r="B50" s="15" t="s">
        <v>621</v>
      </c>
      <c r="C50" s="58"/>
      <c r="D50" s="58"/>
      <c r="E50" s="58"/>
      <c r="F50" s="59">
        <f>SUM(F51)</f>
        <v>0</v>
      </c>
    </row>
    <row r="51" spans="1:6" ht="30" hidden="1">
      <c r="A51" s="25" t="s">
        <v>618</v>
      </c>
      <c r="B51" s="15" t="s">
        <v>622</v>
      </c>
      <c r="C51" s="58"/>
      <c r="D51" s="58"/>
      <c r="E51" s="58"/>
      <c r="F51" s="59">
        <f>SUM(F52)</f>
        <v>0</v>
      </c>
    </row>
    <row r="52" spans="1:7" ht="30" hidden="1">
      <c r="A52" s="25" t="s">
        <v>52</v>
      </c>
      <c r="B52" s="15" t="s">
        <v>622</v>
      </c>
      <c r="C52" s="58" t="s">
        <v>93</v>
      </c>
      <c r="D52" s="58" t="s">
        <v>13</v>
      </c>
      <c r="E52" s="58" t="s">
        <v>176</v>
      </c>
      <c r="F52" s="59"/>
      <c r="G52" s="111">
        <f>SUM(Ведомственная!G190)</f>
        <v>0</v>
      </c>
    </row>
    <row r="53" spans="1:8" s="118" customFormat="1" ht="28.5">
      <c r="A53" s="17" t="s">
        <v>721</v>
      </c>
      <c r="B53" s="18" t="s">
        <v>512</v>
      </c>
      <c r="C53" s="18"/>
      <c r="D53" s="75"/>
      <c r="E53" s="75"/>
      <c r="F53" s="125">
        <f>SUM(F54+F63+F66)</f>
        <v>15663</v>
      </c>
      <c r="G53" s="111"/>
      <c r="H53" s="286">
        <f>Ведомственная!G737+Ведомственная!G757</f>
        <v>15663.000000000002</v>
      </c>
    </row>
    <row r="54" spans="1:8" ht="30">
      <c r="A54" s="22" t="s">
        <v>513</v>
      </c>
      <c r="B54" s="15" t="s">
        <v>514</v>
      </c>
      <c r="C54" s="15"/>
      <c r="D54" s="58"/>
      <c r="E54" s="58"/>
      <c r="F54" s="59">
        <f>SUM(F55)+F60</f>
        <v>4384.7</v>
      </c>
      <c r="H54" s="287">
        <f>Ведомственная!G737+Ведомственная!G757</f>
        <v>15663.000000000002</v>
      </c>
    </row>
    <row r="55" spans="1:6" ht="30">
      <c r="A55" s="36" t="s">
        <v>516</v>
      </c>
      <c r="B55" s="15" t="s">
        <v>896</v>
      </c>
      <c r="C55" s="15"/>
      <c r="D55" s="58"/>
      <c r="E55" s="58"/>
      <c r="F55" s="59">
        <f>SUM(F56)+F58</f>
        <v>3584.7</v>
      </c>
    </row>
    <row r="56" spans="1:6" ht="45">
      <c r="A56" s="227" t="s">
        <v>725</v>
      </c>
      <c r="B56" s="15" t="s">
        <v>911</v>
      </c>
      <c r="C56" s="15"/>
      <c r="D56" s="58"/>
      <c r="E56" s="58"/>
      <c r="F56" s="59">
        <f>F57</f>
        <v>2000</v>
      </c>
    </row>
    <row r="57" spans="1:7" ht="30">
      <c r="A57" s="227" t="s">
        <v>52</v>
      </c>
      <c r="B57" s="15" t="s">
        <v>911</v>
      </c>
      <c r="C57" s="15" t="s">
        <v>93</v>
      </c>
      <c r="D57" s="58" t="s">
        <v>173</v>
      </c>
      <c r="E57" s="58" t="s">
        <v>54</v>
      </c>
      <c r="F57" s="59">
        <v>2000</v>
      </c>
      <c r="G57" s="111">
        <f>Ведомственная!G761</f>
        <v>2000</v>
      </c>
    </row>
    <row r="58" spans="1:6" ht="30">
      <c r="A58" s="236" t="s">
        <v>897</v>
      </c>
      <c r="B58" s="15" t="s">
        <v>895</v>
      </c>
      <c r="C58" s="15"/>
      <c r="D58" s="58"/>
      <c r="E58" s="58"/>
      <c r="F58" s="59">
        <f>F59</f>
        <v>1584.7</v>
      </c>
    </row>
    <row r="59" spans="1:7" ht="30">
      <c r="A59" s="22" t="s">
        <v>248</v>
      </c>
      <c r="B59" s="15" t="s">
        <v>895</v>
      </c>
      <c r="C59" s="15" t="s">
        <v>125</v>
      </c>
      <c r="D59" s="58" t="s">
        <v>173</v>
      </c>
      <c r="E59" s="58" t="s">
        <v>44</v>
      </c>
      <c r="F59" s="59">
        <v>1584.7</v>
      </c>
      <c r="G59" s="111">
        <f>Ведомственная!G741</f>
        <v>1584.7</v>
      </c>
    </row>
    <row r="60" spans="1:6" ht="15">
      <c r="A60" s="227" t="s">
        <v>894</v>
      </c>
      <c r="B60" s="15" t="s">
        <v>893</v>
      </c>
      <c r="C60" s="15"/>
      <c r="D60" s="58"/>
      <c r="E60" s="58"/>
      <c r="F60" s="59">
        <f>SUM(F61)</f>
        <v>800</v>
      </c>
    </row>
    <row r="61" spans="1:6" ht="30">
      <c r="A61" s="36" t="s">
        <v>722</v>
      </c>
      <c r="B61" s="15" t="s">
        <v>892</v>
      </c>
      <c r="C61" s="15"/>
      <c r="D61" s="58"/>
      <c r="E61" s="58"/>
      <c r="F61" s="59">
        <f>SUM(F62)</f>
        <v>800</v>
      </c>
    </row>
    <row r="62" spans="1:7" ht="30">
      <c r="A62" s="227" t="s">
        <v>248</v>
      </c>
      <c r="B62" s="15" t="s">
        <v>892</v>
      </c>
      <c r="C62" s="15" t="s">
        <v>125</v>
      </c>
      <c r="D62" s="58" t="s">
        <v>173</v>
      </c>
      <c r="E62" s="58" t="s">
        <v>44</v>
      </c>
      <c r="F62" s="59">
        <v>800</v>
      </c>
      <c r="G62" s="111">
        <f>SUM(Ведомственная!G744)</f>
        <v>800</v>
      </c>
    </row>
    <row r="63" spans="1:6" ht="15">
      <c r="A63" s="22" t="s">
        <v>518</v>
      </c>
      <c r="B63" s="15" t="s">
        <v>519</v>
      </c>
      <c r="C63" s="15"/>
      <c r="D63" s="58"/>
      <c r="E63" s="58"/>
      <c r="F63" s="59">
        <f>SUM(F64)</f>
        <v>880.4</v>
      </c>
    </row>
    <row r="64" spans="1:6" ht="30">
      <c r="A64" s="36" t="s">
        <v>516</v>
      </c>
      <c r="B64" s="15" t="s">
        <v>898</v>
      </c>
      <c r="C64" s="15"/>
      <c r="D64" s="58"/>
      <c r="E64" s="58"/>
      <c r="F64" s="59">
        <f>SUM(F65)</f>
        <v>880.4</v>
      </c>
    </row>
    <row r="65" spans="1:7" ht="30">
      <c r="A65" s="227" t="s">
        <v>248</v>
      </c>
      <c r="B65" s="15" t="s">
        <v>891</v>
      </c>
      <c r="C65" s="15" t="s">
        <v>125</v>
      </c>
      <c r="D65" s="58" t="s">
        <v>173</v>
      </c>
      <c r="E65" s="58" t="s">
        <v>44</v>
      </c>
      <c r="F65" s="59">
        <v>880.4</v>
      </c>
      <c r="G65" s="111">
        <f>Ведомственная!G748</f>
        <v>880.4</v>
      </c>
    </row>
    <row r="66" spans="1:6" ht="15">
      <c r="A66" s="22" t="s">
        <v>779</v>
      </c>
      <c r="B66" s="15" t="s">
        <v>550</v>
      </c>
      <c r="C66" s="15"/>
      <c r="D66" s="58"/>
      <c r="E66" s="58"/>
      <c r="F66" s="59">
        <f>SUM(F67)+F71</f>
        <v>10397.900000000001</v>
      </c>
    </row>
    <row r="67" spans="1:6" ht="30">
      <c r="A67" s="22" t="s">
        <v>516</v>
      </c>
      <c r="B67" s="15" t="s">
        <v>903</v>
      </c>
      <c r="C67" s="15"/>
      <c r="D67" s="58"/>
      <c r="E67" s="58"/>
      <c r="F67" s="59">
        <f>SUM(F68)</f>
        <v>2147.3</v>
      </c>
    </row>
    <row r="68" spans="1:6" ht="30">
      <c r="A68" s="22" t="s">
        <v>630</v>
      </c>
      <c r="B68" s="15" t="s">
        <v>904</v>
      </c>
      <c r="C68" s="15"/>
      <c r="D68" s="58"/>
      <c r="E68" s="58"/>
      <c r="F68" s="59">
        <f>SUM(F69)</f>
        <v>2147.3</v>
      </c>
    </row>
    <row r="69" spans="1:7" ht="30">
      <c r="A69" s="22" t="s">
        <v>248</v>
      </c>
      <c r="B69" s="15" t="s">
        <v>904</v>
      </c>
      <c r="C69" s="15" t="s">
        <v>125</v>
      </c>
      <c r="D69" s="58" t="s">
        <v>173</v>
      </c>
      <c r="E69" s="58" t="s">
        <v>54</v>
      </c>
      <c r="F69" s="59">
        <v>2147.3</v>
      </c>
      <c r="G69" s="111">
        <f>Ведомственная!G765</f>
        <v>2147.3</v>
      </c>
    </row>
    <row r="70" spans="1:6" ht="15">
      <c r="A70" s="227" t="s">
        <v>894</v>
      </c>
      <c r="B70" s="74" t="s">
        <v>905</v>
      </c>
      <c r="C70" s="15"/>
      <c r="D70" s="58"/>
      <c r="E70" s="58"/>
      <c r="F70" s="59">
        <f>SUM(F71)</f>
        <v>8250.6</v>
      </c>
    </row>
    <row r="71" spans="1:6" ht="29.25" customHeight="1">
      <c r="A71" s="72" t="s">
        <v>726</v>
      </c>
      <c r="B71" s="74" t="s">
        <v>906</v>
      </c>
      <c r="C71" s="57"/>
      <c r="D71" s="58"/>
      <c r="E71" s="58"/>
      <c r="F71" s="59">
        <f>SUM(F72)</f>
        <v>8250.6</v>
      </c>
    </row>
    <row r="72" spans="1:7" ht="27.75" customHeight="1">
      <c r="A72" s="22" t="s">
        <v>248</v>
      </c>
      <c r="B72" s="74" t="s">
        <v>906</v>
      </c>
      <c r="C72" s="15" t="s">
        <v>125</v>
      </c>
      <c r="D72" s="58" t="s">
        <v>173</v>
      </c>
      <c r="E72" s="58" t="s">
        <v>54</v>
      </c>
      <c r="F72" s="59">
        <v>8250.6</v>
      </c>
      <c r="G72" s="111">
        <f>Ведомственная!G768</f>
        <v>8250.6</v>
      </c>
    </row>
    <row r="73" spans="1:8" s="118" customFormat="1" ht="28.5">
      <c r="A73" s="17" t="s">
        <v>702</v>
      </c>
      <c r="B73" s="60" t="s">
        <v>434</v>
      </c>
      <c r="C73" s="60"/>
      <c r="D73" s="60"/>
      <c r="E73" s="60"/>
      <c r="F73" s="130">
        <f>SUM(F74)+F156+F99</f>
        <v>1108067</v>
      </c>
      <c r="G73" s="111"/>
      <c r="H73" s="238">
        <f>SUM(G75:G165)</f>
        <v>1108067.0000000002</v>
      </c>
    </row>
    <row r="74" spans="1:6" ht="15">
      <c r="A74" s="22" t="s">
        <v>483</v>
      </c>
      <c r="B74" s="30" t="s">
        <v>435</v>
      </c>
      <c r="C74" s="30"/>
      <c r="D74" s="30"/>
      <c r="E74" s="30"/>
      <c r="F74" s="35">
        <f>SUM(F75+F80+F83+F86+F89+F92+F96)</f>
        <v>302074.6</v>
      </c>
    </row>
    <row r="75" spans="1:8" ht="45">
      <c r="A75" s="22" t="s">
        <v>461</v>
      </c>
      <c r="B75" s="14" t="s">
        <v>879</v>
      </c>
      <c r="C75" s="14"/>
      <c r="D75" s="30"/>
      <c r="E75" s="30"/>
      <c r="F75" s="35">
        <f>F76+F77+F79+F78</f>
        <v>70781.4</v>
      </c>
      <c r="H75" s="288"/>
    </row>
    <row r="76" spans="1:7" ht="45">
      <c r="A76" s="22" t="s">
        <v>51</v>
      </c>
      <c r="B76" s="14" t="s">
        <v>879</v>
      </c>
      <c r="C76" s="14">
        <v>100</v>
      </c>
      <c r="D76" s="30" t="s">
        <v>31</v>
      </c>
      <c r="E76" s="30" t="s">
        <v>13</v>
      </c>
      <c r="F76" s="35">
        <v>51131.2</v>
      </c>
      <c r="G76" s="111">
        <f>SUM(Ведомственная!G636)</f>
        <v>51131.2</v>
      </c>
    </row>
    <row r="77" spans="1:7" ht="30">
      <c r="A77" s="22" t="s">
        <v>52</v>
      </c>
      <c r="B77" s="14" t="s">
        <v>879</v>
      </c>
      <c r="C77" s="14">
        <v>200</v>
      </c>
      <c r="D77" s="30" t="s">
        <v>31</v>
      </c>
      <c r="E77" s="30" t="s">
        <v>13</v>
      </c>
      <c r="F77" s="35">
        <v>18576.2</v>
      </c>
      <c r="G77" s="111">
        <f>SUM(Ведомственная!G637)</f>
        <v>18576.2</v>
      </c>
    </row>
    <row r="78" spans="1:7" ht="15">
      <c r="A78" s="22" t="s">
        <v>42</v>
      </c>
      <c r="B78" s="14" t="s">
        <v>879</v>
      </c>
      <c r="C78" s="14">
        <v>200</v>
      </c>
      <c r="D78" s="30" t="s">
        <v>31</v>
      </c>
      <c r="E78" s="30" t="s">
        <v>13</v>
      </c>
      <c r="F78" s="35">
        <v>244.3</v>
      </c>
      <c r="G78" s="111">
        <f>SUM(Ведомственная!G638)</f>
        <v>244.3</v>
      </c>
    </row>
    <row r="79" spans="1:7" ht="15">
      <c r="A79" s="22" t="s">
        <v>22</v>
      </c>
      <c r="B79" s="14" t="s">
        <v>879</v>
      </c>
      <c r="C79" s="14">
        <v>800</v>
      </c>
      <c r="D79" s="30" t="s">
        <v>31</v>
      </c>
      <c r="E79" s="30" t="s">
        <v>13</v>
      </c>
      <c r="F79" s="35">
        <v>829.7</v>
      </c>
      <c r="G79" s="111">
        <f>SUM(Ведомственная!G639)</f>
        <v>829.7</v>
      </c>
    </row>
    <row r="80" spans="1:6" ht="15">
      <c r="A80" s="22" t="s">
        <v>466</v>
      </c>
      <c r="B80" s="14" t="s">
        <v>883</v>
      </c>
      <c r="C80" s="14"/>
      <c r="D80" s="30"/>
      <c r="E80" s="30"/>
      <c r="F80" s="35">
        <f>F81+F82</f>
        <v>5874.4</v>
      </c>
    </row>
    <row r="81" spans="1:7" ht="45">
      <c r="A81" s="22" t="s">
        <v>51</v>
      </c>
      <c r="B81" s="14" t="s">
        <v>883</v>
      </c>
      <c r="C81" s="14">
        <v>100</v>
      </c>
      <c r="D81" s="30" t="s">
        <v>31</v>
      </c>
      <c r="E81" s="30" t="s">
        <v>78</v>
      </c>
      <c r="F81" s="35">
        <v>5295</v>
      </c>
      <c r="G81" s="111">
        <f>SUM(Ведомственная!G662)</f>
        <v>5295</v>
      </c>
    </row>
    <row r="82" spans="1:7" ht="30">
      <c r="A82" s="22" t="s">
        <v>52</v>
      </c>
      <c r="B82" s="14" t="s">
        <v>883</v>
      </c>
      <c r="C82" s="14">
        <v>200</v>
      </c>
      <c r="D82" s="30" t="s">
        <v>31</v>
      </c>
      <c r="E82" s="30" t="s">
        <v>78</v>
      </c>
      <c r="F82" s="35">
        <v>579.4</v>
      </c>
      <c r="G82" s="111">
        <f>SUM(Ведомственная!G663)</f>
        <v>579.4</v>
      </c>
    </row>
    <row r="83" spans="1:6" ht="90">
      <c r="A83" s="22" t="s">
        <v>464</v>
      </c>
      <c r="B83" s="14" t="s">
        <v>880</v>
      </c>
      <c r="C83" s="14"/>
      <c r="D83" s="30"/>
      <c r="E83" s="30"/>
      <c r="F83" s="35">
        <f>F84+F85</f>
        <v>59446.600000000006</v>
      </c>
    </row>
    <row r="84" spans="1:7" ht="30">
      <c r="A84" s="22" t="s">
        <v>52</v>
      </c>
      <c r="B84" s="14" t="s">
        <v>880</v>
      </c>
      <c r="C84" s="14">
        <v>200</v>
      </c>
      <c r="D84" s="30" t="s">
        <v>31</v>
      </c>
      <c r="E84" s="30" t="s">
        <v>13</v>
      </c>
      <c r="F84" s="35">
        <v>878.3</v>
      </c>
      <c r="G84" s="111">
        <f>SUM(Ведомственная!G641)</f>
        <v>878.3</v>
      </c>
    </row>
    <row r="85" spans="1:7" ht="15">
      <c r="A85" s="22" t="s">
        <v>42</v>
      </c>
      <c r="B85" s="14" t="s">
        <v>880</v>
      </c>
      <c r="C85" s="14">
        <v>300</v>
      </c>
      <c r="D85" s="30" t="s">
        <v>31</v>
      </c>
      <c r="E85" s="30" t="s">
        <v>13</v>
      </c>
      <c r="F85" s="35">
        <v>58568.3</v>
      </c>
      <c r="G85" s="111">
        <f>SUM(Ведомственная!G642)</f>
        <v>58568.3</v>
      </c>
    </row>
    <row r="86" spans="1:6" ht="30">
      <c r="A86" s="22" t="s">
        <v>462</v>
      </c>
      <c r="B86" s="14" t="s">
        <v>881</v>
      </c>
      <c r="C86" s="14"/>
      <c r="D86" s="30"/>
      <c r="E86" s="30"/>
      <c r="F86" s="35">
        <f>F87+F88</f>
        <v>57984.7</v>
      </c>
    </row>
    <row r="87" spans="1:7" ht="30">
      <c r="A87" s="22" t="s">
        <v>52</v>
      </c>
      <c r="B87" s="14" t="s">
        <v>881</v>
      </c>
      <c r="C87" s="14">
        <v>200</v>
      </c>
      <c r="D87" s="30" t="s">
        <v>31</v>
      </c>
      <c r="E87" s="30" t="s">
        <v>13</v>
      </c>
      <c r="F87" s="35">
        <v>862.5</v>
      </c>
      <c r="G87" s="111">
        <f>SUM(Ведомственная!G644)</f>
        <v>862.5</v>
      </c>
    </row>
    <row r="88" spans="1:7" ht="15">
      <c r="A88" s="22" t="s">
        <v>42</v>
      </c>
      <c r="B88" s="14" t="s">
        <v>881</v>
      </c>
      <c r="C88" s="14">
        <v>300</v>
      </c>
      <c r="D88" s="30" t="s">
        <v>31</v>
      </c>
      <c r="E88" s="30" t="s">
        <v>13</v>
      </c>
      <c r="F88" s="35">
        <v>57122.2</v>
      </c>
      <c r="G88" s="111">
        <f>SUM(Ведомственная!G645)</f>
        <v>57122.2</v>
      </c>
    </row>
    <row r="89" spans="1:6" ht="60">
      <c r="A89" s="22" t="s">
        <v>465</v>
      </c>
      <c r="B89" s="14" t="s">
        <v>882</v>
      </c>
      <c r="C89" s="14"/>
      <c r="D89" s="30"/>
      <c r="E89" s="30"/>
      <c r="F89" s="35">
        <f>F90+F91</f>
        <v>18059.899999999998</v>
      </c>
    </row>
    <row r="90" spans="1:7" ht="30">
      <c r="A90" s="22" t="s">
        <v>52</v>
      </c>
      <c r="B90" s="14" t="s">
        <v>882</v>
      </c>
      <c r="C90" s="14">
        <v>200</v>
      </c>
      <c r="D90" s="30" t="s">
        <v>31</v>
      </c>
      <c r="E90" s="30" t="s">
        <v>13</v>
      </c>
      <c r="F90" s="35">
        <v>268.8</v>
      </c>
      <c r="G90" s="111">
        <f>SUM(Ведомственная!G647)</f>
        <v>268.8</v>
      </c>
    </row>
    <row r="91" spans="1:7" ht="15">
      <c r="A91" s="22" t="s">
        <v>42</v>
      </c>
      <c r="B91" s="14" t="s">
        <v>882</v>
      </c>
      <c r="C91" s="14">
        <v>300</v>
      </c>
      <c r="D91" s="30" t="s">
        <v>31</v>
      </c>
      <c r="E91" s="30" t="s">
        <v>13</v>
      </c>
      <c r="F91" s="35">
        <v>17791.1</v>
      </c>
      <c r="G91" s="111">
        <f>SUM(Ведомственная!G648)</f>
        <v>17791.1</v>
      </c>
    </row>
    <row r="92" spans="1:6" ht="15">
      <c r="A92" s="227" t="s">
        <v>888</v>
      </c>
      <c r="B92" s="14" t="s">
        <v>889</v>
      </c>
      <c r="C92" s="14"/>
      <c r="D92" s="228"/>
      <c r="E92" s="228"/>
      <c r="F92" s="35">
        <f>SUM(F93)</f>
        <v>5901.6</v>
      </c>
    </row>
    <row r="93" spans="1:6" ht="45">
      <c r="A93" s="22" t="s">
        <v>463</v>
      </c>
      <c r="B93" s="14" t="s">
        <v>890</v>
      </c>
      <c r="C93" s="14"/>
      <c r="D93" s="30"/>
      <c r="E93" s="30"/>
      <c r="F93" s="35">
        <f>F94+F95</f>
        <v>5901.6</v>
      </c>
    </row>
    <row r="94" spans="1:7" ht="30">
      <c r="A94" s="22" t="s">
        <v>52</v>
      </c>
      <c r="B94" s="14" t="s">
        <v>890</v>
      </c>
      <c r="C94" s="14">
        <v>200</v>
      </c>
      <c r="D94" s="30" t="s">
        <v>31</v>
      </c>
      <c r="E94" s="30" t="s">
        <v>13</v>
      </c>
      <c r="F94" s="35">
        <v>87.6</v>
      </c>
      <c r="G94" s="111">
        <f>SUM(Ведомственная!G651)</f>
        <v>87.6</v>
      </c>
    </row>
    <row r="95" spans="1:7" ht="15">
      <c r="A95" s="22" t="s">
        <v>42</v>
      </c>
      <c r="B95" s="14" t="s">
        <v>890</v>
      </c>
      <c r="C95" s="14">
        <v>300</v>
      </c>
      <c r="D95" s="30" t="s">
        <v>31</v>
      </c>
      <c r="E95" s="30" t="s">
        <v>13</v>
      </c>
      <c r="F95" s="35">
        <v>5814</v>
      </c>
      <c r="G95" s="111">
        <f>SUM(Ведомственная!G652)</f>
        <v>5814</v>
      </c>
    </row>
    <row r="96" spans="1:6" ht="105">
      <c r="A96" s="22" t="s">
        <v>445</v>
      </c>
      <c r="B96" s="30" t="s">
        <v>858</v>
      </c>
      <c r="C96" s="14"/>
      <c r="D96" s="30"/>
      <c r="E96" s="30"/>
      <c r="F96" s="35">
        <f>SUM(F97:F98)</f>
        <v>84026</v>
      </c>
    </row>
    <row r="97" spans="1:7" ht="30">
      <c r="A97" s="22" t="s">
        <v>52</v>
      </c>
      <c r="B97" s="30" t="s">
        <v>858</v>
      </c>
      <c r="C97" s="14">
        <v>200</v>
      </c>
      <c r="D97" s="30" t="s">
        <v>31</v>
      </c>
      <c r="E97" s="30" t="s">
        <v>54</v>
      </c>
      <c r="F97" s="35">
        <v>44</v>
      </c>
      <c r="G97" s="111">
        <f>SUM(Ведомственная!G538)</f>
        <v>44</v>
      </c>
    </row>
    <row r="98" spans="1:7" ht="15">
      <c r="A98" s="22" t="s">
        <v>42</v>
      </c>
      <c r="B98" s="30" t="s">
        <v>858</v>
      </c>
      <c r="C98" s="14">
        <v>300</v>
      </c>
      <c r="D98" s="30" t="s">
        <v>31</v>
      </c>
      <c r="E98" s="30" t="s">
        <v>54</v>
      </c>
      <c r="F98" s="35">
        <v>83982</v>
      </c>
      <c r="G98" s="111">
        <f>SUM(Ведомственная!G539)</f>
        <v>83982</v>
      </c>
    </row>
    <row r="99" spans="1:8" ht="30">
      <c r="A99" s="22" t="s">
        <v>446</v>
      </c>
      <c r="B99" s="30" t="s">
        <v>447</v>
      </c>
      <c r="C99" s="14"/>
      <c r="D99" s="30"/>
      <c r="E99" s="30"/>
      <c r="F99" s="35">
        <f>SUM(F100+F103+F106+F109+F112+F115+F118+F121+F125+F128+F131+F134+F137+F140+F143+F146+F149+F152)</f>
        <v>710549.2</v>
      </c>
      <c r="H99" s="146">
        <f>SUM(G100:G155)</f>
        <v>710549.2000000002</v>
      </c>
    </row>
    <row r="100" spans="1:8" ht="45">
      <c r="A100" s="290" t="s">
        <v>1013</v>
      </c>
      <c r="B100" s="228" t="s">
        <v>859</v>
      </c>
      <c r="C100" s="14"/>
      <c r="D100" s="30"/>
      <c r="E100" s="30"/>
      <c r="F100" s="35">
        <f>F101+F102</f>
        <v>190720.69999999998</v>
      </c>
      <c r="H100" s="288"/>
    </row>
    <row r="101" spans="1:7" ht="30">
      <c r="A101" s="22" t="s">
        <v>52</v>
      </c>
      <c r="B101" s="228" t="s">
        <v>859</v>
      </c>
      <c r="C101" s="14">
        <v>200</v>
      </c>
      <c r="D101" s="30" t="s">
        <v>31</v>
      </c>
      <c r="E101" s="30" t="s">
        <v>54</v>
      </c>
      <c r="F101" s="35">
        <v>3056.8</v>
      </c>
      <c r="G101" s="111">
        <f>SUM(Ведомственная!G542)</f>
        <v>3056.8</v>
      </c>
    </row>
    <row r="102" spans="1:7" ht="15">
      <c r="A102" s="22" t="s">
        <v>42</v>
      </c>
      <c r="B102" s="228" t="s">
        <v>859</v>
      </c>
      <c r="C102" s="14">
        <v>300</v>
      </c>
      <c r="D102" s="30" t="s">
        <v>31</v>
      </c>
      <c r="E102" s="30" t="s">
        <v>54</v>
      </c>
      <c r="F102" s="35">
        <v>187663.9</v>
      </c>
      <c r="G102" s="111">
        <f>SUM(Ведомственная!G543)</f>
        <v>187663.9</v>
      </c>
    </row>
    <row r="103" spans="1:6" ht="45">
      <c r="A103" s="22" t="s">
        <v>448</v>
      </c>
      <c r="B103" s="228" t="s">
        <v>860</v>
      </c>
      <c r="C103" s="30"/>
      <c r="D103" s="30"/>
      <c r="E103" s="30"/>
      <c r="F103" s="35">
        <f>F104+F105</f>
        <v>9555.1</v>
      </c>
    </row>
    <row r="104" spans="1:7" ht="30">
      <c r="A104" s="22" t="s">
        <v>52</v>
      </c>
      <c r="B104" s="228" t="s">
        <v>860</v>
      </c>
      <c r="C104" s="30" t="s">
        <v>93</v>
      </c>
      <c r="D104" s="30" t="s">
        <v>31</v>
      </c>
      <c r="E104" s="30" t="s">
        <v>54</v>
      </c>
      <c r="F104" s="35">
        <v>142.7</v>
      </c>
      <c r="G104" s="111">
        <f>SUM(Ведомственная!G545)</f>
        <v>142.7</v>
      </c>
    </row>
    <row r="105" spans="1:7" ht="15">
      <c r="A105" s="22" t="s">
        <v>42</v>
      </c>
      <c r="B105" s="228" t="s">
        <v>860</v>
      </c>
      <c r="C105" s="30" t="s">
        <v>101</v>
      </c>
      <c r="D105" s="30" t="s">
        <v>31</v>
      </c>
      <c r="E105" s="30" t="s">
        <v>54</v>
      </c>
      <c r="F105" s="35">
        <v>9412.4</v>
      </c>
      <c r="G105" s="111">
        <f>SUM(Ведомственная!G546)</f>
        <v>9412.4</v>
      </c>
    </row>
    <row r="106" spans="1:6" ht="30">
      <c r="A106" s="22" t="s">
        <v>449</v>
      </c>
      <c r="B106" s="228" t="s">
        <v>861</v>
      </c>
      <c r="C106" s="30"/>
      <c r="D106" s="30"/>
      <c r="E106" s="30"/>
      <c r="F106" s="35">
        <f>F107+F108</f>
        <v>111779.90000000001</v>
      </c>
    </row>
    <row r="107" spans="1:7" ht="30">
      <c r="A107" s="22" t="s">
        <v>52</v>
      </c>
      <c r="B107" s="228" t="s">
        <v>861</v>
      </c>
      <c r="C107" s="30" t="s">
        <v>93</v>
      </c>
      <c r="D107" s="30" t="s">
        <v>31</v>
      </c>
      <c r="E107" s="30" t="s">
        <v>54</v>
      </c>
      <c r="F107" s="35">
        <v>1782.6</v>
      </c>
      <c r="G107" s="111">
        <f>SUM(Ведомственная!G548)</f>
        <v>1782.6</v>
      </c>
    </row>
    <row r="108" spans="1:7" ht="15">
      <c r="A108" s="22" t="s">
        <v>42</v>
      </c>
      <c r="B108" s="228" t="s">
        <v>861</v>
      </c>
      <c r="C108" s="30" t="s">
        <v>101</v>
      </c>
      <c r="D108" s="30" t="s">
        <v>31</v>
      </c>
      <c r="E108" s="30" t="s">
        <v>54</v>
      </c>
      <c r="F108" s="35">
        <v>109997.3</v>
      </c>
      <c r="G108" s="111">
        <f>SUM(Ведомственная!G549)</f>
        <v>109997.3</v>
      </c>
    </row>
    <row r="109" spans="1:6" ht="60">
      <c r="A109" s="22" t="s">
        <v>450</v>
      </c>
      <c r="B109" s="228" t="s">
        <v>862</v>
      </c>
      <c r="C109" s="30"/>
      <c r="D109" s="30"/>
      <c r="E109" s="30"/>
      <c r="F109" s="35">
        <f>F110+F111</f>
        <v>619.8</v>
      </c>
    </row>
    <row r="110" spans="1:7" ht="30">
      <c r="A110" s="22" t="s">
        <v>52</v>
      </c>
      <c r="B110" s="228" t="s">
        <v>862</v>
      </c>
      <c r="C110" s="30" t="s">
        <v>93</v>
      </c>
      <c r="D110" s="30" t="s">
        <v>31</v>
      </c>
      <c r="E110" s="30" t="s">
        <v>54</v>
      </c>
      <c r="F110" s="35">
        <v>9.3</v>
      </c>
      <c r="G110" s="111">
        <f>SUM(Ведомственная!G551)</f>
        <v>9.3</v>
      </c>
    </row>
    <row r="111" spans="1:7" ht="15">
      <c r="A111" s="22" t="s">
        <v>42</v>
      </c>
      <c r="B111" s="228" t="s">
        <v>862</v>
      </c>
      <c r="C111" s="30" t="s">
        <v>101</v>
      </c>
      <c r="D111" s="30" t="s">
        <v>31</v>
      </c>
      <c r="E111" s="30" t="s">
        <v>54</v>
      </c>
      <c r="F111" s="35">
        <v>610.5</v>
      </c>
      <c r="G111" s="111">
        <f>SUM(Ведомственная!G552)</f>
        <v>610.5</v>
      </c>
    </row>
    <row r="112" spans="1:6" ht="45">
      <c r="A112" s="22" t="s">
        <v>451</v>
      </c>
      <c r="B112" s="228" t="s">
        <v>863</v>
      </c>
      <c r="C112" s="30"/>
      <c r="D112" s="30"/>
      <c r="E112" s="30"/>
      <c r="F112" s="35">
        <f>F113+F114</f>
        <v>51.8</v>
      </c>
    </row>
    <row r="113" spans="1:7" ht="30">
      <c r="A113" s="22" t="s">
        <v>52</v>
      </c>
      <c r="B113" s="228" t="s">
        <v>863</v>
      </c>
      <c r="C113" s="30" t="s">
        <v>93</v>
      </c>
      <c r="D113" s="30" t="s">
        <v>31</v>
      </c>
      <c r="E113" s="30" t="s">
        <v>54</v>
      </c>
      <c r="F113" s="35">
        <v>0.8</v>
      </c>
      <c r="G113" s="111">
        <f>SUM(Ведомственная!G554)</f>
        <v>0.8</v>
      </c>
    </row>
    <row r="114" spans="1:7" ht="15">
      <c r="A114" s="22" t="s">
        <v>42</v>
      </c>
      <c r="B114" s="228" t="s">
        <v>863</v>
      </c>
      <c r="C114" s="30" t="s">
        <v>101</v>
      </c>
      <c r="D114" s="30" t="s">
        <v>31</v>
      </c>
      <c r="E114" s="30" t="s">
        <v>54</v>
      </c>
      <c r="F114" s="35">
        <v>51</v>
      </c>
      <c r="G114" s="111">
        <f>SUM(Ведомственная!G555)</f>
        <v>51</v>
      </c>
    </row>
    <row r="115" spans="1:6" ht="60">
      <c r="A115" s="22" t="s">
        <v>452</v>
      </c>
      <c r="B115" s="228" t="s">
        <v>864</v>
      </c>
      <c r="C115" s="30"/>
      <c r="D115" s="30"/>
      <c r="E115" s="30"/>
      <c r="F115" s="35">
        <f>F116+F117</f>
        <v>4730.200000000001</v>
      </c>
    </row>
    <row r="116" spans="1:7" ht="30">
      <c r="A116" s="22" t="s">
        <v>52</v>
      </c>
      <c r="B116" s="228" t="s">
        <v>864</v>
      </c>
      <c r="C116" s="30" t="s">
        <v>93</v>
      </c>
      <c r="D116" s="30" t="s">
        <v>31</v>
      </c>
      <c r="E116" s="30" t="s">
        <v>54</v>
      </c>
      <c r="F116" s="35">
        <v>553.1</v>
      </c>
      <c r="G116" s="111">
        <f>SUM(Ведомственная!G557)</f>
        <v>553.1</v>
      </c>
    </row>
    <row r="117" spans="1:7" ht="15">
      <c r="A117" s="22" t="s">
        <v>42</v>
      </c>
      <c r="B117" s="228" t="s">
        <v>864</v>
      </c>
      <c r="C117" s="30" t="s">
        <v>101</v>
      </c>
      <c r="D117" s="30" t="s">
        <v>31</v>
      </c>
      <c r="E117" s="30" t="s">
        <v>54</v>
      </c>
      <c r="F117" s="35">
        <v>4177.1</v>
      </c>
      <c r="G117" s="111">
        <f>SUM(Ведомственная!G558)</f>
        <v>4177.1</v>
      </c>
    </row>
    <row r="118" spans="1:6" ht="45">
      <c r="A118" s="292" t="s">
        <v>467</v>
      </c>
      <c r="B118" s="228" t="s">
        <v>867</v>
      </c>
      <c r="C118" s="30"/>
      <c r="D118" s="30"/>
      <c r="E118" s="30"/>
      <c r="F118" s="35">
        <f>F119+F120</f>
        <v>217630.69999999998</v>
      </c>
    </row>
    <row r="119" spans="1:7" ht="30">
      <c r="A119" s="22" t="s">
        <v>52</v>
      </c>
      <c r="B119" s="228" t="s">
        <v>867</v>
      </c>
      <c r="C119" s="30" t="s">
        <v>93</v>
      </c>
      <c r="D119" s="30" t="s">
        <v>31</v>
      </c>
      <c r="E119" s="30" t="s">
        <v>54</v>
      </c>
      <c r="F119" s="35">
        <v>3221.8</v>
      </c>
      <c r="G119" s="111">
        <f>SUM(Ведомственная!G560)</f>
        <v>3221.8</v>
      </c>
    </row>
    <row r="120" spans="1:7" ht="15">
      <c r="A120" s="22" t="s">
        <v>42</v>
      </c>
      <c r="B120" s="228" t="s">
        <v>867</v>
      </c>
      <c r="C120" s="30" t="s">
        <v>101</v>
      </c>
      <c r="D120" s="30" t="s">
        <v>31</v>
      </c>
      <c r="E120" s="30" t="s">
        <v>54</v>
      </c>
      <c r="F120" s="35">
        <v>214408.9</v>
      </c>
      <c r="G120" s="111">
        <f>SUM(Ведомственная!G561)</f>
        <v>214408.9</v>
      </c>
    </row>
    <row r="121" spans="1:7" ht="45">
      <c r="A121" s="22" t="s">
        <v>458</v>
      </c>
      <c r="B121" s="228" t="s">
        <v>868</v>
      </c>
      <c r="C121" s="30"/>
      <c r="D121" s="30"/>
      <c r="E121" s="30"/>
      <c r="F121" s="35">
        <f>SUM(F122:F124)</f>
        <v>8561.5</v>
      </c>
      <c r="G121" s="146"/>
    </row>
    <row r="122" spans="1:7" ht="30">
      <c r="A122" s="22" t="s">
        <v>52</v>
      </c>
      <c r="B122" s="228" t="s">
        <v>868</v>
      </c>
      <c r="C122" s="30" t="s">
        <v>93</v>
      </c>
      <c r="D122" s="30" t="s">
        <v>31</v>
      </c>
      <c r="E122" s="30" t="s">
        <v>54</v>
      </c>
      <c r="F122" s="35">
        <v>39.2</v>
      </c>
      <c r="G122" s="146">
        <f>SUM(Ведомственная!G563)</f>
        <v>39.2</v>
      </c>
    </row>
    <row r="123" spans="1:7" ht="15">
      <c r="A123" s="22" t="s">
        <v>42</v>
      </c>
      <c r="B123" s="228" t="s">
        <v>868</v>
      </c>
      <c r="C123" s="30" t="s">
        <v>101</v>
      </c>
      <c r="D123" s="30" t="s">
        <v>31</v>
      </c>
      <c r="E123" s="30" t="s">
        <v>54</v>
      </c>
      <c r="F123" s="35">
        <v>8065.3</v>
      </c>
      <c r="G123" s="146">
        <f>SUM(Ведомственная!G1112+Ведомственная!G564+Ведомственная!G956)</f>
        <v>8065.3</v>
      </c>
    </row>
    <row r="124" spans="1:7" ht="30">
      <c r="A124" s="80" t="s">
        <v>124</v>
      </c>
      <c r="B124" s="228" t="s">
        <v>868</v>
      </c>
      <c r="C124" s="228" t="s">
        <v>125</v>
      </c>
      <c r="D124" s="228" t="s">
        <v>31</v>
      </c>
      <c r="E124" s="228" t="s">
        <v>54</v>
      </c>
      <c r="F124" s="35">
        <v>457</v>
      </c>
      <c r="G124" s="146">
        <f>SUM(Ведомственная!G957)</f>
        <v>457</v>
      </c>
    </row>
    <row r="125" spans="1:6" ht="60">
      <c r="A125" s="22" t="s">
        <v>459</v>
      </c>
      <c r="B125" s="228" t="s">
        <v>869</v>
      </c>
      <c r="C125" s="30"/>
      <c r="D125" s="30"/>
      <c r="E125" s="30"/>
      <c r="F125" s="35">
        <f>F126+F127</f>
        <v>1983.4</v>
      </c>
    </row>
    <row r="126" spans="1:7" ht="30">
      <c r="A126" s="22" t="s">
        <v>52</v>
      </c>
      <c r="B126" s="228" t="s">
        <v>869</v>
      </c>
      <c r="C126" s="30" t="s">
        <v>93</v>
      </c>
      <c r="D126" s="30" t="s">
        <v>31</v>
      </c>
      <c r="E126" s="30" t="s">
        <v>54</v>
      </c>
      <c r="F126" s="35">
        <v>34.5</v>
      </c>
      <c r="G126" s="111">
        <f>SUM(Ведомственная!G566)</f>
        <v>34.5</v>
      </c>
    </row>
    <row r="127" spans="1:7" ht="15">
      <c r="A127" s="22" t="s">
        <v>42</v>
      </c>
      <c r="B127" s="228" t="s">
        <v>869</v>
      </c>
      <c r="C127" s="30" t="s">
        <v>101</v>
      </c>
      <c r="D127" s="30" t="s">
        <v>31</v>
      </c>
      <c r="E127" s="30" t="s">
        <v>54</v>
      </c>
      <c r="F127" s="35">
        <v>1948.9</v>
      </c>
      <c r="G127" s="111">
        <f>SUM(Ведомственная!G567)</f>
        <v>1948.9</v>
      </c>
    </row>
    <row r="128" spans="1:6" ht="30">
      <c r="A128" s="22" t="s">
        <v>460</v>
      </c>
      <c r="B128" s="228" t="s">
        <v>870</v>
      </c>
      <c r="C128" s="30"/>
      <c r="D128" s="30"/>
      <c r="E128" s="30"/>
      <c r="F128" s="35">
        <f>F129+F130</f>
        <v>69.3</v>
      </c>
    </row>
    <row r="129" spans="1:7" ht="30">
      <c r="A129" s="22" t="s">
        <v>52</v>
      </c>
      <c r="B129" s="228" t="s">
        <v>870</v>
      </c>
      <c r="C129" s="30" t="s">
        <v>93</v>
      </c>
      <c r="D129" s="30" t="s">
        <v>31</v>
      </c>
      <c r="E129" s="30" t="s">
        <v>54</v>
      </c>
      <c r="F129" s="35">
        <v>1</v>
      </c>
      <c r="G129" s="111">
        <f>SUM(Ведомственная!G569)</f>
        <v>1</v>
      </c>
    </row>
    <row r="130" spans="1:7" ht="15">
      <c r="A130" s="22" t="s">
        <v>42</v>
      </c>
      <c r="B130" s="228" t="s">
        <v>870</v>
      </c>
      <c r="C130" s="30" t="s">
        <v>101</v>
      </c>
      <c r="D130" s="30" t="s">
        <v>31</v>
      </c>
      <c r="E130" s="30" t="s">
        <v>54</v>
      </c>
      <c r="F130" s="35">
        <v>68.3</v>
      </c>
      <c r="G130" s="111">
        <f>SUM(Ведомственная!G570)</f>
        <v>68.3</v>
      </c>
    </row>
    <row r="131" spans="1:6" ht="75">
      <c r="A131" s="36" t="s">
        <v>703</v>
      </c>
      <c r="B131" s="228" t="s">
        <v>871</v>
      </c>
      <c r="C131" s="30"/>
      <c r="D131" s="30"/>
      <c r="E131" s="30"/>
      <c r="F131" s="35">
        <f>F132+F133</f>
        <v>743.6999999999999</v>
      </c>
    </row>
    <row r="132" spans="1:7" ht="30">
      <c r="A132" s="22" t="s">
        <v>52</v>
      </c>
      <c r="B132" s="228" t="s">
        <v>871</v>
      </c>
      <c r="C132" s="30" t="s">
        <v>93</v>
      </c>
      <c r="D132" s="30" t="s">
        <v>31</v>
      </c>
      <c r="E132" s="30" t="s">
        <v>54</v>
      </c>
      <c r="F132" s="35">
        <v>8.9</v>
      </c>
      <c r="G132" s="111">
        <f>SUM(Ведомственная!G572)</f>
        <v>8.9</v>
      </c>
    </row>
    <row r="133" spans="1:7" ht="15">
      <c r="A133" s="22" t="s">
        <v>42</v>
      </c>
      <c r="B133" s="228" t="s">
        <v>871</v>
      </c>
      <c r="C133" s="30" t="s">
        <v>101</v>
      </c>
      <c r="D133" s="30" t="s">
        <v>31</v>
      </c>
      <c r="E133" s="30" t="s">
        <v>54</v>
      </c>
      <c r="F133" s="35">
        <v>734.8</v>
      </c>
      <c r="G133" s="111">
        <f>SUM(Ведомственная!G573)</f>
        <v>734.8</v>
      </c>
    </row>
    <row r="134" spans="1:6" ht="45">
      <c r="A134" s="227" t="s">
        <v>872</v>
      </c>
      <c r="B134" s="228" t="s">
        <v>873</v>
      </c>
      <c r="C134" s="228"/>
      <c r="D134" s="228"/>
      <c r="E134" s="228"/>
      <c r="F134" s="35">
        <f>SUM(F135:F136)</f>
        <v>16011.5</v>
      </c>
    </row>
    <row r="135" spans="1:7" ht="30">
      <c r="A135" s="227" t="s">
        <v>52</v>
      </c>
      <c r="B135" s="228" t="s">
        <v>873</v>
      </c>
      <c r="C135" s="228" t="s">
        <v>93</v>
      </c>
      <c r="D135" s="228" t="s">
        <v>31</v>
      </c>
      <c r="E135" s="228" t="s">
        <v>54</v>
      </c>
      <c r="F135" s="35">
        <v>511.5</v>
      </c>
      <c r="G135" s="111">
        <f>SUM(Ведомственная!G575)</f>
        <v>511.5</v>
      </c>
    </row>
    <row r="136" spans="1:7" ht="15">
      <c r="A136" s="227" t="s">
        <v>42</v>
      </c>
      <c r="B136" s="228" t="s">
        <v>873</v>
      </c>
      <c r="C136" s="228" t="s">
        <v>101</v>
      </c>
      <c r="D136" s="228" t="s">
        <v>31</v>
      </c>
      <c r="E136" s="228" t="s">
        <v>54</v>
      </c>
      <c r="F136" s="35">
        <v>15500</v>
      </c>
      <c r="G136" s="111">
        <f>SUM(Ведомственная!G576)</f>
        <v>15500</v>
      </c>
    </row>
    <row r="137" spans="1:6" ht="45">
      <c r="A137" s="22" t="s">
        <v>454</v>
      </c>
      <c r="B137" s="30" t="s">
        <v>874</v>
      </c>
      <c r="C137" s="30"/>
      <c r="D137" s="30"/>
      <c r="E137" s="30"/>
      <c r="F137" s="35">
        <f>F138+F139</f>
        <v>1985.7</v>
      </c>
    </row>
    <row r="138" spans="1:7" ht="30">
      <c r="A138" s="22" t="s">
        <v>52</v>
      </c>
      <c r="B138" s="228" t="s">
        <v>874</v>
      </c>
      <c r="C138" s="30" t="s">
        <v>93</v>
      </c>
      <c r="D138" s="30" t="s">
        <v>31</v>
      </c>
      <c r="E138" s="30" t="s">
        <v>54</v>
      </c>
      <c r="F138" s="35">
        <v>29.2</v>
      </c>
      <c r="G138" s="111">
        <f>SUM(Ведомственная!G578)</f>
        <v>29.2</v>
      </c>
    </row>
    <row r="139" spans="1:7" ht="15">
      <c r="A139" s="22" t="s">
        <v>42</v>
      </c>
      <c r="B139" s="228" t="s">
        <v>874</v>
      </c>
      <c r="C139" s="30" t="s">
        <v>101</v>
      </c>
      <c r="D139" s="30" t="s">
        <v>31</v>
      </c>
      <c r="E139" s="30" t="s">
        <v>54</v>
      </c>
      <c r="F139" s="35">
        <v>1956.5</v>
      </c>
      <c r="G139" s="111">
        <f>SUM(Ведомственная!G579)</f>
        <v>1956.5</v>
      </c>
    </row>
    <row r="140" spans="1:6" ht="45">
      <c r="A140" s="22" t="s">
        <v>455</v>
      </c>
      <c r="B140" s="30" t="s">
        <v>875</v>
      </c>
      <c r="C140" s="30"/>
      <c r="D140" s="30"/>
      <c r="E140" s="30"/>
      <c r="F140" s="35">
        <f>F141+F142</f>
        <v>14057.2</v>
      </c>
    </row>
    <row r="141" spans="1:7" ht="30">
      <c r="A141" s="22" t="s">
        <v>52</v>
      </c>
      <c r="B141" s="228" t="s">
        <v>875</v>
      </c>
      <c r="C141" s="30" t="s">
        <v>93</v>
      </c>
      <c r="D141" s="30" t="s">
        <v>31</v>
      </c>
      <c r="E141" s="30" t="s">
        <v>54</v>
      </c>
      <c r="F141" s="35">
        <v>207.7</v>
      </c>
      <c r="G141" s="111">
        <f>SUM(Ведомственная!G581)</f>
        <v>207.7</v>
      </c>
    </row>
    <row r="142" spans="1:7" ht="15">
      <c r="A142" s="22" t="s">
        <v>42</v>
      </c>
      <c r="B142" s="228" t="s">
        <v>875</v>
      </c>
      <c r="C142" s="30" t="s">
        <v>101</v>
      </c>
      <c r="D142" s="30" t="s">
        <v>31</v>
      </c>
      <c r="E142" s="30" t="s">
        <v>54</v>
      </c>
      <c r="F142" s="35">
        <v>13849.5</v>
      </c>
      <c r="G142" s="111">
        <f>SUM(Ведомственная!G582)</f>
        <v>13849.5</v>
      </c>
    </row>
    <row r="143" spans="1:6" ht="30">
      <c r="A143" s="22" t="s">
        <v>456</v>
      </c>
      <c r="B143" s="30" t="s">
        <v>876</v>
      </c>
      <c r="C143" s="30"/>
      <c r="D143" s="30"/>
      <c r="E143" s="30"/>
      <c r="F143" s="35">
        <f>F144+F145</f>
        <v>113334.7</v>
      </c>
    </row>
    <row r="144" spans="1:7" ht="30">
      <c r="A144" s="22" t="s">
        <v>52</v>
      </c>
      <c r="B144" s="228" t="s">
        <v>876</v>
      </c>
      <c r="C144" s="30" t="s">
        <v>93</v>
      </c>
      <c r="D144" s="30" t="s">
        <v>31</v>
      </c>
      <c r="E144" s="30" t="s">
        <v>54</v>
      </c>
      <c r="F144" s="35">
        <v>1674.9</v>
      </c>
      <c r="G144" s="111">
        <f>SUM(Ведомственная!G584)</f>
        <v>1674.9</v>
      </c>
    </row>
    <row r="145" spans="1:7" ht="15">
      <c r="A145" s="22" t="s">
        <v>42</v>
      </c>
      <c r="B145" s="228" t="s">
        <v>876</v>
      </c>
      <c r="C145" s="30" t="s">
        <v>101</v>
      </c>
      <c r="D145" s="30" t="s">
        <v>31</v>
      </c>
      <c r="E145" s="30" t="s">
        <v>54</v>
      </c>
      <c r="F145" s="35">
        <v>111659.8</v>
      </c>
      <c r="G145" s="111">
        <f>SUM(Ведомственная!G585)</f>
        <v>111659.8</v>
      </c>
    </row>
    <row r="146" spans="1:6" ht="90">
      <c r="A146" s="22" t="s">
        <v>457</v>
      </c>
      <c r="B146" s="30" t="s">
        <v>877</v>
      </c>
      <c r="C146" s="30"/>
      <c r="D146" s="30"/>
      <c r="E146" s="30"/>
      <c r="F146" s="35">
        <f>F147+F148</f>
        <v>34.3</v>
      </c>
    </row>
    <row r="147" spans="1:7" ht="30">
      <c r="A147" s="22" t="s">
        <v>52</v>
      </c>
      <c r="B147" s="228" t="s">
        <v>877</v>
      </c>
      <c r="C147" s="30" t="s">
        <v>93</v>
      </c>
      <c r="D147" s="30" t="s">
        <v>31</v>
      </c>
      <c r="E147" s="30" t="s">
        <v>54</v>
      </c>
      <c r="F147" s="35">
        <v>0.5</v>
      </c>
      <c r="G147" s="111">
        <f>SUM(Ведомственная!G587)</f>
        <v>0.5</v>
      </c>
    </row>
    <row r="148" spans="1:7" ht="15">
      <c r="A148" s="22" t="s">
        <v>42</v>
      </c>
      <c r="B148" s="228" t="s">
        <v>877</v>
      </c>
      <c r="C148" s="30" t="s">
        <v>101</v>
      </c>
      <c r="D148" s="30" t="s">
        <v>31</v>
      </c>
      <c r="E148" s="30" t="s">
        <v>54</v>
      </c>
      <c r="F148" s="35">
        <v>33.8</v>
      </c>
      <c r="G148" s="111">
        <f>SUM(Ведомственная!G588)</f>
        <v>33.8</v>
      </c>
    </row>
    <row r="149" spans="1:6" ht="30">
      <c r="A149" s="22" t="s">
        <v>525</v>
      </c>
      <c r="B149" s="30" t="s">
        <v>878</v>
      </c>
      <c r="C149" s="30"/>
      <c r="D149" s="30"/>
      <c r="E149" s="30"/>
      <c r="F149" s="35">
        <f>SUM(F150:F151)</f>
        <v>14190.3</v>
      </c>
    </row>
    <row r="150" spans="1:7" ht="30" hidden="1">
      <c r="A150" s="22" t="s">
        <v>52</v>
      </c>
      <c r="B150" s="30" t="s">
        <v>526</v>
      </c>
      <c r="C150" s="30" t="s">
        <v>93</v>
      </c>
      <c r="D150" s="30" t="s">
        <v>31</v>
      </c>
      <c r="E150" s="30" t="s">
        <v>54</v>
      </c>
      <c r="F150" s="35"/>
      <c r="G150" s="111">
        <f>SUM(Ведомственная!G590)</f>
        <v>0</v>
      </c>
    </row>
    <row r="151" spans="1:7" ht="15">
      <c r="A151" s="22" t="s">
        <v>42</v>
      </c>
      <c r="B151" s="228" t="s">
        <v>878</v>
      </c>
      <c r="C151" s="30" t="s">
        <v>101</v>
      </c>
      <c r="D151" s="30" t="s">
        <v>31</v>
      </c>
      <c r="E151" s="30" t="s">
        <v>54</v>
      </c>
      <c r="F151" s="35">
        <v>14190.3</v>
      </c>
      <c r="G151" s="111">
        <f>SUM(Ведомственная!G591)</f>
        <v>14190.3</v>
      </c>
    </row>
    <row r="152" spans="1:6" ht="45">
      <c r="A152" s="36" t="s">
        <v>886</v>
      </c>
      <c r="B152" s="228" t="s">
        <v>885</v>
      </c>
      <c r="C152" s="228"/>
      <c r="D152" s="228"/>
      <c r="E152" s="228"/>
      <c r="F152" s="35">
        <f>SUM(F153)</f>
        <v>4489.4</v>
      </c>
    </row>
    <row r="153" spans="1:8" s="173" customFormat="1" ht="45">
      <c r="A153" s="227" t="s">
        <v>467</v>
      </c>
      <c r="B153" s="228" t="s">
        <v>884</v>
      </c>
      <c r="C153" s="14"/>
      <c r="D153" s="228"/>
      <c r="E153" s="228"/>
      <c r="F153" s="35">
        <f>F154+F155</f>
        <v>4489.4</v>
      </c>
      <c r="G153" s="231"/>
      <c r="H153" s="232"/>
    </row>
    <row r="154" spans="1:8" s="173" customFormat="1" ht="45">
      <c r="A154" s="227" t="s">
        <v>51</v>
      </c>
      <c r="B154" s="228" t="s">
        <v>884</v>
      </c>
      <c r="C154" s="14">
        <v>100</v>
      </c>
      <c r="D154" s="228" t="s">
        <v>31</v>
      </c>
      <c r="E154" s="228" t="s">
        <v>78</v>
      </c>
      <c r="F154" s="35">
        <v>3854.6</v>
      </c>
      <c r="G154" s="231">
        <f>SUM(Ведомственная!G667)</f>
        <v>3854.6</v>
      </c>
      <c r="H154" s="232"/>
    </row>
    <row r="155" spans="1:8" s="173" customFormat="1" ht="30">
      <c r="A155" s="227" t="s">
        <v>52</v>
      </c>
      <c r="B155" s="228" t="s">
        <v>884</v>
      </c>
      <c r="C155" s="14">
        <v>200</v>
      </c>
      <c r="D155" s="228" t="s">
        <v>31</v>
      </c>
      <c r="E155" s="228" t="s">
        <v>78</v>
      </c>
      <c r="F155" s="35">
        <v>634.8</v>
      </c>
      <c r="G155" s="232">
        <f>SUM(Ведомственная!G668)</f>
        <v>634.8</v>
      </c>
      <c r="H155" s="232"/>
    </row>
    <row r="156" spans="1:8" ht="30">
      <c r="A156" s="22" t="s">
        <v>441</v>
      </c>
      <c r="B156" s="30" t="s">
        <v>442</v>
      </c>
      <c r="C156" s="14"/>
      <c r="D156" s="30"/>
      <c r="E156" s="30"/>
      <c r="F156" s="35">
        <f>SUM(F157)+F161</f>
        <v>95443.19999999998</v>
      </c>
      <c r="G156" s="146"/>
      <c r="H156" s="146">
        <f>SUM(G157:G165)</f>
        <v>95443.19999999998</v>
      </c>
    </row>
    <row r="157" spans="1:6" ht="30">
      <c r="A157" s="22" t="s">
        <v>469</v>
      </c>
      <c r="B157" s="14" t="s">
        <v>887</v>
      </c>
      <c r="C157" s="14"/>
      <c r="D157" s="30"/>
      <c r="E157" s="30"/>
      <c r="F157" s="35">
        <f>F158+F159+F160</f>
        <v>18409.1</v>
      </c>
    </row>
    <row r="158" spans="1:7" ht="45">
      <c r="A158" s="22" t="s">
        <v>51</v>
      </c>
      <c r="B158" s="14" t="s">
        <v>887</v>
      </c>
      <c r="C158" s="14">
        <v>100</v>
      </c>
      <c r="D158" s="30" t="s">
        <v>31</v>
      </c>
      <c r="E158" s="30" t="s">
        <v>78</v>
      </c>
      <c r="F158" s="35">
        <v>18409.1</v>
      </c>
      <c r="G158" s="111">
        <f>SUM(Ведомственная!G671)</f>
        <v>18409.1</v>
      </c>
    </row>
    <row r="159" spans="1:7" ht="30" hidden="1">
      <c r="A159" s="22" t="s">
        <v>52</v>
      </c>
      <c r="B159" s="14" t="s">
        <v>470</v>
      </c>
      <c r="C159" s="14">
        <v>200</v>
      </c>
      <c r="D159" s="30" t="s">
        <v>31</v>
      </c>
      <c r="E159" s="30" t="s">
        <v>78</v>
      </c>
      <c r="F159" s="35"/>
      <c r="G159" s="111">
        <f>SUM(Ведомственная!G672)</f>
        <v>0</v>
      </c>
    </row>
    <row r="160" spans="1:7" ht="15" hidden="1">
      <c r="A160" s="22" t="s">
        <v>22</v>
      </c>
      <c r="B160" s="14" t="s">
        <v>470</v>
      </c>
      <c r="C160" s="14">
        <v>800</v>
      </c>
      <c r="D160" s="30" t="s">
        <v>31</v>
      </c>
      <c r="E160" s="30" t="s">
        <v>78</v>
      </c>
      <c r="F160" s="35"/>
      <c r="G160" s="111">
        <f>SUM(Ведомственная!G673)</f>
        <v>0</v>
      </c>
    </row>
    <row r="161" spans="1:6" ht="30">
      <c r="A161" s="22" t="s">
        <v>443</v>
      </c>
      <c r="B161" s="228" t="s">
        <v>857</v>
      </c>
      <c r="C161" s="14"/>
      <c r="D161" s="30"/>
      <c r="E161" s="30"/>
      <c r="F161" s="35">
        <f>F162+F163+F165+F164</f>
        <v>77034.09999999999</v>
      </c>
    </row>
    <row r="162" spans="1:7" ht="45">
      <c r="A162" s="22" t="s">
        <v>51</v>
      </c>
      <c r="B162" s="228" t="s">
        <v>857</v>
      </c>
      <c r="C162" s="14">
        <v>100</v>
      </c>
      <c r="D162" s="30" t="s">
        <v>31</v>
      </c>
      <c r="E162" s="30" t="s">
        <v>44</v>
      </c>
      <c r="F162" s="35">
        <v>68382.2</v>
      </c>
      <c r="G162" s="111">
        <f>SUM(Ведомственная!G519)</f>
        <v>68382.2</v>
      </c>
    </row>
    <row r="163" spans="1:7" ht="30">
      <c r="A163" s="22" t="s">
        <v>52</v>
      </c>
      <c r="B163" s="228" t="s">
        <v>857</v>
      </c>
      <c r="C163" s="14">
        <v>200</v>
      </c>
      <c r="D163" s="30" t="s">
        <v>31</v>
      </c>
      <c r="E163" s="30" t="s">
        <v>44</v>
      </c>
      <c r="F163" s="35">
        <v>8504.9</v>
      </c>
      <c r="G163" s="111">
        <f>SUM(Ведомственная!G520)</f>
        <v>8504.9</v>
      </c>
    </row>
    <row r="164" spans="1:7" ht="15" hidden="1">
      <c r="A164" s="22" t="s">
        <v>42</v>
      </c>
      <c r="B164" s="228" t="s">
        <v>857</v>
      </c>
      <c r="C164" s="14">
        <v>300</v>
      </c>
      <c r="D164" s="30" t="s">
        <v>31</v>
      </c>
      <c r="E164" s="30" t="s">
        <v>44</v>
      </c>
      <c r="F164" s="35"/>
      <c r="G164" s="111">
        <f>SUM(Ведомственная!G521)</f>
        <v>0</v>
      </c>
    </row>
    <row r="165" spans="1:7" ht="15">
      <c r="A165" s="22" t="s">
        <v>22</v>
      </c>
      <c r="B165" s="228" t="s">
        <v>857</v>
      </c>
      <c r="C165" s="14">
        <v>800</v>
      </c>
      <c r="D165" s="30" t="s">
        <v>31</v>
      </c>
      <c r="E165" s="30" t="s">
        <v>44</v>
      </c>
      <c r="F165" s="35">
        <v>147</v>
      </c>
      <c r="G165" s="111">
        <f>SUM(Ведомственная!G522)</f>
        <v>147</v>
      </c>
    </row>
    <row r="166" spans="1:8" s="118" customFormat="1" ht="28.5">
      <c r="A166" s="129" t="s">
        <v>771</v>
      </c>
      <c r="B166" s="134" t="s">
        <v>632</v>
      </c>
      <c r="C166" s="134"/>
      <c r="D166" s="60"/>
      <c r="E166" s="60"/>
      <c r="F166" s="130">
        <f>SUM(F167)</f>
        <v>401.2</v>
      </c>
      <c r="G166" s="111"/>
      <c r="H166" s="238">
        <f>SUM(Ведомственная!G168)</f>
        <v>401.2</v>
      </c>
    </row>
    <row r="167" spans="1:6" ht="45">
      <c r="A167" s="38" t="s">
        <v>788</v>
      </c>
      <c r="B167" s="40" t="s">
        <v>633</v>
      </c>
      <c r="C167" s="40"/>
      <c r="D167" s="30"/>
      <c r="E167" s="30"/>
      <c r="F167" s="35">
        <f>SUM(F168)</f>
        <v>401.2</v>
      </c>
    </row>
    <row r="168" spans="1:6" ht="60">
      <c r="A168" s="43" t="s">
        <v>634</v>
      </c>
      <c r="B168" s="40" t="s">
        <v>828</v>
      </c>
      <c r="C168" s="40"/>
      <c r="D168" s="30"/>
      <c r="E168" s="30"/>
      <c r="F168" s="35">
        <f>SUM(F169)</f>
        <v>401.2</v>
      </c>
    </row>
    <row r="169" spans="1:7" ht="30">
      <c r="A169" s="38" t="s">
        <v>52</v>
      </c>
      <c r="B169" s="40" t="s">
        <v>828</v>
      </c>
      <c r="C169" s="40" t="s">
        <v>93</v>
      </c>
      <c r="D169" s="30" t="s">
        <v>13</v>
      </c>
      <c r="E169" s="30" t="s">
        <v>172</v>
      </c>
      <c r="F169" s="35">
        <v>401.2</v>
      </c>
      <c r="G169" s="111">
        <f>SUM(Ведомственная!G171)</f>
        <v>401.2</v>
      </c>
    </row>
    <row r="170" spans="1:8" s="118" customFormat="1" ht="28.5">
      <c r="A170" s="135" t="s">
        <v>727</v>
      </c>
      <c r="B170" s="75" t="s">
        <v>586</v>
      </c>
      <c r="C170" s="75"/>
      <c r="D170" s="60"/>
      <c r="E170" s="60"/>
      <c r="F170" s="125">
        <f>F171+F178</f>
        <v>7838.3</v>
      </c>
      <c r="G170" s="111"/>
      <c r="H170" s="238">
        <f>SUM(G171:G182)</f>
        <v>7838.3</v>
      </c>
    </row>
    <row r="171" spans="1:8" ht="15">
      <c r="A171" s="80" t="s">
        <v>128</v>
      </c>
      <c r="B171" s="58" t="s">
        <v>587</v>
      </c>
      <c r="C171" s="58"/>
      <c r="D171" s="30"/>
      <c r="E171" s="30"/>
      <c r="F171" s="59">
        <f>F172+F175</f>
        <v>154</v>
      </c>
      <c r="H171" s="146">
        <f>SUM(Ведомственная!G1002)</f>
        <v>154</v>
      </c>
    </row>
    <row r="172" spans="1:6" ht="15">
      <c r="A172" s="80" t="s">
        <v>975</v>
      </c>
      <c r="B172" s="58" t="s">
        <v>982</v>
      </c>
      <c r="C172" s="58"/>
      <c r="D172" s="30"/>
      <c r="E172" s="30"/>
      <c r="F172" s="59">
        <f>F173</f>
        <v>154</v>
      </c>
    </row>
    <row r="173" spans="1:6" ht="30">
      <c r="A173" s="80" t="s">
        <v>809</v>
      </c>
      <c r="B173" s="58" t="s">
        <v>983</v>
      </c>
      <c r="C173" s="58"/>
      <c r="D173" s="30"/>
      <c r="E173" s="30"/>
      <c r="F173" s="59">
        <f>F174</f>
        <v>154</v>
      </c>
    </row>
    <row r="174" spans="1:7" ht="27.75" customHeight="1">
      <c r="A174" s="80" t="s">
        <v>52</v>
      </c>
      <c r="B174" s="58" t="s">
        <v>983</v>
      </c>
      <c r="C174" s="58" t="s">
        <v>93</v>
      </c>
      <c r="D174" s="30" t="s">
        <v>15</v>
      </c>
      <c r="E174" s="30" t="s">
        <v>34</v>
      </c>
      <c r="F174" s="59">
        <v>154</v>
      </c>
      <c r="G174" s="111">
        <f>SUM(Ведомственная!G1006)</f>
        <v>154</v>
      </c>
    </row>
    <row r="175" spans="1:6" ht="15" hidden="1">
      <c r="A175" s="80" t="s">
        <v>582</v>
      </c>
      <c r="B175" s="58" t="s">
        <v>583</v>
      </c>
      <c r="C175" s="58"/>
      <c r="D175" s="30"/>
      <c r="E175" s="30"/>
      <c r="F175" s="59">
        <f>F176</f>
        <v>0</v>
      </c>
    </row>
    <row r="176" spans="1:6" ht="15" hidden="1">
      <c r="A176" s="80" t="s">
        <v>584</v>
      </c>
      <c r="B176" s="58" t="s">
        <v>585</v>
      </c>
      <c r="C176" s="58"/>
      <c r="D176" s="30"/>
      <c r="E176" s="30"/>
      <c r="F176" s="59">
        <f>F177</f>
        <v>0</v>
      </c>
    </row>
    <row r="177" spans="1:7" ht="45" hidden="1">
      <c r="A177" s="80" t="s">
        <v>51</v>
      </c>
      <c r="B177" s="58" t="s">
        <v>585</v>
      </c>
      <c r="C177" s="58" t="s">
        <v>91</v>
      </c>
      <c r="D177" s="30" t="s">
        <v>15</v>
      </c>
      <c r="E177" s="30" t="s">
        <v>34</v>
      </c>
      <c r="F177" s="59"/>
      <c r="G177" s="111">
        <f>SUM(Ведомственная!G1009)</f>
        <v>0</v>
      </c>
    </row>
    <row r="178" spans="1:6" ht="30">
      <c r="A178" s="96" t="s">
        <v>159</v>
      </c>
      <c r="B178" s="58" t="s">
        <v>728</v>
      </c>
      <c r="C178" s="58"/>
      <c r="D178" s="30"/>
      <c r="E178" s="30"/>
      <c r="F178" s="59">
        <f>F179</f>
        <v>7684.3</v>
      </c>
    </row>
    <row r="179" spans="1:6" ht="15">
      <c r="A179" s="96" t="s">
        <v>973</v>
      </c>
      <c r="B179" s="58" t="s">
        <v>974</v>
      </c>
      <c r="C179" s="58"/>
      <c r="D179" s="30"/>
      <c r="E179" s="30"/>
      <c r="F179" s="59">
        <f>F180</f>
        <v>7684.3</v>
      </c>
    </row>
    <row r="180" spans="1:6" ht="15">
      <c r="A180" s="97" t="s">
        <v>975</v>
      </c>
      <c r="B180" s="58" t="s">
        <v>976</v>
      </c>
      <c r="C180" s="58"/>
      <c r="D180" s="30"/>
      <c r="E180" s="30"/>
      <c r="F180" s="59">
        <f>F181</f>
        <v>7684.3</v>
      </c>
    </row>
    <row r="181" spans="1:6" ht="45">
      <c r="A181" s="136" t="s">
        <v>984</v>
      </c>
      <c r="B181" s="58" t="s">
        <v>977</v>
      </c>
      <c r="C181" s="58"/>
      <c r="D181" s="30"/>
      <c r="E181" s="30"/>
      <c r="F181" s="59">
        <f>F182</f>
        <v>7684.3</v>
      </c>
    </row>
    <row r="182" spans="1:7" ht="30">
      <c r="A182" s="80" t="s">
        <v>124</v>
      </c>
      <c r="B182" s="58" t="s">
        <v>977</v>
      </c>
      <c r="C182" s="58" t="s">
        <v>125</v>
      </c>
      <c r="D182" s="30" t="s">
        <v>116</v>
      </c>
      <c r="E182" s="30" t="s">
        <v>54</v>
      </c>
      <c r="F182" s="59">
        <v>7684.3</v>
      </c>
      <c r="G182" s="111">
        <f>Ведомственная!G982</f>
        <v>7684.3</v>
      </c>
    </row>
    <row r="183" spans="1:8" s="118" customFormat="1" ht="57">
      <c r="A183" s="17" t="s">
        <v>770</v>
      </c>
      <c r="B183" s="60" t="s">
        <v>440</v>
      </c>
      <c r="C183" s="60"/>
      <c r="D183" s="60"/>
      <c r="E183" s="60"/>
      <c r="F183" s="130">
        <f>SUM(F184)</f>
        <v>8444.199999999999</v>
      </c>
      <c r="G183" s="111"/>
      <c r="H183" s="237">
        <f>SUM(G185:G187)</f>
        <v>8444.199999999999</v>
      </c>
    </row>
    <row r="184" spans="1:6" ht="30">
      <c r="A184" s="22" t="s">
        <v>250</v>
      </c>
      <c r="B184" s="30" t="s">
        <v>827</v>
      </c>
      <c r="C184" s="30"/>
      <c r="D184" s="30"/>
      <c r="E184" s="30"/>
      <c r="F184" s="35">
        <f>SUM(F185:F187)</f>
        <v>8444.199999999999</v>
      </c>
    </row>
    <row r="185" spans="1:7" ht="45">
      <c r="A185" s="22" t="s">
        <v>51</v>
      </c>
      <c r="B185" s="218" t="s">
        <v>827</v>
      </c>
      <c r="C185" s="30" t="s">
        <v>91</v>
      </c>
      <c r="D185" s="30" t="s">
        <v>54</v>
      </c>
      <c r="E185" s="30" t="s">
        <v>13</v>
      </c>
      <c r="F185" s="35">
        <v>4263.9</v>
      </c>
      <c r="G185" s="111">
        <f>SUM(Ведомственная!G137)</f>
        <v>4263.9</v>
      </c>
    </row>
    <row r="186" spans="1:7" ht="30">
      <c r="A186" s="22" t="s">
        <v>52</v>
      </c>
      <c r="B186" s="218" t="s">
        <v>827</v>
      </c>
      <c r="C186" s="30" t="s">
        <v>93</v>
      </c>
      <c r="D186" s="30" t="s">
        <v>54</v>
      </c>
      <c r="E186" s="30" t="s">
        <v>13</v>
      </c>
      <c r="F186" s="35">
        <v>4103.5</v>
      </c>
      <c r="G186" s="111">
        <f>SUM(Ведомственная!G138)</f>
        <v>4103.5</v>
      </c>
    </row>
    <row r="187" spans="1:7" ht="15">
      <c r="A187" s="22" t="s">
        <v>22</v>
      </c>
      <c r="B187" s="218" t="s">
        <v>827</v>
      </c>
      <c r="C187" s="30" t="s">
        <v>98</v>
      </c>
      <c r="D187" s="30" t="s">
        <v>54</v>
      </c>
      <c r="E187" s="30" t="s">
        <v>13</v>
      </c>
      <c r="F187" s="35">
        <v>76.8</v>
      </c>
      <c r="G187" s="111">
        <f>SUM(Ведомственная!G139)</f>
        <v>76.8</v>
      </c>
    </row>
    <row r="188" spans="1:6" ht="42.75">
      <c r="A188" s="129" t="s">
        <v>694</v>
      </c>
      <c r="B188" s="18" t="s">
        <v>695</v>
      </c>
      <c r="C188" s="60"/>
      <c r="D188" s="60"/>
      <c r="E188" s="60"/>
      <c r="F188" s="125">
        <f>SUM(F189)</f>
        <v>60096.7</v>
      </c>
    </row>
    <row r="189" spans="1:6" ht="15">
      <c r="A189" s="38" t="s">
        <v>850</v>
      </c>
      <c r="B189" s="15" t="s">
        <v>849</v>
      </c>
      <c r="C189" s="60"/>
      <c r="D189" s="60"/>
      <c r="E189" s="60"/>
      <c r="F189" s="59">
        <f>SUM(F190)</f>
        <v>60096.7</v>
      </c>
    </row>
    <row r="190" spans="1:6" ht="15">
      <c r="A190" s="25" t="s">
        <v>851</v>
      </c>
      <c r="B190" s="15" t="s">
        <v>848</v>
      </c>
      <c r="C190" s="30"/>
      <c r="D190" s="30"/>
      <c r="E190" s="30"/>
      <c r="F190" s="59">
        <f>SUM(F191)</f>
        <v>60096.7</v>
      </c>
    </row>
    <row r="191" spans="1:7" ht="30">
      <c r="A191" s="25" t="s">
        <v>52</v>
      </c>
      <c r="B191" s="15" t="s">
        <v>848</v>
      </c>
      <c r="C191" s="30" t="s">
        <v>93</v>
      </c>
      <c r="D191" s="30" t="s">
        <v>172</v>
      </c>
      <c r="E191" s="30" t="s">
        <v>54</v>
      </c>
      <c r="F191" s="59">
        <v>60096.7</v>
      </c>
      <c r="G191" s="111">
        <f>SUM(Ведомственная!G293)</f>
        <v>60096.7</v>
      </c>
    </row>
    <row r="192" spans="1:8" s="118" customFormat="1" ht="28.5">
      <c r="A192" s="17" t="s">
        <v>675</v>
      </c>
      <c r="B192" s="27" t="s">
        <v>251</v>
      </c>
      <c r="C192" s="27"/>
      <c r="D192" s="60"/>
      <c r="E192" s="60"/>
      <c r="F192" s="130">
        <f>SUM(F193+F200)</f>
        <v>3700</v>
      </c>
      <c r="G192" s="111"/>
      <c r="H192" s="238">
        <f>SUM(G196:G207)</f>
        <v>3700</v>
      </c>
    </row>
    <row r="193" spans="1:8" ht="45">
      <c r="A193" s="22" t="s">
        <v>562</v>
      </c>
      <c r="B193" s="30" t="s">
        <v>252</v>
      </c>
      <c r="C193" s="14"/>
      <c r="D193" s="30"/>
      <c r="E193" s="30"/>
      <c r="F193" s="35">
        <f>SUM(F197)+F194</f>
        <v>1500</v>
      </c>
      <c r="H193" s="146">
        <f>SUM(Ведомственная!G207)</f>
        <v>3700</v>
      </c>
    </row>
    <row r="194" spans="1:6" ht="45" hidden="1">
      <c r="A194" s="22" t="s">
        <v>468</v>
      </c>
      <c r="B194" s="30" t="s">
        <v>589</v>
      </c>
      <c r="C194" s="14"/>
      <c r="D194" s="30"/>
      <c r="E194" s="30"/>
      <c r="F194" s="35">
        <f>SUM(F195)</f>
        <v>0</v>
      </c>
    </row>
    <row r="195" spans="1:6" ht="30" hidden="1">
      <c r="A195" s="22" t="s">
        <v>590</v>
      </c>
      <c r="B195" s="30" t="s">
        <v>591</v>
      </c>
      <c r="C195" s="14"/>
      <c r="D195" s="30"/>
      <c r="E195" s="30"/>
      <c r="F195" s="35">
        <f>SUM(F196)</f>
        <v>0</v>
      </c>
    </row>
    <row r="196" spans="1:7" ht="15" hidden="1">
      <c r="A196" s="22" t="s">
        <v>22</v>
      </c>
      <c r="B196" s="30" t="s">
        <v>591</v>
      </c>
      <c r="C196" s="14">
        <v>800</v>
      </c>
      <c r="D196" s="30" t="s">
        <v>13</v>
      </c>
      <c r="E196" s="30" t="s">
        <v>24</v>
      </c>
      <c r="F196" s="35"/>
      <c r="G196" s="111">
        <f>SUM(Ведомственная!G211)</f>
        <v>0</v>
      </c>
    </row>
    <row r="197" spans="1:6" ht="45">
      <c r="A197" s="47" t="s">
        <v>18</v>
      </c>
      <c r="B197" s="30" t="s">
        <v>297</v>
      </c>
      <c r="C197" s="14"/>
      <c r="D197" s="30"/>
      <c r="E197" s="30"/>
      <c r="F197" s="35">
        <f>SUM(F198)</f>
        <v>1500</v>
      </c>
    </row>
    <row r="198" spans="1:6" ht="30">
      <c r="A198" s="22" t="s">
        <v>253</v>
      </c>
      <c r="B198" s="30" t="s">
        <v>298</v>
      </c>
      <c r="C198" s="30"/>
      <c r="D198" s="30"/>
      <c r="E198" s="30"/>
      <c r="F198" s="35">
        <f>SUM(F199)</f>
        <v>1500</v>
      </c>
    </row>
    <row r="199" spans="1:7" ht="15">
      <c r="A199" s="22" t="s">
        <v>22</v>
      </c>
      <c r="B199" s="30" t="s">
        <v>298</v>
      </c>
      <c r="C199" s="30" t="s">
        <v>98</v>
      </c>
      <c r="D199" s="30" t="s">
        <v>13</v>
      </c>
      <c r="E199" s="30" t="s">
        <v>24</v>
      </c>
      <c r="F199" s="35">
        <v>1500</v>
      </c>
      <c r="G199" s="111">
        <f>SUM(Ведомственная!G214)</f>
        <v>1500</v>
      </c>
    </row>
    <row r="200" spans="1:6" ht="15">
      <c r="A200" s="22" t="s">
        <v>254</v>
      </c>
      <c r="B200" s="30" t="s">
        <v>255</v>
      </c>
      <c r="C200" s="14"/>
      <c r="D200" s="30"/>
      <c r="E200" s="30"/>
      <c r="F200" s="35">
        <f>SUM(F203)+F201</f>
        <v>2200</v>
      </c>
    </row>
    <row r="201" spans="1:6" ht="30">
      <c r="A201" s="24" t="s">
        <v>100</v>
      </c>
      <c r="B201" s="207" t="s">
        <v>803</v>
      </c>
      <c r="C201" s="14"/>
      <c r="D201" s="207"/>
      <c r="E201" s="207"/>
      <c r="F201" s="35">
        <f>SUM(F202)</f>
        <v>200</v>
      </c>
    </row>
    <row r="202" spans="1:7" ht="30">
      <c r="A202" s="36" t="s">
        <v>52</v>
      </c>
      <c r="B202" s="207" t="s">
        <v>803</v>
      </c>
      <c r="C202" s="14">
        <v>200</v>
      </c>
      <c r="D202" s="207" t="s">
        <v>13</v>
      </c>
      <c r="E202" s="207" t="s">
        <v>24</v>
      </c>
      <c r="F202" s="35">
        <v>200</v>
      </c>
      <c r="G202" s="111">
        <f>SUM(Ведомственная!G217)</f>
        <v>200</v>
      </c>
    </row>
    <row r="203" spans="1:6" ht="30">
      <c r="A203" s="47" t="s">
        <v>69</v>
      </c>
      <c r="B203" s="30" t="s">
        <v>482</v>
      </c>
      <c r="C203" s="14"/>
      <c r="D203" s="30"/>
      <c r="E203" s="30"/>
      <c r="F203" s="35">
        <f>SUM(F204)+F206</f>
        <v>2000</v>
      </c>
    </row>
    <row r="204" spans="1:6" ht="30">
      <c r="A204" s="22" t="s">
        <v>487</v>
      </c>
      <c r="B204" s="30" t="s">
        <v>296</v>
      </c>
      <c r="C204" s="30"/>
      <c r="D204" s="30"/>
      <c r="E204" s="30"/>
      <c r="F204" s="35">
        <f>SUM(F205)</f>
        <v>2000</v>
      </c>
    </row>
    <row r="205" spans="1:7" ht="30">
      <c r="A205" s="22" t="s">
        <v>248</v>
      </c>
      <c r="B205" s="30" t="s">
        <v>296</v>
      </c>
      <c r="C205" s="30" t="s">
        <v>125</v>
      </c>
      <c r="D205" s="30" t="s">
        <v>13</v>
      </c>
      <c r="E205" s="30" t="s">
        <v>24</v>
      </c>
      <c r="F205" s="35">
        <v>2000</v>
      </c>
      <c r="G205" s="111">
        <f>SUM(Ведомственная!G220)</f>
        <v>2000</v>
      </c>
    </row>
    <row r="206" spans="1:6" ht="45" hidden="1">
      <c r="A206" s="22" t="s">
        <v>505</v>
      </c>
      <c r="B206" s="30" t="s">
        <v>488</v>
      </c>
      <c r="C206" s="30"/>
      <c r="D206" s="30"/>
      <c r="E206" s="138"/>
      <c r="F206" s="35">
        <f>SUM(F207)</f>
        <v>0</v>
      </c>
    </row>
    <row r="207" spans="1:7" ht="30" hidden="1">
      <c r="A207" s="22" t="s">
        <v>248</v>
      </c>
      <c r="B207" s="30" t="s">
        <v>488</v>
      </c>
      <c r="C207" s="30" t="s">
        <v>125</v>
      </c>
      <c r="D207" s="30" t="s">
        <v>13</v>
      </c>
      <c r="E207" s="30" t="s">
        <v>24</v>
      </c>
      <c r="F207" s="35"/>
      <c r="G207" s="111">
        <f>SUM(Ведомственная!G222)</f>
        <v>0</v>
      </c>
    </row>
    <row r="208" spans="1:8" s="118" customFormat="1" ht="28.5">
      <c r="A208" s="17" t="s">
        <v>661</v>
      </c>
      <c r="B208" s="60" t="s">
        <v>227</v>
      </c>
      <c r="C208" s="27"/>
      <c r="D208" s="60"/>
      <c r="E208" s="60"/>
      <c r="F208" s="130">
        <f>SUM(F209)</f>
        <v>378</v>
      </c>
      <c r="G208" s="111"/>
      <c r="H208" s="238">
        <f>SUM(G210:G211)</f>
        <v>378</v>
      </c>
    </row>
    <row r="209" spans="1:6" ht="30">
      <c r="A209" s="22" t="s">
        <v>225</v>
      </c>
      <c r="B209" s="14" t="s">
        <v>823</v>
      </c>
      <c r="C209" s="14"/>
      <c r="D209" s="30"/>
      <c r="E209" s="30"/>
      <c r="F209" s="35">
        <f>SUM(F210:F211)</f>
        <v>378</v>
      </c>
    </row>
    <row r="210" spans="1:7" ht="45">
      <c r="A210" s="22" t="s">
        <v>51</v>
      </c>
      <c r="B210" s="14" t="s">
        <v>823</v>
      </c>
      <c r="C210" s="14">
        <v>100</v>
      </c>
      <c r="D210" s="30" t="s">
        <v>34</v>
      </c>
      <c r="E210" s="30" t="s">
        <v>13</v>
      </c>
      <c r="F210" s="35">
        <v>355.5</v>
      </c>
      <c r="G210" s="111">
        <f>SUM(Ведомственная!G63)</f>
        <v>355.5</v>
      </c>
    </row>
    <row r="211" spans="1:7" ht="30">
      <c r="A211" s="22" t="s">
        <v>52</v>
      </c>
      <c r="B211" s="14" t="s">
        <v>823</v>
      </c>
      <c r="C211" s="30" t="s">
        <v>93</v>
      </c>
      <c r="D211" s="30" t="s">
        <v>34</v>
      </c>
      <c r="E211" s="30" t="s">
        <v>13</v>
      </c>
      <c r="F211" s="35">
        <v>22.5</v>
      </c>
      <c r="G211" s="111">
        <f>SUM(Ведомственная!G64)</f>
        <v>22.5</v>
      </c>
    </row>
    <row r="212" spans="1:8" ht="28.5">
      <c r="A212" s="17" t="s">
        <v>663</v>
      </c>
      <c r="B212" s="60" t="s">
        <v>228</v>
      </c>
      <c r="C212" s="27"/>
      <c r="D212" s="60"/>
      <c r="E212" s="60"/>
      <c r="F212" s="130">
        <f>SUM(F213:F214)</f>
        <v>450</v>
      </c>
      <c r="H212" s="146">
        <f>SUM(G213:G214)</f>
        <v>450</v>
      </c>
    </row>
    <row r="213" spans="1:7" ht="29.25" customHeight="1">
      <c r="A213" s="22" t="s">
        <v>52</v>
      </c>
      <c r="B213" s="14" t="s">
        <v>228</v>
      </c>
      <c r="C213" s="14">
        <v>200</v>
      </c>
      <c r="D213" s="30" t="s">
        <v>34</v>
      </c>
      <c r="E213" s="30">
        <v>13</v>
      </c>
      <c r="F213" s="35">
        <v>450</v>
      </c>
      <c r="G213" s="111">
        <f>SUM(Ведомственная!G90)</f>
        <v>450</v>
      </c>
    </row>
    <row r="214" spans="1:7" ht="15" hidden="1">
      <c r="A214" s="22" t="s">
        <v>22</v>
      </c>
      <c r="B214" s="14" t="s">
        <v>228</v>
      </c>
      <c r="C214" s="14">
        <v>800</v>
      </c>
      <c r="D214" s="30" t="s">
        <v>34</v>
      </c>
      <c r="E214" s="30">
        <v>13</v>
      </c>
      <c r="F214" s="35"/>
      <c r="G214" s="111">
        <f>SUM(Ведомственная!G91)</f>
        <v>0</v>
      </c>
    </row>
    <row r="215" spans="1:8" s="118" customFormat="1" ht="28.5">
      <c r="A215" s="106" t="s">
        <v>662</v>
      </c>
      <c r="B215" s="27" t="s">
        <v>217</v>
      </c>
      <c r="C215" s="27"/>
      <c r="D215" s="60"/>
      <c r="E215" s="60"/>
      <c r="F215" s="130">
        <f>SUM(F216)</f>
        <v>155860.39999999997</v>
      </c>
      <c r="G215" s="111"/>
      <c r="H215" s="238">
        <f>SUM(G216:G231)</f>
        <v>155860.4</v>
      </c>
    </row>
    <row r="216" spans="1:8" ht="30">
      <c r="A216" s="22" t="s">
        <v>80</v>
      </c>
      <c r="B216" s="30" t="s">
        <v>218</v>
      </c>
      <c r="C216" s="30"/>
      <c r="D216" s="30"/>
      <c r="E216" s="30"/>
      <c r="F216" s="35">
        <f>SUM(F217)+F219+F223+F226+F228</f>
        <v>155860.39999999997</v>
      </c>
      <c r="H216" s="146">
        <f>SUM(Ведомственная!G56+Ведомственная!G66+Ведомственная!G92)</f>
        <v>155860.4</v>
      </c>
    </row>
    <row r="217" spans="1:6" ht="15">
      <c r="A217" s="22" t="s">
        <v>219</v>
      </c>
      <c r="B217" s="30" t="s">
        <v>220</v>
      </c>
      <c r="C217" s="30"/>
      <c r="D217" s="30"/>
      <c r="E217" s="30"/>
      <c r="F217" s="35">
        <f>SUM(F218)</f>
        <v>1992.8</v>
      </c>
    </row>
    <row r="218" spans="1:7" ht="45">
      <c r="A218" s="22" t="s">
        <v>51</v>
      </c>
      <c r="B218" s="30" t="s">
        <v>220</v>
      </c>
      <c r="C218" s="30" t="s">
        <v>91</v>
      </c>
      <c r="D218" s="30" t="s">
        <v>34</v>
      </c>
      <c r="E218" s="30" t="s">
        <v>44</v>
      </c>
      <c r="F218" s="35">
        <v>1992.8</v>
      </c>
      <c r="G218" s="111">
        <f>SUM(Ведомственная!G59)</f>
        <v>1992.8</v>
      </c>
    </row>
    <row r="219" spans="1:6" ht="15">
      <c r="A219" s="22" t="s">
        <v>82</v>
      </c>
      <c r="B219" s="30" t="s">
        <v>222</v>
      </c>
      <c r="C219" s="30"/>
      <c r="D219" s="30"/>
      <c r="E219" s="30"/>
      <c r="F219" s="35">
        <f>SUM(F220:F222)</f>
        <v>114951.4</v>
      </c>
    </row>
    <row r="220" spans="1:7" ht="45">
      <c r="A220" s="22" t="s">
        <v>51</v>
      </c>
      <c r="B220" s="30" t="s">
        <v>222</v>
      </c>
      <c r="C220" s="30" t="s">
        <v>91</v>
      </c>
      <c r="D220" s="30" t="s">
        <v>34</v>
      </c>
      <c r="E220" s="30" t="s">
        <v>13</v>
      </c>
      <c r="F220" s="35">
        <v>114857.9</v>
      </c>
      <c r="G220" s="111">
        <f>SUM(Ведомственная!G68)</f>
        <v>114857.9</v>
      </c>
    </row>
    <row r="221" spans="1:7" ht="30">
      <c r="A221" s="22" t="s">
        <v>52</v>
      </c>
      <c r="B221" s="30" t="s">
        <v>222</v>
      </c>
      <c r="C221" s="30" t="s">
        <v>93</v>
      </c>
      <c r="D221" s="30" t="s">
        <v>34</v>
      </c>
      <c r="E221" s="30" t="s">
        <v>13</v>
      </c>
      <c r="F221" s="35">
        <v>93.5</v>
      </c>
      <c r="G221" s="111">
        <f>SUM(Ведомственная!G69)</f>
        <v>93.5</v>
      </c>
    </row>
    <row r="222" spans="1:7" ht="15" hidden="1">
      <c r="A222" s="22" t="s">
        <v>42</v>
      </c>
      <c r="B222" s="30" t="s">
        <v>222</v>
      </c>
      <c r="C222" s="30" t="s">
        <v>101</v>
      </c>
      <c r="D222" s="30" t="s">
        <v>34</v>
      </c>
      <c r="E222" s="30" t="s">
        <v>13</v>
      </c>
      <c r="F222" s="35">
        <v>0</v>
      </c>
      <c r="G222" s="111">
        <f>SUM(Ведомственная!G70)</f>
        <v>0</v>
      </c>
    </row>
    <row r="223" spans="1:6" ht="15">
      <c r="A223" s="22" t="s">
        <v>97</v>
      </c>
      <c r="B223" s="14" t="s">
        <v>229</v>
      </c>
      <c r="C223" s="14"/>
      <c r="D223" s="30"/>
      <c r="E223" s="30"/>
      <c r="F223" s="35">
        <f>SUM(F224:F225)</f>
        <v>5339.4</v>
      </c>
    </row>
    <row r="224" spans="1:7" ht="30">
      <c r="A224" s="22" t="s">
        <v>52</v>
      </c>
      <c r="B224" s="14" t="s">
        <v>229</v>
      </c>
      <c r="C224" s="14">
        <v>200</v>
      </c>
      <c r="D224" s="30" t="s">
        <v>34</v>
      </c>
      <c r="E224" s="30">
        <v>13</v>
      </c>
      <c r="F224" s="35">
        <v>5253.9</v>
      </c>
      <c r="G224" s="111">
        <f>SUM(Ведомственная!G95)</f>
        <v>5253.9</v>
      </c>
    </row>
    <row r="225" spans="1:7" ht="15">
      <c r="A225" s="22" t="s">
        <v>22</v>
      </c>
      <c r="B225" s="14" t="s">
        <v>229</v>
      </c>
      <c r="C225" s="14">
        <v>800</v>
      </c>
      <c r="D225" s="30" t="s">
        <v>34</v>
      </c>
      <c r="E225" s="30">
        <v>13</v>
      </c>
      <c r="F225" s="35">
        <v>85.5</v>
      </c>
      <c r="G225" s="111">
        <f>SUM(Ведомственная!G96)</f>
        <v>85.5</v>
      </c>
    </row>
    <row r="226" spans="1:6" ht="30">
      <c r="A226" s="22" t="s">
        <v>99</v>
      </c>
      <c r="B226" s="14" t="s">
        <v>230</v>
      </c>
      <c r="C226" s="14"/>
      <c r="D226" s="30"/>
      <c r="E226" s="30"/>
      <c r="F226" s="35">
        <f>SUM(F227)</f>
        <v>11024.5</v>
      </c>
    </row>
    <row r="227" spans="1:7" ht="30">
      <c r="A227" s="22" t="s">
        <v>52</v>
      </c>
      <c r="B227" s="14" t="s">
        <v>230</v>
      </c>
      <c r="C227" s="14">
        <v>200</v>
      </c>
      <c r="D227" s="30" t="s">
        <v>34</v>
      </c>
      <c r="E227" s="30">
        <v>13</v>
      </c>
      <c r="F227" s="35">
        <v>11024.5</v>
      </c>
      <c r="G227" s="111">
        <f>SUM(Ведомственная!G98)</f>
        <v>11024.5</v>
      </c>
    </row>
    <row r="228" spans="1:6" ht="30">
      <c r="A228" s="22" t="s">
        <v>100</v>
      </c>
      <c r="B228" s="14" t="s">
        <v>231</v>
      </c>
      <c r="C228" s="14"/>
      <c r="D228" s="30"/>
      <c r="E228" s="30"/>
      <c r="F228" s="35">
        <f>SUM(F229:F231)</f>
        <v>22552.3</v>
      </c>
    </row>
    <row r="229" spans="1:7" ht="30">
      <c r="A229" s="22" t="s">
        <v>52</v>
      </c>
      <c r="B229" s="14" t="s">
        <v>231</v>
      </c>
      <c r="C229" s="14">
        <v>200</v>
      </c>
      <c r="D229" s="30" t="s">
        <v>34</v>
      </c>
      <c r="E229" s="30">
        <v>13</v>
      </c>
      <c r="F229" s="35">
        <v>16518.6</v>
      </c>
      <c r="G229" s="111">
        <f>SUM(Ведомственная!G100)</f>
        <v>16518.6</v>
      </c>
    </row>
    <row r="230" spans="1:7" ht="15" customHeight="1">
      <c r="A230" s="22" t="s">
        <v>42</v>
      </c>
      <c r="B230" s="14" t="s">
        <v>231</v>
      </c>
      <c r="C230" s="14">
        <v>300</v>
      </c>
      <c r="D230" s="30" t="s">
        <v>34</v>
      </c>
      <c r="E230" s="30">
        <v>13</v>
      </c>
      <c r="F230" s="35">
        <v>600</v>
      </c>
      <c r="G230" s="111">
        <f>SUM(Ведомственная!G101)</f>
        <v>600</v>
      </c>
    </row>
    <row r="231" spans="1:7" ht="15">
      <c r="A231" s="22" t="s">
        <v>22</v>
      </c>
      <c r="B231" s="14" t="s">
        <v>231</v>
      </c>
      <c r="C231" s="14">
        <v>800</v>
      </c>
      <c r="D231" s="30" t="s">
        <v>34</v>
      </c>
      <c r="E231" s="30">
        <v>13</v>
      </c>
      <c r="F231" s="35">
        <v>5433.7</v>
      </c>
      <c r="G231" s="111">
        <f>SUM(Ведомственная!G102)</f>
        <v>5433.7</v>
      </c>
    </row>
    <row r="232" spans="1:8" s="118" customFormat="1" ht="28.5">
      <c r="A232" s="139" t="s">
        <v>680</v>
      </c>
      <c r="B232" s="140" t="s">
        <v>355</v>
      </c>
      <c r="C232" s="140"/>
      <c r="D232" s="140"/>
      <c r="E232" s="140"/>
      <c r="F232" s="125">
        <f>SUM(F233,F240)+F245</f>
        <v>117675.09999999999</v>
      </c>
      <c r="G232" s="111"/>
      <c r="H232" s="238">
        <f>SUM(G235:G246)</f>
        <v>117675.09999999999</v>
      </c>
    </row>
    <row r="233" spans="1:8" ht="15">
      <c r="A233" s="141" t="s">
        <v>35</v>
      </c>
      <c r="B233" s="142" t="s">
        <v>356</v>
      </c>
      <c r="C233" s="142"/>
      <c r="D233" s="142"/>
      <c r="E233" s="142"/>
      <c r="F233" s="59">
        <f>SUM(F234+F238)+F236</f>
        <v>94115.9</v>
      </c>
      <c r="H233" s="146">
        <f>SUM(Ведомственная!G299)</f>
        <v>117675.09999999999</v>
      </c>
    </row>
    <row r="234" spans="1:6" ht="15">
      <c r="A234" s="141" t="s">
        <v>309</v>
      </c>
      <c r="B234" s="142" t="s">
        <v>357</v>
      </c>
      <c r="C234" s="142"/>
      <c r="D234" s="142"/>
      <c r="E234" s="142"/>
      <c r="F234" s="59">
        <f>SUM(F235)</f>
        <v>52450</v>
      </c>
    </row>
    <row r="235" spans="1:7" ht="30">
      <c r="A235" s="141" t="s">
        <v>52</v>
      </c>
      <c r="B235" s="142" t="s">
        <v>357</v>
      </c>
      <c r="C235" s="142" t="s">
        <v>93</v>
      </c>
      <c r="D235" s="142" t="s">
        <v>172</v>
      </c>
      <c r="E235" s="142" t="s">
        <v>54</v>
      </c>
      <c r="F235" s="59">
        <v>52450</v>
      </c>
      <c r="G235" s="111">
        <f>SUM(Ведомственная!G302)</f>
        <v>52450</v>
      </c>
    </row>
    <row r="236" spans="1:6" ht="15">
      <c r="A236" s="141" t="s">
        <v>310</v>
      </c>
      <c r="B236" s="142" t="s">
        <v>358</v>
      </c>
      <c r="C236" s="142"/>
      <c r="D236" s="142"/>
      <c r="E236" s="142"/>
      <c r="F236" s="59">
        <f>SUM(F237)</f>
        <v>1000</v>
      </c>
    </row>
    <row r="237" spans="1:7" ht="30">
      <c r="A237" s="141" t="s">
        <v>52</v>
      </c>
      <c r="B237" s="142" t="s">
        <v>358</v>
      </c>
      <c r="C237" s="142" t="s">
        <v>93</v>
      </c>
      <c r="D237" s="142" t="s">
        <v>172</v>
      </c>
      <c r="E237" s="142" t="s">
        <v>54</v>
      </c>
      <c r="F237" s="59">
        <v>1000</v>
      </c>
      <c r="G237" s="111">
        <f>SUM(Ведомственная!G304)</f>
        <v>1000</v>
      </c>
    </row>
    <row r="238" spans="1:6" ht="15">
      <c r="A238" s="141" t="s">
        <v>311</v>
      </c>
      <c r="B238" s="142" t="s">
        <v>359</v>
      </c>
      <c r="C238" s="142"/>
      <c r="D238" s="142"/>
      <c r="E238" s="142"/>
      <c r="F238" s="59">
        <f>SUM(F239)</f>
        <v>40665.9</v>
      </c>
    </row>
    <row r="239" spans="1:7" ht="30">
      <c r="A239" s="141" t="s">
        <v>52</v>
      </c>
      <c r="B239" s="142" t="s">
        <v>359</v>
      </c>
      <c r="C239" s="142" t="s">
        <v>93</v>
      </c>
      <c r="D239" s="142" t="s">
        <v>172</v>
      </c>
      <c r="E239" s="142" t="s">
        <v>54</v>
      </c>
      <c r="F239" s="59">
        <v>40665.9</v>
      </c>
      <c r="G239" s="111">
        <f>SUM(Ведомственная!G306)</f>
        <v>40665.9</v>
      </c>
    </row>
    <row r="240" spans="1:6" ht="45">
      <c r="A240" s="141" t="s">
        <v>26</v>
      </c>
      <c r="B240" s="142" t="s">
        <v>360</v>
      </c>
      <c r="C240" s="142"/>
      <c r="D240" s="142"/>
      <c r="E240" s="142"/>
      <c r="F240" s="59">
        <f>SUM(F243+F241)</f>
        <v>13559.2</v>
      </c>
    </row>
    <row r="241" spans="1:6" ht="15">
      <c r="A241" s="25" t="s">
        <v>310</v>
      </c>
      <c r="B241" s="15" t="s">
        <v>564</v>
      </c>
      <c r="C241" s="142"/>
      <c r="D241" s="142"/>
      <c r="E241" s="142"/>
      <c r="F241" s="59">
        <f>SUM(F242)</f>
        <v>2289.2</v>
      </c>
    </row>
    <row r="242" spans="1:7" ht="30">
      <c r="A242" s="25" t="s">
        <v>248</v>
      </c>
      <c r="B242" s="15" t="s">
        <v>564</v>
      </c>
      <c r="C242" s="142" t="s">
        <v>125</v>
      </c>
      <c r="D242" s="142" t="s">
        <v>172</v>
      </c>
      <c r="E242" s="142" t="s">
        <v>54</v>
      </c>
      <c r="F242" s="59">
        <v>2289.2</v>
      </c>
      <c r="G242" s="111">
        <f>SUM(Ведомственная!G309)</f>
        <v>2289.2</v>
      </c>
    </row>
    <row r="243" spans="1:6" ht="15">
      <c r="A243" s="141" t="s">
        <v>311</v>
      </c>
      <c r="B243" s="142" t="s">
        <v>361</v>
      </c>
      <c r="C243" s="142"/>
      <c r="D243" s="142"/>
      <c r="E243" s="142"/>
      <c r="F243" s="59">
        <f>SUM(F244)</f>
        <v>11270</v>
      </c>
    </row>
    <row r="244" spans="1:7" ht="30">
      <c r="A244" s="141" t="s">
        <v>248</v>
      </c>
      <c r="B244" s="142" t="s">
        <v>361</v>
      </c>
      <c r="C244" s="142" t="s">
        <v>125</v>
      </c>
      <c r="D244" s="142" t="s">
        <v>172</v>
      </c>
      <c r="E244" s="142" t="s">
        <v>54</v>
      </c>
      <c r="F244" s="59">
        <v>11270</v>
      </c>
      <c r="G244" s="111">
        <f>SUM(Ведомственная!G311)</f>
        <v>11270</v>
      </c>
    </row>
    <row r="245" spans="1:6" ht="30">
      <c r="A245" s="25" t="s">
        <v>306</v>
      </c>
      <c r="B245" s="15" t="s">
        <v>623</v>
      </c>
      <c r="C245" s="142"/>
      <c r="D245" s="142"/>
      <c r="E245" s="142"/>
      <c r="F245" s="59">
        <f>SUM(F246)</f>
        <v>10000</v>
      </c>
    </row>
    <row r="246" spans="1:7" ht="30">
      <c r="A246" s="25" t="s">
        <v>307</v>
      </c>
      <c r="B246" s="15" t="s">
        <v>623</v>
      </c>
      <c r="C246" s="142" t="s">
        <v>273</v>
      </c>
      <c r="D246" s="142" t="s">
        <v>172</v>
      </c>
      <c r="E246" s="142" t="s">
        <v>54</v>
      </c>
      <c r="F246" s="59">
        <v>10000</v>
      </c>
      <c r="G246" s="111">
        <f>SUM(Ведомственная!G313)</f>
        <v>10000</v>
      </c>
    </row>
    <row r="247" spans="1:8" s="118" customFormat="1" ht="42.75">
      <c r="A247" s="143" t="s">
        <v>677</v>
      </c>
      <c r="B247" s="140" t="s">
        <v>345</v>
      </c>
      <c r="C247" s="140"/>
      <c r="D247" s="140"/>
      <c r="E247" s="140"/>
      <c r="F247" s="125">
        <f>SUM(F248)</f>
        <v>5800</v>
      </c>
      <c r="G247" s="111"/>
      <c r="H247" s="238">
        <f>SUM(G249:G251)</f>
        <v>5800</v>
      </c>
    </row>
    <row r="248" spans="1:8" ht="15">
      <c r="A248" s="141" t="s">
        <v>35</v>
      </c>
      <c r="B248" s="142" t="s">
        <v>346</v>
      </c>
      <c r="C248" s="142"/>
      <c r="D248" s="142"/>
      <c r="E248" s="142"/>
      <c r="F248" s="59">
        <f>SUM(F249)</f>
        <v>5800</v>
      </c>
      <c r="H248" s="146">
        <f>SUM(Ведомственная!G264)</f>
        <v>5800</v>
      </c>
    </row>
    <row r="249" spans="1:6" ht="15">
      <c r="A249" s="141" t="s">
        <v>304</v>
      </c>
      <c r="B249" s="142" t="s">
        <v>347</v>
      </c>
      <c r="C249" s="142"/>
      <c r="D249" s="142"/>
      <c r="E249" s="142"/>
      <c r="F249" s="59">
        <f>SUM(F250:F251)</f>
        <v>5800</v>
      </c>
    </row>
    <row r="250" spans="1:7" ht="30">
      <c r="A250" s="141" t="s">
        <v>52</v>
      </c>
      <c r="B250" s="142" t="s">
        <v>347</v>
      </c>
      <c r="C250" s="142" t="s">
        <v>93</v>
      </c>
      <c r="D250" s="142" t="s">
        <v>172</v>
      </c>
      <c r="E250" s="142" t="s">
        <v>44</v>
      </c>
      <c r="F250" s="59">
        <v>5800</v>
      </c>
      <c r="G250" s="111">
        <f>SUM(Ведомственная!G267)</f>
        <v>5800</v>
      </c>
    </row>
    <row r="251" spans="1:7" ht="15" hidden="1">
      <c r="A251" s="25" t="s">
        <v>22</v>
      </c>
      <c r="B251" s="142" t="s">
        <v>347</v>
      </c>
      <c r="C251" s="142" t="s">
        <v>98</v>
      </c>
      <c r="D251" s="142" t="s">
        <v>172</v>
      </c>
      <c r="E251" s="142" t="s">
        <v>44</v>
      </c>
      <c r="F251" s="59"/>
      <c r="G251" s="111">
        <f>SUM(Ведомственная!G268)</f>
        <v>0</v>
      </c>
    </row>
    <row r="252" spans="1:8" s="118" customFormat="1" ht="42.75">
      <c r="A252" s="143" t="s">
        <v>678</v>
      </c>
      <c r="B252" s="140" t="s">
        <v>348</v>
      </c>
      <c r="C252" s="140"/>
      <c r="D252" s="140"/>
      <c r="E252" s="140"/>
      <c r="F252" s="125">
        <f>SUM(F253)</f>
        <v>3117</v>
      </c>
      <c r="G252" s="111"/>
      <c r="H252" s="238">
        <f>SUM(G253:G257)</f>
        <v>3117</v>
      </c>
    </row>
    <row r="253" spans="1:8" ht="15">
      <c r="A253" s="141" t="s">
        <v>35</v>
      </c>
      <c r="B253" s="142" t="s">
        <v>349</v>
      </c>
      <c r="C253" s="142"/>
      <c r="D253" s="142"/>
      <c r="E253" s="142"/>
      <c r="F253" s="59">
        <f>SUM(F256)+F254</f>
        <v>3117</v>
      </c>
      <c r="H253" s="146">
        <f>SUM(Ведомственная!G269+Ведомственная!G314)</f>
        <v>3117</v>
      </c>
    </row>
    <row r="254" spans="1:6" ht="15">
      <c r="A254" s="141" t="s">
        <v>311</v>
      </c>
      <c r="B254" s="142" t="s">
        <v>362</v>
      </c>
      <c r="C254" s="142"/>
      <c r="D254" s="142"/>
      <c r="E254" s="142"/>
      <c r="F254" s="59">
        <f>SUM(F255)</f>
        <v>2050</v>
      </c>
    </row>
    <row r="255" spans="1:7" ht="30">
      <c r="A255" s="141" t="s">
        <v>52</v>
      </c>
      <c r="B255" s="142" t="s">
        <v>362</v>
      </c>
      <c r="C255" s="142" t="s">
        <v>93</v>
      </c>
      <c r="D255" s="142" t="s">
        <v>172</v>
      </c>
      <c r="E255" s="142" t="s">
        <v>54</v>
      </c>
      <c r="F255" s="59">
        <v>2050</v>
      </c>
      <c r="G255" s="144">
        <f>SUM(Ведомственная!G317)</f>
        <v>2050</v>
      </c>
    </row>
    <row r="256" spans="1:7" ht="15">
      <c r="A256" s="141" t="s">
        <v>304</v>
      </c>
      <c r="B256" s="142" t="s">
        <v>350</v>
      </c>
      <c r="C256" s="142"/>
      <c r="D256" s="142"/>
      <c r="E256" s="142"/>
      <c r="F256" s="59">
        <f>SUM(F257)</f>
        <v>1067</v>
      </c>
      <c r="G256" s="144"/>
    </row>
    <row r="257" spans="1:7" ht="30">
      <c r="A257" s="141" t="s">
        <v>52</v>
      </c>
      <c r="B257" s="142" t="s">
        <v>350</v>
      </c>
      <c r="C257" s="142" t="s">
        <v>93</v>
      </c>
      <c r="D257" s="142" t="s">
        <v>172</v>
      </c>
      <c r="E257" s="142" t="s">
        <v>44</v>
      </c>
      <c r="F257" s="59">
        <v>1067</v>
      </c>
      <c r="G257" s="144">
        <f>SUM(Ведомственная!G272)</f>
        <v>1067</v>
      </c>
    </row>
    <row r="258" spans="1:8" s="118" customFormat="1" ht="42.75">
      <c r="A258" s="143" t="s">
        <v>672</v>
      </c>
      <c r="B258" s="140" t="s">
        <v>331</v>
      </c>
      <c r="C258" s="140"/>
      <c r="D258" s="140"/>
      <c r="E258" s="140"/>
      <c r="F258" s="125">
        <f>SUM(F259)+F266</f>
        <v>165300</v>
      </c>
      <c r="G258" s="144"/>
      <c r="H258" s="238">
        <f>SUM(G260:G271)</f>
        <v>165300</v>
      </c>
    </row>
    <row r="259" spans="1:8" ht="30">
      <c r="A259" s="141" t="s">
        <v>302</v>
      </c>
      <c r="B259" s="142" t="s">
        <v>336</v>
      </c>
      <c r="C259" s="142"/>
      <c r="D259" s="142"/>
      <c r="E259" s="142"/>
      <c r="F259" s="59">
        <f>SUM(F260+F264)</f>
        <v>88800</v>
      </c>
      <c r="H259" s="146">
        <f>SUM(Ведомственная!G173+Ведомственная!G191)</f>
        <v>165300</v>
      </c>
    </row>
    <row r="260" spans="1:6" ht="15">
      <c r="A260" s="141" t="s">
        <v>35</v>
      </c>
      <c r="B260" s="142" t="s">
        <v>337</v>
      </c>
      <c r="C260" s="142"/>
      <c r="D260" s="142"/>
      <c r="E260" s="142"/>
      <c r="F260" s="59">
        <f>SUM(F261)</f>
        <v>82800</v>
      </c>
    </row>
    <row r="261" spans="1:6" ht="45">
      <c r="A261" s="141" t="s">
        <v>303</v>
      </c>
      <c r="B261" s="142" t="s">
        <v>338</v>
      </c>
      <c r="C261" s="142"/>
      <c r="D261" s="142"/>
      <c r="E261" s="142"/>
      <c r="F261" s="59">
        <f>SUM(F262:F263)</f>
        <v>82800</v>
      </c>
    </row>
    <row r="262" spans="1:7" ht="30">
      <c r="A262" s="141" t="s">
        <v>52</v>
      </c>
      <c r="B262" s="142" t="s">
        <v>338</v>
      </c>
      <c r="C262" s="142" t="s">
        <v>93</v>
      </c>
      <c r="D262" s="142" t="s">
        <v>13</v>
      </c>
      <c r="E262" s="142" t="s">
        <v>176</v>
      </c>
      <c r="F262" s="59">
        <v>82800</v>
      </c>
      <c r="G262" s="144">
        <f>SUM(Ведомственная!G195)</f>
        <v>82800</v>
      </c>
    </row>
    <row r="263" spans="1:7" ht="30" hidden="1">
      <c r="A263" s="25" t="s">
        <v>307</v>
      </c>
      <c r="B263" s="142" t="s">
        <v>338</v>
      </c>
      <c r="C263" s="142" t="s">
        <v>273</v>
      </c>
      <c r="D263" s="142" t="s">
        <v>13</v>
      </c>
      <c r="E263" s="142" t="s">
        <v>176</v>
      </c>
      <c r="F263" s="59"/>
      <c r="G263" s="144">
        <f>SUM(Ведомственная!G196)</f>
        <v>0</v>
      </c>
    </row>
    <row r="264" spans="1:7" ht="30">
      <c r="A264" s="25" t="s">
        <v>438</v>
      </c>
      <c r="B264" s="15" t="s">
        <v>658</v>
      </c>
      <c r="C264" s="15"/>
      <c r="D264" s="142"/>
      <c r="E264" s="142"/>
      <c r="F264" s="59">
        <f>SUM(F265)</f>
        <v>6000</v>
      </c>
      <c r="G264" s="144"/>
    </row>
    <row r="265" spans="1:7" ht="30">
      <c r="A265" s="25" t="s">
        <v>307</v>
      </c>
      <c r="B265" s="15" t="s">
        <v>658</v>
      </c>
      <c r="C265" s="15" t="s">
        <v>273</v>
      </c>
      <c r="D265" s="142" t="s">
        <v>13</v>
      </c>
      <c r="E265" s="142" t="s">
        <v>176</v>
      </c>
      <c r="F265" s="59">
        <v>6000</v>
      </c>
      <c r="G265" s="144">
        <f>SUM(Ведомственная!G198)</f>
        <v>6000</v>
      </c>
    </row>
    <row r="266" spans="1:6" ht="30">
      <c r="A266" s="141" t="s">
        <v>299</v>
      </c>
      <c r="B266" s="142" t="s">
        <v>332</v>
      </c>
      <c r="C266" s="142"/>
      <c r="D266" s="142"/>
      <c r="E266" s="142"/>
      <c r="F266" s="59">
        <f>SUM(F267)</f>
        <v>76500</v>
      </c>
    </row>
    <row r="267" spans="1:6" ht="45">
      <c r="A267" s="141" t="s">
        <v>18</v>
      </c>
      <c r="B267" s="142" t="s">
        <v>333</v>
      </c>
      <c r="C267" s="142"/>
      <c r="D267" s="142"/>
      <c r="E267" s="142"/>
      <c r="F267" s="59">
        <f>SUM(F268+F270)</f>
        <v>76500</v>
      </c>
    </row>
    <row r="268" spans="1:6" ht="15">
      <c r="A268" s="141" t="s">
        <v>20</v>
      </c>
      <c r="B268" s="142" t="s">
        <v>334</v>
      </c>
      <c r="C268" s="142"/>
      <c r="D268" s="142"/>
      <c r="E268" s="142"/>
      <c r="F268" s="59">
        <f>SUM(F269)</f>
        <v>33500</v>
      </c>
    </row>
    <row r="269" spans="1:7" ht="15">
      <c r="A269" s="141" t="s">
        <v>22</v>
      </c>
      <c r="B269" s="142" t="s">
        <v>334</v>
      </c>
      <c r="C269" s="142" t="s">
        <v>98</v>
      </c>
      <c r="D269" s="142" t="s">
        <v>13</v>
      </c>
      <c r="E269" s="142" t="s">
        <v>15</v>
      </c>
      <c r="F269" s="59">
        <v>33500</v>
      </c>
      <c r="G269" s="111">
        <f>SUM(Ведомственная!G177)</f>
        <v>33500</v>
      </c>
    </row>
    <row r="270" spans="1:6" ht="15">
      <c r="A270" s="141" t="s">
        <v>300</v>
      </c>
      <c r="B270" s="142" t="s">
        <v>335</v>
      </c>
      <c r="C270" s="142"/>
      <c r="D270" s="142"/>
      <c r="E270" s="142"/>
      <c r="F270" s="59">
        <f>SUM(F271)</f>
        <v>43000</v>
      </c>
    </row>
    <row r="271" spans="1:7" ht="15">
      <c r="A271" s="141" t="s">
        <v>22</v>
      </c>
      <c r="B271" s="142" t="s">
        <v>335</v>
      </c>
      <c r="C271" s="142" t="s">
        <v>98</v>
      </c>
      <c r="D271" s="142" t="s">
        <v>13</v>
      </c>
      <c r="E271" s="142" t="s">
        <v>15</v>
      </c>
      <c r="F271" s="59">
        <v>43000</v>
      </c>
      <c r="G271" s="111">
        <f>SUM(Ведомственная!G179)</f>
        <v>43000</v>
      </c>
    </row>
    <row r="272" spans="1:8" s="118" customFormat="1" ht="42.75">
      <c r="A272" s="143" t="s">
        <v>673</v>
      </c>
      <c r="B272" s="140" t="s">
        <v>339</v>
      </c>
      <c r="C272" s="140"/>
      <c r="D272" s="140"/>
      <c r="E272" s="140"/>
      <c r="F272" s="125">
        <f>SUM(F273)</f>
        <v>12841.1</v>
      </c>
      <c r="G272" s="111"/>
      <c r="H272" s="238">
        <f>SUM(G273:G275)</f>
        <v>12841.1</v>
      </c>
    </row>
    <row r="273" spans="1:8" ht="15">
      <c r="A273" s="141" t="s">
        <v>35</v>
      </c>
      <c r="B273" s="142" t="s">
        <v>340</v>
      </c>
      <c r="C273" s="142"/>
      <c r="D273" s="142"/>
      <c r="E273" s="142"/>
      <c r="F273" s="59">
        <f>SUM(F274)</f>
        <v>12841.1</v>
      </c>
      <c r="H273" s="146">
        <f>SUM(Ведомственная!G199)</f>
        <v>12841.1</v>
      </c>
    </row>
    <row r="274" spans="1:6" ht="45">
      <c r="A274" s="141" t="s">
        <v>303</v>
      </c>
      <c r="B274" s="142" t="s">
        <v>341</v>
      </c>
      <c r="C274" s="142"/>
      <c r="D274" s="142"/>
      <c r="E274" s="142"/>
      <c r="F274" s="59">
        <f>SUM(F275)</f>
        <v>12841.1</v>
      </c>
    </row>
    <row r="275" spans="1:7" ht="30">
      <c r="A275" s="141" t="s">
        <v>52</v>
      </c>
      <c r="B275" s="142" t="s">
        <v>341</v>
      </c>
      <c r="C275" s="142" t="s">
        <v>93</v>
      </c>
      <c r="D275" s="142" t="s">
        <v>13</v>
      </c>
      <c r="E275" s="142" t="s">
        <v>176</v>
      </c>
      <c r="F275" s="59">
        <v>12841.1</v>
      </c>
      <c r="G275" s="111">
        <f>SUM(Ведомственная!G202)</f>
        <v>12841.1</v>
      </c>
    </row>
    <row r="276" spans="1:8" s="118" customFormat="1" ht="42.75">
      <c r="A276" s="143" t="s">
        <v>668</v>
      </c>
      <c r="B276" s="140" t="s">
        <v>320</v>
      </c>
      <c r="C276" s="140"/>
      <c r="D276" s="140"/>
      <c r="E276" s="140"/>
      <c r="F276" s="125">
        <f>SUM(F277,F287,F291)</f>
        <v>26366.6</v>
      </c>
      <c r="G276" s="111"/>
      <c r="H276" s="238">
        <f>SUM(G277:G294)</f>
        <v>26366.6</v>
      </c>
    </row>
    <row r="277" spans="1:8" ht="45">
      <c r="A277" s="141" t="s">
        <v>746</v>
      </c>
      <c r="B277" s="142" t="s">
        <v>321</v>
      </c>
      <c r="C277" s="142"/>
      <c r="D277" s="142"/>
      <c r="E277" s="142"/>
      <c r="F277" s="59">
        <f>SUM(F278,F283)</f>
        <v>25341.6</v>
      </c>
      <c r="H277" s="146">
        <f>SUM(Ведомственная!G141)</f>
        <v>26366.6</v>
      </c>
    </row>
    <row r="278" spans="1:6" ht="15">
      <c r="A278" s="141" t="s">
        <v>35</v>
      </c>
      <c r="B278" s="142" t="s">
        <v>322</v>
      </c>
      <c r="C278" s="142"/>
      <c r="D278" s="142"/>
      <c r="E278" s="142"/>
      <c r="F278" s="59">
        <f>SUM(F279)+F281</f>
        <v>1250</v>
      </c>
    </row>
    <row r="279" spans="1:6" ht="30">
      <c r="A279" s="141" t="s">
        <v>317</v>
      </c>
      <c r="B279" s="142" t="s">
        <v>323</v>
      </c>
      <c r="C279" s="142"/>
      <c r="D279" s="142"/>
      <c r="E279" s="142"/>
      <c r="F279" s="59">
        <f>SUM(F280)</f>
        <v>1220</v>
      </c>
    </row>
    <row r="280" spans="1:7" ht="30">
      <c r="A280" s="141" t="s">
        <v>52</v>
      </c>
      <c r="B280" s="142" t="s">
        <v>323</v>
      </c>
      <c r="C280" s="142" t="s">
        <v>93</v>
      </c>
      <c r="D280" s="142" t="s">
        <v>54</v>
      </c>
      <c r="E280" s="142" t="s">
        <v>176</v>
      </c>
      <c r="F280" s="59">
        <v>1220</v>
      </c>
      <c r="G280" s="111">
        <f>SUM(Ведомственная!G145)</f>
        <v>1220</v>
      </c>
    </row>
    <row r="281" spans="1:6" ht="30">
      <c r="A281" s="141" t="s">
        <v>318</v>
      </c>
      <c r="B281" s="142" t="s">
        <v>324</v>
      </c>
      <c r="C281" s="142"/>
      <c r="D281" s="142"/>
      <c r="E281" s="142"/>
      <c r="F281" s="59">
        <f>SUM(F282)</f>
        <v>30</v>
      </c>
    </row>
    <row r="282" spans="1:7" ht="30">
      <c r="A282" s="141" t="s">
        <v>52</v>
      </c>
      <c r="B282" s="142" t="s">
        <v>324</v>
      </c>
      <c r="C282" s="142" t="s">
        <v>93</v>
      </c>
      <c r="D282" s="142" t="s">
        <v>54</v>
      </c>
      <c r="E282" s="142" t="s">
        <v>176</v>
      </c>
      <c r="F282" s="59">
        <v>30</v>
      </c>
      <c r="G282" s="111">
        <f>SUM(Ведомственная!G147)</f>
        <v>30</v>
      </c>
    </row>
    <row r="283" spans="1:6" ht="30">
      <c r="A283" s="141" t="s">
        <v>45</v>
      </c>
      <c r="B283" s="142" t="s">
        <v>325</v>
      </c>
      <c r="C283" s="142"/>
      <c r="D283" s="142"/>
      <c r="E283" s="142"/>
      <c r="F283" s="59">
        <f>SUM(F284:F286)</f>
        <v>24091.6</v>
      </c>
    </row>
    <row r="284" spans="1:7" ht="45">
      <c r="A284" s="141" t="s">
        <v>51</v>
      </c>
      <c r="B284" s="142" t="s">
        <v>325</v>
      </c>
      <c r="C284" s="142" t="s">
        <v>91</v>
      </c>
      <c r="D284" s="142" t="s">
        <v>54</v>
      </c>
      <c r="E284" s="142" t="s">
        <v>176</v>
      </c>
      <c r="F284" s="59">
        <v>15815.5</v>
      </c>
      <c r="G284" s="111">
        <f>SUM(Ведомственная!G149)</f>
        <v>15815.5</v>
      </c>
    </row>
    <row r="285" spans="1:7" ht="30">
      <c r="A285" s="141" t="s">
        <v>52</v>
      </c>
      <c r="B285" s="142" t="s">
        <v>325</v>
      </c>
      <c r="C285" s="142" t="s">
        <v>93</v>
      </c>
      <c r="D285" s="142" t="s">
        <v>54</v>
      </c>
      <c r="E285" s="142" t="s">
        <v>176</v>
      </c>
      <c r="F285" s="59">
        <v>8195.1</v>
      </c>
      <c r="G285" s="111">
        <f>SUM(Ведомственная!G150)</f>
        <v>8195.1</v>
      </c>
    </row>
    <row r="286" spans="1:7" ht="15">
      <c r="A286" s="141" t="s">
        <v>22</v>
      </c>
      <c r="B286" s="142" t="s">
        <v>325</v>
      </c>
      <c r="C286" s="142" t="s">
        <v>98</v>
      </c>
      <c r="D286" s="142" t="s">
        <v>54</v>
      </c>
      <c r="E286" s="142" t="s">
        <v>176</v>
      </c>
      <c r="F286" s="59">
        <v>81</v>
      </c>
      <c r="G286" s="111">
        <f>SUM(Ведомственная!G151)</f>
        <v>81</v>
      </c>
    </row>
    <row r="287" spans="1:6" ht="45">
      <c r="A287" s="141" t="s">
        <v>319</v>
      </c>
      <c r="B287" s="142" t="s">
        <v>326</v>
      </c>
      <c r="C287" s="142"/>
      <c r="D287" s="142"/>
      <c r="E287" s="142"/>
      <c r="F287" s="59">
        <f>SUM(F288)</f>
        <v>597.5</v>
      </c>
    </row>
    <row r="288" spans="1:6" ht="15">
      <c r="A288" s="141" t="s">
        <v>35</v>
      </c>
      <c r="B288" s="142" t="s">
        <v>327</v>
      </c>
      <c r="C288" s="142"/>
      <c r="D288" s="142"/>
      <c r="E288" s="142"/>
      <c r="F288" s="59">
        <f>SUM(F289)</f>
        <v>597.5</v>
      </c>
    </row>
    <row r="289" spans="1:6" ht="30">
      <c r="A289" s="141" t="s">
        <v>318</v>
      </c>
      <c r="B289" s="142" t="s">
        <v>328</v>
      </c>
      <c r="C289" s="142"/>
      <c r="D289" s="142"/>
      <c r="E289" s="142"/>
      <c r="F289" s="59">
        <f>SUM(F290)</f>
        <v>597.5</v>
      </c>
    </row>
    <row r="290" spans="1:7" ht="30">
      <c r="A290" s="141" t="s">
        <v>52</v>
      </c>
      <c r="B290" s="142" t="s">
        <v>328</v>
      </c>
      <c r="C290" s="142" t="s">
        <v>93</v>
      </c>
      <c r="D290" s="142" t="s">
        <v>54</v>
      </c>
      <c r="E290" s="142" t="s">
        <v>176</v>
      </c>
      <c r="F290" s="59">
        <v>597.5</v>
      </c>
      <c r="G290" s="111">
        <f>SUM(Ведомственная!G155)</f>
        <v>597.5</v>
      </c>
    </row>
    <row r="291" spans="1:6" ht="30">
      <c r="A291" s="141" t="s">
        <v>670</v>
      </c>
      <c r="B291" s="142" t="s">
        <v>329</v>
      </c>
      <c r="C291" s="142"/>
      <c r="D291" s="142"/>
      <c r="E291" s="142"/>
      <c r="F291" s="59">
        <f>SUM(F292)</f>
        <v>427.5</v>
      </c>
    </row>
    <row r="292" spans="1:6" ht="15">
      <c r="A292" s="141" t="s">
        <v>35</v>
      </c>
      <c r="B292" s="142" t="s">
        <v>330</v>
      </c>
      <c r="C292" s="142"/>
      <c r="D292" s="142"/>
      <c r="E292" s="142"/>
      <c r="F292" s="59">
        <f>SUM(F293)</f>
        <v>427.5</v>
      </c>
    </row>
    <row r="293" spans="1:6" ht="45">
      <c r="A293" s="25" t="s">
        <v>313</v>
      </c>
      <c r="B293" s="142" t="s">
        <v>615</v>
      </c>
      <c r="C293" s="142"/>
      <c r="D293" s="142"/>
      <c r="E293" s="142"/>
      <c r="F293" s="59">
        <f>SUM(F294)</f>
        <v>427.5</v>
      </c>
    </row>
    <row r="294" spans="1:7" ht="30">
      <c r="A294" s="141" t="s">
        <v>52</v>
      </c>
      <c r="B294" s="142" t="s">
        <v>615</v>
      </c>
      <c r="C294" s="142" t="s">
        <v>93</v>
      </c>
      <c r="D294" s="142" t="s">
        <v>54</v>
      </c>
      <c r="E294" s="142" t="s">
        <v>176</v>
      </c>
      <c r="F294" s="59">
        <v>427.5</v>
      </c>
      <c r="G294" s="111">
        <f>SUM(Ведомственная!G159)</f>
        <v>427.5</v>
      </c>
    </row>
    <row r="295" spans="1:8" s="147" customFormat="1" ht="28.5" hidden="1">
      <c r="A295" s="145" t="s">
        <v>745</v>
      </c>
      <c r="B295" s="75" t="s">
        <v>596</v>
      </c>
      <c r="C295" s="75"/>
      <c r="D295" s="75"/>
      <c r="E295" s="75"/>
      <c r="F295" s="125">
        <f>SUM(F296)</f>
        <v>0</v>
      </c>
      <c r="G295" s="146"/>
      <c r="H295" s="146"/>
    </row>
    <row r="296" spans="1:8" s="147" customFormat="1" ht="15" hidden="1">
      <c r="A296" s="148" t="s">
        <v>35</v>
      </c>
      <c r="B296" s="58" t="s">
        <v>597</v>
      </c>
      <c r="C296" s="58"/>
      <c r="D296" s="58"/>
      <c r="E296" s="58"/>
      <c r="F296" s="59">
        <f>SUM(F297)</f>
        <v>0</v>
      </c>
      <c r="G296" s="146"/>
      <c r="H296" s="146"/>
    </row>
    <row r="297" spans="1:8" s="147" customFormat="1" ht="15" hidden="1">
      <c r="A297" s="148" t="s">
        <v>311</v>
      </c>
      <c r="B297" s="58" t="s">
        <v>598</v>
      </c>
      <c r="C297" s="58"/>
      <c r="D297" s="58"/>
      <c r="E297" s="58"/>
      <c r="F297" s="59">
        <f>SUM(F298)</f>
        <v>0</v>
      </c>
      <c r="G297" s="146"/>
      <c r="H297" s="146"/>
    </row>
    <row r="298" spans="1:8" s="147" customFormat="1" ht="30" hidden="1">
      <c r="A298" s="148" t="s">
        <v>52</v>
      </c>
      <c r="B298" s="58" t="s">
        <v>598</v>
      </c>
      <c r="C298" s="58" t="s">
        <v>93</v>
      </c>
      <c r="D298" s="58" t="s">
        <v>172</v>
      </c>
      <c r="E298" s="58" t="s">
        <v>54</v>
      </c>
      <c r="F298" s="59"/>
      <c r="G298" s="146">
        <f>SUM(Ведомственная!G321)</f>
        <v>0</v>
      </c>
      <c r="H298" s="146"/>
    </row>
    <row r="299" spans="1:8" s="118" customFormat="1" ht="42.75">
      <c r="A299" s="17" t="s">
        <v>679</v>
      </c>
      <c r="B299" s="27" t="s">
        <v>268</v>
      </c>
      <c r="C299" s="27"/>
      <c r="D299" s="60"/>
      <c r="E299" s="60"/>
      <c r="F299" s="130">
        <f>SUM(F311)+F300+F304</f>
        <v>6374.4</v>
      </c>
      <c r="G299" s="111"/>
      <c r="H299" s="238">
        <f>SUM(G300:G313)</f>
        <v>6374.4</v>
      </c>
    </row>
    <row r="300" spans="1:8" ht="30">
      <c r="A300" s="141" t="s">
        <v>305</v>
      </c>
      <c r="B300" s="142" t="s">
        <v>351</v>
      </c>
      <c r="C300" s="142"/>
      <c r="D300" s="142"/>
      <c r="E300" s="142"/>
      <c r="F300" s="59">
        <f>SUM(F301)</f>
        <v>100</v>
      </c>
      <c r="H300" s="146">
        <f>SUM(Ведомственная!G273+Ведомственная!G334+Ведомственная!G402)</f>
        <v>6374.4</v>
      </c>
    </row>
    <row r="301" spans="1:6" ht="30">
      <c r="A301" s="141" t="s">
        <v>306</v>
      </c>
      <c r="B301" s="142" t="s">
        <v>352</v>
      </c>
      <c r="C301" s="142"/>
      <c r="D301" s="142"/>
      <c r="E301" s="142"/>
      <c r="F301" s="59">
        <f>SUM(F302:F303)</f>
        <v>100</v>
      </c>
    </row>
    <row r="302" spans="1:6" ht="30" hidden="1">
      <c r="A302" s="141" t="s">
        <v>307</v>
      </c>
      <c r="B302" s="142" t="s">
        <v>352</v>
      </c>
      <c r="C302" s="142" t="s">
        <v>273</v>
      </c>
      <c r="D302" s="142" t="s">
        <v>13</v>
      </c>
      <c r="E302" s="142" t="s">
        <v>176</v>
      </c>
      <c r="F302" s="59"/>
    </row>
    <row r="303" spans="1:7" ht="30">
      <c r="A303" s="141" t="s">
        <v>307</v>
      </c>
      <c r="B303" s="142" t="s">
        <v>352</v>
      </c>
      <c r="C303" s="142" t="s">
        <v>273</v>
      </c>
      <c r="D303" s="142" t="s">
        <v>172</v>
      </c>
      <c r="E303" s="142" t="s">
        <v>172</v>
      </c>
      <c r="F303" s="59">
        <v>100</v>
      </c>
      <c r="G303" s="111">
        <f>SUM(Ведомственная!G337)</f>
        <v>100</v>
      </c>
    </row>
    <row r="304" spans="1:6" ht="15">
      <c r="A304" s="141" t="s">
        <v>308</v>
      </c>
      <c r="B304" s="142" t="s">
        <v>353</v>
      </c>
      <c r="C304" s="142"/>
      <c r="D304" s="142"/>
      <c r="E304" s="142"/>
      <c r="F304" s="59">
        <f>SUM(F308)+F305</f>
        <v>5774.4</v>
      </c>
    </row>
    <row r="305" spans="1:6" ht="15" hidden="1">
      <c r="A305" s="25" t="s">
        <v>35</v>
      </c>
      <c r="B305" s="15" t="s">
        <v>594</v>
      </c>
      <c r="C305" s="142"/>
      <c r="D305" s="142"/>
      <c r="E305" s="142"/>
      <c r="F305" s="59">
        <f>SUM(F306)</f>
        <v>0</v>
      </c>
    </row>
    <row r="306" spans="1:6" ht="15" hidden="1">
      <c r="A306" s="25" t="s">
        <v>304</v>
      </c>
      <c r="B306" s="15" t="s">
        <v>595</v>
      </c>
      <c r="C306" s="142"/>
      <c r="D306" s="142"/>
      <c r="E306" s="142"/>
      <c r="F306" s="59">
        <f>SUM(F307)</f>
        <v>0</v>
      </c>
    </row>
    <row r="307" spans="1:7" ht="30" hidden="1">
      <c r="A307" s="25" t="s">
        <v>52</v>
      </c>
      <c r="B307" s="15" t="s">
        <v>595</v>
      </c>
      <c r="C307" s="142" t="s">
        <v>93</v>
      </c>
      <c r="D307" s="142" t="s">
        <v>172</v>
      </c>
      <c r="E307" s="142" t="s">
        <v>44</v>
      </c>
      <c r="F307" s="59"/>
      <c r="G307" s="111">
        <f>SUM(Ведомственная!G280)</f>
        <v>0</v>
      </c>
    </row>
    <row r="308" spans="1:6" ht="30">
      <c r="A308" s="141" t="s">
        <v>306</v>
      </c>
      <c r="B308" s="142" t="s">
        <v>354</v>
      </c>
      <c r="C308" s="142"/>
      <c r="D308" s="142"/>
      <c r="E308" s="142"/>
      <c r="F308" s="59">
        <f>SUM(F309:F310)</f>
        <v>5774.4</v>
      </c>
    </row>
    <row r="309" spans="1:7" ht="30">
      <c r="A309" s="141" t="s">
        <v>307</v>
      </c>
      <c r="B309" s="142" t="s">
        <v>354</v>
      </c>
      <c r="C309" s="142" t="s">
        <v>273</v>
      </c>
      <c r="D309" s="142" t="s">
        <v>172</v>
      </c>
      <c r="E309" s="142" t="s">
        <v>44</v>
      </c>
      <c r="F309" s="59">
        <v>4900</v>
      </c>
      <c r="G309" s="111">
        <f>SUM(Ведомственная!G282)</f>
        <v>4900</v>
      </c>
    </row>
    <row r="310" spans="1:7" ht="30">
      <c r="A310" s="141" t="s">
        <v>307</v>
      </c>
      <c r="B310" s="142" t="s">
        <v>354</v>
      </c>
      <c r="C310" s="142" t="s">
        <v>273</v>
      </c>
      <c r="D310" s="142" t="s">
        <v>172</v>
      </c>
      <c r="E310" s="142" t="s">
        <v>172</v>
      </c>
      <c r="F310" s="59">
        <v>874.4</v>
      </c>
      <c r="G310" s="111">
        <f>SUM(Ведомственная!G340)</f>
        <v>874.4</v>
      </c>
    </row>
    <row r="311" spans="1:6" ht="30">
      <c r="A311" s="22" t="s">
        <v>278</v>
      </c>
      <c r="B311" s="14" t="s">
        <v>269</v>
      </c>
      <c r="C311" s="14"/>
      <c r="D311" s="30"/>
      <c r="E311" s="30"/>
      <c r="F311" s="35">
        <f>SUM(F313)</f>
        <v>500</v>
      </c>
    </row>
    <row r="312" spans="1:6" ht="60">
      <c r="A312" s="36" t="s">
        <v>573</v>
      </c>
      <c r="B312" s="14" t="s">
        <v>830</v>
      </c>
      <c r="C312" s="14"/>
      <c r="D312" s="218"/>
      <c r="E312" s="218"/>
      <c r="F312" s="35">
        <f>SUM(F313)</f>
        <v>500</v>
      </c>
    </row>
    <row r="313" spans="1:7" ht="15">
      <c r="A313" s="22" t="s">
        <v>42</v>
      </c>
      <c r="B313" s="14" t="s">
        <v>830</v>
      </c>
      <c r="C313" s="14">
        <v>300</v>
      </c>
      <c r="D313" s="30" t="s">
        <v>31</v>
      </c>
      <c r="E313" s="30" t="s">
        <v>54</v>
      </c>
      <c r="F313" s="35">
        <v>500</v>
      </c>
      <c r="G313" s="111">
        <f>SUM(Ведомственная!G405)</f>
        <v>500</v>
      </c>
    </row>
    <row r="314" spans="1:8" s="118" customFormat="1" ht="28.5">
      <c r="A314" s="143" t="s">
        <v>674</v>
      </c>
      <c r="B314" s="140" t="s">
        <v>342</v>
      </c>
      <c r="C314" s="140"/>
      <c r="D314" s="140"/>
      <c r="E314" s="140"/>
      <c r="F314" s="125">
        <f>SUM(F321)+F315</f>
        <v>10226.8</v>
      </c>
      <c r="G314" s="111"/>
      <c r="H314" s="238">
        <f>SUM(G315:G325)</f>
        <v>10226.8</v>
      </c>
    </row>
    <row r="315" spans="1:6" ht="30">
      <c r="A315" s="141" t="s">
        <v>306</v>
      </c>
      <c r="B315" s="149" t="s">
        <v>365</v>
      </c>
      <c r="C315" s="149"/>
      <c r="D315" s="149"/>
      <c r="E315" s="149"/>
      <c r="F315" s="294">
        <f>SUM(F316:F320)</f>
        <v>4400</v>
      </c>
    </row>
    <row r="316" spans="1:7" ht="30" hidden="1">
      <c r="A316" s="141" t="s">
        <v>307</v>
      </c>
      <c r="B316" s="149" t="s">
        <v>365</v>
      </c>
      <c r="C316" s="149" t="s">
        <v>273</v>
      </c>
      <c r="D316" s="149" t="s">
        <v>13</v>
      </c>
      <c r="E316" s="149" t="s">
        <v>176</v>
      </c>
      <c r="F316" s="294"/>
      <c r="G316" s="111">
        <f>SUM(Ведомственная!G205)</f>
        <v>0</v>
      </c>
    </row>
    <row r="317" spans="1:7" ht="30">
      <c r="A317" s="141" t="s">
        <v>307</v>
      </c>
      <c r="B317" s="149" t="s">
        <v>365</v>
      </c>
      <c r="C317" s="149" t="s">
        <v>273</v>
      </c>
      <c r="D317" s="149" t="s">
        <v>172</v>
      </c>
      <c r="E317" s="149" t="s">
        <v>172</v>
      </c>
      <c r="F317" s="294">
        <v>2400</v>
      </c>
      <c r="G317" s="111">
        <f>SUM(Ведомственная!G343)</f>
        <v>2400</v>
      </c>
    </row>
    <row r="318" spans="1:7" ht="30">
      <c r="A318" s="141" t="s">
        <v>307</v>
      </c>
      <c r="B318" s="149" t="s">
        <v>365</v>
      </c>
      <c r="C318" s="149" t="s">
        <v>273</v>
      </c>
      <c r="D318" s="149" t="s">
        <v>15</v>
      </c>
      <c r="E318" s="149" t="s">
        <v>13</v>
      </c>
      <c r="F318" s="294">
        <v>300</v>
      </c>
      <c r="G318" s="111">
        <f>SUM(Ведомственная!G394)</f>
        <v>300</v>
      </c>
    </row>
    <row r="319" spans="1:6" ht="30" hidden="1">
      <c r="A319" s="141" t="s">
        <v>307</v>
      </c>
      <c r="B319" s="149" t="s">
        <v>365</v>
      </c>
      <c r="C319" s="149" t="s">
        <v>273</v>
      </c>
      <c r="D319" s="149" t="s">
        <v>15</v>
      </c>
      <c r="E319" s="149" t="s">
        <v>34</v>
      </c>
      <c r="F319" s="294"/>
    </row>
    <row r="320" spans="1:7" ht="30">
      <c r="A320" s="141" t="s">
        <v>307</v>
      </c>
      <c r="B320" s="149" t="s">
        <v>365</v>
      </c>
      <c r="C320" s="149" t="s">
        <v>273</v>
      </c>
      <c r="D320" s="149" t="s">
        <v>173</v>
      </c>
      <c r="E320" s="149" t="s">
        <v>34</v>
      </c>
      <c r="F320" s="294">
        <v>1700</v>
      </c>
      <c r="G320" s="111">
        <f>Ведомственная!G444</f>
        <v>1700</v>
      </c>
    </row>
    <row r="321" spans="1:6" ht="30">
      <c r="A321" s="141" t="s">
        <v>676</v>
      </c>
      <c r="B321" s="142" t="s">
        <v>343</v>
      </c>
      <c r="C321" s="142"/>
      <c r="D321" s="142"/>
      <c r="E321" s="142"/>
      <c r="F321" s="59">
        <f>SUM(F322)</f>
        <v>5826.8</v>
      </c>
    </row>
    <row r="322" spans="1:6" ht="30">
      <c r="A322" s="141" t="s">
        <v>45</v>
      </c>
      <c r="B322" s="142" t="s">
        <v>344</v>
      </c>
      <c r="C322" s="142"/>
      <c r="D322" s="142"/>
      <c r="E322" s="142"/>
      <c r="F322" s="59">
        <f>SUM(F323:F325)</f>
        <v>5826.8</v>
      </c>
    </row>
    <row r="323" spans="1:7" ht="45">
      <c r="A323" s="141" t="s">
        <v>51</v>
      </c>
      <c r="B323" s="142" t="s">
        <v>344</v>
      </c>
      <c r="C323" s="142" t="s">
        <v>91</v>
      </c>
      <c r="D323" s="142" t="s">
        <v>13</v>
      </c>
      <c r="E323" s="142" t="s">
        <v>24</v>
      </c>
      <c r="F323" s="59">
        <v>4777.5</v>
      </c>
      <c r="G323" s="111">
        <f>SUM(Ведомственная!G226)</f>
        <v>4777.5</v>
      </c>
    </row>
    <row r="324" spans="1:7" ht="30">
      <c r="A324" s="141" t="s">
        <v>52</v>
      </c>
      <c r="B324" s="142" t="s">
        <v>344</v>
      </c>
      <c r="C324" s="142" t="s">
        <v>93</v>
      </c>
      <c r="D324" s="142" t="s">
        <v>13</v>
      </c>
      <c r="E324" s="142" t="s">
        <v>24</v>
      </c>
      <c r="F324" s="59">
        <v>1027.5</v>
      </c>
      <c r="G324" s="111">
        <f>SUM(Ведомственная!G227)</f>
        <v>1027.5</v>
      </c>
    </row>
    <row r="325" spans="1:7" ht="15">
      <c r="A325" s="141" t="s">
        <v>22</v>
      </c>
      <c r="B325" s="142" t="s">
        <v>344</v>
      </c>
      <c r="C325" s="142" t="s">
        <v>98</v>
      </c>
      <c r="D325" s="142" t="s">
        <v>13</v>
      </c>
      <c r="E325" s="142" t="s">
        <v>24</v>
      </c>
      <c r="F325" s="59">
        <v>21.8</v>
      </c>
      <c r="G325" s="111">
        <f>SUM(Ведомственная!G228)</f>
        <v>21.8</v>
      </c>
    </row>
    <row r="326" spans="1:8" s="118" customFormat="1" ht="28.5">
      <c r="A326" s="17" t="s">
        <v>688</v>
      </c>
      <c r="B326" s="27" t="s">
        <v>266</v>
      </c>
      <c r="C326" s="27"/>
      <c r="D326" s="60"/>
      <c r="E326" s="60"/>
      <c r="F326" s="130">
        <f>SUM(F327+F335+F333)</f>
        <v>6743.5</v>
      </c>
      <c r="G326" s="111"/>
      <c r="H326" s="238">
        <f>SUM(G329:G338)</f>
        <v>6743.5</v>
      </c>
    </row>
    <row r="327" spans="1:6" ht="14.25" customHeight="1">
      <c r="A327" s="22" t="s">
        <v>35</v>
      </c>
      <c r="B327" s="14" t="s">
        <v>275</v>
      </c>
      <c r="C327" s="14"/>
      <c r="D327" s="30"/>
      <c r="E327" s="30"/>
      <c r="F327" s="35">
        <f>SUM(F328)+F330</f>
        <v>1010</v>
      </c>
    </row>
    <row r="328" spans="1:6" ht="45" hidden="1">
      <c r="A328" s="22" t="s">
        <v>313</v>
      </c>
      <c r="B328" s="14" t="s">
        <v>314</v>
      </c>
      <c r="C328" s="14"/>
      <c r="D328" s="30"/>
      <c r="E328" s="30"/>
      <c r="F328" s="35">
        <f>SUM(F329)</f>
        <v>0</v>
      </c>
    </row>
    <row r="329" spans="1:7" ht="15" hidden="1">
      <c r="A329" s="22" t="s">
        <v>92</v>
      </c>
      <c r="B329" s="14" t="s">
        <v>314</v>
      </c>
      <c r="C329" s="30" t="s">
        <v>93</v>
      </c>
      <c r="D329" s="30"/>
      <c r="E329" s="30"/>
      <c r="F329" s="35"/>
      <c r="G329" s="111">
        <f>SUM(Ведомственная!G362)</f>
        <v>0</v>
      </c>
    </row>
    <row r="330" spans="1:6" ht="45">
      <c r="A330" s="22" t="s">
        <v>313</v>
      </c>
      <c r="B330" s="14" t="s">
        <v>314</v>
      </c>
      <c r="C330" s="14"/>
      <c r="D330" s="30"/>
      <c r="E330" s="30"/>
      <c r="F330" s="35">
        <f>SUM(F331:F332)</f>
        <v>1010</v>
      </c>
    </row>
    <row r="331" spans="1:7" ht="45">
      <c r="A331" s="22" t="s">
        <v>51</v>
      </c>
      <c r="B331" s="14" t="s">
        <v>314</v>
      </c>
      <c r="C331" s="14">
        <v>100</v>
      </c>
      <c r="D331" s="30" t="s">
        <v>78</v>
      </c>
      <c r="E331" s="30" t="s">
        <v>172</v>
      </c>
      <c r="F331" s="35">
        <v>1</v>
      </c>
      <c r="G331" s="111">
        <f>SUM(Ведомственная!G364)</f>
        <v>1</v>
      </c>
    </row>
    <row r="332" spans="1:7" ht="30">
      <c r="A332" s="22" t="s">
        <v>52</v>
      </c>
      <c r="B332" s="14" t="s">
        <v>314</v>
      </c>
      <c r="C332" s="30" t="s">
        <v>93</v>
      </c>
      <c r="D332" s="30" t="s">
        <v>78</v>
      </c>
      <c r="E332" s="30" t="s">
        <v>172</v>
      </c>
      <c r="F332" s="35">
        <v>1009</v>
      </c>
      <c r="G332" s="111">
        <f>SUM(Ведомственная!G365)</f>
        <v>1009</v>
      </c>
    </row>
    <row r="333" spans="1:6" ht="30">
      <c r="A333" s="25" t="s">
        <v>306</v>
      </c>
      <c r="B333" s="14" t="s">
        <v>696</v>
      </c>
      <c r="C333" s="30"/>
      <c r="D333" s="30"/>
      <c r="E333" s="30"/>
      <c r="F333" s="35">
        <f>SUM(F334)</f>
        <v>100</v>
      </c>
    </row>
    <row r="334" spans="1:7" ht="30">
      <c r="A334" s="25" t="s">
        <v>307</v>
      </c>
      <c r="B334" s="14" t="s">
        <v>696</v>
      </c>
      <c r="C334" s="30" t="s">
        <v>273</v>
      </c>
      <c r="D334" s="30" t="s">
        <v>78</v>
      </c>
      <c r="E334" s="30" t="s">
        <v>172</v>
      </c>
      <c r="F334" s="35">
        <v>100</v>
      </c>
      <c r="G334" s="111">
        <f>SUM(Ведомственная!G367)</f>
        <v>100</v>
      </c>
    </row>
    <row r="335" spans="1:6" ht="30">
      <c r="A335" s="22" t="s">
        <v>45</v>
      </c>
      <c r="B335" s="14" t="s">
        <v>267</v>
      </c>
      <c r="C335" s="14"/>
      <c r="D335" s="30"/>
      <c r="E335" s="30"/>
      <c r="F335" s="35">
        <f>SUM(F336:F338)</f>
        <v>5633.5</v>
      </c>
    </row>
    <row r="336" spans="1:7" ht="45">
      <c r="A336" s="22" t="s">
        <v>51</v>
      </c>
      <c r="B336" s="14" t="s">
        <v>267</v>
      </c>
      <c r="C336" s="30" t="s">
        <v>91</v>
      </c>
      <c r="D336" s="30" t="s">
        <v>78</v>
      </c>
      <c r="E336" s="30" t="s">
        <v>54</v>
      </c>
      <c r="F336" s="35">
        <v>4750.2</v>
      </c>
      <c r="G336" s="111">
        <f>SUM(Ведомственная!G355)</f>
        <v>4750.2</v>
      </c>
    </row>
    <row r="337" spans="1:7" ht="30">
      <c r="A337" s="22" t="s">
        <v>52</v>
      </c>
      <c r="B337" s="14" t="s">
        <v>267</v>
      </c>
      <c r="C337" s="30" t="s">
        <v>93</v>
      </c>
      <c r="D337" s="30" t="s">
        <v>78</v>
      </c>
      <c r="E337" s="30" t="s">
        <v>54</v>
      </c>
      <c r="F337" s="35">
        <v>829.3</v>
      </c>
      <c r="G337" s="111">
        <f>SUM(Ведомственная!G356)</f>
        <v>829.3</v>
      </c>
    </row>
    <row r="338" spans="1:7" ht="15">
      <c r="A338" s="22" t="s">
        <v>22</v>
      </c>
      <c r="B338" s="14" t="s">
        <v>267</v>
      </c>
      <c r="C338" s="30" t="s">
        <v>98</v>
      </c>
      <c r="D338" s="30" t="s">
        <v>78</v>
      </c>
      <c r="E338" s="30" t="s">
        <v>54</v>
      </c>
      <c r="F338" s="35">
        <v>54</v>
      </c>
      <c r="G338" s="111">
        <f>SUM(Ведомственная!G357)</f>
        <v>54</v>
      </c>
    </row>
    <row r="339" spans="1:8" s="118" customFormat="1" ht="42.75">
      <c r="A339" s="17" t="s">
        <v>665</v>
      </c>
      <c r="B339" s="27" t="s">
        <v>232</v>
      </c>
      <c r="C339" s="27"/>
      <c r="D339" s="60"/>
      <c r="E339" s="60"/>
      <c r="F339" s="130">
        <f>SUM(F340)+F359+F351</f>
        <v>30631.300000000003</v>
      </c>
      <c r="G339" s="120">
        <f>F339-H340</f>
        <v>0</v>
      </c>
      <c r="H339" s="238">
        <f>SUM(G340:G363)</f>
        <v>30631.3</v>
      </c>
    </row>
    <row r="340" spans="1:8" ht="30">
      <c r="A340" s="22" t="s">
        <v>233</v>
      </c>
      <c r="B340" s="14" t="s">
        <v>234</v>
      </c>
      <c r="C340" s="14"/>
      <c r="D340" s="30"/>
      <c r="E340" s="30"/>
      <c r="F340" s="35">
        <f>SUM(F343)+F341</f>
        <v>25452.7</v>
      </c>
      <c r="H340" s="146">
        <f>SUM(Ведомственная!G103+Ведомственная!G229+Ведомственная!G283+Ведомственная!G180)</f>
        <v>30631.300000000003</v>
      </c>
    </row>
    <row r="341" spans="1:6" ht="45" hidden="1">
      <c r="A341" s="25" t="s">
        <v>485</v>
      </c>
      <c r="B341" s="14" t="s">
        <v>486</v>
      </c>
      <c r="C341" s="34"/>
      <c r="D341" s="50"/>
      <c r="E341" s="138"/>
      <c r="F341" s="294">
        <f>F342</f>
        <v>0</v>
      </c>
    </row>
    <row r="342" spans="1:7" ht="30" hidden="1">
      <c r="A342" s="25" t="s">
        <v>307</v>
      </c>
      <c r="B342" s="14" t="s">
        <v>486</v>
      </c>
      <c r="C342" s="34" t="s">
        <v>273</v>
      </c>
      <c r="D342" s="30" t="s">
        <v>116</v>
      </c>
      <c r="E342" s="30" t="s">
        <v>34</v>
      </c>
      <c r="F342" s="294"/>
      <c r="G342" s="111">
        <f>Ведомственная!G373</f>
        <v>0</v>
      </c>
    </row>
    <row r="343" spans="1:6" ht="30">
      <c r="A343" s="22" t="s">
        <v>80</v>
      </c>
      <c r="B343" s="14" t="s">
        <v>235</v>
      </c>
      <c r="C343" s="14"/>
      <c r="D343" s="30"/>
      <c r="E343" s="30"/>
      <c r="F343" s="35">
        <f>SUM(F344)</f>
        <v>25452.7</v>
      </c>
    </row>
    <row r="344" spans="1:6" ht="30">
      <c r="A344" s="22" t="s">
        <v>236</v>
      </c>
      <c r="B344" s="14" t="s">
        <v>237</v>
      </c>
      <c r="C344" s="14"/>
      <c r="D344" s="30"/>
      <c r="E344" s="30"/>
      <c r="F344" s="35">
        <f>SUM(F345:F350)</f>
        <v>25452.7</v>
      </c>
    </row>
    <row r="345" spans="1:7" ht="29.25" customHeight="1">
      <c r="A345" s="22" t="s">
        <v>52</v>
      </c>
      <c r="B345" s="14" t="s">
        <v>237</v>
      </c>
      <c r="C345" s="14">
        <v>200</v>
      </c>
      <c r="D345" s="30" t="s">
        <v>34</v>
      </c>
      <c r="E345" s="30">
        <v>13</v>
      </c>
      <c r="F345" s="35">
        <f>17082.7-250-3500</f>
        <v>13332.7</v>
      </c>
      <c r="G345" s="111">
        <f>SUM(Ведомственная!G107)</f>
        <v>13332.7</v>
      </c>
    </row>
    <row r="346" spans="1:7" ht="28.5" customHeight="1">
      <c r="A346" s="22" t="s">
        <v>52</v>
      </c>
      <c r="B346" s="14" t="s">
        <v>237</v>
      </c>
      <c r="C346" s="14">
        <v>200</v>
      </c>
      <c r="D346" s="30" t="s">
        <v>13</v>
      </c>
      <c r="E346" s="30" t="s">
        <v>15</v>
      </c>
      <c r="F346" s="35">
        <v>100</v>
      </c>
      <c r="G346" s="111">
        <f>SUM(Ведомственная!G184)</f>
        <v>100</v>
      </c>
    </row>
    <row r="347" spans="1:7" ht="30" hidden="1">
      <c r="A347" s="22" t="s">
        <v>52</v>
      </c>
      <c r="B347" s="14" t="s">
        <v>237</v>
      </c>
      <c r="C347" s="14">
        <v>200</v>
      </c>
      <c r="D347" s="30" t="s">
        <v>172</v>
      </c>
      <c r="E347" s="30" t="s">
        <v>44</v>
      </c>
      <c r="F347" s="35"/>
      <c r="G347" s="111">
        <f>SUM(Ведомственная!G287)</f>
        <v>0</v>
      </c>
    </row>
    <row r="348" spans="1:7" ht="30" hidden="1">
      <c r="A348" s="22" t="s">
        <v>52</v>
      </c>
      <c r="B348" s="14" t="s">
        <v>237</v>
      </c>
      <c r="C348" s="14">
        <v>200</v>
      </c>
      <c r="D348" s="30" t="s">
        <v>116</v>
      </c>
      <c r="E348" s="30" t="s">
        <v>44</v>
      </c>
      <c r="F348" s="35"/>
      <c r="G348" s="111">
        <f>SUM(Ведомственная!G379)</f>
        <v>0</v>
      </c>
    </row>
    <row r="349" spans="1:7" ht="30">
      <c r="A349" s="25" t="s">
        <v>307</v>
      </c>
      <c r="B349" s="14" t="s">
        <v>237</v>
      </c>
      <c r="C349" s="14">
        <v>400</v>
      </c>
      <c r="D349" s="30" t="s">
        <v>172</v>
      </c>
      <c r="E349" s="30" t="s">
        <v>44</v>
      </c>
      <c r="F349" s="35">
        <v>12000</v>
      </c>
      <c r="G349" s="111">
        <f>SUM(Ведомственная!G288)</f>
        <v>12000</v>
      </c>
    </row>
    <row r="350" spans="1:7" ht="15">
      <c r="A350" s="22" t="s">
        <v>22</v>
      </c>
      <c r="B350" s="14" t="s">
        <v>237</v>
      </c>
      <c r="C350" s="14">
        <v>800</v>
      </c>
      <c r="D350" s="30" t="s">
        <v>34</v>
      </c>
      <c r="E350" s="30">
        <v>13</v>
      </c>
      <c r="F350" s="35">
        <v>20</v>
      </c>
      <c r="G350" s="111">
        <f>SUM(Ведомственная!G108)</f>
        <v>20</v>
      </c>
    </row>
    <row r="351" spans="1:6" ht="45">
      <c r="A351" s="22" t="s">
        <v>256</v>
      </c>
      <c r="B351" s="14" t="s">
        <v>257</v>
      </c>
      <c r="C351" s="30"/>
      <c r="D351" s="30"/>
      <c r="E351" s="30"/>
      <c r="F351" s="35">
        <f>SUM(F352)+F353+F355+F357</f>
        <v>4189.6</v>
      </c>
    </row>
    <row r="352" spans="1:7" ht="30">
      <c r="A352" s="22" t="s">
        <v>52</v>
      </c>
      <c r="B352" s="14" t="s">
        <v>257</v>
      </c>
      <c r="C352" s="30" t="s">
        <v>93</v>
      </c>
      <c r="D352" s="30" t="s">
        <v>13</v>
      </c>
      <c r="E352" s="30" t="s">
        <v>24</v>
      </c>
      <c r="F352" s="35">
        <f>3622.6-50</f>
        <v>3572.6</v>
      </c>
      <c r="G352" s="111">
        <f>SUM(Ведомственная!G231)</f>
        <v>3572.6</v>
      </c>
    </row>
    <row r="353" spans="1:6" ht="30">
      <c r="A353" s="36" t="s">
        <v>683</v>
      </c>
      <c r="B353" s="14" t="s">
        <v>831</v>
      </c>
      <c r="C353" s="218"/>
      <c r="D353" s="218"/>
      <c r="E353" s="218"/>
      <c r="F353" s="35">
        <f>SUM(F354)</f>
        <v>265</v>
      </c>
    </row>
    <row r="354" spans="1:7" ht="30">
      <c r="A354" s="217" t="s">
        <v>52</v>
      </c>
      <c r="B354" s="14" t="s">
        <v>831</v>
      </c>
      <c r="C354" s="218" t="s">
        <v>93</v>
      </c>
      <c r="D354" s="218" t="s">
        <v>13</v>
      </c>
      <c r="E354" s="218" t="s">
        <v>24</v>
      </c>
      <c r="F354" s="35">
        <v>265</v>
      </c>
      <c r="G354" s="111">
        <f>SUM(Ведомственная!G233)</f>
        <v>265</v>
      </c>
    </row>
    <row r="355" spans="1:6" ht="30">
      <c r="A355" s="36" t="s">
        <v>834</v>
      </c>
      <c r="B355" s="14" t="s">
        <v>833</v>
      </c>
      <c r="C355" s="218"/>
      <c r="D355" s="218"/>
      <c r="E355" s="218"/>
      <c r="F355" s="35">
        <f>SUM(F356)</f>
        <v>50</v>
      </c>
    </row>
    <row r="356" spans="1:7" ht="30">
      <c r="A356" s="217" t="s">
        <v>52</v>
      </c>
      <c r="B356" s="14" t="s">
        <v>833</v>
      </c>
      <c r="C356" s="218" t="s">
        <v>93</v>
      </c>
      <c r="D356" s="218" t="s">
        <v>13</v>
      </c>
      <c r="E356" s="218" t="s">
        <v>24</v>
      </c>
      <c r="F356" s="35">
        <v>50</v>
      </c>
      <c r="G356" s="111">
        <f>SUM(Ведомственная!G235)</f>
        <v>50</v>
      </c>
    </row>
    <row r="357" spans="1:6" ht="30">
      <c r="A357" s="36" t="s">
        <v>684</v>
      </c>
      <c r="B357" s="14" t="s">
        <v>832</v>
      </c>
      <c r="C357" s="218"/>
      <c r="D357" s="218"/>
      <c r="E357" s="218"/>
      <c r="F357" s="35">
        <f>SUM(F358)</f>
        <v>302</v>
      </c>
    </row>
    <row r="358" spans="1:7" ht="30">
      <c r="A358" s="217" t="s">
        <v>52</v>
      </c>
      <c r="B358" s="14" t="s">
        <v>832</v>
      </c>
      <c r="C358" s="218" t="s">
        <v>93</v>
      </c>
      <c r="D358" s="218" t="s">
        <v>13</v>
      </c>
      <c r="E358" s="218" t="s">
        <v>24</v>
      </c>
      <c r="F358" s="35">
        <v>302</v>
      </c>
      <c r="G358" s="111">
        <f>SUM(Ведомственная!G236)</f>
        <v>302</v>
      </c>
    </row>
    <row r="359" spans="1:6" ht="30">
      <c r="A359" s="22" t="s">
        <v>238</v>
      </c>
      <c r="B359" s="14" t="s">
        <v>239</v>
      </c>
      <c r="C359" s="14"/>
      <c r="D359" s="30"/>
      <c r="E359" s="30"/>
      <c r="F359" s="35">
        <f>SUM(F360)</f>
        <v>989</v>
      </c>
    </row>
    <row r="360" spans="1:6" ht="30">
      <c r="A360" s="22" t="s">
        <v>80</v>
      </c>
      <c r="B360" s="14" t="s">
        <v>240</v>
      </c>
      <c r="C360" s="14"/>
      <c r="D360" s="30"/>
      <c r="E360" s="30"/>
      <c r="F360" s="35">
        <f>SUM(F361)</f>
        <v>989</v>
      </c>
    </row>
    <row r="361" spans="1:6" ht="30">
      <c r="A361" s="22" t="s">
        <v>236</v>
      </c>
      <c r="B361" s="14" t="s">
        <v>241</v>
      </c>
      <c r="C361" s="14"/>
      <c r="D361" s="30"/>
      <c r="E361" s="30"/>
      <c r="F361" s="35">
        <f>SUM(F362:F363)</f>
        <v>989</v>
      </c>
    </row>
    <row r="362" spans="1:7" ht="29.25" customHeight="1">
      <c r="A362" s="22" t="s">
        <v>52</v>
      </c>
      <c r="B362" s="14" t="s">
        <v>241</v>
      </c>
      <c r="C362" s="14">
        <v>200</v>
      </c>
      <c r="D362" s="30" t="s">
        <v>34</v>
      </c>
      <c r="E362" s="30">
        <v>13</v>
      </c>
      <c r="F362" s="35">
        <v>989</v>
      </c>
      <c r="G362" s="111">
        <f>SUM(Ведомственная!G112)</f>
        <v>989</v>
      </c>
    </row>
    <row r="363" spans="1:7" ht="15" hidden="1">
      <c r="A363" s="22" t="s">
        <v>22</v>
      </c>
      <c r="B363" s="14" t="s">
        <v>241</v>
      </c>
      <c r="C363" s="14">
        <v>800</v>
      </c>
      <c r="D363" s="30" t="s">
        <v>34</v>
      </c>
      <c r="E363" s="30">
        <v>13</v>
      </c>
      <c r="F363" s="35"/>
      <c r="G363" s="111">
        <f>SUM(Ведомственная!G113)</f>
        <v>0</v>
      </c>
    </row>
    <row r="364" spans="1:8" s="118" customFormat="1" ht="29.25" customHeight="1">
      <c r="A364" s="17" t="s">
        <v>691</v>
      </c>
      <c r="B364" s="27" t="s">
        <v>260</v>
      </c>
      <c r="C364" s="60"/>
      <c r="D364" s="60"/>
      <c r="E364" s="60"/>
      <c r="F364" s="130">
        <f>SUM(F365)+F369+F371</f>
        <v>50620.5</v>
      </c>
      <c r="G364" s="111"/>
      <c r="H364" s="238">
        <f>SUM(G365:G375)</f>
        <v>50620.5</v>
      </c>
    </row>
    <row r="365" spans="1:8" ht="30">
      <c r="A365" s="22" t="s">
        <v>261</v>
      </c>
      <c r="B365" s="14" t="s">
        <v>263</v>
      </c>
      <c r="C365" s="30"/>
      <c r="D365" s="30"/>
      <c r="E365" s="30"/>
      <c r="F365" s="35">
        <f>SUM(F366)</f>
        <v>250</v>
      </c>
      <c r="H365" s="146">
        <f>SUM(Ведомственная!G414)</f>
        <v>50370.5</v>
      </c>
    </row>
    <row r="366" spans="1:7" ht="15">
      <c r="A366" s="22" t="s">
        <v>92</v>
      </c>
      <c r="B366" s="14" t="s">
        <v>263</v>
      </c>
      <c r="C366" s="30" t="s">
        <v>93</v>
      </c>
      <c r="D366" s="30" t="s">
        <v>172</v>
      </c>
      <c r="E366" s="30" t="s">
        <v>172</v>
      </c>
      <c r="F366" s="35">
        <v>250</v>
      </c>
      <c r="G366" s="111">
        <f>SUM(Ведомственная!G346)</f>
        <v>250</v>
      </c>
    </row>
    <row r="367" spans="1:6" ht="30" hidden="1">
      <c r="A367" s="25" t="s">
        <v>438</v>
      </c>
      <c r="B367" s="34" t="s">
        <v>439</v>
      </c>
      <c r="C367" s="34"/>
      <c r="D367" s="34"/>
      <c r="E367" s="34"/>
      <c r="F367" s="294">
        <f>SUM(F368)</f>
        <v>0</v>
      </c>
    </row>
    <row r="368" spans="1:6" ht="30" hidden="1">
      <c r="A368" s="25" t="s">
        <v>307</v>
      </c>
      <c r="B368" s="34" t="s">
        <v>439</v>
      </c>
      <c r="C368" s="34" t="s">
        <v>273</v>
      </c>
      <c r="D368" s="34" t="s">
        <v>172</v>
      </c>
      <c r="E368" s="34" t="s">
        <v>172</v>
      </c>
      <c r="F368" s="294"/>
    </row>
    <row r="369" spans="1:6" ht="75" hidden="1">
      <c r="A369" s="22" t="s">
        <v>270</v>
      </c>
      <c r="B369" s="14" t="s">
        <v>271</v>
      </c>
      <c r="C369" s="14"/>
      <c r="D369" s="30"/>
      <c r="E369" s="30"/>
      <c r="F369" s="35">
        <f>SUM(F370)</f>
        <v>0</v>
      </c>
    </row>
    <row r="370" spans="1:7" ht="30" hidden="1">
      <c r="A370" s="25" t="s">
        <v>307</v>
      </c>
      <c r="B370" s="14" t="s">
        <v>271</v>
      </c>
      <c r="C370" s="14">
        <v>400</v>
      </c>
      <c r="D370" s="30" t="s">
        <v>31</v>
      </c>
      <c r="E370" s="30" t="s">
        <v>78</v>
      </c>
      <c r="F370" s="35"/>
      <c r="G370" s="111">
        <f>SUM(Ведомственная!G423)</f>
        <v>0</v>
      </c>
    </row>
    <row r="371" spans="1:8" ht="60">
      <c r="A371" s="22" t="s">
        <v>433</v>
      </c>
      <c r="B371" s="14" t="s">
        <v>436</v>
      </c>
      <c r="C371" s="14"/>
      <c r="D371" s="30"/>
      <c r="E371" s="30"/>
      <c r="F371" s="35">
        <f>SUM(F372+F374)</f>
        <v>50370.5</v>
      </c>
      <c r="H371" s="146">
        <f>Ведомственная!G414</f>
        <v>50370.5</v>
      </c>
    </row>
    <row r="372" spans="1:6" ht="15">
      <c r="A372" s="25" t="s">
        <v>988</v>
      </c>
      <c r="B372" s="14" t="s">
        <v>825</v>
      </c>
      <c r="C372" s="14"/>
      <c r="D372" s="30"/>
      <c r="E372" s="30"/>
      <c r="F372" s="35">
        <f>SUM(F373)</f>
        <v>24764.6</v>
      </c>
    </row>
    <row r="373" spans="1:7" ht="30">
      <c r="A373" s="22" t="s">
        <v>272</v>
      </c>
      <c r="B373" s="14" t="s">
        <v>825</v>
      </c>
      <c r="C373" s="14">
        <v>400</v>
      </c>
      <c r="D373" s="30" t="s">
        <v>31</v>
      </c>
      <c r="E373" s="30" t="s">
        <v>13</v>
      </c>
      <c r="F373" s="35">
        <v>24764.6</v>
      </c>
      <c r="G373" s="111">
        <f>SUM(Ведомственная!G417)</f>
        <v>24764.6</v>
      </c>
    </row>
    <row r="374" spans="1:6" ht="45">
      <c r="A374" s="22" t="s">
        <v>274</v>
      </c>
      <c r="B374" s="30" t="s">
        <v>826</v>
      </c>
      <c r="C374" s="14"/>
      <c r="D374" s="30"/>
      <c r="E374" s="30"/>
      <c r="F374" s="35">
        <f>SUM(F375)</f>
        <v>25605.9</v>
      </c>
    </row>
    <row r="375" spans="1:7" ht="30">
      <c r="A375" s="22" t="s">
        <v>272</v>
      </c>
      <c r="B375" s="30" t="s">
        <v>826</v>
      </c>
      <c r="C375" s="30" t="s">
        <v>273</v>
      </c>
      <c r="D375" s="30" t="s">
        <v>31</v>
      </c>
      <c r="E375" s="30" t="s">
        <v>13</v>
      </c>
      <c r="F375" s="35">
        <v>25605.9</v>
      </c>
      <c r="G375" s="111">
        <f>SUM(Ведомственная!G419)</f>
        <v>25605.9</v>
      </c>
    </row>
    <row r="376" spans="1:8" s="118" customFormat="1" ht="28.5">
      <c r="A376" s="121" t="s">
        <v>784</v>
      </c>
      <c r="B376" s="151" t="s">
        <v>243</v>
      </c>
      <c r="C376" s="151"/>
      <c r="D376" s="151"/>
      <c r="E376" s="151"/>
      <c r="F376" s="130">
        <f>F377</f>
        <v>78</v>
      </c>
      <c r="G376" s="111"/>
      <c r="H376" s="238">
        <f>SUM(G377:G379)</f>
        <v>78</v>
      </c>
    </row>
    <row r="377" spans="1:6" ht="15">
      <c r="A377" s="36" t="s">
        <v>35</v>
      </c>
      <c r="B377" s="45" t="s">
        <v>409</v>
      </c>
      <c r="C377" s="45"/>
      <c r="D377" s="45"/>
      <c r="E377" s="45"/>
      <c r="F377" s="35">
        <f>F378</f>
        <v>78</v>
      </c>
    </row>
    <row r="378" spans="1:6" ht="15">
      <c r="A378" s="152" t="s">
        <v>156</v>
      </c>
      <c r="B378" s="45" t="s">
        <v>410</v>
      </c>
      <c r="C378" s="45"/>
      <c r="D378" s="45"/>
      <c r="E378" s="45"/>
      <c r="F378" s="35">
        <f>F379</f>
        <v>78</v>
      </c>
    </row>
    <row r="379" spans="1:7" ht="30">
      <c r="A379" s="36" t="s">
        <v>52</v>
      </c>
      <c r="B379" s="45" t="s">
        <v>410</v>
      </c>
      <c r="C379" s="45" t="s">
        <v>93</v>
      </c>
      <c r="D379" s="45" t="s">
        <v>116</v>
      </c>
      <c r="E379" s="45" t="s">
        <v>116</v>
      </c>
      <c r="F379" s="35">
        <v>78</v>
      </c>
      <c r="G379" s="111">
        <f>SUM(Ведомственная!G898)</f>
        <v>78</v>
      </c>
    </row>
    <row r="380" spans="1:8" ht="42.75">
      <c r="A380" s="121" t="s">
        <v>785</v>
      </c>
      <c r="B380" s="151" t="s">
        <v>411</v>
      </c>
      <c r="C380" s="151"/>
      <c r="D380" s="151"/>
      <c r="E380" s="151"/>
      <c r="F380" s="130">
        <f>F381</f>
        <v>78.5</v>
      </c>
      <c r="H380" s="146">
        <f>SUM(G381:G383)</f>
        <v>78.5</v>
      </c>
    </row>
    <row r="381" spans="1:6" ht="15">
      <c r="A381" s="36" t="s">
        <v>35</v>
      </c>
      <c r="B381" s="45" t="s">
        <v>412</v>
      </c>
      <c r="C381" s="45"/>
      <c r="D381" s="45"/>
      <c r="E381" s="45"/>
      <c r="F381" s="35">
        <f>F382</f>
        <v>78.5</v>
      </c>
    </row>
    <row r="382" spans="1:6" ht="15">
      <c r="A382" s="152" t="s">
        <v>156</v>
      </c>
      <c r="B382" s="45" t="s">
        <v>413</v>
      </c>
      <c r="C382" s="45"/>
      <c r="D382" s="45"/>
      <c r="E382" s="45"/>
      <c r="F382" s="35">
        <f>F383</f>
        <v>78.5</v>
      </c>
    </row>
    <row r="383" spans="1:7" ht="30">
      <c r="A383" s="36" t="s">
        <v>52</v>
      </c>
      <c r="B383" s="45" t="s">
        <v>413</v>
      </c>
      <c r="C383" s="45" t="s">
        <v>93</v>
      </c>
      <c r="D383" s="45" t="s">
        <v>116</v>
      </c>
      <c r="E383" s="45" t="s">
        <v>116</v>
      </c>
      <c r="F383" s="35">
        <v>78.5</v>
      </c>
      <c r="G383" s="111">
        <f>SUM(Ведомственная!G901)</f>
        <v>78.5</v>
      </c>
    </row>
    <row r="384" spans="1:8" ht="28.5">
      <c r="A384" s="121" t="s">
        <v>729</v>
      </c>
      <c r="B384" s="75" t="s">
        <v>118</v>
      </c>
      <c r="C384" s="75"/>
      <c r="D384" s="75"/>
      <c r="E384" s="75"/>
      <c r="F384" s="125">
        <f>F385+F394+F398+F404+F408+F419+F428+F457</f>
        <v>244429.1</v>
      </c>
      <c r="H384" s="146">
        <f>SUM(G388:G466)</f>
        <v>244429.09999999998</v>
      </c>
    </row>
    <row r="385" spans="1:8" ht="15">
      <c r="A385" s="36" t="s">
        <v>128</v>
      </c>
      <c r="B385" s="58" t="s">
        <v>129</v>
      </c>
      <c r="C385" s="58"/>
      <c r="D385" s="58"/>
      <c r="E385" s="58"/>
      <c r="F385" s="59">
        <f>F386+F389</f>
        <v>61539.5</v>
      </c>
      <c r="H385" s="146">
        <f>Ведомственная!G983+Ведомственная!G1010+Ведомственная!G1068</f>
        <v>244429.1</v>
      </c>
    </row>
    <row r="386" spans="1:6" ht="45">
      <c r="A386" s="36" t="s">
        <v>26</v>
      </c>
      <c r="B386" s="58" t="s">
        <v>130</v>
      </c>
      <c r="C386" s="58"/>
      <c r="D386" s="58"/>
      <c r="E386" s="58"/>
      <c r="F386" s="59">
        <f>F387</f>
        <v>35673</v>
      </c>
    </row>
    <row r="387" spans="1:6" ht="15">
      <c r="A387" s="36" t="s">
        <v>131</v>
      </c>
      <c r="B387" s="58" t="s">
        <v>132</v>
      </c>
      <c r="C387" s="58"/>
      <c r="D387" s="58"/>
      <c r="E387" s="58"/>
      <c r="F387" s="59">
        <f>F388</f>
        <v>35673</v>
      </c>
    </row>
    <row r="388" spans="1:7" ht="30">
      <c r="A388" s="36" t="s">
        <v>124</v>
      </c>
      <c r="B388" s="58" t="s">
        <v>132</v>
      </c>
      <c r="C388" s="58" t="s">
        <v>125</v>
      </c>
      <c r="D388" s="58" t="s">
        <v>15</v>
      </c>
      <c r="E388" s="58" t="s">
        <v>34</v>
      </c>
      <c r="F388" s="59">
        <v>35673</v>
      </c>
      <c r="G388" s="111">
        <f>SUM(Ведомственная!G1014)</f>
        <v>35673</v>
      </c>
    </row>
    <row r="389" spans="1:6" ht="30">
      <c r="A389" s="36" t="s">
        <v>45</v>
      </c>
      <c r="B389" s="58" t="s">
        <v>133</v>
      </c>
      <c r="C389" s="58"/>
      <c r="D389" s="58"/>
      <c r="E389" s="58"/>
      <c r="F389" s="59">
        <f>F390</f>
        <v>25866.5</v>
      </c>
    </row>
    <row r="390" spans="1:6" ht="15">
      <c r="A390" s="36" t="s">
        <v>131</v>
      </c>
      <c r="B390" s="58" t="s">
        <v>134</v>
      </c>
      <c r="C390" s="58"/>
      <c r="D390" s="58"/>
      <c r="E390" s="58"/>
      <c r="F390" s="59">
        <f>F391+F392+F393</f>
        <v>25866.5</v>
      </c>
    </row>
    <row r="391" spans="1:7" ht="60">
      <c r="A391" s="36" t="s">
        <v>135</v>
      </c>
      <c r="B391" s="58" t="s">
        <v>134</v>
      </c>
      <c r="C391" s="58" t="s">
        <v>91</v>
      </c>
      <c r="D391" s="58" t="s">
        <v>15</v>
      </c>
      <c r="E391" s="58" t="s">
        <v>34</v>
      </c>
      <c r="F391" s="59">
        <v>20496.7</v>
      </c>
      <c r="G391" s="111">
        <f>SUM(Ведомственная!G1017)</f>
        <v>20496.7</v>
      </c>
    </row>
    <row r="392" spans="1:7" ht="30">
      <c r="A392" s="36" t="s">
        <v>52</v>
      </c>
      <c r="B392" s="58" t="s">
        <v>134</v>
      </c>
      <c r="C392" s="58" t="s">
        <v>93</v>
      </c>
      <c r="D392" s="58" t="s">
        <v>15</v>
      </c>
      <c r="E392" s="58" t="s">
        <v>34</v>
      </c>
      <c r="F392" s="35">
        <v>5036.8</v>
      </c>
      <c r="G392" s="111">
        <f>SUM(Ведомственная!G1018)</f>
        <v>5036.8</v>
      </c>
    </row>
    <row r="393" spans="1:7" ht="15">
      <c r="A393" s="36" t="s">
        <v>22</v>
      </c>
      <c r="B393" s="58" t="s">
        <v>134</v>
      </c>
      <c r="C393" s="58" t="s">
        <v>98</v>
      </c>
      <c r="D393" s="58" t="s">
        <v>15</v>
      </c>
      <c r="E393" s="58" t="s">
        <v>34</v>
      </c>
      <c r="F393" s="59">
        <v>333</v>
      </c>
      <c r="G393" s="111">
        <f>SUM(Ведомственная!G1019)</f>
        <v>333</v>
      </c>
    </row>
    <row r="394" spans="1:6" ht="15">
      <c r="A394" s="36" t="s">
        <v>119</v>
      </c>
      <c r="B394" s="58" t="s">
        <v>120</v>
      </c>
      <c r="C394" s="58"/>
      <c r="D394" s="58"/>
      <c r="E394" s="58"/>
      <c r="F394" s="59">
        <f>F395</f>
        <v>84906.2</v>
      </c>
    </row>
    <row r="395" spans="1:6" ht="45">
      <c r="A395" s="36" t="s">
        <v>26</v>
      </c>
      <c r="B395" s="58" t="s">
        <v>121</v>
      </c>
      <c r="C395" s="58"/>
      <c r="D395" s="58"/>
      <c r="E395" s="58"/>
      <c r="F395" s="59">
        <f>F396</f>
        <v>84906.2</v>
      </c>
    </row>
    <row r="396" spans="1:6" ht="15">
      <c r="A396" s="36" t="s">
        <v>122</v>
      </c>
      <c r="B396" s="58" t="s">
        <v>123</v>
      </c>
      <c r="C396" s="58"/>
      <c r="D396" s="58"/>
      <c r="E396" s="58"/>
      <c r="F396" s="59">
        <f>F397</f>
        <v>84906.2</v>
      </c>
    </row>
    <row r="397" spans="1:7" ht="30">
      <c r="A397" s="36" t="s">
        <v>124</v>
      </c>
      <c r="B397" s="58" t="s">
        <v>123</v>
      </c>
      <c r="C397" s="58" t="s">
        <v>125</v>
      </c>
      <c r="D397" s="58" t="s">
        <v>116</v>
      </c>
      <c r="E397" s="58" t="s">
        <v>54</v>
      </c>
      <c r="F397" s="59">
        <v>84906.2</v>
      </c>
      <c r="G397" s="111">
        <f>Ведомственная!G987</f>
        <v>84906.2</v>
      </c>
    </row>
    <row r="398" spans="1:6" ht="15">
      <c r="A398" s="36" t="s">
        <v>136</v>
      </c>
      <c r="B398" s="58" t="s">
        <v>137</v>
      </c>
      <c r="C398" s="58"/>
      <c r="D398" s="58"/>
      <c r="E398" s="58"/>
      <c r="F398" s="59">
        <f>F399</f>
        <v>46392.1</v>
      </c>
    </row>
    <row r="399" spans="1:6" ht="30">
      <c r="A399" s="36" t="s">
        <v>45</v>
      </c>
      <c r="B399" s="58" t="s">
        <v>138</v>
      </c>
      <c r="C399" s="58"/>
      <c r="D399" s="58"/>
      <c r="E399" s="58"/>
      <c r="F399" s="59">
        <f>F400</f>
        <v>46392.1</v>
      </c>
    </row>
    <row r="400" spans="1:6" ht="15">
      <c r="A400" s="36" t="s">
        <v>139</v>
      </c>
      <c r="B400" s="58" t="s">
        <v>140</v>
      </c>
      <c r="C400" s="58"/>
      <c r="D400" s="58"/>
      <c r="E400" s="58"/>
      <c r="F400" s="59">
        <f>F401+F402+F403</f>
        <v>46392.1</v>
      </c>
    </row>
    <row r="401" spans="1:7" ht="60">
      <c r="A401" s="36" t="s">
        <v>135</v>
      </c>
      <c r="B401" s="58" t="s">
        <v>140</v>
      </c>
      <c r="C401" s="58" t="s">
        <v>91</v>
      </c>
      <c r="D401" s="58" t="s">
        <v>15</v>
      </c>
      <c r="E401" s="58" t="s">
        <v>34</v>
      </c>
      <c r="F401" s="59">
        <v>39191.7</v>
      </c>
      <c r="G401" s="111">
        <f>SUM(Ведомственная!G1023)</f>
        <v>39191.7</v>
      </c>
    </row>
    <row r="402" spans="1:7" ht="30">
      <c r="A402" s="36" t="s">
        <v>52</v>
      </c>
      <c r="B402" s="58" t="s">
        <v>140</v>
      </c>
      <c r="C402" s="58" t="s">
        <v>93</v>
      </c>
      <c r="D402" s="58" t="s">
        <v>15</v>
      </c>
      <c r="E402" s="58" t="s">
        <v>34</v>
      </c>
      <c r="F402" s="35">
        <v>6723.8</v>
      </c>
      <c r="G402" s="111">
        <f>SUM(Ведомственная!G1024)</f>
        <v>6723.8</v>
      </c>
    </row>
    <row r="403" spans="1:7" ht="15">
      <c r="A403" s="36" t="s">
        <v>22</v>
      </c>
      <c r="B403" s="58" t="s">
        <v>140</v>
      </c>
      <c r="C403" s="58" t="s">
        <v>98</v>
      </c>
      <c r="D403" s="58" t="s">
        <v>15</v>
      </c>
      <c r="E403" s="58" t="s">
        <v>34</v>
      </c>
      <c r="F403" s="59">
        <v>476.6</v>
      </c>
      <c r="G403" s="111">
        <f>SUM(Ведомственная!G1025)</f>
        <v>476.6</v>
      </c>
    </row>
    <row r="404" spans="1:6" ht="30">
      <c r="A404" s="36" t="s">
        <v>141</v>
      </c>
      <c r="B404" s="58" t="s">
        <v>142</v>
      </c>
      <c r="C404" s="58"/>
      <c r="D404" s="58"/>
      <c r="E404" s="58"/>
      <c r="F404" s="59">
        <f>F405</f>
        <v>8707.3</v>
      </c>
    </row>
    <row r="405" spans="1:6" ht="45">
      <c r="A405" s="36" t="s">
        <v>26</v>
      </c>
      <c r="B405" s="58" t="s">
        <v>143</v>
      </c>
      <c r="C405" s="58"/>
      <c r="D405" s="58"/>
      <c r="E405" s="58"/>
      <c r="F405" s="59">
        <f>F406</f>
        <v>8707.3</v>
      </c>
    </row>
    <row r="406" spans="1:6" ht="15">
      <c r="A406" s="36" t="s">
        <v>144</v>
      </c>
      <c r="B406" s="58" t="s">
        <v>145</v>
      </c>
      <c r="C406" s="58"/>
      <c r="D406" s="58"/>
      <c r="E406" s="58"/>
      <c r="F406" s="59">
        <f>F407</f>
        <v>8707.3</v>
      </c>
    </row>
    <row r="407" spans="1:7" ht="30">
      <c r="A407" s="36" t="s">
        <v>124</v>
      </c>
      <c r="B407" s="58" t="s">
        <v>145</v>
      </c>
      <c r="C407" s="58" t="s">
        <v>125</v>
      </c>
      <c r="D407" s="58" t="s">
        <v>15</v>
      </c>
      <c r="E407" s="58" t="s">
        <v>34</v>
      </c>
      <c r="F407" s="59">
        <v>8707.3</v>
      </c>
      <c r="G407" s="111">
        <f>SUM(Ведомственная!G1029)</f>
        <v>8707.3</v>
      </c>
    </row>
    <row r="408" spans="1:6" ht="30">
      <c r="A408" s="36" t="s">
        <v>152</v>
      </c>
      <c r="B408" s="58" t="s">
        <v>153</v>
      </c>
      <c r="C408" s="77"/>
      <c r="D408" s="58"/>
      <c r="E408" s="58"/>
      <c r="F408" s="59">
        <f>F412+F409</f>
        <v>2498.7000000000003</v>
      </c>
    </row>
    <row r="409" spans="1:6" ht="15">
      <c r="A409" s="36" t="s">
        <v>35</v>
      </c>
      <c r="B409" s="58" t="s">
        <v>491</v>
      </c>
      <c r="C409" s="77"/>
      <c r="D409" s="58"/>
      <c r="E409" s="58"/>
      <c r="F409" s="59">
        <f>F410</f>
        <v>98.4</v>
      </c>
    </row>
    <row r="410" spans="1:6" ht="15">
      <c r="A410" s="36" t="s">
        <v>131</v>
      </c>
      <c r="B410" s="58" t="s">
        <v>492</v>
      </c>
      <c r="C410" s="77"/>
      <c r="D410" s="58"/>
      <c r="E410" s="58"/>
      <c r="F410" s="59">
        <f>F411</f>
        <v>98.4</v>
      </c>
    </row>
    <row r="411" spans="1:7" ht="30">
      <c r="A411" s="36" t="s">
        <v>52</v>
      </c>
      <c r="B411" s="58" t="s">
        <v>492</v>
      </c>
      <c r="C411" s="77" t="s">
        <v>93</v>
      </c>
      <c r="D411" s="58" t="s">
        <v>15</v>
      </c>
      <c r="E411" s="58" t="s">
        <v>34</v>
      </c>
      <c r="F411" s="59">
        <v>98.4</v>
      </c>
      <c r="G411" s="111">
        <f>Ведомственная!G1034</f>
        <v>98.4</v>
      </c>
    </row>
    <row r="412" spans="1:6" ht="15">
      <c r="A412" s="36" t="s">
        <v>154</v>
      </c>
      <c r="B412" s="58" t="s">
        <v>155</v>
      </c>
      <c r="C412" s="77"/>
      <c r="D412" s="58"/>
      <c r="E412" s="58"/>
      <c r="F412" s="59">
        <f>SUM(F413)</f>
        <v>2400.3</v>
      </c>
    </row>
    <row r="413" spans="1:6" ht="30">
      <c r="A413" s="36" t="s">
        <v>500</v>
      </c>
      <c r="B413" s="58" t="s">
        <v>804</v>
      </c>
      <c r="C413" s="58"/>
      <c r="D413" s="58"/>
      <c r="E413" s="58"/>
      <c r="F413" s="59">
        <f>SUM(F414)</f>
        <v>2400.3</v>
      </c>
    </row>
    <row r="414" spans="1:6" ht="15">
      <c r="A414" s="36" t="s">
        <v>144</v>
      </c>
      <c r="B414" s="58" t="s">
        <v>805</v>
      </c>
      <c r="C414" s="58"/>
      <c r="D414" s="58"/>
      <c r="E414" s="58"/>
      <c r="F414" s="59">
        <f>SUM(F415)</f>
        <v>2400.3</v>
      </c>
    </row>
    <row r="415" spans="1:7" ht="30">
      <c r="A415" s="36" t="s">
        <v>72</v>
      </c>
      <c r="B415" s="58" t="s">
        <v>805</v>
      </c>
      <c r="C415" s="58" t="s">
        <v>125</v>
      </c>
      <c r="D415" s="58" t="s">
        <v>15</v>
      </c>
      <c r="E415" s="58" t="s">
        <v>34</v>
      </c>
      <c r="F415" s="59">
        <v>2400.3</v>
      </c>
      <c r="G415" s="111">
        <f>SUM(Ведомственная!G1038)</f>
        <v>2400.3</v>
      </c>
    </row>
    <row r="416" spans="1:6" ht="15" hidden="1">
      <c r="A416" s="36" t="s">
        <v>395</v>
      </c>
      <c r="B416" s="58" t="s">
        <v>490</v>
      </c>
      <c r="C416" s="77"/>
      <c r="D416" s="58"/>
      <c r="E416" s="58"/>
      <c r="F416" s="59">
        <f>F418+F417</f>
        <v>0</v>
      </c>
    </row>
    <row r="417" spans="1:7" ht="35.25" customHeight="1" hidden="1">
      <c r="A417" s="36" t="s">
        <v>72</v>
      </c>
      <c r="B417" s="58" t="s">
        <v>490</v>
      </c>
      <c r="C417" s="77" t="s">
        <v>125</v>
      </c>
      <c r="D417" s="58" t="s">
        <v>15</v>
      </c>
      <c r="E417" s="58" t="s">
        <v>34</v>
      </c>
      <c r="F417" s="59"/>
      <c r="G417" s="111">
        <f>SUM(Ведомственная!G1040)</f>
        <v>0</v>
      </c>
    </row>
    <row r="418" spans="1:7" ht="30" hidden="1">
      <c r="A418" s="36" t="s">
        <v>72</v>
      </c>
      <c r="B418" s="58" t="s">
        <v>490</v>
      </c>
      <c r="C418" s="77" t="s">
        <v>125</v>
      </c>
      <c r="D418" s="58" t="s">
        <v>15</v>
      </c>
      <c r="E418" s="58" t="s">
        <v>13</v>
      </c>
      <c r="F418" s="59"/>
      <c r="G418" s="111">
        <f>Ведомственная!G1076</f>
        <v>0</v>
      </c>
    </row>
    <row r="419" spans="1:6" ht="15">
      <c r="A419" s="36" t="s">
        <v>157</v>
      </c>
      <c r="B419" s="58" t="s">
        <v>158</v>
      </c>
      <c r="C419" s="77"/>
      <c r="D419" s="58"/>
      <c r="E419" s="58"/>
      <c r="F419" s="59">
        <f>F420+F424</f>
        <v>3355.8</v>
      </c>
    </row>
    <row r="420" spans="1:6" ht="15">
      <c r="A420" s="36" t="s">
        <v>35</v>
      </c>
      <c r="B420" s="58" t="s">
        <v>493</v>
      </c>
      <c r="C420" s="77"/>
      <c r="D420" s="58"/>
      <c r="E420" s="58"/>
      <c r="F420" s="59">
        <f>F421</f>
        <v>3155.8</v>
      </c>
    </row>
    <row r="421" spans="1:6" ht="14.25" customHeight="1">
      <c r="A421" s="36" t="s">
        <v>156</v>
      </c>
      <c r="B421" s="58" t="s">
        <v>494</v>
      </c>
      <c r="C421" s="77"/>
      <c r="D421" s="58"/>
      <c r="E421" s="58"/>
      <c r="F421" s="59">
        <f>F422+F423</f>
        <v>3155.8</v>
      </c>
    </row>
    <row r="422" spans="1:7" ht="60" hidden="1">
      <c r="A422" s="36" t="s">
        <v>135</v>
      </c>
      <c r="B422" s="58" t="s">
        <v>494</v>
      </c>
      <c r="C422" s="77" t="s">
        <v>91</v>
      </c>
      <c r="D422" s="58" t="s">
        <v>15</v>
      </c>
      <c r="E422" s="58" t="s">
        <v>13</v>
      </c>
      <c r="F422" s="59"/>
      <c r="G422" s="111">
        <f>Ведомственная!G1080</f>
        <v>0</v>
      </c>
    </row>
    <row r="423" spans="1:7" ht="30">
      <c r="A423" s="36" t="s">
        <v>52</v>
      </c>
      <c r="B423" s="58" t="s">
        <v>494</v>
      </c>
      <c r="C423" s="58" t="s">
        <v>93</v>
      </c>
      <c r="D423" s="58" t="s">
        <v>15</v>
      </c>
      <c r="E423" s="58" t="s">
        <v>13</v>
      </c>
      <c r="F423" s="59">
        <v>3155.8</v>
      </c>
      <c r="G423" s="111">
        <f>Ведомственная!G1081</f>
        <v>3155.8</v>
      </c>
    </row>
    <row r="424" spans="1:6" ht="15.75">
      <c r="A424" s="209" t="s">
        <v>154</v>
      </c>
      <c r="B424" s="15" t="s">
        <v>806</v>
      </c>
      <c r="C424" s="77"/>
      <c r="D424" s="58"/>
      <c r="E424" s="58"/>
      <c r="F424" s="59">
        <f>SUM(F425)</f>
        <v>200</v>
      </c>
    </row>
    <row r="425" spans="1:6" ht="15.75">
      <c r="A425" s="209" t="s">
        <v>131</v>
      </c>
      <c r="B425" s="15" t="s">
        <v>807</v>
      </c>
      <c r="C425" s="77"/>
      <c r="D425" s="58"/>
      <c r="E425" s="58"/>
      <c r="F425" s="59">
        <f>SUM(F426)</f>
        <v>200</v>
      </c>
    </row>
    <row r="426" spans="1:6" ht="31.5">
      <c r="A426" s="209" t="s">
        <v>395</v>
      </c>
      <c r="B426" s="15" t="s">
        <v>808</v>
      </c>
      <c r="C426" s="77"/>
      <c r="D426" s="58"/>
      <c r="E426" s="58"/>
      <c r="F426" s="59">
        <f>SUM(F427)</f>
        <v>200</v>
      </c>
    </row>
    <row r="427" spans="1:7" ht="31.5">
      <c r="A427" s="209" t="s">
        <v>124</v>
      </c>
      <c r="B427" s="15" t="s">
        <v>808</v>
      </c>
      <c r="C427" s="58" t="s">
        <v>93</v>
      </c>
      <c r="D427" s="58" t="s">
        <v>15</v>
      </c>
      <c r="E427" s="58" t="s">
        <v>13</v>
      </c>
      <c r="F427" s="59">
        <v>200</v>
      </c>
      <c r="G427" s="111">
        <f>SUM(Ведомственная!G1085)</f>
        <v>200</v>
      </c>
    </row>
    <row r="428" spans="1:6" ht="30">
      <c r="A428" s="36" t="s">
        <v>159</v>
      </c>
      <c r="B428" s="58" t="s">
        <v>160</v>
      </c>
      <c r="C428" s="77"/>
      <c r="D428" s="58"/>
      <c r="E428" s="58"/>
      <c r="F428" s="59">
        <f>F429+F437</f>
        <v>2850.9</v>
      </c>
    </row>
    <row r="429" spans="1:6" ht="15">
      <c r="A429" s="36" t="s">
        <v>35</v>
      </c>
      <c r="B429" s="58" t="s">
        <v>495</v>
      </c>
      <c r="C429" s="77"/>
      <c r="D429" s="58"/>
      <c r="E429" s="58"/>
      <c r="F429" s="59">
        <f>F430</f>
        <v>1976.9</v>
      </c>
    </row>
    <row r="430" spans="1:6" ht="15">
      <c r="A430" s="36" t="s">
        <v>156</v>
      </c>
      <c r="B430" s="58" t="s">
        <v>496</v>
      </c>
      <c r="C430" s="77"/>
      <c r="D430" s="58"/>
      <c r="E430" s="58"/>
      <c r="F430" s="59">
        <f>F431+F433+F435</f>
        <v>1976.9</v>
      </c>
    </row>
    <row r="431" spans="1:6" ht="15">
      <c r="A431" s="36" t="s">
        <v>131</v>
      </c>
      <c r="B431" s="58" t="s">
        <v>497</v>
      </c>
      <c r="C431" s="77"/>
      <c r="D431" s="58"/>
      <c r="E431" s="58"/>
      <c r="F431" s="59">
        <f>F432</f>
        <v>1128.3</v>
      </c>
    </row>
    <row r="432" spans="1:7" ht="30">
      <c r="A432" s="36" t="s">
        <v>52</v>
      </c>
      <c r="B432" s="58" t="s">
        <v>497</v>
      </c>
      <c r="C432" s="77" t="s">
        <v>93</v>
      </c>
      <c r="D432" s="58" t="s">
        <v>15</v>
      </c>
      <c r="E432" s="58" t="s">
        <v>34</v>
      </c>
      <c r="F432" s="59">
        <v>1128.3</v>
      </c>
      <c r="G432" s="111">
        <f>Ведомственная!G1045</f>
        <v>1128.3</v>
      </c>
    </row>
    <row r="433" spans="1:6" ht="15">
      <c r="A433" s="36" t="s">
        <v>139</v>
      </c>
      <c r="B433" s="58" t="s">
        <v>498</v>
      </c>
      <c r="C433" s="77"/>
      <c r="D433" s="58"/>
      <c r="E433" s="58"/>
      <c r="F433" s="59">
        <f>SUM(F434)</f>
        <v>376</v>
      </c>
    </row>
    <row r="434" spans="1:7" ht="29.25" customHeight="1">
      <c r="A434" s="36" t="s">
        <v>52</v>
      </c>
      <c r="B434" s="58" t="s">
        <v>498</v>
      </c>
      <c r="C434" s="77" t="s">
        <v>93</v>
      </c>
      <c r="D434" s="58" t="s">
        <v>15</v>
      </c>
      <c r="E434" s="58" t="s">
        <v>34</v>
      </c>
      <c r="F434" s="59">
        <v>376</v>
      </c>
      <c r="G434" s="111">
        <f>SUM(Ведомственная!G1047)</f>
        <v>376</v>
      </c>
    </row>
    <row r="435" spans="1:6" ht="15">
      <c r="A435" s="99" t="s">
        <v>731</v>
      </c>
      <c r="B435" s="58" t="s">
        <v>499</v>
      </c>
      <c r="C435" s="77"/>
      <c r="D435" s="58"/>
      <c r="E435" s="58"/>
      <c r="F435" s="59">
        <f>F436</f>
        <v>472.6</v>
      </c>
    </row>
    <row r="436" spans="1:7" ht="30">
      <c r="A436" s="36" t="s">
        <v>52</v>
      </c>
      <c r="B436" s="58" t="s">
        <v>499</v>
      </c>
      <c r="C436" s="77" t="s">
        <v>93</v>
      </c>
      <c r="D436" s="58" t="s">
        <v>15</v>
      </c>
      <c r="E436" s="58" t="s">
        <v>34</v>
      </c>
      <c r="F436" s="59">
        <v>472.6</v>
      </c>
      <c r="G436" s="111">
        <f>Ведомственная!G1049</f>
        <v>472.6</v>
      </c>
    </row>
    <row r="437" spans="1:6" ht="15">
      <c r="A437" s="36" t="s">
        <v>154</v>
      </c>
      <c r="B437" s="58" t="s">
        <v>161</v>
      </c>
      <c r="C437" s="77"/>
      <c r="D437" s="58"/>
      <c r="E437" s="58"/>
      <c r="F437" s="59">
        <f>F438+F449+F444</f>
        <v>874</v>
      </c>
    </row>
    <row r="438" spans="1:6" ht="30">
      <c r="A438" s="36" t="s">
        <v>500</v>
      </c>
      <c r="B438" s="58" t="s">
        <v>501</v>
      </c>
      <c r="C438" s="77"/>
      <c r="D438" s="58"/>
      <c r="E438" s="58"/>
      <c r="F438" s="59">
        <f>F439+F441</f>
        <v>682.6</v>
      </c>
    </row>
    <row r="439" spans="1:6" ht="15">
      <c r="A439" s="68" t="s">
        <v>122</v>
      </c>
      <c r="B439" s="58" t="s">
        <v>502</v>
      </c>
      <c r="C439" s="77"/>
      <c r="D439" s="58"/>
      <c r="E439" s="58"/>
      <c r="F439" s="59">
        <f>F440</f>
        <v>636.5</v>
      </c>
    </row>
    <row r="440" spans="1:7" ht="30">
      <c r="A440" s="36" t="s">
        <v>124</v>
      </c>
      <c r="B440" s="58" t="s">
        <v>502</v>
      </c>
      <c r="C440" s="77" t="s">
        <v>125</v>
      </c>
      <c r="D440" s="58" t="s">
        <v>116</v>
      </c>
      <c r="E440" s="58" t="s">
        <v>54</v>
      </c>
      <c r="F440" s="59">
        <v>636.5</v>
      </c>
      <c r="G440" s="111">
        <f>SUM(Ведомственная!G992)</f>
        <v>636.5</v>
      </c>
    </row>
    <row r="441" spans="1:6" ht="15">
      <c r="A441" s="22" t="s">
        <v>131</v>
      </c>
      <c r="B441" s="15" t="s">
        <v>521</v>
      </c>
      <c r="C441" s="153"/>
      <c r="D441" s="58"/>
      <c r="E441" s="58"/>
      <c r="F441" s="59">
        <f>F443+F442</f>
        <v>46.1</v>
      </c>
    </row>
    <row r="442" spans="1:7" ht="30">
      <c r="A442" s="22" t="s">
        <v>124</v>
      </c>
      <c r="B442" s="15" t="s">
        <v>521</v>
      </c>
      <c r="C442" s="153" t="s">
        <v>125</v>
      </c>
      <c r="D442" s="58" t="s">
        <v>15</v>
      </c>
      <c r="E442" s="58" t="s">
        <v>34</v>
      </c>
      <c r="F442" s="59">
        <v>46.1</v>
      </c>
      <c r="G442" s="111">
        <f>Ведомственная!G1053</f>
        <v>46.1</v>
      </c>
    </row>
    <row r="443" spans="1:6" ht="20.25" customHeight="1" hidden="1">
      <c r="A443" s="22" t="s">
        <v>124</v>
      </c>
      <c r="B443" s="15" t="s">
        <v>521</v>
      </c>
      <c r="C443" s="153" t="s">
        <v>125</v>
      </c>
      <c r="D443" s="58" t="s">
        <v>15</v>
      </c>
      <c r="E443" s="58" t="s">
        <v>13</v>
      </c>
      <c r="F443" s="59">
        <v>0</v>
      </c>
    </row>
    <row r="444" spans="1:6" ht="30" hidden="1">
      <c r="A444" s="22" t="s">
        <v>290</v>
      </c>
      <c r="B444" s="15" t="s">
        <v>522</v>
      </c>
      <c r="C444" s="153"/>
      <c r="D444" s="58"/>
      <c r="E444" s="58"/>
      <c r="F444" s="59">
        <f>F445+F447</f>
        <v>0</v>
      </c>
    </row>
    <row r="445" spans="1:6" ht="15" hidden="1">
      <c r="A445" s="154" t="s">
        <v>122</v>
      </c>
      <c r="B445" s="15" t="s">
        <v>523</v>
      </c>
      <c r="C445" s="153"/>
      <c r="D445" s="58"/>
      <c r="E445" s="58"/>
      <c r="F445" s="59">
        <f>F446</f>
        <v>0</v>
      </c>
    </row>
    <row r="446" spans="1:7" ht="30" hidden="1">
      <c r="A446" s="22" t="s">
        <v>124</v>
      </c>
      <c r="B446" s="15" t="s">
        <v>523</v>
      </c>
      <c r="C446" s="153" t="s">
        <v>125</v>
      </c>
      <c r="D446" s="58" t="s">
        <v>15</v>
      </c>
      <c r="E446" s="58" t="s">
        <v>13</v>
      </c>
      <c r="F446" s="59"/>
      <c r="G446" s="111">
        <f>SUM(Ведомственная!G1093)</f>
        <v>0</v>
      </c>
    </row>
    <row r="447" spans="1:6" ht="15" hidden="1">
      <c r="A447" s="22" t="s">
        <v>131</v>
      </c>
      <c r="B447" s="15" t="s">
        <v>524</v>
      </c>
      <c r="C447" s="153"/>
      <c r="D447" s="58"/>
      <c r="E447" s="58"/>
      <c r="F447" s="59">
        <f>F448</f>
        <v>0</v>
      </c>
    </row>
    <row r="448" spans="1:6" ht="30" hidden="1">
      <c r="A448" s="22" t="s">
        <v>124</v>
      </c>
      <c r="B448" s="15" t="s">
        <v>524</v>
      </c>
      <c r="C448" s="153" t="s">
        <v>125</v>
      </c>
      <c r="D448" s="58" t="s">
        <v>15</v>
      </c>
      <c r="E448" s="58" t="s">
        <v>34</v>
      </c>
      <c r="F448" s="59">
        <v>0</v>
      </c>
    </row>
    <row r="449" spans="1:6" ht="15">
      <c r="A449" s="36" t="s">
        <v>395</v>
      </c>
      <c r="B449" s="58" t="s">
        <v>503</v>
      </c>
      <c r="C449" s="77"/>
      <c r="D449" s="58"/>
      <c r="E449" s="58"/>
      <c r="F449" s="59">
        <f>F450+F454+F452</f>
        <v>191.39999999999998</v>
      </c>
    </row>
    <row r="450" spans="1:6" ht="15">
      <c r="A450" s="68" t="s">
        <v>122</v>
      </c>
      <c r="B450" s="58" t="s">
        <v>504</v>
      </c>
      <c r="C450" s="77"/>
      <c r="D450" s="58"/>
      <c r="E450" s="58"/>
      <c r="F450" s="59">
        <f>F451</f>
        <v>20.4</v>
      </c>
    </row>
    <row r="451" spans="1:7" ht="30">
      <c r="A451" s="36" t="s">
        <v>124</v>
      </c>
      <c r="B451" s="58" t="s">
        <v>504</v>
      </c>
      <c r="C451" s="77" t="s">
        <v>125</v>
      </c>
      <c r="D451" s="58" t="s">
        <v>116</v>
      </c>
      <c r="E451" s="58" t="s">
        <v>54</v>
      </c>
      <c r="F451" s="59">
        <v>20.4</v>
      </c>
      <c r="G451" s="111">
        <f>SUM(Ведомственная!G999)</f>
        <v>20.4</v>
      </c>
    </row>
    <row r="452" spans="1:6" ht="15">
      <c r="A452" s="80" t="s">
        <v>131</v>
      </c>
      <c r="B452" s="58" t="s">
        <v>588</v>
      </c>
      <c r="C452" s="77"/>
      <c r="D452" s="58"/>
      <c r="E452" s="58"/>
      <c r="F452" s="59">
        <f>F453</f>
        <v>74.7</v>
      </c>
    </row>
    <row r="453" spans="1:7" ht="30">
      <c r="A453" s="80" t="s">
        <v>124</v>
      </c>
      <c r="B453" s="58" t="s">
        <v>588</v>
      </c>
      <c r="C453" s="77" t="s">
        <v>125</v>
      </c>
      <c r="D453" s="58" t="s">
        <v>15</v>
      </c>
      <c r="E453" s="58" t="s">
        <v>34</v>
      </c>
      <c r="F453" s="59">
        <v>74.7</v>
      </c>
      <c r="G453" s="111">
        <f>Ведомственная!G1061</f>
        <v>74.7</v>
      </c>
    </row>
    <row r="454" spans="1:6" ht="15">
      <c r="A454" s="36" t="s">
        <v>973</v>
      </c>
      <c r="B454" s="58" t="s">
        <v>978</v>
      </c>
      <c r="C454" s="77"/>
      <c r="D454" s="58"/>
      <c r="E454" s="58"/>
      <c r="F454" s="59">
        <f>SUM(F455)</f>
        <v>96.3</v>
      </c>
    </row>
    <row r="455" spans="1:6" ht="60">
      <c r="A455" s="36" t="s">
        <v>979</v>
      </c>
      <c r="B455" s="58" t="s">
        <v>980</v>
      </c>
      <c r="C455" s="77"/>
      <c r="D455" s="58"/>
      <c r="E455" s="58"/>
      <c r="F455" s="59">
        <f>SUM(F456)</f>
        <v>96.3</v>
      </c>
    </row>
    <row r="456" spans="1:7" ht="30">
      <c r="A456" s="36" t="s">
        <v>124</v>
      </c>
      <c r="B456" s="58" t="s">
        <v>980</v>
      </c>
      <c r="C456" s="77" t="s">
        <v>125</v>
      </c>
      <c r="D456" s="58" t="s">
        <v>116</v>
      </c>
      <c r="E456" s="58" t="s">
        <v>54</v>
      </c>
      <c r="F456" s="59">
        <v>96.3</v>
      </c>
      <c r="G456" s="111">
        <f>SUM(Ведомственная!G995)</f>
        <v>96.3</v>
      </c>
    </row>
    <row r="457" spans="1:6" ht="30">
      <c r="A457" s="99" t="s">
        <v>1014</v>
      </c>
      <c r="B457" s="58" t="s">
        <v>149</v>
      </c>
      <c r="C457" s="58"/>
      <c r="D457" s="58"/>
      <c r="E457" s="58"/>
      <c r="F457" s="59">
        <f>F462+F458</f>
        <v>34178.6</v>
      </c>
    </row>
    <row r="458" spans="1:6" ht="30">
      <c r="A458" s="83" t="s">
        <v>80</v>
      </c>
      <c r="B458" s="91" t="s">
        <v>732</v>
      </c>
      <c r="C458" s="84"/>
      <c r="D458" s="58"/>
      <c r="E458" s="58"/>
      <c r="F458" s="86">
        <f>F459</f>
        <v>3277.7999999999997</v>
      </c>
    </row>
    <row r="459" spans="1:6" ht="15">
      <c r="A459" s="83" t="s">
        <v>82</v>
      </c>
      <c r="B459" s="91" t="s">
        <v>733</v>
      </c>
      <c r="C459" s="84"/>
      <c r="D459" s="58"/>
      <c r="E459" s="58"/>
      <c r="F459" s="86">
        <f>+F460+F461</f>
        <v>3277.7999999999997</v>
      </c>
    </row>
    <row r="460" spans="1:7" ht="45">
      <c r="A460" s="83" t="s">
        <v>51</v>
      </c>
      <c r="B460" s="91" t="s">
        <v>733</v>
      </c>
      <c r="C460" s="84" t="s">
        <v>91</v>
      </c>
      <c r="D460" s="58" t="s">
        <v>15</v>
      </c>
      <c r="E460" s="58" t="s">
        <v>13</v>
      </c>
      <c r="F460" s="86">
        <v>3277.6</v>
      </c>
      <c r="G460" s="111">
        <f>Ведомственная!G1100</f>
        <v>3277.6</v>
      </c>
    </row>
    <row r="461" spans="1:7" ht="29.25" customHeight="1">
      <c r="A461" s="83" t="s">
        <v>52</v>
      </c>
      <c r="B461" s="91" t="s">
        <v>733</v>
      </c>
      <c r="C461" s="84" t="s">
        <v>93</v>
      </c>
      <c r="D461" s="58" t="s">
        <v>15</v>
      </c>
      <c r="E461" s="58" t="s">
        <v>13</v>
      </c>
      <c r="F461" s="86">
        <v>0.2</v>
      </c>
      <c r="G461" s="111">
        <f>Ведомственная!G1101</f>
        <v>0.2</v>
      </c>
    </row>
    <row r="462" spans="1:6" ht="30">
      <c r="A462" s="36" t="s">
        <v>45</v>
      </c>
      <c r="B462" s="58" t="s">
        <v>150</v>
      </c>
      <c r="C462" s="58"/>
      <c r="D462" s="58"/>
      <c r="E462" s="58"/>
      <c r="F462" s="59">
        <f>F463</f>
        <v>30900.8</v>
      </c>
    </row>
    <row r="463" spans="1:6" ht="15">
      <c r="A463" s="99" t="s">
        <v>810</v>
      </c>
      <c r="B463" s="58" t="s">
        <v>151</v>
      </c>
      <c r="C463" s="58"/>
      <c r="D463" s="58"/>
      <c r="E463" s="58"/>
      <c r="F463" s="59">
        <f>F464+F465+F466</f>
        <v>30900.8</v>
      </c>
    </row>
    <row r="464" spans="1:7" ht="60">
      <c r="A464" s="36" t="s">
        <v>135</v>
      </c>
      <c r="B464" s="58" t="s">
        <v>151</v>
      </c>
      <c r="C464" s="58" t="s">
        <v>91</v>
      </c>
      <c r="D464" s="58" t="s">
        <v>15</v>
      </c>
      <c r="E464" s="58" t="s">
        <v>13</v>
      </c>
      <c r="F464" s="59">
        <v>29350.3</v>
      </c>
      <c r="G464" s="111">
        <f>Ведомственная!G1104</f>
        <v>29350.3</v>
      </c>
    </row>
    <row r="465" spans="1:7" ht="30">
      <c r="A465" s="36" t="s">
        <v>52</v>
      </c>
      <c r="B465" s="58" t="s">
        <v>151</v>
      </c>
      <c r="C465" s="58" t="s">
        <v>93</v>
      </c>
      <c r="D465" s="58" t="s">
        <v>15</v>
      </c>
      <c r="E465" s="58" t="s">
        <v>13</v>
      </c>
      <c r="F465" s="59">
        <v>1506.9</v>
      </c>
      <c r="G465" s="111">
        <f>Ведомственная!G1105</f>
        <v>1506.9</v>
      </c>
    </row>
    <row r="466" spans="1:7" ht="15">
      <c r="A466" s="36" t="s">
        <v>22</v>
      </c>
      <c r="B466" s="58" t="s">
        <v>151</v>
      </c>
      <c r="C466" s="58" t="s">
        <v>98</v>
      </c>
      <c r="D466" s="58" t="s">
        <v>15</v>
      </c>
      <c r="E466" s="58" t="s">
        <v>13</v>
      </c>
      <c r="F466" s="59">
        <v>43.6</v>
      </c>
      <c r="G466" s="111">
        <f>Ведомственная!G1106</f>
        <v>43.6</v>
      </c>
    </row>
    <row r="467" spans="1:8" s="118" customFormat="1" ht="42.75">
      <c r="A467" s="133" t="s">
        <v>657</v>
      </c>
      <c r="B467" s="18" t="s">
        <v>624</v>
      </c>
      <c r="C467" s="75"/>
      <c r="D467" s="75"/>
      <c r="E467" s="75"/>
      <c r="F467" s="125">
        <f>SUM(F470+F472+F473)</f>
        <v>4325.6</v>
      </c>
      <c r="G467" s="111"/>
      <c r="H467" s="238">
        <f>SUM(G471:G476)</f>
        <v>2925.6</v>
      </c>
    </row>
    <row r="468" spans="1:8" s="118" customFormat="1" ht="15">
      <c r="A468" s="36" t="s">
        <v>35</v>
      </c>
      <c r="B468" s="85" t="s">
        <v>990</v>
      </c>
      <c r="C468" s="58"/>
      <c r="D468" s="58"/>
      <c r="E468" s="58"/>
      <c r="F468" s="59">
        <f>SUM(F469)</f>
        <v>1400</v>
      </c>
      <c r="G468" s="111"/>
      <c r="H468" s="238"/>
    </row>
    <row r="469" spans="1:8" s="118" customFormat="1" ht="15">
      <c r="A469" s="36" t="s">
        <v>401</v>
      </c>
      <c r="B469" s="85" t="s">
        <v>991</v>
      </c>
      <c r="C469" s="58"/>
      <c r="D469" s="58"/>
      <c r="E469" s="58"/>
      <c r="F469" s="59">
        <f>SUM(F470)</f>
        <v>1400</v>
      </c>
      <c r="G469" s="111"/>
      <c r="H469" s="238"/>
    </row>
    <row r="470" spans="1:8" s="118" customFormat="1" ht="30">
      <c r="A470" s="36" t="s">
        <v>52</v>
      </c>
      <c r="B470" s="85" t="s">
        <v>991</v>
      </c>
      <c r="C470" s="58" t="s">
        <v>93</v>
      </c>
      <c r="D470" s="58" t="s">
        <v>116</v>
      </c>
      <c r="E470" s="58" t="s">
        <v>44</v>
      </c>
      <c r="F470" s="59">
        <v>1400</v>
      </c>
      <c r="G470" s="111">
        <f>SUM(Ведомственная!G839)</f>
        <v>1400</v>
      </c>
      <c r="H470" s="238"/>
    </row>
    <row r="471" spans="1:6" ht="30">
      <c r="A471" s="25" t="s">
        <v>306</v>
      </c>
      <c r="B471" s="15" t="s">
        <v>625</v>
      </c>
      <c r="C471" s="58"/>
      <c r="D471" s="58"/>
      <c r="E471" s="58"/>
      <c r="F471" s="59">
        <f>SUM(F472)</f>
        <v>2825.6</v>
      </c>
    </row>
    <row r="472" spans="1:7" ht="30">
      <c r="A472" s="25" t="s">
        <v>307</v>
      </c>
      <c r="B472" s="15" t="s">
        <v>625</v>
      </c>
      <c r="C472" s="58" t="s">
        <v>273</v>
      </c>
      <c r="D472" s="58" t="s">
        <v>116</v>
      </c>
      <c r="E472" s="58" t="s">
        <v>176</v>
      </c>
      <c r="F472" s="59">
        <v>2825.6</v>
      </c>
      <c r="G472" s="111">
        <f>SUM(Ведомственная!G382)</f>
        <v>2825.6</v>
      </c>
    </row>
    <row r="473" spans="1:6" ht="15">
      <c r="A473" s="83" t="s">
        <v>154</v>
      </c>
      <c r="B473" s="85" t="s">
        <v>737</v>
      </c>
      <c r="C473" s="84"/>
      <c r="D473" s="58"/>
      <c r="E473" s="58"/>
      <c r="F473" s="59">
        <f>F474</f>
        <v>100</v>
      </c>
    </row>
    <row r="474" spans="1:6" ht="15">
      <c r="A474" s="83" t="s">
        <v>401</v>
      </c>
      <c r="B474" s="85" t="s">
        <v>738</v>
      </c>
      <c r="C474" s="84"/>
      <c r="D474" s="58"/>
      <c r="E474" s="58"/>
      <c r="F474" s="59">
        <f>F475</f>
        <v>100</v>
      </c>
    </row>
    <row r="475" spans="1:6" ht="15">
      <c r="A475" s="83" t="s">
        <v>395</v>
      </c>
      <c r="B475" s="85" t="s">
        <v>739</v>
      </c>
      <c r="C475" s="84"/>
      <c r="D475" s="58"/>
      <c r="E475" s="58"/>
      <c r="F475" s="59">
        <f>SUM(F476:F476)</f>
        <v>100</v>
      </c>
    </row>
    <row r="476" spans="1:7" ht="30">
      <c r="A476" s="83" t="s">
        <v>72</v>
      </c>
      <c r="B476" s="85" t="s">
        <v>739</v>
      </c>
      <c r="C476" s="84" t="s">
        <v>125</v>
      </c>
      <c r="D476" s="58" t="s">
        <v>116</v>
      </c>
      <c r="E476" s="58" t="s">
        <v>44</v>
      </c>
      <c r="F476" s="59">
        <v>100</v>
      </c>
      <c r="G476" s="111">
        <f>Ведомственная!G844</f>
        <v>100</v>
      </c>
    </row>
    <row r="477" spans="1:8" s="118" customFormat="1" ht="28.5">
      <c r="A477" s="121" t="s">
        <v>781</v>
      </c>
      <c r="B477" s="137" t="s">
        <v>383</v>
      </c>
      <c r="C477" s="75"/>
      <c r="D477" s="75"/>
      <c r="E477" s="75"/>
      <c r="F477" s="125">
        <f>SUM(F478+F480+F484+F487+F494+F508+F519+F563+F547)+F550+F490+F570+F492</f>
        <v>2183190.9</v>
      </c>
      <c r="G477" s="120"/>
      <c r="H477" s="237">
        <f>SUM(G478:G581)</f>
        <v>2183190.9000000004</v>
      </c>
    </row>
    <row r="478" spans="1:9" s="118" customFormat="1" ht="45">
      <c r="A478" s="36" t="s">
        <v>474</v>
      </c>
      <c r="B478" s="82" t="s">
        <v>992</v>
      </c>
      <c r="C478" s="58"/>
      <c r="D478" s="58"/>
      <c r="E478" s="58"/>
      <c r="F478" s="59">
        <f>F479</f>
        <v>7180.6</v>
      </c>
      <c r="G478" s="120"/>
      <c r="H478" s="237"/>
      <c r="I478" s="119"/>
    </row>
    <row r="479" spans="1:8" s="118" customFormat="1" ht="30">
      <c r="A479" s="36" t="s">
        <v>124</v>
      </c>
      <c r="B479" s="82" t="s">
        <v>992</v>
      </c>
      <c r="C479" s="58" t="s">
        <v>125</v>
      </c>
      <c r="D479" s="58" t="s">
        <v>116</v>
      </c>
      <c r="E479" s="58" t="s">
        <v>44</v>
      </c>
      <c r="F479" s="59">
        <v>7180.6</v>
      </c>
      <c r="G479" s="120">
        <f>SUM(Ведомственная!G847)</f>
        <v>7180.6</v>
      </c>
      <c r="H479" s="238"/>
    </row>
    <row r="480" spans="1:8" s="118" customFormat="1" ht="90">
      <c r="A480" s="36" t="s">
        <v>644</v>
      </c>
      <c r="B480" s="82" t="s">
        <v>993</v>
      </c>
      <c r="C480" s="58"/>
      <c r="D480" s="58"/>
      <c r="E480" s="58"/>
      <c r="F480" s="59">
        <f>F481+F482+F483</f>
        <v>1070.1</v>
      </c>
      <c r="G480" s="120"/>
      <c r="H480" s="238"/>
    </row>
    <row r="481" spans="1:8" s="118" customFormat="1" ht="30">
      <c r="A481" s="36" t="s">
        <v>52</v>
      </c>
      <c r="B481" s="82" t="s">
        <v>993</v>
      </c>
      <c r="C481" s="58" t="s">
        <v>93</v>
      </c>
      <c r="D481" s="58" t="s">
        <v>116</v>
      </c>
      <c r="E481" s="58" t="s">
        <v>44</v>
      </c>
      <c r="F481" s="59">
        <v>535</v>
      </c>
      <c r="G481" s="120">
        <f>SUM(Ведомственная!G849)</f>
        <v>535</v>
      </c>
      <c r="H481" s="238"/>
    </row>
    <row r="482" spans="1:8" s="118" customFormat="1" ht="30">
      <c r="A482" s="36" t="s">
        <v>248</v>
      </c>
      <c r="B482" s="82" t="s">
        <v>993</v>
      </c>
      <c r="C482" s="58" t="s">
        <v>125</v>
      </c>
      <c r="D482" s="58" t="s">
        <v>116</v>
      </c>
      <c r="E482" s="58" t="s">
        <v>44</v>
      </c>
      <c r="F482" s="59">
        <v>0</v>
      </c>
      <c r="G482" s="120"/>
      <c r="H482" s="238"/>
    </row>
    <row r="483" spans="1:8" s="118" customFormat="1" ht="30">
      <c r="A483" s="36" t="s">
        <v>248</v>
      </c>
      <c r="B483" s="82" t="s">
        <v>993</v>
      </c>
      <c r="C483" s="58" t="s">
        <v>125</v>
      </c>
      <c r="D483" s="58" t="s">
        <v>116</v>
      </c>
      <c r="E483" s="58" t="s">
        <v>54</v>
      </c>
      <c r="F483" s="59">
        <v>535.1</v>
      </c>
      <c r="G483" s="120">
        <f>SUM(Ведомственная!G888)</f>
        <v>535.1</v>
      </c>
      <c r="H483" s="238"/>
    </row>
    <row r="484" spans="1:8" s="118" customFormat="1" ht="15">
      <c r="A484" s="36" t="s">
        <v>574</v>
      </c>
      <c r="B484" s="58" t="s">
        <v>1002</v>
      </c>
      <c r="C484" s="58"/>
      <c r="D484" s="59"/>
      <c r="E484" s="58"/>
      <c r="F484" s="59">
        <f>F485+F486</f>
        <v>22835.5</v>
      </c>
      <c r="G484" s="120"/>
      <c r="H484" s="238"/>
    </row>
    <row r="485" spans="1:8" s="118" customFormat="1" ht="30">
      <c r="A485" s="36" t="s">
        <v>52</v>
      </c>
      <c r="B485" s="58" t="s">
        <v>1002</v>
      </c>
      <c r="C485" s="45" t="s">
        <v>93</v>
      </c>
      <c r="D485" s="58" t="s">
        <v>116</v>
      </c>
      <c r="E485" s="58" t="s">
        <v>54</v>
      </c>
      <c r="F485" s="59">
        <f>15079.8+2974</f>
        <v>18053.8</v>
      </c>
      <c r="G485" s="120">
        <f>SUM(Ведомственная!G904)</f>
        <v>18053.8</v>
      </c>
      <c r="H485" s="238"/>
    </row>
    <row r="486" spans="1:8" s="118" customFormat="1" ht="30">
      <c r="A486" s="36" t="s">
        <v>248</v>
      </c>
      <c r="B486" s="58" t="s">
        <v>1002</v>
      </c>
      <c r="C486" s="45" t="s">
        <v>125</v>
      </c>
      <c r="D486" s="58" t="s">
        <v>116</v>
      </c>
      <c r="E486" s="58" t="s">
        <v>54</v>
      </c>
      <c r="F486" s="59">
        <v>4781.7</v>
      </c>
      <c r="G486" s="120">
        <f>SUM(Ведомственная!G905)</f>
        <v>4781.7</v>
      </c>
      <c r="H486" s="238"/>
    </row>
    <row r="487" spans="1:8" s="118" customFormat="1" ht="45">
      <c r="A487" s="36" t="s">
        <v>561</v>
      </c>
      <c r="B487" s="78" t="s">
        <v>994</v>
      </c>
      <c r="C487" s="79"/>
      <c r="D487" s="58"/>
      <c r="E487" s="58"/>
      <c r="F487" s="59">
        <f>SUM(F488:F489)</f>
        <v>10832.7</v>
      </c>
      <c r="G487" s="120"/>
      <c r="H487" s="238"/>
    </row>
    <row r="488" spans="1:8" s="118" customFormat="1" ht="30">
      <c r="A488" s="36" t="s">
        <v>52</v>
      </c>
      <c r="B488" s="78" t="s">
        <v>994</v>
      </c>
      <c r="C488" s="58" t="s">
        <v>93</v>
      </c>
      <c r="D488" s="58" t="s">
        <v>116</v>
      </c>
      <c r="E488" s="58" t="s">
        <v>44</v>
      </c>
      <c r="F488" s="59">
        <f>4541</f>
        <v>4541</v>
      </c>
      <c r="G488" s="120">
        <f>SUM(Ведомственная!G852)</f>
        <v>4541</v>
      </c>
      <c r="H488" s="238"/>
    </row>
    <row r="489" spans="1:8" s="118" customFormat="1" ht="30">
      <c r="A489" s="36" t="s">
        <v>248</v>
      </c>
      <c r="B489" s="78" t="s">
        <v>994</v>
      </c>
      <c r="C489" s="58" t="s">
        <v>125</v>
      </c>
      <c r="D489" s="58" t="s">
        <v>116</v>
      </c>
      <c r="E489" s="58" t="s">
        <v>44</v>
      </c>
      <c r="F489" s="59">
        <f>960.5+5331.2</f>
        <v>6291.7</v>
      </c>
      <c r="G489" s="120">
        <f>SUM(Ведомственная!G853)</f>
        <v>6291.7</v>
      </c>
      <c r="H489" s="238"/>
    </row>
    <row r="490" spans="1:8" s="118" customFormat="1" ht="30">
      <c r="A490" s="36" t="s">
        <v>575</v>
      </c>
      <c r="B490" s="78" t="s">
        <v>1006</v>
      </c>
      <c r="C490" s="79"/>
      <c r="D490" s="59"/>
      <c r="E490" s="58"/>
      <c r="F490" s="59">
        <f>F491</f>
        <v>1390</v>
      </c>
      <c r="G490" s="120"/>
      <c r="H490" s="238"/>
    </row>
    <row r="491" spans="1:8" s="118" customFormat="1" ht="30">
      <c r="A491" s="36" t="s">
        <v>52</v>
      </c>
      <c r="B491" s="78" t="s">
        <v>1006</v>
      </c>
      <c r="C491" s="79">
        <v>200</v>
      </c>
      <c r="D491" s="58" t="s">
        <v>116</v>
      </c>
      <c r="E491" s="58" t="s">
        <v>176</v>
      </c>
      <c r="F491" s="59">
        <f>1120+180+90</f>
        <v>1390</v>
      </c>
      <c r="G491" s="120">
        <f>SUM(Ведомственная!G925)</f>
        <v>1390</v>
      </c>
      <c r="H491" s="238"/>
    </row>
    <row r="492" spans="1:8" s="118" customFormat="1" ht="90">
      <c r="A492" s="36" t="s">
        <v>1011</v>
      </c>
      <c r="B492" s="46" t="s">
        <v>1012</v>
      </c>
      <c r="C492" s="58"/>
      <c r="D492" s="59"/>
      <c r="E492" s="58"/>
      <c r="F492" s="59">
        <f>F493</f>
        <v>10294.7</v>
      </c>
      <c r="G492" s="120"/>
      <c r="H492" s="238"/>
    </row>
    <row r="493" spans="1:8" s="118" customFormat="1" ht="15">
      <c r="A493" s="36" t="s">
        <v>42</v>
      </c>
      <c r="B493" s="46" t="s">
        <v>1012</v>
      </c>
      <c r="C493" s="58" t="s">
        <v>101</v>
      </c>
      <c r="D493" s="58" t="s">
        <v>116</v>
      </c>
      <c r="E493" s="58" t="s">
        <v>176</v>
      </c>
      <c r="F493" s="59">
        <f>3000+7294.7</f>
        <v>10294.7</v>
      </c>
      <c r="G493" s="120">
        <f>SUM(Ведомственная!G967)</f>
        <v>10294.7</v>
      </c>
      <c r="H493" s="238"/>
    </row>
    <row r="494" spans="1:8" s="118" customFormat="1" ht="15">
      <c r="A494" s="230" t="s">
        <v>35</v>
      </c>
      <c r="B494" s="16" t="s">
        <v>384</v>
      </c>
      <c r="C494" s="16"/>
      <c r="D494" s="15"/>
      <c r="E494" s="15"/>
      <c r="F494" s="59">
        <f>SUM(F501)+F504+F495+F506+F497</f>
        <v>17390</v>
      </c>
      <c r="G494" s="120"/>
      <c r="H494" s="237">
        <f>SUM(G495:G507)</f>
        <v>17390</v>
      </c>
    </row>
    <row r="495" spans="1:8" s="118" customFormat="1" ht="15">
      <c r="A495" s="152" t="s">
        <v>414</v>
      </c>
      <c r="B495" s="58" t="s">
        <v>415</v>
      </c>
      <c r="C495" s="45"/>
      <c r="D495" s="35"/>
      <c r="E495" s="15"/>
      <c r="F495" s="35">
        <f>SUM(F496:F496)</f>
        <v>3026</v>
      </c>
      <c r="G495" s="120"/>
      <c r="H495" s="238"/>
    </row>
    <row r="496" spans="1:8" s="118" customFormat="1" ht="30">
      <c r="A496" s="36" t="s">
        <v>52</v>
      </c>
      <c r="B496" s="79" t="s">
        <v>415</v>
      </c>
      <c r="C496" s="45" t="s">
        <v>93</v>
      </c>
      <c r="D496" s="15" t="s">
        <v>116</v>
      </c>
      <c r="E496" s="15" t="s">
        <v>54</v>
      </c>
      <c r="F496" s="35">
        <v>3026</v>
      </c>
      <c r="G496" s="120">
        <f>SUM(Ведомственная!G908)</f>
        <v>3026</v>
      </c>
      <c r="H496" s="238"/>
    </row>
    <row r="497" spans="1:8" s="118" customFormat="1" ht="15">
      <c r="A497" s="230" t="s">
        <v>389</v>
      </c>
      <c r="B497" s="14" t="s">
        <v>473</v>
      </c>
      <c r="C497" s="15"/>
      <c r="D497" s="23"/>
      <c r="E497" s="15"/>
      <c r="F497" s="59">
        <f>SUM(F498:F499)</f>
        <v>3630</v>
      </c>
      <c r="G497" s="120"/>
      <c r="H497" s="238"/>
    </row>
    <row r="498" spans="1:8" s="118" customFormat="1" ht="45">
      <c r="A498" s="230" t="s">
        <v>51</v>
      </c>
      <c r="B498" s="14" t="s">
        <v>473</v>
      </c>
      <c r="C498" s="15" t="s">
        <v>93</v>
      </c>
      <c r="D498" s="15" t="s">
        <v>116</v>
      </c>
      <c r="E498" s="15" t="s">
        <v>34</v>
      </c>
      <c r="F498" s="59">
        <v>360.1</v>
      </c>
      <c r="G498" s="120">
        <f>SUM(Ведомственная!G801)</f>
        <v>360.1</v>
      </c>
      <c r="H498" s="238"/>
    </row>
    <row r="499" spans="1:8" s="118" customFormat="1" ht="30">
      <c r="A499" s="230" t="s">
        <v>52</v>
      </c>
      <c r="B499" s="14" t="s">
        <v>473</v>
      </c>
      <c r="C499" s="15" t="s">
        <v>125</v>
      </c>
      <c r="D499" s="15" t="s">
        <v>116</v>
      </c>
      <c r="E499" s="15" t="s">
        <v>34</v>
      </c>
      <c r="F499" s="59">
        <v>3269.9</v>
      </c>
      <c r="G499" s="120">
        <f>SUM(Ведомственная!G802)</f>
        <v>3269.9</v>
      </c>
      <c r="H499" s="238"/>
    </row>
    <row r="500" spans="1:8" s="118" customFormat="1" ht="15">
      <c r="A500" s="83" t="s">
        <v>401</v>
      </c>
      <c r="B500" s="53" t="s">
        <v>477</v>
      </c>
      <c r="C500" s="45"/>
      <c r="D500" s="15"/>
      <c r="E500" s="15"/>
      <c r="F500" s="35">
        <f>SUM(F501)</f>
        <v>2681</v>
      </c>
      <c r="G500" s="120"/>
      <c r="H500" s="238"/>
    </row>
    <row r="501" spans="1:8" s="118" customFormat="1" ht="30">
      <c r="A501" s="230" t="s">
        <v>248</v>
      </c>
      <c r="B501" s="53" t="s">
        <v>477</v>
      </c>
      <c r="C501" s="16">
        <v>600</v>
      </c>
      <c r="D501" s="15"/>
      <c r="E501" s="15"/>
      <c r="F501" s="59">
        <f>SUM(F502:F503)</f>
        <v>2681</v>
      </c>
      <c r="G501" s="120"/>
      <c r="H501" s="238"/>
    </row>
    <row r="502" spans="1:8" s="118" customFormat="1" ht="30">
      <c r="A502" s="230" t="s">
        <v>52</v>
      </c>
      <c r="B502" s="53" t="s">
        <v>477</v>
      </c>
      <c r="C502" s="16">
        <v>200</v>
      </c>
      <c r="D502" s="15" t="s">
        <v>116</v>
      </c>
      <c r="E502" s="15" t="s">
        <v>44</v>
      </c>
      <c r="F502" s="59">
        <v>1830</v>
      </c>
      <c r="G502" s="120">
        <f>SUM(Ведомственная!G856)</f>
        <v>1830</v>
      </c>
      <c r="H502" s="238"/>
    </row>
    <row r="503" spans="1:8" s="118" customFormat="1" ht="30">
      <c r="A503" s="230" t="s">
        <v>72</v>
      </c>
      <c r="B503" s="53" t="s">
        <v>477</v>
      </c>
      <c r="C503" s="16">
        <v>600</v>
      </c>
      <c r="D503" s="15" t="s">
        <v>116</v>
      </c>
      <c r="E503" s="15" t="s">
        <v>44</v>
      </c>
      <c r="F503" s="59">
        <v>851</v>
      </c>
      <c r="G503" s="120">
        <f>SUM(Ведомственная!G857)</f>
        <v>851</v>
      </c>
      <c r="H503" s="238"/>
    </row>
    <row r="504" spans="1:8" s="118" customFormat="1" ht="15">
      <c r="A504" s="36" t="s">
        <v>406</v>
      </c>
      <c r="B504" s="82" t="s">
        <v>1001</v>
      </c>
      <c r="C504" s="58"/>
      <c r="D504" s="59"/>
      <c r="E504" s="15"/>
      <c r="F504" s="59">
        <f>F505</f>
        <v>6763</v>
      </c>
      <c r="G504" s="120"/>
      <c r="H504" s="238"/>
    </row>
    <row r="505" spans="1:8" s="118" customFormat="1" ht="30">
      <c r="A505" s="36" t="s">
        <v>248</v>
      </c>
      <c r="B505" s="82" t="s">
        <v>1001</v>
      </c>
      <c r="C505" s="58" t="s">
        <v>125</v>
      </c>
      <c r="D505" s="15" t="s">
        <v>116</v>
      </c>
      <c r="E505" s="15" t="s">
        <v>54</v>
      </c>
      <c r="F505" s="59">
        <v>6763</v>
      </c>
      <c r="G505" s="120">
        <f>SUM(Ведомственная!G891)</f>
        <v>6763</v>
      </c>
      <c r="H505" s="238"/>
    </row>
    <row r="506" spans="1:8" s="118" customFormat="1" ht="15">
      <c r="A506" s="152" t="s">
        <v>796</v>
      </c>
      <c r="B506" s="78" t="s">
        <v>481</v>
      </c>
      <c r="C506" s="58"/>
      <c r="D506" s="59"/>
      <c r="E506" s="15"/>
      <c r="F506" s="59">
        <f>F507</f>
        <v>1290</v>
      </c>
      <c r="G506" s="120"/>
      <c r="H506" s="238"/>
    </row>
    <row r="507" spans="1:8" s="118" customFormat="1" ht="30">
      <c r="A507" s="36" t="s">
        <v>52</v>
      </c>
      <c r="B507" s="78" t="s">
        <v>481</v>
      </c>
      <c r="C507" s="58" t="s">
        <v>93</v>
      </c>
      <c r="D507" s="15" t="s">
        <v>116</v>
      </c>
      <c r="E507" s="15" t="s">
        <v>176</v>
      </c>
      <c r="F507" s="59">
        <v>1290</v>
      </c>
      <c r="G507" s="120">
        <f>SUM(Ведомственная!G928)</f>
        <v>1290</v>
      </c>
      <c r="H507" s="238"/>
    </row>
    <row r="508" spans="1:8" s="118" customFormat="1" ht="45">
      <c r="A508" s="36" t="s">
        <v>26</v>
      </c>
      <c r="B508" s="78" t="s">
        <v>388</v>
      </c>
      <c r="C508" s="58"/>
      <c r="D508" s="58"/>
      <c r="E508" s="58"/>
      <c r="F508" s="59">
        <f>F509+F515+F517+F511+F513</f>
        <v>1437153.5</v>
      </c>
      <c r="G508" s="120"/>
      <c r="H508" s="237">
        <f>SUM(G508:G518)</f>
        <v>1437153.5</v>
      </c>
    </row>
    <row r="509" spans="1:8" s="118" customFormat="1" ht="60">
      <c r="A509" s="36" t="s">
        <v>476</v>
      </c>
      <c r="B509" s="82" t="s">
        <v>995</v>
      </c>
      <c r="C509" s="58"/>
      <c r="D509" s="58"/>
      <c r="E509" s="58"/>
      <c r="F509" s="59">
        <f>F510</f>
        <v>460948.1</v>
      </c>
      <c r="G509" s="120"/>
      <c r="H509" s="238"/>
    </row>
    <row r="510" spans="1:8" s="118" customFormat="1" ht="30">
      <c r="A510" s="36" t="s">
        <v>124</v>
      </c>
      <c r="B510" s="82" t="s">
        <v>995</v>
      </c>
      <c r="C510" s="58" t="s">
        <v>125</v>
      </c>
      <c r="D510" s="58" t="s">
        <v>116</v>
      </c>
      <c r="E510" s="58" t="s">
        <v>44</v>
      </c>
      <c r="F510" s="59">
        <v>460948.1</v>
      </c>
      <c r="G510" s="120">
        <f>SUM(Ведомственная!G860)</f>
        <v>460948.1</v>
      </c>
      <c r="H510" s="238"/>
    </row>
    <row r="511" spans="1:8" s="118" customFormat="1" ht="45">
      <c r="A511" s="230" t="s">
        <v>472</v>
      </c>
      <c r="B511" s="76" t="s">
        <v>985</v>
      </c>
      <c r="C511" s="32"/>
      <c r="D511" s="58"/>
      <c r="E511" s="58"/>
      <c r="F511" s="59">
        <f>SUM(F512)</f>
        <v>487753.7</v>
      </c>
      <c r="G511" s="120"/>
      <c r="H511" s="238"/>
    </row>
    <row r="512" spans="1:8" s="118" customFormat="1" ht="30">
      <c r="A512" s="230" t="s">
        <v>248</v>
      </c>
      <c r="B512" s="76" t="s">
        <v>985</v>
      </c>
      <c r="C512" s="15" t="s">
        <v>125</v>
      </c>
      <c r="D512" s="58" t="s">
        <v>116</v>
      </c>
      <c r="E512" s="58" t="s">
        <v>34</v>
      </c>
      <c r="F512" s="59">
        <v>487753.7</v>
      </c>
      <c r="G512" s="120">
        <f>SUM(Ведомственная!G805)</f>
        <v>487753.7</v>
      </c>
      <c r="H512" s="238"/>
    </row>
    <row r="513" spans="1:8" s="118" customFormat="1" ht="15">
      <c r="A513" s="230" t="s">
        <v>389</v>
      </c>
      <c r="B513" s="14" t="s">
        <v>390</v>
      </c>
      <c r="C513" s="15"/>
      <c r="D513" s="58"/>
      <c r="E513" s="58"/>
      <c r="F513" s="59">
        <f>F514</f>
        <v>252490.3</v>
      </c>
      <c r="G513" s="120"/>
      <c r="H513" s="238"/>
    </row>
    <row r="514" spans="1:8" s="118" customFormat="1" ht="30">
      <c r="A514" s="230" t="s">
        <v>248</v>
      </c>
      <c r="B514" s="14" t="s">
        <v>390</v>
      </c>
      <c r="C514" s="15" t="s">
        <v>125</v>
      </c>
      <c r="D514" s="58" t="s">
        <v>116</v>
      </c>
      <c r="E514" s="58" t="s">
        <v>34</v>
      </c>
      <c r="F514" s="59">
        <v>252490.3</v>
      </c>
      <c r="G514" s="120">
        <f>SUM(Ведомственная!G807)</f>
        <v>252490.3</v>
      </c>
      <c r="H514" s="238"/>
    </row>
    <row r="515" spans="1:8" s="118" customFormat="1" ht="15">
      <c r="A515" s="36" t="s">
        <v>401</v>
      </c>
      <c r="B515" s="79" t="s">
        <v>402</v>
      </c>
      <c r="C515" s="58"/>
      <c r="D515" s="58"/>
      <c r="E515" s="58"/>
      <c r="F515" s="59">
        <f>F516</f>
        <v>162740.9</v>
      </c>
      <c r="G515" s="120"/>
      <c r="H515" s="238"/>
    </row>
    <row r="516" spans="1:8" s="118" customFormat="1" ht="30">
      <c r="A516" s="36" t="s">
        <v>248</v>
      </c>
      <c r="B516" s="79" t="s">
        <v>402</v>
      </c>
      <c r="C516" s="58" t="s">
        <v>125</v>
      </c>
      <c r="D516" s="58" t="s">
        <v>116</v>
      </c>
      <c r="E516" s="58" t="s">
        <v>44</v>
      </c>
      <c r="F516" s="59">
        <f>161916.4+824.5</f>
        <v>162740.9</v>
      </c>
      <c r="G516" s="120">
        <f>SUM(Ведомственная!G862)</f>
        <v>162740.9</v>
      </c>
      <c r="H516" s="238"/>
    </row>
    <row r="517" spans="1:8" s="118" customFormat="1" ht="15">
      <c r="A517" s="36" t="s">
        <v>406</v>
      </c>
      <c r="B517" s="82" t="s">
        <v>407</v>
      </c>
      <c r="C517" s="58"/>
      <c r="D517" s="58"/>
      <c r="E517" s="58"/>
      <c r="F517" s="59">
        <f>F518</f>
        <v>73220.5</v>
      </c>
      <c r="G517" s="120"/>
      <c r="H517" s="238"/>
    </row>
    <row r="518" spans="1:8" s="118" customFormat="1" ht="30">
      <c r="A518" s="36" t="s">
        <v>248</v>
      </c>
      <c r="B518" s="82" t="s">
        <v>407</v>
      </c>
      <c r="C518" s="58" t="s">
        <v>125</v>
      </c>
      <c r="D518" s="58" t="s">
        <v>116</v>
      </c>
      <c r="E518" s="58" t="s">
        <v>54</v>
      </c>
      <c r="F518" s="59">
        <v>73220.5</v>
      </c>
      <c r="G518" s="120">
        <f>SUM(Ведомственная!G894)</f>
        <v>73220.5</v>
      </c>
      <c r="H518" s="238"/>
    </row>
    <row r="519" spans="1:8" s="118" customFormat="1" ht="30">
      <c r="A519" s="36" t="s">
        <v>45</v>
      </c>
      <c r="B519" s="78" t="s">
        <v>397</v>
      </c>
      <c r="C519" s="58"/>
      <c r="D519" s="58"/>
      <c r="E519" s="58"/>
      <c r="F519" s="59">
        <f>F523+F526+F536+F540+F520+F544+F529+F532</f>
        <v>602978</v>
      </c>
      <c r="G519" s="120"/>
      <c r="H519" s="237">
        <f>SUM(G520:G546)</f>
        <v>602977.9999999999</v>
      </c>
    </row>
    <row r="520" spans="1:8" s="118" customFormat="1" ht="60">
      <c r="A520" s="36" t="s">
        <v>478</v>
      </c>
      <c r="B520" s="78" t="s">
        <v>1007</v>
      </c>
      <c r="C520" s="58"/>
      <c r="D520" s="35"/>
      <c r="E520" s="58"/>
      <c r="F520" s="35">
        <f>F521+F522</f>
        <v>2977.9</v>
      </c>
      <c r="G520" s="120"/>
      <c r="H520" s="238"/>
    </row>
    <row r="521" spans="1:8" s="118" customFormat="1" ht="45">
      <c r="A521" s="36" t="s">
        <v>51</v>
      </c>
      <c r="B521" s="78" t="s">
        <v>1007</v>
      </c>
      <c r="C521" s="58" t="s">
        <v>91</v>
      </c>
      <c r="D521" s="58" t="s">
        <v>116</v>
      </c>
      <c r="E521" s="58" t="s">
        <v>176</v>
      </c>
      <c r="F521" s="35">
        <v>2575.4</v>
      </c>
      <c r="G521" s="120">
        <f>SUM(Ведомственная!G931)</f>
        <v>2575.4</v>
      </c>
      <c r="H521" s="238"/>
    </row>
    <row r="522" spans="1:8" s="118" customFormat="1" ht="30">
      <c r="A522" s="36" t="s">
        <v>52</v>
      </c>
      <c r="B522" s="78" t="s">
        <v>1007</v>
      </c>
      <c r="C522" s="58" t="s">
        <v>93</v>
      </c>
      <c r="D522" s="58" t="s">
        <v>116</v>
      </c>
      <c r="E522" s="58" t="s">
        <v>176</v>
      </c>
      <c r="F522" s="35">
        <v>402.5</v>
      </c>
      <c r="G522" s="120">
        <f>SUM(Ведомственная!G932)</f>
        <v>402.5</v>
      </c>
      <c r="H522" s="238"/>
    </row>
    <row r="523" spans="1:8" s="118" customFormat="1" ht="75">
      <c r="A523" s="36" t="s">
        <v>475</v>
      </c>
      <c r="B523" s="82" t="s">
        <v>996</v>
      </c>
      <c r="C523" s="58"/>
      <c r="D523" s="58"/>
      <c r="E523" s="58"/>
      <c r="F523" s="59">
        <f>F524+F525</f>
        <v>42915.9</v>
      </c>
      <c r="G523" s="120"/>
      <c r="H523" s="238"/>
    </row>
    <row r="524" spans="1:8" s="118" customFormat="1" ht="45">
      <c r="A524" s="148" t="s">
        <v>51</v>
      </c>
      <c r="B524" s="82" t="s">
        <v>996</v>
      </c>
      <c r="C524" s="58" t="s">
        <v>91</v>
      </c>
      <c r="D524" s="58" t="s">
        <v>116</v>
      </c>
      <c r="E524" s="58" t="s">
        <v>44</v>
      </c>
      <c r="F524" s="59">
        <f>39539.2+158.3</f>
        <v>39697.5</v>
      </c>
      <c r="G524" s="120">
        <f>SUM(Ведомственная!G865)</f>
        <v>39697.5</v>
      </c>
      <c r="H524" s="238"/>
    </row>
    <row r="525" spans="1:8" s="118" customFormat="1" ht="30">
      <c r="A525" s="36" t="s">
        <v>52</v>
      </c>
      <c r="B525" s="82" t="s">
        <v>996</v>
      </c>
      <c r="C525" s="58" t="s">
        <v>93</v>
      </c>
      <c r="D525" s="58" t="s">
        <v>116</v>
      </c>
      <c r="E525" s="58" t="s">
        <v>44</v>
      </c>
      <c r="F525" s="59">
        <v>3218.4</v>
      </c>
      <c r="G525" s="120">
        <f>SUM(Ведомственная!G866)</f>
        <v>3218.4</v>
      </c>
      <c r="H525" s="238"/>
    </row>
    <row r="526" spans="1:8" s="118" customFormat="1" ht="60">
      <c r="A526" s="36" t="s">
        <v>476</v>
      </c>
      <c r="B526" s="82" t="s">
        <v>997</v>
      </c>
      <c r="C526" s="58"/>
      <c r="D526" s="58"/>
      <c r="E526" s="58"/>
      <c r="F526" s="59">
        <f>F527+F528</f>
        <v>287726</v>
      </c>
      <c r="G526" s="120"/>
      <c r="H526" s="238"/>
    </row>
    <row r="527" spans="1:8" s="118" customFormat="1" ht="45">
      <c r="A527" s="36" t="s">
        <v>51</v>
      </c>
      <c r="B527" s="82" t="s">
        <v>997</v>
      </c>
      <c r="C527" s="58" t="s">
        <v>91</v>
      </c>
      <c r="D527" s="58" t="s">
        <v>116</v>
      </c>
      <c r="E527" s="58" t="s">
        <v>44</v>
      </c>
      <c r="F527" s="59">
        <v>284198.8</v>
      </c>
      <c r="G527" s="120">
        <f>SUM(Ведомственная!G868)</f>
        <v>284198.8</v>
      </c>
      <c r="H527" s="238"/>
    </row>
    <row r="528" spans="1:8" s="118" customFormat="1" ht="30">
      <c r="A528" s="36" t="s">
        <v>52</v>
      </c>
      <c r="B528" s="82" t="s">
        <v>997</v>
      </c>
      <c r="C528" s="58" t="s">
        <v>93</v>
      </c>
      <c r="D528" s="58" t="s">
        <v>116</v>
      </c>
      <c r="E528" s="58" t="s">
        <v>44</v>
      </c>
      <c r="F528" s="59">
        <v>3527.2</v>
      </c>
      <c r="G528" s="120">
        <f>SUM(Ведомственная!G869)</f>
        <v>3527.2</v>
      </c>
      <c r="H528" s="238"/>
    </row>
    <row r="529" spans="1:8" s="118" customFormat="1" ht="45">
      <c r="A529" s="230" t="s">
        <v>472</v>
      </c>
      <c r="B529" s="76" t="s">
        <v>986</v>
      </c>
      <c r="C529" s="15"/>
      <c r="D529" s="23"/>
      <c r="E529" s="58"/>
      <c r="F529" s="59">
        <f>SUM(F530:F531)</f>
        <v>79652.4</v>
      </c>
      <c r="G529" s="120"/>
      <c r="H529" s="238"/>
    </row>
    <row r="530" spans="1:8" s="118" customFormat="1" ht="45">
      <c r="A530" s="230" t="s">
        <v>51</v>
      </c>
      <c r="B530" s="76" t="s">
        <v>986</v>
      </c>
      <c r="C530" s="15" t="s">
        <v>91</v>
      </c>
      <c r="D530" s="58" t="s">
        <v>116</v>
      </c>
      <c r="E530" s="58" t="s">
        <v>34</v>
      </c>
      <c r="F530" s="59">
        <v>77833.4</v>
      </c>
      <c r="G530" s="120">
        <f>SUM(Ведомственная!G810)</f>
        <v>77833.4</v>
      </c>
      <c r="H530" s="238"/>
    </row>
    <row r="531" spans="1:8" s="118" customFormat="1" ht="30">
      <c r="A531" s="230" t="s">
        <v>52</v>
      </c>
      <c r="B531" s="76" t="s">
        <v>986</v>
      </c>
      <c r="C531" s="15" t="s">
        <v>93</v>
      </c>
      <c r="D531" s="58" t="s">
        <v>116</v>
      </c>
      <c r="E531" s="58" t="s">
        <v>34</v>
      </c>
      <c r="F531" s="59">
        <v>1819</v>
      </c>
      <c r="G531" s="120">
        <f>SUM(Ведомственная!G811)</f>
        <v>1819</v>
      </c>
      <c r="H531" s="238"/>
    </row>
    <row r="532" spans="1:8" s="118" customFormat="1" ht="15">
      <c r="A532" s="230" t="s">
        <v>389</v>
      </c>
      <c r="B532" s="14" t="s">
        <v>398</v>
      </c>
      <c r="C532" s="15"/>
      <c r="D532" s="23"/>
      <c r="E532" s="58"/>
      <c r="F532" s="59">
        <f>F533+F534+F535</f>
        <v>61945.200000000004</v>
      </c>
      <c r="G532" s="120"/>
      <c r="H532" s="238"/>
    </row>
    <row r="533" spans="1:8" s="118" customFormat="1" ht="45">
      <c r="A533" s="25" t="s">
        <v>51</v>
      </c>
      <c r="B533" s="14" t="s">
        <v>398</v>
      </c>
      <c r="C533" s="15" t="s">
        <v>91</v>
      </c>
      <c r="D533" s="58" t="s">
        <v>116</v>
      </c>
      <c r="E533" s="58" t="s">
        <v>34</v>
      </c>
      <c r="F533" s="59">
        <v>24513.3</v>
      </c>
      <c r="G533" s="120">
        <f>SUM(Ведомственная!G813)</f>
        <v>24513.3</v>
      </c>
      <c r="H533" s="238"/>
    </row>
    <row r="534" spans="1:8" s="118" customFormat="1" ht="30">
      <c r="A534" s="230" t="s">
        <v>52</v>
      </c>
      <c r="B534" s="14" t="s">
        <v>398</v>
      </c>
      <c r="C534" s="15" t="s">
        <v>93</v>
      </c>
      <c r="D534" s="58" t="s">
        <v>116</v>
      </c>
      <c r="E534" s="58" t="s">
        <v>34</v>
      </c>
      <c r="F534" s="59">
        <v>35384</v>
      </c>
      <c r="G534" s="120">
        <f>SUM(Ведомственная!G814)</f>
        <v>35384</v>
      </c>
      <c r="H534" s="238"/>
    </row>
    <row r="535" spans="1:8" s="118" customFormat="1" ht="15">
      <c r="A535" s="230" t="s">
        <v>22</v>
      </c>
      <c r="B535" s="14" t="s">
        <v>398</v>
      </c>
      <c r="C535" s="15" t="s">
        <v>98</v>
      </c>
      <c r="D535" s="58" t="s">
        <v>116</v>
      </c>
      <c r="E535" s="58" t="s">
        <v>34</v>
      </c>
      <c r="F535" s="59">
        <v>2047.9</v>
      </c>
      <c r="G535" s="120">
        <f>SUM(Ведомственная!G815)</f>
        <v>2047.9</v>
      </c>
      <c r="H535" s="238"/>
    </row>
    <row r="536" spans="1:8" s="118" customFormat="1" ht="15">
      <c r="A536" s="36" t="s">
        <v>401</v>
      </c>
      <c r="B536" s="46" t="s">
        <v>403</v>
      </c>
      <c r="C536" s="46"/>
      <c r="D536" s="58"/>
      <c r="E536" s="58"/>
      <c r="F536" s="59">
        <f>F537+F538+F539</f>
        <v>115600.5</v>
      </c>
      <c r="G536" s="120"/>
      <c r="H536" s="238"/>
    </row>
    <row r="537" spans="1:8" s="118" customFormat="1" ht="45">
      <c r="A537" s="148" t="s">
        <v>51</v>
      </c>
      <c r="B537" s="46" t="s">
        <v>403</v>
      </c>
      <c r="C537" s="58" t="s">
        <v>91</v>
      </c>
      <c r="D537" s="58" t="s">
        <v>116</v>
      </c>
      <c r="E537" s="58" t="s">
        <v>44</v>
      </c>
      <c r="F537" s="59">
        <v>61550.5</v>
      </c>
      <c r="G537" s="120">
        <f>SUM(Ведомственная!G871)</f>
        <v>61550.5</v>
      </c>
      <c r="H537" s="238"/>
    </row>
    <row r="538" spans="1:8" s="118" customFormat="1" ht="30">
      <c r="A538" s="36" t="s">
        <v>52</v>
      </c>
      <c r="B538" s="46" t="s">
        <v>403</v>
      </c>
      <c r="C538" s="58" t="s">
        <v>93</v>
      </c>
      <c r="D538" s="58" t="s">
        <v>116</v>
      </c>
      <c r="E538" s="58" t="s">
        <v>44</v>
      </c>
      <c r="F538" s="59">
        <f>40827+599.1</f>
        <v>41426.1</v>
      </c>
      <c r="G538" s="120">
        <f>SUM(Ведомственная!G872)</f>
        <v>41426.1</v>
      </c>
      <c r="H538" s="238"/>
    </row>
    <row r="539" spans="1:8" s="118" customFormat="1" ht="15">
      <c r="A539" s="36" t="s">
        <v>22</v>
      </c>
      <c r="B539" s="46" t="s">
        <v>403</v>
      </c>
      <c r="C539" s="58" t="s">
        <v>98</v>
      </c>
      <c r="D539" s="58" t="s">
        <v>116</v>
      </c>
      <c r="E539" s="58" t="s">
        <v>44</v>
      </c>
      <c r="F539" s="59">
        <v>12623.9</v>
      </c>
      <c r="G539" s="120">
        <f>SUM(Ведомственная!G873)</f>
        <v>12623.9</v>
      </c>
      <c r="H539" s="238"/>
    </row>
    <row r="540" spans="1:8" s="118" customFormat="1" ht="15">
      <c r="A540" s="36" t="s">
        <v>404</v>
      </c>
      <c r="B540" s="79" t="s">
        <v>405</v>
      </c>
      <c r="C540" s="79"/>
      <c r="D540" s="58"/>
      <c r="E540" s="58"/>
      <c r="F540" s="59">
        <f>F541+F542+F543</f>
        <v>11064.5</v>
      </c>
      <c r="G540" s="120"/>
      <c r="H540" s="238"/>
    </row>
    <row r="541" spans="1:8" s="118" customFormat="1" ht="45">
      <c r="A541" s="148" t="s">
        <v>51</v>
      </c>
      <c r="B541" s="79" t="s">
        <v>405</v>
      </c>
      <c r="C541" s="79">
        <v>100</v>
      </c>
      <c r="D541" s="58" t="s">
        <v>116</v>
      </c>
      <c r="E541" s="58" t="s">
        <v>44</v>
      </c>
      <c r="F541" s="59">
        <v>5562</v>
      </c>
      <c r="G541" s="120">
        <f>SUM(Ведомственная!G875)</f>
        <v>5562</v>
      </c>
      <c r="H541" s="238"/>
    </row>
    <row r="542" spans="1:8" s="118" customFormat="1" ht="30">
      <c r="A542" s="36" t="s">
        <v>52</v>
      </c>
      <c r="B542" s="79" t="s">
        <v>405</v>
      </c>
      <c r="C542" s="79">
        <v>200</v>
      </c>
      <c r="D542" s="58" t="s">
        <v>116</v>
      </c>
      <c r="E542" s="58" t="s">
        <v>44</v>
      </c>
      <c r="F542" s="59">
        <v>4328.6</v>
      </c>
      <c r="G542" s="120">
        <f>SUM(Ведомственная!G876)</f>
        <v>4328.6</v>
      </c>
      <c r="H542" s="238"/>
    </row>
    <row r="543" spans="1:8" s="118" customFormat="1" ht="15">
      <c r="A543" s="36" t="s">
        <v>22</v>
      </c>
      <c r="B543" s="79" t="s">
        <v>405</v>
      </c>
      <c r="C543" s="79">
        <v>800</v>
      </c>
      <c r="D543" s="58" t="s">
        <v>116</v>
      </c>
      <c r="E543" s="58" t="s">
        <v>44</v>
      </c>
      <c r="F543" s="59">
        <v>1173.9</v>
      </c>
      <c r="G543" s="120">
        <f>SUM(Ведомственная!G877)</f>
        <v>1173.9</v>
      </c>
      <c r="H543" s="238"/>
    </row>
    <row r="544" spans="1:8" s="118" customFormat="1" ht="15">
      <c r="A544" s="87" t="s">
        <v>1008</v>
      </c>
      <c r="B544" s="89" t="s">
        <v>740</v>
      </c>
      <c r="C544" s="90"/>
      <c r="D544" s="86"/>
      <c r="E544" s="58"/>
      <c r="F544" s="86">
        <f>F545+F546</f>
        <v>1095.6</v>
      </c>
      <c r="G544" s="120"/>
      <c r="H544" s="238"/>
    </row>
    <row r="545" spans="1:8" s="118" customFormat="1" ht="45">
      <c r="A545" s="87" t="s">
        <v>51</v>
      </c>
      <c r="B545" s="89" t="s">
        <v>740</v>
      </c>
      <c r="C545" s="90" t="s">
        <v>91</v>
      </c>
      <c r="D545" s="58" t="s">
        <v>116</v>
      </c>
      <c r="E545" s="58" t="s">
        <v>176</v>
      </c>
      <c r="F545" s="86">
        <f>785.4+132.6</f>
        <v>918</v>
      </c>
      <c r="G545" s="120">
        <f>SUM(Ведомственная!G934)</f>
        <v>918</v>
      </c>
      <c r="H545" s="238"/>
    </row>
    <row r="546" spans="1:8" s="118" customFormat="1" ht="30">
      <c r="A546" s="83" t="s">
        <v>52</v>
      </c>
      <c r="B546" s="89" t="s">
        <v>740</v>
      </c>
      <c r="C546" s="90" t="s">
        <v>93</v>
      </c>
      <c r="D546" s="58" t="s">
        <v>116</v>
      </c>
      <c r="E546" s="58" t="s">
        <v>176</v>
      </c>
      <c r="F546" s="86">
        <v>177.6</v>
      </c>
      <c r="G546" s="120">
        <f>SUM(Ведомственная!G935)</f>
        <v>177.6</v>
      </c>
      <c r="H546" s="238"/>
    </row>
    <row r="547" spans="1:8" s="118" customFormat="1" ht="15">
      <c r="A547" s="36" t="s">
        <v>998</v>
      </c>
      <c r="B547" s="78" t="s">
        <v>999</v>
      </c>
      <c r="C547" s="58"/>
      <c r="D547" s="58"/>
      <c r="E547" s="58"/>
      <c r="F547" s="59">
        <f>F548</f>
        <v>803.4</v>
      </c>
      <c r="G547" s="120"/>
      <c r="H547" s="237">
        <f>SUM(G548:G549)</f>
        <v>803.4</v>
      </c>
    </row>
    <row r="548" spans="1:8" s="118" customFormat="1" ht="30">
      <c r="A548" s="36" t="s">
        <v>647</v>
      </c>
      <c r="B548" s="78" t="s">
        <v>1000</v>
      </c>
      <c r="C548" s="58"/>
      <c r="D548" s="58"/>
      <c r="E548" s="58"/>
      <c r="F548" s="59">
        <f>F549</f>
        <v>803.4</v>
      </c>
      <c r="G548" s="120"/>
      <c r="H548" s="238"/>
    </row>
    <row r="549" spans="1:8" s="118" customFormat="1" ht="30">
      <c r="A549" s="36" t="s">
        <v>72</v>
      </c>
      <c r="B549" s="78" t="s">
        <v>1000</v>
      </c>
      <c r="C549" s="58" t="s">
        <v>125</v>
      </c>
      <c r="D549" s="58" t="s">
        <v>116</v>
      </c>
      <c r="E549" s="58" t="s">
        <v>44</v>
      </c>
      <c r="F549" s="59">
        <v>803.4</v>
      </c>
      <c r="G549" s="120">
        <f>SUM(Ведомственная!G880)</f>
        <v>803.4</v>
      </c>
      <c r="H549" s="238"/>
    </row>
    <row r="550" spans="1:8" s="118" customFormat="1" ht="30">
      <c r="A550" s="36" t="s">
        <v>778</v>
      </c>
      <c r="B550" s="58" t="s">
        <v>416</v>
      </c>
      <c r="C550" s="58"/>
      <c r="D550" s="59"/>
      <c r="E550" s="58"/>
      <c r="F550" s="59">
        <f>F551+F556+F559</f>
        <v>4131.599999999999</v>
      </c>
      <c r="G550" s="120"/>
      <c r="H550" s="237">
        <f>SUM(G551:G562)</f>
        <v>4131.599999999999</v>
      </c>
    </row>
    <row r="551" spans="1:8" s="118" customFormat="1" ht="15">
      <c r="A551" s="36" t="s">
        <v>35</v>
      </c>
      <c r="B551" s="58" t="s">
        <v>417</v>
      </c>
      <c r="C551" s="58"/>
      <c r="D551" s="59"/>
      <c r="E551" s="58"/>
      <c r="F551" s="59">
        <f>F554+F552</f>
        <v>3532</v>
      </c>
      <c r="G551" s="120"/>
      <c r="H551" s="238"/>
    </row>
    <row r="552" spans="1:8" s="118" customFormat="1" ht="15">
      <c r="A552" s="36" t="s">
        <v>645</v>
      </c>
      <c r="B552" s="78" t="s">
        <v>646</v>
      </c>
      <c r="C552" s="58"/>
      <c r="D552" s="59"/>
      <c r="E552" s="58"/>
      <c r="F552" s="59">
        <f>F553</f>
        <v>532</v>
      </c>
      <c r="G552" s="120"/>
      <c r="H552" s="238"/>
    </row>
    <row r="553" spans="1:8" s="118" customFormat="1" ht="30">
      <c r="A553" s="36" t="s">
        <v>52</v>
      </c>
      <c r="B553" s="78" t="s">
        <v>646</v>
      </c>
      <c r="C553" s="58" t="s">
        <v>93</v>
      </c>
      <c r="D553" s="58" t="s">
        <v>116</v>
      </c>
      <c r="E553" s="58" t="s">
        <v>116</v>
      </c>
      <c r="F553" s="59">
        <v>532</v>
      </c>
      <c r="G553" s="120">
        <f>SUM(Ведомственная!G912)</f>
        <v>532</v>
      </c>
      <c r="H553" s="238"/>
    </row>
    <row r="554" spans="1:8" s="118" customFormat="1" ht="30">
      <c r="A554" s="36" t="s">
        <v>418</v>
      </c>
      <c r="B554" s="58" t="s">
        <v>419</v>
      </c>
      <c r="C554" s="58"/>
      <c r="D554" s="59"/>
      <c r="E554" s="58"/>
      <c r="F554" s="59">
        <f>SUM(F555:F555)</f>
        <v>3000</v>
      </c>
      <c r="G554" s="120"/>
      <c r="H554" s="238"/>
    </row>
    <row r="555" spans="1:8" s="118" customFormat="1" ht="30">
      <c r="A555" s="36" t="s">
        <v>52</v>
      </c>
      <c r="B555" s="58" t="s">
        <v>419</v>
      </c>
      <c r="C555" s="58" t="s">
        <v>93</v>
      </c>
      <c r="D555" s="58" t="s">
        <v>116</v>
      </c>
      <c r="E555" s="58" t="s">
        <v>116</v>
      </c>
      <c r="F555" s="59">
        <v>3000</v>
      </c>
      <c r="G555" s="120">
        <f>SUM(Ведомственная!G914)</f>
        <v>3000</v>
      </c>
      <c r="H555" s="238"/>
    </row>
    <row r="556" spans="1:8" s="118" customFormat="1" ht="30">
      <c r="A556" s="36" t="s">
        <v>45</v>
      </c>
      <c r="B556" s="46" t="s">
        <v>420</v>
      </c>
      <c r="C556" s="58"/>
      <c r="D556" s="59"/>
      <c r="E556" s="58"/>
      <c r="F556" s="59">
        <f>SUM(F557)</f>
        <v>273.2</v>
      </c>
      <c r="G556" s="120"/>
      <c r="H556" s="238"/>
    </row>
    <row r="557" spans="1:8" s="118" customFormat="1" ht="15">
      <c r="A557" s="36" t="s">
        <v>421</v>
      </c>
      <c r="B557" s="46" t="s">
        <v>422</v>
      </c>
      <c r="C557" s="58"/>
      <c r="D557" s="59"/>
      <c r="E557" s="58"/>
      <c r="F557" s="59">
        <f>F558</f>
        <v>273.2</v>
      </c>
      <c r="G557" s="120"/>
      <c r="H557" s="238"/>
    </row>
    <row r="558" spans="1:8" s="118" customFormat="1" ht="45">
      <c r="A558" s="148" t="s">
        <v>51</v>
      </c>
      <c r="B558" s="46" t="s">
        <v>422</v>
      </c>
      <c r="C558" s="58" t="s">
        <v>91</v>
      </c>
      <c r="D558" s="58" t="s">
        <v>116</v>
      </c>
      <c r="E558" s="58" t="s">
        <v>116</v>
      </c>
      <c r="F558" s="59">
        <f>273.2</f>
        <v>273.2</v>
      </c>
      <c r="G558" s="120">
        <f>SUM(Ведомственная!G917)</f>
        <v>273.2</v>
      </c>
      <c r="H558" s="238"/>
    </row>
    <row r="559" spans="1:8" s="118" customFormat="1" ht="15">
      <c r="A559" s="36" t="s">
        <v>1003</v>
      </c>
      <c r="B559" s="58" t="s">
        <v>1004</v>
      </c>
      <c r="C559" s="58"/>
      <c r="D559" s="59"/>
      <c r="E559" s="58"/>
      <c r="F559" s="59">
        <f>F560</f>
        <v>326.4</v>
      </c>
      <c r="G559" s="120"/>
      <c r="H559" s="238"/>
    </row>
    <row r="560" spans="1:8" s="118" customFormat="1" ht="15">
      <c r="A560" s="36" t="s">
        <v>645</v>
      </c>
      <c r="B560" s="58" t="s">
        <v>1005</v>
      </c>
      <c r="C560" s="58"/>
      <c r="D560" s="59"/>
      <c r="E560" s="58"/>
      <c r="F560" s="59">
        <f>F561+F562</f>
        <v>326.4</v>
      </c>
      <c r="G560" s="120"/>
      <c r="H560" s="238"/>
    </row>
    <row r="561" spans="1:8" s="118" customFormat="1" ht="45">
      <c r="A561" s="148" t="s">
        <v>51</v>
      </c>
      <c r="B561" s="58" t="s">
        <v>1005</v>
      </c>
      <c r="C561" s="58" t="s">
        <v>91</v>
      </c>
      <c r="D561" s="58" t="s">
        <v>116</v>
      </c>
      <c r="E561" s="58" t="s">
        <v>116</v>
      </c>
      <c r="F561" s="59">
        <v>35</v>
      </c>
      <c r="G561" s="120">
        <f>SUM(Ведомственная!G920)</f>
        <v>35</v>
      </c>
      <c r="H561" s="238"/>
    </row>
    <row r="562" spans="1:8" s="118" customFormat="1" ht="30">
      <c r="A562" s="36" t="s">
        <v>52</v>
      </c>
      <c r="B562" s="58" t="s">
        <v>1005</v>
      </c>
      <c r="C562" s="58" t="s">
        <v>93</v>
      </c>
      <c r="D562" s="58" t="s">
        <v>116</v>
      </c>
      <c r="E562" s="58" t="s">
        <v>116</v>
      </c>
      <c r="F562" s="59">
        <f>261.4+30</f>
        <v>291.4</v>
      </c>
      <c r="G562" s="120">
        <f>SUM(Ведомственная!G921)</f>
        <v>291.4</v>
      </c>
      <c r="H562" s="238"/>
    </row>
    <row r="563" spans="1:8" s="118" customFormat="1" ht="30">
      <c r="A563" s="230" t="s">
        <v>782</v>
      </c>
      <c r="B563" s="14" t="s">
        <v>399</v>
      </c>
      <c r="C563" s="15"/>
      <c r="D563" s="15"/>
      <c r="E563" s="15"/>
      <c r="F563" s="59">
        <f>F564</f>
        <v>14820.400000000001</v>
      </c>
      <c r="G563" s="120"/>
      <c r="H563" s="237">
        <f>SUM(G564:G569)</f>
        <v>14820.400000000001</v>
      </c>
    </row>
    <row r="564" spans="1:8" s="118" customFormat="1" ht="15">
      <c r="A564" s="230" t="s">
        <v>35</v>
      </c>
      <c r="B564" s="14" t="s">
        <v>400</v>
      </c>
      <c r="C564" s="15"/>
      <c r="D564" s="15"/>
      <c r="E564" s="15"/>
      <c r="F564" s="59">
        <f>SUM(F565:F569)</f>
        <v>14820.400000000001</v>
      </c>
      <c r="G564" s="120"/>
      <c r="H564" s="238"/>
    </row>
    <row r="565" spans="1:8" s="118" customFormat="1" ht="30">
      <c r="A565" s="230" t="s">
        <v>52</v>
      </c>
      <c r="B565" s="14" t="s">
        <v>400</v>
      </c>
      <c r="C565" s="15" t="s">
        <v>93</v>
      </c>
      <c r="D565" s="15" t="s">
        <v>116</v>
      </c>
      <c r="E565" s="15" t="s">
        <v>34</v>
      </c>
      <c r="F565" s="59">
        <v>5301.2</v>
      </c>
      <c r="G565" s="120">
        <f>SUM(Ведомственная!G833)</f>
        <v>5301.2</v>
      </c>
      <c r="H565" s="238"/>
    </row>
    <row r="566" spans="1:8" s="118" customFormat="1" ht="30">
      <c r="A566" s="230" t="s">
        <v>52</v>
      </c>
      <c r="B566" s="14" t="s">
        <v>400</v>
      </c>
      <c r="C566" s="15" t="s">
        <v>93</v>
      </c>
      <c r="D566" s="15" t="s">
        <v>116</v>
      </c>
      <c r="E566" s="15" t="s">
        <v>44</v>
      </c>
      <c r="F566" s="59">
        <v>3170.3</v>
      </c>
      <c r="G566" s="120">
        <f>SUM(Ведомственная!G883)</f>
        <v>3170.3</v>
      </c>
      <c r="H566" s="238"/>
    </row>
    <row r="567" spans="1:8" s="118" customFormat="1" ht="30">
      <c r="A567" s="230" t="s">
        <v>52</v>
      </c>
      <c r="B567" s="14" t="s">
        <v>400</v>
      </c>
      <c r="C567" s="15" t="s">
        <v>93</v>
      </c>
      <c r="D567" s="15" t="s">
        <v>116</v>
      </c>
      <c r="E567" s="15" t="s">
        <v>176</v>
      </c>
      <c r="F567" s="59">
        <v>398</v>
      </c>
      <c r="G567" s="120">
        <f>SUM(Ведомственная!G938)</f>
        <v>398</v>
      </c>
      <c r="H567" s="238"/>
    </row>
    <row r="568" spans="1:8" s="118" customFormat="1" ht="30">
      <c r="A568" s="230" t="s">
        <v>248</v>
      </c>
      <c r="B568" s="14" t="s">
        <v>400</v>
      </c>
      <c r="C568" s="15" t="s">
        <v>125</v>
      </c>
      <c r="D568" s="15" t="s">
        <v>116</v>
      </c>
      <c r="E568" s="15" t="s">
        <v>34</v>
      </c>
      <c r="F568" s="59">
        <v>4814.2</v>
      </c>
      <c r="G568" s="120">
        <f>SUM(Ведомственная!G834)</f>
        <v>4814.2</v>
      </c>
      <c r="H568" s="238"/>
    </row>
    <row r="569" spans="1:8" s="118" customFormat="1" ht="30">
      <c r="A569" s="230" t="s">
        <v>248</v>
      </c>
      <c r="B569" s="14" t="s">
        <v>400</v>
      </c>
      <c r="C569" s="15" t="s">
        <v>125</v>
      </c>
      <c r="D569" s="15" t="s">
        <v>116</v>
      </c>
      <c r="E569" s="15" t="s">
        <v>44</v>
      </c>
      <c r="F569" s="59">
        <v>1136.7</v>
      </c>
      <c r="G569" s="120">
        <f>SUM(Ведомственная!G884)</f>
        <v>1136.7</v>
      </c>
      <c r="H569" s="238"/>
    </row>
    <row r="570" spans="1:8" s="118" customFormat="1" ht="45">
      <c r="A570" s="36" t="s">
        <v>795</v>
      </c>
      <c r="B570" s="82" t="s">
        <v>423</v>
      </c>
      <c r="C570" s="58"/>
      <c r="D570" s="59"/>
      <c r="E570" s="75"/>
      <c r="F570" s="59">
        <f>SUM(F577+F571)</f>
        <v>52310.4</v>
      </c>
      <c r="G570" s="120"/>
      <c r="H570" s="237">
        <f>SUM(G571:G581)</f>
        <v>52310.399999999994</v>
      </c>
    </row>
    <row r="571" spans="1:8" s="118" customFormat="1" ht="30">
      <c r="A571" s="83" t="s">
        <v>80</v>
      </c>
      <c r="B571" s="91" t="s">
        <v>741</v>
      </c>
      <c r="C571" s="84"/>
      <c r="D571" s="86"/>
      <c r="E571" s="75"/>
      <c r="F571" s="86">
        <f>F572+F575</f>
        <v>13562.300000000001</v>
      </c>
      <c r="G571" s="120"/>
      <c r="H571" s="238"/>
    </row>
    <row r="572" spans="1:8" s="118" customFormat="1" ht="15">
      <c r="A572" s="83" t="s">
        <v>82</v>
      </c>
      <c r="B572" s="91" t="s">
        <v>742</v>
      </c>
      <c r="C572" s="84"/>
      <c r="D572" s="86"/>
      <c r="E572" s="75"/>
      <c r="F572" s="86">
        <f>+F573+F574</f>
        <v>13377.300000000001</v>
      </c>
      <c r="G572" s="120"/>
      <c r="H572" s="238"/>
    </row>
    <row r="573" spans="1:8" s="118" customFormat="1" ht="45">
      <c r="A573" s="83" t="s">
        <v>51</v>
      </c>
      <c r="B573" s="91" t="s">
        <v>742</v>
      </c>
      <c r="C573" s="84" t="s">
        <v>91</v>
      </c>
      <c r="D573" s="15" t="s">
        <v>116</v>
      </c>
      <c r="E573" s="58" t="s">
        <v>176</v>
      </c>
      <c r="F573" s="86">
        <f>13456-78.9</f>
        <v>13377.1</v>
      </c>
      <c r="G573" s="120">
        <f>SUM(Ведомственная!G942)</f>
        <v>13377.1</v>
      </c>
      <c r="H573" s="238"/>
    </row>
    <row r="574" spans="1:8" s="118" customFormat="1" ht="30">
      <c r="A574" s="83" t="s">
        <v>52</v>
      </c>
      <c r="B574" s="91" t="s">
        <v>742</v>
      </c>
      <c r="C574" s="84" t="s">
        <v>93</v>
      </c>
      <c r="D574" s="15" t="s">
        <v>116</v>
      </c>
      <c r="E574" s="58" t="s">
        <v>176</v>
      </c>
      <c r="F574" s="86">
        <v>0.2</v>
      </c>
      <c r="G574" s="120">
        <f>SUM(Ведомственная!G943)</f>
        <v>0.2</v>
      </c>
      <c r="H574" s="238"/>
    </row>
    <row r="575" spans="1:8" s="118" customFormat="1" ht="30">
      <c r="A575" s="83" t="s">
        <v>793</v>
      </c>
      <c r="B575" s="91" t="s">
        <v>794</v>
      </c>
      <c r="C575" s="84"/>
      <c r="D575" s="86"/>
      <c r="E575" s="75"/>
      <c r="F575" s="86">
        <f>SUM(F576)</f>
        <v>185</v>
      </c>
      <c r="G575" s="120"/>
      <c r="H575" s="238"/>
    </row>
    <row r="576" spans="1:8" s="118" customFormat="1" ht="30">
      <c r="A576" s="83" t="s">
        <v>52</v>
      </c>
      <c r="B576" s="91" t="s">
        <v>794</v>
      </c>
      <c r="C576" s="84" t="s">
        <v>93</v>
      </c>
      <c r="D576" s="15" t="s">
        <v>116</v>
      </c>
      <c r="E576" s="58" t="s">
        <v>176</v>
      </c>
      <c r="F576" s="86">
        <v>185</v>
      </c>
      <c r="G576" s="120">
        <f>SUM(Ведомственная!G945)</f>
        <v>185</v>
      </c>
      <c r="H576" s="238"/>
    </row>
    <row r="577" spans="1:8" s="118" customFormat="1" ht="30">
      <c r="A577" s="36" t="s">
        <v>45</v>
      </c>
      <c r="B577" s="79" t="s">
        <v>424</v>
      </c>
      <c r="C577" s="58"/>
      <c r="D577" s="59"/>
      <c r="E577" s="75"/>
      <c r="F577" s="59">
        <f>SUM(F578)</f>
        <v>38748.1</v>
      </c>
      <c r="G577" s="120"/>
      <c r="H577" s="238"/>
    </row>
    <row r="578" spans="1:8" s="118" customFormat="1" ht="15">
      <c r="A578" s="152" t="s">
        <v>796</v>
      </c>
      <c r="B578" s="79" t="s">
        <v>425</v>
      </c>
      <c r="C578" s="58"/>
      <c r="D578" s="59"/>
      <c r="E578" s="75"/>
      <c r="F578" s="59">
        <f>F579+F580+F581</f>
        <v>38748.1</v>
      </c>
      <c r="G578" s="120"/>
      <c r="H578" s="238"/>
    </row>
    <row r="579" spans="1:8" s="118" customFormat="1" ht="45">
      <c r="A579" s="148" t="s">
        <v>51</v>
      </c>
      <c r="B579" s="79" t="s">
        <v>425</v>
      </c>
      <c r="C579" s="58" t="s">
        <v>91</v>
      </c>
      <c r="D579" s="15" t="s">
        <v>116</v>
      </c>
      <c r="E579" s="58" t="s">
        <v>176</v>
      </c>
      <c r="F579" s="59">
        <f>30001.9-194.3</f>
        <v>29807.600000000002</v>
      </c>
      <c r="G579" s="120">
        <f>SUM(Ведомственная!G948)</f>
        <v>29807.600000000002</v>
      </c>
      <c r="H579" s="238"/>
    </row>
    <row r="580" spans="1:8" s="118" customFormat="1" ht="30">
      <c r="A580" s="36" t="s">
        <v>52</v>
      </c>
      <c r="B580" s="79" t="s">
        <v>425</v>
      </c>
      <c r="C580" s="58" t="s">
        <v>93</v>
      </c>
      <c r="D580" s="15" t="s">
        <v>116</v>
      </c>
      <c r="E580" s="58" t="s">
        <v>176</v>
      </c>
      <c r="F580" s="59">
        <v>8495.3</v>
      </c>
      <c r="G580" s="120">
        <f>SUM(Ведомственная!G949)</f>
        <v>8495.3</v>
      </c>
      <c r="H580" s="238"/>
    </row>
    <row r="581" spans="1:8" s="118" customFormat="1" ht="15">
      <c r="A581" s="36" t="s">
        <v>22</v>
      </c>
      <c r="B581" s="79" t="s">
        <v>425</v>
      </c>
      <c r="C581" s="58" t="s">
        <v>98</v>
      </c>
      <c r="D581" s="15" t="s">
        <v>116</v>
      </c>
      <c r="E581" s="58" t="s">
        <v>176</v>
      </c>
      <c r="F581" s="59">
        <v>445.2</v>
      </c>
      <c r="G581" s="120">
        <f>SUM(Ведомственная!G950)</f>
        <v>445.2</v>
      </c>
      <c r="H581" s="238"/>
    </row>
    <row r="582" spans="1:8" s="118" customFormat="1" ht="28.5">
      <c r="A582" s="121" t="s">
        <v>700</v>
      </c>
      <c r="B582" s="75" t="s">
        <v>283</v>
      </c>
      <c r="C582" s="75"/>
      <c r="D582" s="75"/>
      <c r="E582" s="75"/>
      <c r="F582" s="125">
        <f>F583+F596+F613+F624</f>
        <v>134265.80000000002</v>
      </c>
      <c r="G582" s="288"/>
      <c r="H582" s="238">
        <f>SUM(G583:G639)</f>
        <v>134265.8</v>
      </c>
    </row>
    <row r="583" spans="1:8" s="118" customFormat="1" ht="30">
      <c r="A583" s="22" t="s">
        <v>370</v>
      </c>
      <c r="B583" s="14" t="s">
        <v>284</v>
      </c>
      <c r="C583" s="14"/>
      <c r="D583" s="75"/>
      <c r="E583" s="75"/>
      <c r="F583" s="35">
        <f>F584</f>
        <v>9122.4</v>
      </c>
      <c r="G583" s="146"/>
      <c r="H583" s="238"/>
    </row>
    <row r="584" spans="1:8" s="118" customFormat="1" ht="30">
      <c r="A584" s="22" t="s">
        <v>80</v>
      </c>
      <c r="B584" s="14" t="s">
        <v>712</v>
      </c>
      <c r="C584" s="14"/>
      <c r="D584" s="75"/>
      <c r="E584" s="75"/>
      <c r="F584" s="35">
        <f>F585+F588+F591+F593</f>
        <v>9122.4</v>
      </c>
      <c r="G584" s="146"/>
      <c r="H584" s="238"/>
    </row>
    <row r="585" spans="1:8" s="118" customFormat="1" ht="15">
      <c r="A585" s="22" t="s">
        <v>82</v>
      </c>
      <c r="B585" s="14" t="s">
        <v>713</v>
      </c>
      <c r="C585" s="14"/>
      <c r="D585" s="75"/>
      <c r="E585" s="75"/>
      <c r="F585" s="35">
        <f>F586+F587</f>
        <v>7733.099999999999</v>
      </c>
      <c r="G585" s="146"/>
      <c r="H585" s="238"/>
    </row>
    <row r="586" spans="1:8" s="118" customFormat="1" ht="45">
      <c r="A586" s="22" t="s">
        <v>51</v>
      </c>
      <c r="B586" s="14" t="s">
        <v>713</v>
      </c>
      <c r="C586" s="14">
        <v>100</v>
      </c>
      <c r="D586" s="58" t="s">
        <v>173</v>
      </c>
      <c r="E586" s="58" t="s">
        <v>172</v>
      </c>
      <c r="F586" s="35">
        <v>7732.9</v>
      </c>
      <c r="G586" s="146">
        <f>SUM(Ведомственная!G781)</f>
        <v>7732.9</v>
      </c>
      <c r="H586" s="238"/>
    </row>
    <row r="587" spans="1:8" s="118" customFormat="1" ht="30">
      <c r="A587" s="22" t="s">
        <v>52</v>
      </c>
      <c r="B587" s="66" t="s">
        <v>713</v>
      </c>
      <c r="C587" s="66">
        <v>200</v>
      </c>
      <c r="D587" s="58" t="s">
        <v>173</v>
      </c>
      <c r="E587" s="58" t="s">
        <v>172</v>
      </c>
      <c r="F587" s="35">
        <v>0.2</v>
      </c>
      <c r="G587" s="146">
        <f>SUM(Ведомственная!G782)</f>
        <v>0.2</v>
      </c>
      <c r="H587" s="238"/>
    </row>
    <row r="588" spans="1:8" s="118" customFormat="1" ht="15">
      <c r="A588" s="22" t="s">
        <v>97</v>
      </c>
      <c r="B588" s="66" t="s">
        <v>714</v>
      </c>
      <c r="C588" s="66"/>
      <c r="D588" s="75"/>
      <c r="E588" s="75"/>
      <c r="F588" s="103">
        <f>F589+F590</f>
        <v>150.6</v>
      </c>
      <c r="G588" s="146"/>
      <c r="H588" s="238"/>
    </row>
    <row r="589" spans="1:8" s="118" customFormat="1" ht="30">
      <c r="A589" s="22" t="s">
        <v>52</v>
      </c>
      <c r="B589" s="14" t="s">
        <v>714</v>
      </c>
      <c r="C589" s="14">
        <v>200</v>
      </c>
      <c r="D589" s="58" t="s">
        <v>173</v>
      </c>
      <c r="E589" s="58" t="s">
        <v>172</v>
      </c>
      <c r="F589" s="35">
        <v>149.6</v>
      </c>
      <c r="G589" s="146">
        <f>SUM(Ведомственная!G784)</f>
        <v>149.6</v>
      </c>
      <c r="H589" s="238"/>
    </row>
    <row r="590" spans="1:8" s="118" customFormat="1" ht="15">
      <c r="A590" s="22" t="s">
        <v>22</v>
      </c>
      <c r="B590" s="14" t="s">
        <v>714</v>
      </c>
      <c r="C590" s="14">
        <v>800</v>
      </c>
      <c r="D590" s="58" t="s">
        <v>173</v>
      </c>
      <c r="E590" s="58" t="s">
        <v>172</v>
      </c>
      <c r="F590" s="35">
        <f>1</f>
        <v>1</v>
      </c>
      <c r="G590" s="146">
        <f>SUM(Ведомственная!G785)</f>
        <v>1</v>
      </c>
      <c r="H590" s="238"/>
    </row>
    <row r="591" spans="1:8" s="118" customFormat="1" ht="30">
      <c r="A591" s="22" t="s">
        <v>99</v>
      </c>
      <c r="B591" s="14" t="s">
        <v>715</v>
      </c>
      <c r="C591" s="14"/>
      <c r="D591" s="75"/>
      <c r="E591" s="75"/>
      <c r="F591" s="35">
        <f>F592</f>
        <v>434.1</v>
      </c>
      <c r="G591" s="146"/>
      <c r="H591" s="238"/>
    </row>
    <row r="592" spans="1:8" ht="30">
      <c r="A592" s="22" t="s">
        <v>52</v>
      </c>
      <c r="B592" s="14" t="s">
        <v>715</v>
      </c>
      <c r="C592" s="14">
        <v>200</v>
      </c>
      <c r="D592" s="58" t="s">
        <v>173</v>
      </c>
      <c r="E592" s="58" t="s">
        <v>172</v>
      </c>
      <c r="F592" s="35">
        <v>434.1</v>
      </c>
      <c r="G592" s="146">
        <f>SUM(Ведомственная!G787)</f>
        <v>434.1</v>
      </c>
      <c r="H592" s="146">
        <f>SUM(Ведомственная!G738)</f>
        <v>2384.7</v>
      </c>
    </row>
    <row r="593" spans="1:7" ht="30">
      <c r="A593" s="22" t="s">
        <v>100</v>
      </c>
      <c r="B593" s="14" t="s">
        <v>716</v>
      </c>
      <c r="C593" s="14"/>
      <c r="D593" s="58"/>
      <c r="E593" s="58"/>
      <c r="F593" s="35">
        <f>F594+F595</f>
        <v>804.6</v>
      </c>
      <c r="G593" s="146"/>
    </row>
    <row r="594" spans="1:7" ht="30">
      <c r="A594" s="22" t="s">
        <v>52</v>
      </c>
      <c r="B594" s="14" t="s">
        <v>716</v>
      </c>
      <c r="C594" s="14">
        <v>200</v>
      </c>
      <c r="D594" s="58" t="s">
        <v>173</v>
      </c>
      <c r="E594" s="58" t="s">
        <v>172</v>
      </c>
      <c r="F594" s="35">
        <v>695.5</v>
      </c>
      <c r="G594" s="146">
        <f>SUM(Ведомственная!G789)</f>
        <v>695.5000000000003</v>
      </c>
    </row>
    <row r="595" spans="1:7" ht="15">
      <c r="A595" s="22" t="s">
        <v>22</v>
      </c>
      <c r="B595" s="14" t="s">
        <v>716</v>
      </c>
      <c r="C595" s="14">
        <v>800</v>
      </c>
      <c r="D595" s="58" t="s">
        <v>173</v>
      </c>
      <c r="E595" s="58" t="s">
        <v>172</v>
      </c>
      <c r="F595" s="35">
        <f>105.1+4</f>
        <v>109.1</v>
      </c>
      <c r="G595" s="146">
        <f>SUM(Ведомственная!G790)</f>
        <v>109.1</v>
      </c>
    </row>
    <row r="596" spans="1:6" ht="30">
      <c r="A596" s="36" t="s">
        <v>295</v>
      </c>
      <c r="B596" s="58" t="s">
        <v>286</v>
      </c>
      <c r="C596" s="58"/>
      <c r="D596" s="58"/>
      <c r="E596" s="58"/>
      <c r="F596" s="59">
        <f>F597</f>
        <v>10440.5</v>
      </c>
    </row>
    <row r="597" spans="1:6" ht="15">
      <c r="A597" s="22" t="s">
        <v>35</v>
      </c>
      <c r="B597" s="15" t="s">
        <v>371</v>
      </c>
      <c r="C597" s="15"/>
      <c r="D597" s="58"/>
      <c r="E597" s="58"/>
      <c r="F597" s="59">
        <f>F598+F605+F609+F611+F607</f>
        <v>10440.5</v>
      </c>
    </row>
    <row r="598" spans="1:6" ht="15">
      <c r="A598" s="22" t="s">
        <v>285</v>
      </c>
      <c r="B598" s="15" t="s">
        <v>372</v>
      </c>
      <c r="C598" s="15"/>
      <c r="D598" s="58"/>
      <c r="E598" s="58"/>
      <c r="F598" s="59">
        <f>+F599+F600+F601+F602+F603</f>
        <v>7407.4</v>
      </c>
    </row>
    <row r="599" spans="1:7" ht="30">
      <c r="A599" s="22" t="s">
        <v>717</v>
      </c>
      <c r="B599" s="15" t="s">
        <v>372</v>
      </c>
      <c r="C599" s="15" t="s">
        <v>91</v>
      </c>
      <c r="D599" s="58" t="s">
        <v>173</v>
      </c>
      <c r="E599" s="58" t="s">
        <v>34</v>
      </c>
      <c r="F599" s="59">
        <v>2360</v>
      </c>
      <c r="G599" s="111">
        <f>Ведомственная!G708</f>
        <v>2360</v>
      </c>
    </row>
    <row r="600" spans="1:7" ht="30">
      <c r="A600" s="22" t="s">
        <v>52</v>
      </c>
      <c r="B600" s="15" t="s">
        <v>372</v>
      </c>
      <c r="C600" s="15" t="s">
        <v>93</v>
      </c>
      <c r="D600" s="58" t="s">
        <v>173</v>
      </c>
      <c r="E600" s="58" t="s">
        <v>34</v>
      </c>
      <c r="F600" s="59">
        <f>4847.4-1100</f>
        <v>3747.3999999999996</v>
      </c>
      <c r="G600" s="111">
        <f>Ведомственная!G709</f>
        <v>3747.3999999999996</v>
      </c>
    </row>
    <row r="601" spans="1:6" ht="15">
      <c r="A601" s="22" t="s">
        <v>42</v>
      </c>
      <c r="B601" s="15" t="s">
        <v>372</v>
      </c>
      <c r="C601" s="15" t="s">
        <v>101</v>
      </c>
      <c r="D601" s="58" t="s">
        <v>173</v>
      </c>
      <c r="E601" s="58" t="s">
        <v>34</v>
      </c>
      <c r="F601" s="59">
        <v>0</v>
      </c>
    </row>
    <row r="602" spans="1:7" ht="30">
      <c r="A602" s="22" t="s">
        <v>248</v>
      </c>
      <c r="B602" s="15" t="s">
        <v>372</v>
      </c>
      <c r="C602" s="15" t="s">
        <v>125</v>
      </c>
      <c r="D602" s="58" t="s">
        <v>173</v>
      </c>
      <c r="E602" s="58" t="s">
        <v>34</v>
      </c>
      <c r="F602" s="59">
        <v>300</v>
      </c>
      <c r="G602" s="111">
        <f>Ведомственная!G711</f>
        <v>300</v>
      </c>
    </row>
    <row r="603" spans="1:6" ht="30">
      <c r="A603" s="22" t="s">
        <v>629</v>
      </c>
      <c r="B603" s="15" t="s">
        <v>718</v>
      </c>
      <c r="C603" s="15"/>
      <c r="D603" s="58"/>
      <c r="E603" s="58"/>
      <c r="F603" s="59">
        <f>F604</f>
        <v>1000</v>
      </c>
    </row>
    <row r="604" spans="1:7" ht="30">
      <c r="A604" s="22" t="s">
        <v>248</v>
      </c>
      <c r="B604" s="15" t="s">
        <v>718</v>
      </c>
      <c r="C604" s="15" t="s">
        <v>125</v>
      </c>
      <c r="D604" s="58" t="s">
        <v>173</v>
      </c>
      <c r="E604" s="58" t="s">
        <v>34</v>
      </c>
      <c r="F604" s="59">
        <v>1000</v>
      </c>
      <c r="G604" s="111">
        <f>Ведомственная!G713</f>
        <v>1000</v>
      </c>
    </row>
    <row r="605" spans="1:7" ht="75">
      <c r="A605" s="227" t="s">
        <v>907</v>
      </c>
      <c r="B605" s="74" t="s">
        <v>909</v>
      </c>
      <c r="C605" s="15"/>
      <c r="D605" s="58"/>
      <c r="E605" s="58"/>
      <c r="F605" s="59">
        <f>F606</f>
        <v>1100</v>
      </c>
      <c r="G605" s="146"/>
    </row>
    <row r="606" spans="1:7" ht="30">
      <c r="A606" s="22" t="s">
        <v>248</v>
      </c>
      <c r="B606" s="74" t="s">
        <v>909</v>
      </c>
      <c r="C606" s="15" t="s">
        <v>125</v>
      </c>
      <c r="D606" s="58" t="s">
        <v>173</v>
      </c>
      <c r="E606" s="58" t="s">
        <v>54</v>
      </c>
      <c r="F606" s="59">
        <v>1100</v>
      </c>
      <c r="G606" s="146">
        <f>SUM(Ведомственная!G773)</f>
        <v>1100</v>
      </c>
    </row>
    <row r="607" spans="1:7" ht="60">
      <c r="A607" s="227" t="s">
        <v>901</v>
      </c>
      <c r="B607" s="74" t="s">
        <v>899</v>
      </c>
      <c r="C607" s="15"/>
      <c r="D607" s="58"/>
      <c r="E607" s="58"/>
      <c r="F607" s="59">
        <f>F608</f>
        <v>1348.1</v>
      </c>
      <c r="G607" s="146"/>
    </row>
    <row r="608" spans="1:7" ht="30">
      <c r="A608" s="293" t="s">
        <v>248</v>
      </c>
      <c r="B608" s="74" t="s">
        <v>899</v>
      </c>
      <c r="C608" s="15" t="s">
        <v>125</v>
      </c>
      <c r="D608" s="58" t="s">
        <v>173</v>
      </c>
      <c r="E608" s="58" t="s">
        <v>44</v>
      </c>
      <c r="F608" s="59">
        <v>1348.1</v>
      </c>
      <c r="G608" s="146">
        <f>SUM(Ведомственная!G753)</f>
        <v>1348.1</v>
      </c>
    </row>
    <row r="609" spans="1:7" ht="75">
      <c r="A609" s="227" t="s">
        <v>902</v>
      </c>
      <c r="B609" s="74" t="s">
        <v>900</v>
      </c>
      <c r="C609" s="15"/>
      <c r="D609" s="58"/>
      <c r="E609" s="58"/>
      <c r="F609" s="59">
        <f>F610</f>
        <v>165</v>
      </c>
      <c r="G609" s="146"/>
    </row>
    <row r="610" spans="1:7" ht="30">
      <c r="A610" s="22" t="s">
        <v>248</v>
      </c>
      <c r="B610" s="74" t="s">
        <v>900</v>
      </c>
      <c r="C610" s="15" t="s">
        <v>125</v>
      </c>
      <c r="D610" s="58" t="s">
        <v>173</v>
      </c>
      <c r="E610" s="58" t="s">
        <v>44</v>
      </c>
      <c r="F610" s="59">
        <v>165</v>
      </c>
      <c r="G610" s="146">
        <f>SUM(Ведомственная!G755)</f>
        <v>165</v>
      </c>
    </row>
    <row r="611" spans="1:6" ht="60">
      <c r="A611" s="227" t="s">
        <v>908</v>
      </c>
      <c r="B611" s="74" t="s">
        <v>910</v>
      </c>
      <c r="C611" s="15"/>
      <c r="D611" s="58"/>
      <c r="E611" s="58"/>
      <c r="F611" s="59">
        <f>F612</f>
        <v>420</v>
      </c>
    </row>
    <row r="612" spans="1:7" ht="30">
      <c r="A612" s="22" t="s">
        <v>248</v>
      </c>
      <c r="B612" s="74" t="s">
        <v>910</v>
      </c>
      <c r="C612" s="15" t="s">
        <v>125</v>
      </c>
      <c r="D612" s="58" t="s">
        <v>173</v>
      </c>
      <c r="E612" s="58" t="s">
        <v>54</v>
      </c>
      <c r="F612" s="59">
        <v>420</v>
      </c>
      <c r="G612" s="146">
        <f>SUM(Ведомственная!G775)</f>
        <v>420</v>
      </c>
    </row>
    <row r="613" spans="1:6" ht="60">
      <c r="A613" s="36" t="s">
        <v>293</v>
      </c>
      <c r="B613" s="79" t="s">
        <v>288</v>
      </c>
      <c r="C613" s="58"/>
      <c r="D613" s="58"/>
      <c r="E613" s="58"/>
      <c r="F613" s="59">
        <f>F614+F617</f>
        <v>107692.90000000001</v>
      </c>
    </row>
    <row r="614" spans="1:6" ht="30">
      <c r="A614" s="22" t="s">
        <v>287</v>
      </c>
      <c r="B614" s="16" t="s">
        <v>373</v>
      </c>
      <c r="C614" s="15"/>
      <c r="D614" s="58"/>
      <c r="E614" s="58"/>
      <c r="F614" s="59">
        <f>F615</f>
        <v>105095.6</v>
      </c>
    </row>
    <row r="615" spans="1:6" ht="15">
      <c r="A615" s="22" t="s">
        <v>285</v>
      </c>
      <c r="B615" s="16" t="s">
        <v>374</v>
      </c>
      <c r="C615" s="15"/>
      <c r="D615" s="58"/>
      <c r="E615" s="58"/>
      <c r="F615" s="59">
        <f>F616</f>
        <v>105095.6</v>
      </c>
    </row>
    <row r="616" spans="1:7" ht="30">
      <c r="A616" s="22" t="s">
        <v>72</v>
      </c>
      <c r="B616" s="16" t="s">
        <v>374</v>
      </c>
      <c r="C616" s="15" t="s">
        <v>125</v>
      </c>
      <c r="D616" s="58" t="s">
        <v>173</v>
      </c>
      <c r="E616" s="58" t="s">
        <v>34</v>
      </c>
      <c r="F616" s="59">
        <v>105095.6</v>
      </c>
      <c r="G616" s="111">
        <f>Ведомственная!G717</f>
        <v>105095.6</v>
      </c>
    </row>
    <row r="617" spans="1:6" ht="15">
      <c r="A617" s="22" t="s">
        <v>154</v>
      </c>
      <c r="B617" s="16" t="s">
        <v>579</v>
      </c>
      <c r="C617" s="15"/>
      <c r="D617" s="58"/>
      <c r="E617" s="58"/>
      <c r="F617" s="59">
        <f>F621+F618</f>
        <v>2597.3</v>
      </c>
    </row>
    <row r="618" spans="1:6" ht="30">
      <c r="A618" s="22" t="s">
        <v>290</v>
      </c>
      <c r="B618" s="16" t="s">
        <v>580</v>
      </c>
      <c r="C618" s="15"/>
      <c r="D618" s="58"/>
      <c r="E618" s="58"/>
      <c r="F618" s="59">
        <f>F619</f>
        <v>919.8</v>
      </c>
    </row>
    <row r="619" spans="1:6" ht="15">
      <c r="A619" s="22" t="s">
        <v>285</v>
      </c>
      <c r="B619" s="16" t="s">
        <v>581</v>
      </c>
      <c r="C619" s="15"/>
      <c r="D619" s="58"/>
      <c r="E619" s="58"/>
      <c r="F619" s="59">
        <f>F620</f>
        <v>919.8</v>
      </c>
    </row>
    <row r="620" spans="1:7" ht="30">
      <c r="A620" s="22" t="s">
        <v>248</v>
      </c>
      <c r="B620" s="16" t="s">
        <v>581</v>
      </c>
      <c r="C620" s="15" t="s">
        <v>125</v>
      </c>
      <c r="D620" s="58" t="s">
        <v>173</v>
      </c>
      <c r="E620" s="58" t="s">
        <v>34</v>
      </c>
      <c r="F620" s="59">
        <f>919.8</f>
        <v>919.8</v>
      </c>
      <c r="G620" s="111">
        <f>Ведомственная!G721</f>
        <v>919.8</v>
      </c>
    </row>
    <row r="621" spans="1:6" ht="15">
      <c r="A621" s="22" t="s">
        <v>291</v>
      </c>
      <c r="B621" s="15" t="s">
        <v>627</v>
      </c>
      <c r="C621" s="15"/>
      <c r="D621" s="58"/>
      <c r="E621" s="58"/>
      <c r="F621" s="59">
        <f>F622</f>
        <v>1677.5</v>
      </c>
    </row>
    <row r="622" spans="1:6" ht="15">
      <c r="A622" s="22" t="s">
        <v>285</v>
      </c>
      <c r="B622" s="15" t="s">
        <v>628</v>
      </c>
      <c r="C622" s="15"/>
      <c r="D622" s="58"/>
      <c r="E622" s="58"/>
      <c r="F622" s="59">
        <f>F623</f>
        <v>1677.5</v>
      </c>
    </row>
    <row r="623" spans="1:7" ht="30">
      <c r="A623" s="22" t="s">
        <v>72</v>
      </c>
      <c r="B623" s="15" t="s">
        <v>628</v>
      </c>
      <c r="C623" s="15" t="s">
        <v>125</v>
      </c>
      <c r="D623" s="58" t="s">
        <v>173</v>
      </c>
      <c r="E623" s="58" t="s">
        <v>34</v>
      </c>
      <c r="F623" s="59">
        <f>1677.5</f>
        <v>1677.5</v>
      </c>
      <c r="G623" s="111">
        <f>Ведомственная!G724</f>
        <v>1677.5</v>
      </c>
    </row>
    <row r="624" spans="1:6" ht="30">
      <c r="A624" s="36" t="s">
        <v>294</v>
      </c>
      <c r="B624" s="58" t="s">
        <v>292</v>
      </c>
      <c r="C624" s="58"/>
      <c r="D624" s="58"/>
      <c r="E624" s="58"/>
      <c r="F624" s="59">
        <f>F625+F630+F628</f>
        <v>7010</v>
      </c>
    </row>
    <row r="625" spans="1:6" ht="30">
      <c r="A625" s="22" t="s">
        <v>80</v>
      </c>
      <c r="B625" s="15" t="s">
        <v>719</v>
      </c>
      <c r="C625" s="15"/>
      <c r="D625" s="149"/>
      <c r="E625" s="149"/>
      <c r="F625" s="59">
        <f>F626</f>
        <v>900</v>
      </c>
    </row>
    <row r="626" spans="1:6" ht="30">
      <c r="A626" s="22" t="s">
        <v>100</v>
      </c>
      <c r="B626" s="15" t="s">
        <v>720</v>
      </c>
      <c r="C626" s="15"/>
      <c r="D626" s="58"/>
      <c r="E626" s="58"/>
      <c r="F626" s="59">
        <f>F627</f>
        <v>900</v>
      </c>
    </row>
    <row r="627" spans="1:7" ht="30">
      <c r="A627" s="22" t="s">
        <v>52</v>
      </c>
      <c r="B627" s="15" t="s">
        <v>720</v>
      </c>
      <c r="C627" s="15" t="s">
        <v>93</v>
      </c>
      <c r="D627" s="58" t="s">
        <v>173</v>
      </c>
      <c r="E627" s="58" t="s">
        <v>172</v>
      </c>
      <c r="F627" s="59">
        <v>900</v>
      </c>
      <c r="G627" s="146">
        <f>SUM(Ведомственная!G794)</f>
        <v>900</v>
      </c>
    </row>
    <row r="628" spans="1:6" ht="30">
      <c r="A628" s="25" t="s">
        <v>438</v>
      </c>
      <c r="B628" s="33" t="s">
        <v>366</v>
      </c>
      <c r="C628" s="33"/>
      <c r="D628" s="58"/>
      <c r="E628" s="58"/>
      <c r="F628" s="59">
        <f>F629</f>
        <v>3100</v>
      </c>
    </row>
    <row r="629" spans="1:7" ht="30">
      <c r="A629" s="25" t="s">
        <v>307</v>
      </c>
      <c r="B629" s="33" t="s">
        <v>366</v>
      </c>
      <c r="C629" s="33">
        <v>400</v>
      </c>
      <c r="D629" s="58" t="s">
        <v>173</v>
      </c>
      <c r="E629" s="58" t="s">
        <v>34</v>
      </c>
      <c r="F629" s="59">
        <v>3100</v>
      </c>
      <c r="G629" s="111">
        <f>Ведомственная!G448</f>
        <v>3100</v>
      </c>
    </row>
    <row r="630" spans="1:6" ht="15">
      <c r="A630" s="22" t="s">
        <v>154</v>
      </c>
      <c r="B630" s="15" t="s">
        <v>375</v>
      </c>
      <c r="C630" s="15"/>
      <c r="D630" s="58"/>
      <c r="E630" s="58"/>
      <c r="F630" s="59">
        <f>F631+F634+F637</f>
        <v>3010</v>
      </c>
    </row>
    <row r="631" spans="1:6" ht="30">
      <c r="A631" s="22" t="s">
        <v>289</v>
      </c>
      <c r="B631" s="15" t="s">
        <v>376</v>
      </c>
      <c r="C631" s="15"/>
      <c r="D631" s="58"/>
      <c r="E631" s="58"/>
      <c r="F631" s="59">
        <f>F632</f>
        <v>1000</v>
      </c>
    </row>
    <row r="632" spans="1:6" ht="15">
      <c r="A632" s="22" t="s">
        <v>285</v>
      </c>
      <c r="B632" s="15" t="s">
        <v>377</v>
      </c>
      <c r="C632" s="15"/>
      <c r="D632" s="58"/>
      <c r="E632" s="58"/>
      <c r="F632" s="59">
        <f>F633</f>
        <v>1000</v>
      </c>
    </row>
    <row r="633" spans="1:7" ht="30">
      <c r="A633" s="22" t="s">
        <v>248</v>
      </c>
      <c r="B633" s="15" t="s">
        <v>377</v>
      </c>
      <c r="C633" s="15" t="s">
        <v>125</v>
      </c>
      <c r="D633" s="58" t="s">
        <v>173</v>
      </c>
      <c r="E633" s="58" t="s">
        <v>34</v>
      </c>
      <c r="F633" s="59">
        <v>1000</v>
      </c>
      <c r="G633" s="111">
        <f>Ведомственная!G729</f>
        <v>1000</v>
      </c>
    </row>
    <row r="634" spans="1:6" ht="30" hidden="1">
      <c r="A634" s="22" t="s">
        <v>290</v>
      </c>
      <c r="B634" s="15" t="s">
        <v>378</v>
      </c>
      <c r="C634" s="15"/>
      <c r="D634" s="58"/>
      <c r="E634" s="58"/>
      <c r="F634" s="59">
        <f>F635</f>
        <v>0</v>
      </c>
    </row>
    <row r="635" spans="1:6" ht="15" hidden="1">
      <c r="A635" s="22" t="s">
        <v>285</v>
      </c>
      <c r="B635" s="15" t="s">
        <v>379</v>
      </c>
      <c r="C635" s="15"/>
      <c r="D635" s="58"/>
      <c r="E635" s="58"/>
      <c r="F635" s="59">
        <f>F636</f>
        <v>0</v>
      </c>
    </row>
    <row r="636" spans="1:7" ht="30" hidden="1">
      <c r="A636" s="22" t="s">
        <v>248</v>
      </c>
      <c r="B636" s="15" t="s">
        <v>379</v>
      </c>
      <c r="C636" s="15" t="s">
        <v>125</v>
      </c>
      <c r="D636" s="58" t="s">
        <v>173</v>
      </c>
      <c r="E636" s="58" t="s">
        <v>34</v>
      </c>
      <c r="F636" s="59">
        <v>0</v>
      </c>
      <c r="G636" s="111">
        <f>Ведомственная!G732</f>
        <v>0</v>
      </c>
    </row>
    <row r="637" spans="1:6" ht="15">
      <c r="A637" s="22" t="s">
        <v>291</v>
      </c>
      <c r="B637" s="15" t="s">
        <v>380</v>
      </c>
      <c r="C637" s="15"/>
      <c r="D637" s="58"/>
      <c r="E637" s="58"/>
      <c r="F637" s="59">
        <f>F638</f>
        <v>2010</v>
      </c>
    </row>
    <row r="638" spans="1:6" ht="15">
      <c r="A638" s="22" t="s">
        <v>285</v>
      </c>
      <c r="B638" s="15" t="s">
        <v>381</v>
      </c>
      <c r="C638" s="15"/>
      <c r="D638" s="58"/>
      <c r="E638" s="58"/>
      <c r="F638" s="59">
        <f>F639</f>
        <v>2010</v>
      </c>
    </row>
    <row r="639" spans="1:7" ht="30">
      <c r="A639" s="22" t="s">
        <v>248</v>
      </c>
      <c r="B639" s="15" t="s">
        <v>381</v>
      </c>
      <c r="C639" s="15" t="s">
        <v>125</v>
      </c>
      <c r="D639" s="58" t="s">
        <v>173</v>
      </c>
      <c r="E639" s="58" t="s">
        <v>34</v>
      </c>
      <c r="F639" s="59">
        <f>315+300+615+280+500</f>
        <v>2010</v>
      </c>
      <c r="G639" s="111">
        <f>Ведомственная!G735</f>
        <v>2010</v>
      </c>
    </row>
    <row r="640" spans="1:8" s="118" customFormat="1" ht="28.5">
      <c r="A640" s="17" t="s">
        <v>693</v>
      </c>
      <c r="B640" s="27" t="s">
        <v>16</v>
      </c>
      <c r="C640" s="27"/>
      <c r="D640" s="60"/>
      <c r="E640" s="60"/>
      <c r="F640" s="130">
        <f>SUM(F641+F665+F670+F676)</f>
        <v>25265.8</v>
      </c>
      <c r="G640" s="120"/>
      <c r="H640" s="237">
        <f>SUM(G641:G687)</f>
        <v>25265.8</v>
      </c>
    </row>
    <row r="641" spans="1:7" ht="30">
      <c r="A641" s="22" t="s">
        <v>84</v>
      </c>
      <c r="B641" s="14" t="s">
        <v>17</v>
      </c>
      <c r="C641" s="14"/>
      <c r="D641" s="30"/>
      <c r="E641" s="30"/>
      <c r="F641" s="35">
        <f>F657+F642+F660</f>
        <v>17695.8</v>
      </c>
      <c r="G641" s="120"/>
    </row>
    <row r="642" spans="1:8" ht="15">
      <c r="A642" s="22" t="s">
        <v>35</v>
      </c>
      <c r="B642" s="14" t="s">
        <v>36</v>
      </c>
      <c r="C642" s="14"/>
      <c r="D642" s="30"/>
      <c r="E642" s="30"/>
      <c r="F642" s="35">
        <f>SUM(F643+F646+F653)</f>
        <v>14885.8</v>
      </c>
      <c r="H642" s="288"/>
    </row>
    <row r="643" spans="1:6" ht="15">
      <c r="A643" s="22" t="s">
        <v>38</v>
      </c>
      <c r="B643" s="14" t="s">
        <v>39</v>
      </c>
      <c r="C643" s="14"/>
      <c r="D643" s="30"/>
      <c r="E643" s="30"/>
      <c r="F643" s="35">
        <f>F644</f>
        <v>10029.3</v>
      </c>
    </row>
    <row r="644" spans="1:6" ht="30">
      <c r="A644" s="22" t="s">
        <v>40</v>
      </c>
      <c r="B644" s="14" t="s">
        <v>41</v>
      </c>
      <c r="C644" s="14"/>
      <c r="D644" s="30"/>
      <c r="E644" s="30"/>
      <c r="F644" s="35">
        <f>F645</f>
        <v>10029.3</v>
      </c>
    </row>
    <row r="645" spans="1:8" ht="15">
      <c r="A645" s="22" t="s">
        <v>42</v>
      </c>
      <c r="B645" s="14" t="s">
        <v>41</v>
      </c>
      <c r="C645" s="14">
        <v>300</v>
      </c>
      <c r="D645" s="30" t="s">
        <v>31</v>
      </c>
      <c r="E645" s="30" t="s">
        <v>34</v>
      </c>
      <c r="F645" s="35">
        <v>10029.3</v>
      </c>
      <c r="G645" s="111">
        <f>SUM(Ведомственная!G514)</f>
        <v>10029.3</v>
      </c>
      <c r="H645" s="288"/>
    </row>
    <row r="646" spans="1:6" ht="15">
      <c r="A646" s="22" t="s">
        <v>55</v>
      </c>
      <c r="B646" s="14" t="s">
        <v>56</v>
      </c>
      <c r="C646" s="14"/>
      <c r="D646" s="30"/>
      <c r="E646" s="30"/>
      <c r="F646" s="35">
        <f>F647+F649+F651</f>
        <v>3432.8</v>
      </c>
    </row>
    <row r="647" spans="1:6" ht="15">
      <c r="A647" s="22" t="s">
        <v>57</v>
      </c>
      <c r="B647" s="14" t="s">
        <v>58</v>
      </c>
      <c r="C647" s="14"/>
      <c r="D647" s="30"/>
      <c r="E647" s="30"/>
      <c r="F647" s="35">
        <f>F648</f>
        <v>1200</v>
      </c>
    </row>
    <row r="648" spans="1:7" ht="15">
      <c r="A648" s="22" t="s">
        <v>42</v>
      </c>
      <c r="B648" s="14" t="s">
        <v>58</v>
      </c>
      <c r="C648" s="14">
        <v>300</v>
      </c>
      <c r="D648" s="30" t="s">
        <v>31</v>
      </c>
      <c r="E648" s="30" t="s">
        <v>54</v>
      </c>
      <c r="F648" s="35">
        <v>1200</v>
      </c>
      <c r="G648" s="111">
        <f>SUM(Ведомственная!G597)</f>
        <v>1200</v>
      </c>
    </row>
    <row r="649" spans="1:6" ht="30">
      <c r="A649" s="22" t="s">
        <v>59</v>
      </c>
      <c r="B649" s="14" t="s">
        <v>60</v>
      </c>
      <c r="C649" s="14"/>
      <c r="D649" s="30"/>
      <c r="E649" s="30"/>
      <c r="F649" s="35">
        <f>F650</f>
        <v>1587.8</v>
      </c>
    </row>
    <row r="650" spans="1:7" ht="15">
      <c r="A650" s="22" t="s">
        <v>42</v>
      </c>
      <c r="B650" s="14" t="s">
        <v>60</v>
      </c>
      <c r="C650" s="14">
        <v>300</v>
      </c>
      <c r="D650" s="30" t="s">
        <v>31</v>
      </c>
      <c r="E650" s="30" t="s">
        <v>54</v>
      </c>
      <c r="F650" s="35">
        <v>1587.8</v>
      </c>
      <c r="G650" s="111">
        <f>SUM(Ведомственная!G599)</f>
        <v>1587.8</v>
      </c>
    </row>
    <row r="651" spans="1:7" ht="30">
      <c r="A651" s="22" t="s">
        <v>577</v>
      </c>
      <c r="B651" s="15" t="s">
        <v>578</v>
      </c>
      <c r="C651" s="30"/>
      <c r="D651" s="30"/>
      <c r="E651" s="30"/>
      <c r="F651" s="35">
        <f>F652</f>
        <v>645</v>
      </c>
      <c r="G651" s="155"/>
    </row>
    <row r="652" spans="1:7" ht="15.75">
      <c r="A652" s="22" t="s">
        <v>42</v>
      </c>
      <c r="B652" s="15" t="s">
        <v>578</v>
      </c>
      <c r="C652" s="30" t="s">
        <v>101</v>
      </c>
      <c r="D652" s="30" t="s">
        <v>31</v>
      </c>
      <c r="E652" s="30" t="s">
        <v>54</v>
      </c>
      <c r="F652" s="59">
        <v>645</v>
      </c>
      <c r="G652" s="155">
        <f>SUM(Ведомственная!G601)</f>
        <v>645</v>
      </c>
    </row>
    <row r="653" spans="1:6" ht="15">
      <c r="A653" s="22" t="s">
        <v>61</v>
      </c>
      <c r="B653" s="14" t="s">
        <v>62</v>
      </c>
      <c r="C653" s="14"/>
      <c r="D653" s="30"/>
      <c r="E653" s="30"/>
      <c r="F653" s="35">
        <f>F654</f>
        <v>1423.7</v>
      </c>
    </row>
    <row r="654" spans="1:6" ht="15">
      <c r="A654" s="22" t="s">
        <v>63</v>
      </c>
      <c r="B654" s="14" t="s">
        <v>64</v>
      </c>
      <c r="C654" s="14"/>
      <c r="D654" s="30"/>
      <c r="E654" s="30"/>
      <c r="F654" s="35">
        <f>F655+F656</f>
        <v>1423.7</v>
      </c>
    </row>
    <row r="655" spans="1:7" ht="30">
      <c r="A655" s="22" t="s">
        <v>52</v>
      </c>
      <c r="B655" s="14" t="s">
        <v>64</v>
      </c>
      <c r="C655" s="14">
        <v>200</v>
      </c>
      <c r="D655" s="30" t="s">
        <v>31</v>
      </c>
      <c r="E655" s="30" t="s">
        <v>54</v>
      </c>
      <c r="F655" s="35">
        <v>910.5</v>
      </c>
      <c r="G655" s="111">
        <f>SUM(Ведомственная!G604)</f>
        <v>910.5</v>
      </c>
    </row>
    <row r="656" spans="1:7" ht="15">
      <c r="A656" s="22" t="s">
        <v>42</v>
      </c>
      <c r="B656" s="14" t="s">
        <v>64</v>
      </c>
      <c r="C656" s="14">
        <v>300</v>
      </c>
      <c r="D656" s="30" t="s">
        <v>31</v>
      </c>
      <c r="E656" s="30" t="s">
        <v>54</v>
      </c>
      <c r="F656" s="35">
        <v>513.2</v>
      </c>
      <c r="G656" s="111">
        <f>SUM(Ведомственная!G605)</f>
        <v>513.2</v>
      </c>
    </row>
    <row r="657" spans="1:6" ht="45" hidden="1">
      <c r="A657" s="22" t="s">
        <v>18</v>
      </c>
      <c r="B657" s="14" t="s">
        <v>19</v>
      </c>
      <c r="C657" s="14"/>
      <c r="D657" s="30"/>
      <c r="E657" s="30"/>
      <c r="F657" s="35">
        <f>SUM(F658)</f>
        <v>0</v>
      </c>
    </row>
    <row r="658" spans="1:6" ht="15" hidden="1">
      <c r="A658" s="22" t="s">
        <v>20</v>
      </c>
      <c r="B658" s="14" t="s">
        <v>21</v>
      </c>
      <c r="C658" s="14"/>
      <c r="D658" s="30"/>
      <c r="E658" s="30"/>
      <c r="F658" s="35">
        <f>F659</f>
        <v>0</v>
      </c>
    </row>
    <row r="659" spans="1:6" ht="15" hidden="1">
      <c r="A659" s="22" t="s">
        <v>22</v>
      </c>
      <c r="B659" s="14" t="s">
        <v>21</v>
      </c>
      <c r="C659" s="14">
        <v>800</v>
      </c>
      <c r="D659" s="30" t="s">
        <v>13</v>
      </c>
      <c r="E659" s="30" t="s">
        <v>15</v>
      </c>
      <c r="F659" s="35">
        <v>0</v>
      </c>
    </row>
    <row r="660" spans="1:6" ht="30">
      <c r="A660" s="22" t="s">
        <v>45</v>
      </c>
      <c r="B660" s="14" t="s">
        <v>46</v>
      </c>
      <c r="C660" s="14"/>
      <c r="D660" s="30"/>
      <c r="E660" s="30"/>
      <c r="F660" s="35">
        <f>SUM(F661)</f>
        <v>2810</v>
      </c>
    </row>
    <row r="661" spans="1:6" ht="15">
      <c r="A661" s="22" t="s">
        <v>47</v>
      </c>
      <c r="B661" s="14" t="s">
        <v>48</v>
      </c>
      <c r="C661" s="14"/>
      <c r="D661" s="30"/>
      <c r="E661" s="30"/>
      <c r="F661" s="35">
        <f>F662</f>
        <v>2810</v>
      </c>
    </row>
    <row r="662" spans="1:6" ht="30">
      <c r="A662" s="22" t="s">
        <v>49</v>
      </c>
      <c r="B662" s="14" t="s">
        <v>50</v>
      </c>
      <c r="C662" s="14"/>
      <c r="D662" s="30"/>
      <c r="E662" s="30"/>
      <c r="F662" s="35">
        <f>F663+F664</f>
        <v>2810</v>
      </c>
    </row>
    <row r="663" spans="1:7" ht="45">
      <c r="A663" s="22" t="s">
        <v>51</v>
      </c>
      <c r="B663" s="14" t="s">
        <v>50</v>
      </c>
      <c r="C663" s="14">
        <v>100</v>
      </c>
      <c r="D663" s="30" t="s">
        <v>31</v>
      </c>
      <c r="E663" s="30" t="s">
        <v>44</v>
      </c>
      <c r="F663" s="35">
        <v>1657.6</v>
      </c>
      <c r="G663" s="111">
        <f>SUM(Ведомственная!G528)</f>
        <v>1657.6</v>
      </c>
    </row>
    <row r="664" spans="1:7" ht="29.25" customHeight="1">
      <c r="A664" s="22" t="s">
        <v>52</v>
      </c>
      <c r="B664" s="14" t="s">
        <v>50</v>
      </c>
      <c r="C664" s="14">
        <v>200</v>
      </c>
      <c r="D664" s="30" t="s">
        <v>31</v>
      </c>
      <c r="E664" s="30" t="s">
        <v>44</v>
      </c>
      <c r="F664" s="35">
        <v>1152.4</v>
      </c>
      <c r="G664" s="111">
        <f>SUM(Ведомственная!G529)</f>
        <v>1152.4</v>
      </c>
    </row>
    <row r="665" spans="1:6" ht="15">
      <c r="A665" s="22" t="s">
        <v>85</v>
      </c>
      <c r="B665" s="14" t="s">
        <v>65</v>
      </c>
      <c r="C665" s="14"/>
      <c r="D665" s="30"/>
      <c r="E665" s="30"/>
      <c r="F665" s="35">
        <f>F666</f>
        <v>250.5</v>
      </c>
    </row>
    <row r="666" spans="1:6" ht="15">
      <c r="A666" s="22" t="s">
        <v>35</v>
      </c>
      <c r="B666" s="14" t="s">
        <v>66</v>
      </c>
      <c r="C666" s="14"/>
      <c r="D666" s="30"/>
      <c r="E666" s="30"/>
      <c r="F666" s="35">
        <f>F667</f>
        <v>250.5</v>
      </c>
    </row>
    <row r="667" spans="1:6" ht="15">
      <c r="A667" s="22" t="s">
        <v>37</v>
      </c>
      <c r="B667" s="14" t="s">
        <v>67</v>
      </c>
      <c r="C667" s="14"/>
      <c r="D667" s="30"/>
      <c r="E667" s="30"/>
      <c r="F667" s="35">
        <f>F668+F669</f>
        <v>250.5</v>
      </c>
    </row>
    <row r="668" spans="1:7" ht="27.75" customHeight="1">
      <c r="A668" s="22" t="s">
        <v>52</v>
      </c>
      <c r="B668" s="14" t="s">
        <v>67</v>
      </c>
      <c r="C668" s="14">
        <v>200</v>
      </c>
      <c r="D668" s="30" t="s">
        <v>31</v>
      </c>
      <c r="E668" s="30" t="s">
        <v>54</v>
      </c>
      <c r="F668" s="35">
        <v>250.5</v>
      </c>
      <c r="G668" s="111">
        <f>SUM(Ведомственная!G609)</f>
        <v>250.5</v>
      </c>
    </row>
    <row r="669" spans="1:7" ht="15" hidden="1">
      <c r="A669" s="22" t="s">
        <v>42</v>
      </c>
      <c r="B669" s="14" t="s">
        <v>67</v>
      </c>
      <c r="C669" s="14">
        <v>300</v>
      </c>
      <c r="D669" s="30" t="s">
        <v>31</v>
      </c>
      <c r="E669" s="30" t="s">
        <v>54</v>
      </c>
      <c r="F669" s="35"/>
      <c r="G669" s="111">
        <f>SUM(Ведомственная!G610)</f>
        <v>0</v>
      </c>
    </row>
    <row r="670" spans="1:6" ht="15">
      <c r="A670" s="22" t="s">
        <v>86</v>
      </c>
      <c r="B670" s="14" t="s">
        <v>68</v>
      </c>
      <c r="C670" s="14"/>
      <c r="D670" s="30"/>
      <c r="E670" s="30"/>
      <c r="F670" s="35">
        <f>F671+F673</f>
        <v>330</v>
      </c>
    </row>
    <row r="671" spans="1:6" ht="15">
      <c r="A671" s="22" t="s">
        <v>37</v>
      </c>
      <c r="B671" s="14" t="s">
        <v>484</v>
      </c>
      <c r="C671" s="14"/>
      <c r="D671" s="30"/>
      <c r="E671" s="30"/>
      <c r="F671" s="35">
        <f>SUM(F672)</f>
        <v>30</v>
      </c>
    </row>
    <row r="672" spans="1:7" ht="30">
      <c r="A672" s="22" t="s">
        <v>52</v>
      </c>
      <c r="B672" s="14" t="s">
        <v>484</v>
      </c>
      <c r="C672" s="14">
        <v>200</v>
      </c>
      <c r="D672" s="30" t="s">
        <v>31</v>
      </c>
      <c r="E672" s="30" t="s">
        <v>78</v>
      </c>
      <c r="F672" s="35">
        <v>30</v>
      </c>
      <c r="G672" s="111">
        <f>SUM(Ведомственная!G427)</f>
        <v>30</v>
      </c>
    </row>
    <row r="673" spans="1:6" ht="15">
      <c r="A673" s="22" t="s">
        <v>35</v>
      </c>
      <c r="B673" s="14" t="s">
        <v>506</v>
      </c>
      <c r="C673" s="14"/>
      <c r="D673" s="138"/>
      <c r="E673" s="138"/>
      <c r="F673" s="35">
        <f>F674</f>
        <v>300</v>
      </c>
    </row>
    <row r="674" spans="1:6" ht="15">
      <c r="A674" s="22" t="s">
        <v>37</v>
      </c>
      <c r="B674" s="14" t="s">
        <v>507</v>
      </c>
      <c r="C674" s="14"/>
      <c r="D674" s="138"/>
      <c r="E674" s="138"/>
      <c r="F674" s="35">
        <f>SUM(F675:F675)</f>
        <v>300</v>
      </c>
    </row>
    <row r="675" spans="1:7" ht="29.25" customHeight="1">
      <c r="A675" s="22" t="s">
        <v>52</v>
      </c>
      <c r="B675" s="14" t="s">
        <v>507</v>
      </c>
      <c r="C675" s="14">
        <v>200</v>
      </c>
      <c r="D675" s="30" t="s">
        <v>31</v>
      </c>
      <c r="E675" s="30" t="s">
        <v>54</v>
      </c>
      <c r="F675" s="35">
        <v>300</v>
      </c>
      <c r="G675" s="111">
        <f>Ведомственная!G1066</f>
        <v>300</v>
      </c>
    </row>
    <row r="676" spans="1:6" ht="45">
      <c r="A676" s="22" t="s">
        <v>769</v>
      </c>
      <c r="B676" s="14" t="s">
        <v>79</v>
      </c>
      <c r="C676" s="14"/>
      <c r="D676" s="30"/>
      <c r="E676" s="30"/>
      <c r="F676" s="35">
        <f>F677</f>
        <v>6989.5</v>
      </c>
    </row>
    <row r="677" spans="1:6" ht="30">
      <c r="A677" s="22" t="s">
        <v>80</v>
      </c>
      <c r="B677" s="14" t="s">
        <v>81</v>
      </c>
      <c r="C677" s="14"/>
      <c r="D677" s="30"/>
      <c r="E677" s="30"/>
      <c r="F677" s="35">
        <f>F678+F681+F683+F685</f>
        <v>6989.5</v>
      </c>
    </row>
    <row r="678" spans="1:6" ht="15">
      <c r="A678" s="22" t="s">
        <v>82</v>
      </c>
      <c r="B678" s="14" t="s">
        <v>83</v>
      </c>
      <c r="C678" s="14"/>
      <c r="D678" s="30"/>
      <c r="E678" s="30"/>
      <c r="F678" s="35">
        <f>F679+F680</f>
        <v>4253.5</v>
      </c>
    </row>
    <row r="679" spans="1:7" ht="45">
      <c r="A679" s="22" t="s">
        <v>51</v>
      </c>
      <c r="B679" s="14" t="s">
        <v>83</v>
      </c>
      <c r="C679" s="14">
        <v>100</v>
      </c>
      <c r="D679" s="30" t="s">
        <v>31</v>
      </c>
      <c r="E679" s="30" t="s">
        <v>78</v>
      </c>
      <c r="F679" s="35">
        <v>4246.5</v>
      </c>
      <c r="G679" s="111">
        <f>SUM(Ведомственная!G678)</f>
        <v>4246.5</v>
      </c>
    </row>
    <row r="680" spans="1:7" ht="30">
      <c r="A680" s="22" t="s">
        <v>52</v>
      </c>
      <c r="B680" s="14" t="s">
        <v>83</v>
      </c>
      <c r="C680" s="14">
        <v>200</v>
      </c>
      <c r="D680" s="30" t="s">
        <v>31</v>
      </c>
      <c r="E680" s="30" t="s">
        <v>78</v>
      </c>
      <c r="F680" s="35">
        <v>7</v>
      </c>
      <c r="G680" s="111">
        <f>SUM(Ведомственная!G679)</f>
        <v>7</v>
      </c>
    </row>
    <row r="681" spans="1:6" ht="20.25" customHeight="1">
      <c r="A681" s="22" t="s">
        <v>97</v>
      </c>
      <c r="B681" s="66" t="s">
        <v>708</v>
      </c>
      <c r="C681" s="66"/>
      <c r="D681" s="30"/>
      <c r="E681" s="30"/>
      <c r="F681" s="35">
        <f>F682</f>
        <v>452.5</v>
      </c>
    </row>
    <row r="682" spans="1:7" ht="30">
      <c r="A682" s="22" t="s">
        <v>52</v>
      </c>
      <c r="B682" s="66" t="s">
        <v>708</v>
      </c>
      <c r="C682" s="14">
        <v>200</v>
      </c>
      <c r="D682" s="30" t="s">
        <v>31</v>
      </c>
      <c r="E682" s="30" t="s">
        <v>78</v>
      </c>
      <c r="F682" s="35">
        <v>452.5</v>
      </c>
      <c r="G682" s="111">
        <f>SUM(Ведомственная!G681)</f>
        <v>452.5</v>
      </c>
    </row>
    <row r="683" spans="1:6" ht="30">
      <c r="A683" s="22" t="s">
        <v>99</v>
      </c>
      <c r="B683" s="66" t="s">
        <v>709</v>
      </c>
      <c r="C683" s="14"/>
      <c r="D683" s="30"/>
      <c r="E683" s="30"/>
      <c r="F683" s="35">
        <f>F684</f>
        <v>1389.7</v>
      </c>
    </row>
    <row r="684" spans="1:7" ht="30">
      <c r="A684" s="22" t="s">
        <v>52</v>
      </c>
      <c r="B684" s="66" t="s">
        <v>709</v>
      </c>
      <c r="C684" s="14">
        <v>200</v>
      </c>
      <c r="D684" s="30" t="s">
        <v>31</v>
      </c>
      <c r="E684" s="30" t="s">
        <v>78</v>
      </c>
      <c r="F684" s="35">
        <v>1389.7</v>
      </c>
      <c r="G684" s="111">
        <f>SUM(Ведомственная!G683)</f>
        <v>1389.7</v>
      </c>
    </row>
    <row r="685" spans="1:6" ht="30">
      <c r="A685" s="22" t="s">
        <v>100</v>
      </c>
      <c r="B685" s="66" t="s">
        <v>710</v>
      </c>
      <c r="C685" s="14"/>
      <c r="D685" s="30"/>
      <c r="E685" s="30"/>
      <c r="F685" s="35">
        <f>F686+F687</f>
        <v>893.8</v>
      </c>
    </row>
    <row r="686" spans="1:7" ht="30">
      <c r="A686" s="22" t="s">
        <v>52</v>
      </c>
      <c r="B686" s="66" t="s">
        <v>710</v>
      </c>
      <c r="C686" s="14">
        <v>200</v>
      </c>
      <c r="D686" s="30" t="s">
        <v>31</v>
      </c>
      <c r="E686" s="30" t="s">
        <v>78</v>
      </c>
      <c r="F686" s="35">
        <v>838.3</v>
      </c>
      <c r="G686" s="111">
        <f>SUM(Ведомственная!G685)</f>
        <v>838.3</v>
      </c>
    </row>
    <row r="687" spans="1:7" ht="15">
      <c r="A687" s="22" t="s">
        <v>22</v>
      </c>
      <c r="B687" s="66" t="s">
        <v>710</v>
      </c>
      <c r="C687" s="14">
        <v>800</v>
      </c>
      <c r="D687" s="30" t="s">
        <v>31</v>
      </c>
      <c r="E687" s="30" t="s">
        <v>78</v>
      </c>
      <c r="F687" s="35">
        <v>55.5</v>
      </c>
      <c r="G687" s="111">
        <f>SUM(Ведомственная!G686)</f>
        <v>55.5</v>
      </c>
    </row>
    <row r="688" spans="1:8" s="118" customFormat="1" ht="71.25">
      <c r="A688" s="17" t="s">
        <v>692</v>
      </c>
      <c r="B688" s="27" t="s">
        <v>25</v>
      </c>
      <c r="C688" s="27"/>
      <c r="D688" s="60"/>
      <c r="E688" s="60"/>
      <c r="F688" s="130">
        <f>F689+F692</f>
        <v>28615</v>
      </c>
      <c r="G688" s="111"/>
      <c r="H688" s="238">
        <f>SUM(G691:G698)</f>
        <v>28615</v>
      </c>
    </row>
    <row r="689" spans="1:8" ht="45">
      <c r="A689" s="22" t="s">
        <v>26</v>
      </c>
      <c r="B689" s="14" t="s">
        <v>27</v>
      </c>
      <c r="C689" s="14"/>
      <c r="D689" s="30"/>
      <c r="E689" s="30"/>
      <c r="F689" s="35">
        <f>SUM(F690)</f>
        <v>28615</v>
      </c>
      <c r="H689" s="146">
        <f>SUM(Ведомственная!G429)</f>
        <v>28615</v>
      </c>
    </row>
    <row r="690" spans="1:6" ht="45">
      <c r="A690" s="22" t="s">
        <v>28</v>
      </c>
      <c r="B690" s="14" t="s">
        <v>29</v>
      </c>
      <c r="C690" s="14"/>
      <c r="D690" s="30"/>
      <c r="E690" s="30"/>
      <c r="F690" s="35">
        <f>F691</f>
        <v>28615</v>
      </c>
    </row>
    <row r="691" spans="1:7" ht="30">
      <c r="A691" s="22" t="s">
        <v>72</v>
      </c>
      <c r="B691" s="14" t="s">
        <v>29</v>
      </c>
      <c r="C691" s="14">
        <v>600</v>
      </c>
      <c r="D691" s="30" t="s">
        <v>31</v>
      </c>
      <c r="E691" s="30" t="s">
        <v>78</v>
      </c>
      <c r="F691" s="35">
        <v>28615</v>
      </c>
      <c r="G691" s="111">
        <f>SUM(Ведомственная!G432)</f>
        <v>28615</v>
      </c>
    </row>
    <row r="692" spans="1:6" ht="15" hidden="1">
      <c r="A692" s="22" t="s">
        <v>154</v>
      </c>
      <c r="B692" s="14" t="s">
        <v>508</v>
      </c>
      <c r="C692" s="14"/>
      <c r="D692" s="138"/>
      <c r="E692" s="30"/>
      <c r="F692" s="35">
        <f>SUM(F693)+F696</f>
        <v>0</v>
      </c>
    </row>
    <row r="693" spans="1:6" ht="30" hidden="1">
      <c r="A693" s="22" t="s">
        <v>290</v>
      </c>
      <c r="B693" s="14" t="s">
        <v>509</v>
      </c>
      <c r="C693" s="14"/>
      <c r="D693" s="138"/>
      <c r="E693" s="30"/>
      <c r="F693" s="35">
        <f>SUM(F694)</f>
        <v>0</v>
      </c>
    </row>
    <row r="694" spans="1:6" ht="45" hidden="1">
      <c r="A694" s="22" t="s">
        <v>28</v>
      </c>
      <c r="B694" s="14" t="s">
        <v>509</v>
      </c>
      <c r="C694" s="14"/>
      <c r="D694" s="138"/>
      <c r="E694" s="30"/>
      <c r="F694" s="35">
        <f>SUM(F695)</f>
        <v>0</v>
      </c>
    </row>
    <row r="695" spans="1:7" ht="30" hidden="1">
      <c r="A695" s="22" t="s">
        <v>72</v>
      </c>
      <c r="B695" s="14" t="s">
        <v>509</v>
      </c>
      <c r="C695" s="14">
        <v>600</v>
      </c>
      <c r="D695" s="30" t="s">
        <v>31</v>
      </c>
      <c r="E695" s="30" t="s">
        <v>78</v>
      </c>
      <c r="F695" s="35"/>
      <c r="G695" s="111">
        <f>SUM(Ведомственная!G436)</f>
        <v>0</v>
      </c>
    </row>
    <row r="696" spans="1:6" ht="15" hidden="1">
      <c r="A696" s="22" t="s">
        <v>291</v>
      </c>
      <c r="B696" s="14" t="s">
        <v>510</v>
      </c>
      <c r="C696" s="14"/>
      <c r="D696" s="138"/>
      <c r="E696" s="30"/>
      <c r="F696" s="35">
        <f>SUM(F697)</f>
        <v>0</v>
      </c>
    </row>
    <row r="697" spans="1:6" ht="45" hidden="1">
      <c r="A697" s="22" t="s">
        <v>28</v>
      </c>
      <c r="B697" s="14" t="s">
        <v>510</v>
      </c>
      <c r="C697" s="14"/>
      <c r="D697" s="138"/>
      <c r="E697" s="30"/>
      <c r="F697" s="35">
        <f>SUM(F698)</f>
        <v>0</v>
      </c>
    </row>
    <row r="698" spans="1:7" ht="30" hidden="1">
      <c r="A698" s="22" t="s">
        <v>72</v>
      </c>
      <c r="B698" s="14" t="s">
        <v>510</v>
      </c>
      <c r="C698" s="14">
        <v>600</v>
      </c>
      <c r="D698" s="30" t="s">
        <v>31</v>
      </c>
      <c r="E698" s="30" t="s">
        <v>78</v>
      </c>
      <c r="F698" s="35"/>
      <c r="G698" s="111">
        <f>SUM(Ведомственная!G439)</f>
        <v>0</v>
      </c>
    </row>
    <row r="699" spans="1:8" s="118" customFormat="1" ht="57">
      <c r="A699" s="17" t="s">
        <v>748</v>
      </c>
      <c r="B699" s="27" t="s">
        <v>73</v>
      </c>
      <c r="C699" s="27"/>
      <c r="D699" s="60"/>
      <c r="E699" s="60"/>
      <c r="F699" s="130">
        <f>F700</f>
        <v>3490.1</v>
      </c>
      <c r="G699" s="111"/>
      <c r="H699" s="238">
        <f>SUM(G700:G702)</f>
        <v>3490.1</v>
      </c>
    </row>
    <row r="700" spans="1:8" ht="15">
      <c r="A700" s="22" t="s">
        <v>35</v>
      </c>
      <c r="B700" s="14" t="s">
        <v>74</v>
      </c>
      <c r="C700" s="14"/>
      <c r="D700" s="30"/>
      <c r="E700" s="30"/>
      <c r="F700" s="35">
        <f>SUM(F701)</f>
        <v>3490.1</v>
      </c>
      <c r="H700" s="146">
        <f>SUM(Ведомственная!G619)</f>
        <v>3490.1</v>
      </c>
    </row>
    <row r="701" spans="1:6" ht="30">
      <c r="A701" s="22" t="s">
        <v>75</v>
      </c>
      <c r="B701" s="14" t="s">
        <v>76</v>
      </c>
      <c r="C701" s="14"/>
      <c r="D701" s="30"/>
      <c r="E701" s="30"/>
      <c r="F701" s="35">
        <f>F702</f>
        <v>3490.1</v>
      </c>
    </row>
    <row r="702" spans="1:7" ht="30">
      <c r="A702" s="22" t="s">
        <v>52</v>
      </c>
      <c r="B702" s="14" t="s">
        <v>76</v>
      </c>
      <c r="C702" s="14">
        <v>200</v>
      </c>
      <c r="D702" s="30" t="s">
        <v>31</v>
      </c>
      <c r="E702" s="30" t="s">
        <v>54</v>
      </c>
      <c r="F702" s="35">
        <v>3490.1</v>
      </c>
      <c r="G702" s="111">
        <f>SUM(Ведомственная!G622)</f>
        <v>3490.1</v>
      </c>
    </row>
    <row r="703" spans="1:8" s="118" customFormat="1" ht="28.5">
      <c r="A703" s="17" t="s">
        <v>666</v>
      </c>
      <c r="B703" s="27" t="s">
        <v>244</v>
      </c>
      <c r="C703" s="27"/>
      <c r="D703" s="60"/>
      <c r="E703" s="60"/>
      <c r="F703" s="130">
        <f>SUM(F704+F707)</f>
        <v>1861.6999999999998</v>
      </c>
      <c r="G703" s="111"/>
      <c r="H703" s="238">
        <f>SUM(G704:G709)</f>
        <v>1861.6999999999998</v>
      </c>
    </row>
    <row r="704" spans="1:6" ht="30">
      <c r="A704" s="36" t="s">
        <v>820</v>
      </c>
      <c r="B704" s="14" t="s">
        <v>835</v>
      </c>
      <c r="C704" s="14"/>
      <c r="D704" s="218"/>
      <c r="E704" s="218"/>
      <c r="F704" s="35">
        <f>SUM(F705+F706)</f>
        <v>1447.3</v>
      </c>
    </row>
    <row r="705" spans="1:7" ht="45">
      <c r="A705" s="25" t="s">
        <v>51</v>
      </c>
      <c r="B705" s="14" t="s">
        <v>835</v>
      </c>
      <c r="C705" s="14">
        <v>100</v>
      </c>
      <c r="D705" s="218" t="s">
        <v>34</v>
      </c>
      <c r="E705" s="218" t="s">
        <v>13</v>
      </c>
      <c r="F705" s="35">
        <v>1387.8</v>
      </c>
      <c r="G705" s="111">
        <f>SUM(Ведомственная!G73)</f>
        <v>1387.8</v>
      </c>
    </row>
    <row r="706" spans="1:7" ht="30">
      <c r="A706" s="217" t="s">
        <v>52</v>
      </c>
      <c r="B706" s="14" t="s">
        <v>835</v>
      </c>
      <c r="C706" s="14">
        <v>200</v>
      </c>
      <c r="D706" s="218" t="s">
        <v>34</v>
      </c>
      <c r="E706" s="218" t="s">
        <v>13</v>
      </c>
      <c r="F706" s="35">
        <v>59.5</v>
      </c>
      <c r="G706" s="111">
        <f>SUM(Ведомственная!G74)</f>
        <v>59.5</v>
      </c>
    </row>
    <row r="707" spans="1:6" ht="30">
      <c r="A707" s="219" t="s">
        <v>100</v>
      </c>
      <c r="B707" s="14" t="s">
        <v>853</v>
      </c>
      <c r="C707" s="14"/>
      <c r="D707" s="220"/>
      <c r="E707" s="220"/>
      <c r="F707" s="35">
        <f>SUM(F708:F709)</f>
        <v>414.4</v>
      </c>
    </row>
    <row r="708" spans="1:7" ht="30">
      <c r="A708" s="219" t="s">
        <v>52</v>
      </c>
      <c r="B708" s="14" t="s">
        <v>853</v>
      </c>
      <c r="C708" s="14">
        <v>200</v>
      </c>
      <c r="D708" s="220" t="s">
        <v>34</v>
      </c>
      <c r="E708" s="220">
        <v>13</v>
      </c>
      <c r="F708" s="35">
        <v>264.4</v>
      </c>
      <c r="G708" s="111">
        <f>SUM(Ведомственная!G118)</f>
        <v>264.4</v>
      </c>
    </row>
    <row r="709" spans="1:7" ht="25.5" customHeight="1">
      <c r="A709" s="219" t="s">
        <v>42</v>
      </c>
      <c r="B709" s="14" t="s">
        <v>853</v>
      </c>
      <c r="C709" s="14">
        <v>300</v>
      </c>
      <c r="D709" s="220" t="s">
        <v>34</v>
      </c>
      <c r="E709" s="220">
        <v>13</v>
      </c>
      <c r="F709" s="35">
        <v>150</v>
      </c>
      <c r="G709" s="111">
        <f>SUM(Ведомственная!G119)</f>
        <v>150</v>
      </c>
    </row>
    <row r="710" spans="1:8" s="118" customFormat="1" ht="28.5">
      <c r="A710" s="156" t="s">
        <v>701</v>
      </c>
      <c r="B710" s="137" t="s">
        <v>199</v>
      </c>
      <c r="C710" s="27"/>
      <c r="D710" s="60"/>
      <c r="E710" s="60"/>
      <c r="F710" s="295">
        <f>SUM(F711+F713)</f>
        <v>32450.2</v>
      </c>
      <c r="G710" s="111"/>
      <c r="H710" s="238">
        <f>SUM(G712:G724)</f>
        <v>32450.2</v>
      </c>
    </row>
    <row r="711" spans="1:8" ht="15">
      <c r="A711" s="36" t="s">
        <v>211</v>
      </c>
      <c r="B711" s="46" t="s">
        <v>212</v>
      </c>
      <c r="C711" s="14"/>
      <c r="D711" s="30"/>
      <c r="E711" s="30"/>
      <c r="F711" s="46">
        <f>SUM(F712)</f>
        <v>31.3</v>
      </c>
      <c r="H711" s="146">
        <f>SUM(Ведомственная!G473+Ведомственная!G503+Ведомственная!G483)</f>
        <v>32450.199999999997</v>
      </c>
    </row>
    <row r="712" spans="1:7" ht="15">
      <c r="A712" s="157" t="s">
        <v>213</v>
      </c>
      <c r="B712" s="46" t="s">
        <v>212</v>
      </c>
      <c r="C712" s="14">
        <v>700</v>
      </c>
      <c r="D712" s="30" t="s">
        <v>96</v>
      </c>
      <c r="E712" s="30" t="s">
        <v>34</v>
      </c>
      <c r="F712" s="46">
        <v>31.3</v>
      </c>
      <c r="G712" s="111">
        <f>SUM(Ведомственная!G505)</f>
        <v>31.3</v>
      </c>
    </row>
    <row r="713" spans="1:6" ht="30">
      <c r="A713" s="36" t="s">
        <v>80</v>
      </c>
      <c r="B713" s="30" t="s">
        <v>200</v>
      </c>
      <c r="C713" s="45"/>
      <c r="D713" s="45"/>
      <c r="E713" s="45"/>
      <c r="F713" s="71">
        <f>SUM(F714+F717+F720+F722)</f>
        <v>32418.9</v>
      </c>
    </row>
    <row r="714" spans="1:6" ht="15">
      <c r="A714" s="36" t="s">
        <v>82</v>
      </c>
      <c r="B714" s="30" t="s">
        <v>201</v>
      </c>
      <c r="C714" s="45"/>
      <c r="D714" s="45"/>
      <c r="E714" s="45"/>
      <c r="F714" s="71">
        <f>SUM(F715:F716)</f>
        <v>25489</v>
      </c>
    </row>
    <row r="715" spans="1:7" ht="45">
      <c r="A715" s="22" t="s">
        <v>51</v>
      </c>
      <c r="B715" s="30" t="s">
        <v>201</v>
      </c>
      <c r="C715" s="45" t="s">
        <v>91</v>
      </c>
      <c r="D715" s="45" t="s">
        <v>34</v>
      </c>
      <c r="E715" s="45" t="s">
        <v>78</v>
      </c>
      <c r="F715" s="71">
        <v>25482.1</v>
      </c>
      <c r="G715" s="111">
        <f>SUM(Ведомственная!G476)</f>
        <v>25482.1</v>
      </c>
    </row>
    <row r="716" spans="1:7" ht="30">
      <c r="A716" s="22" t="s">
        <v>52</v>
      </c>
      <c r="B716" s="30" t="s">
        <v>201</v>
      </c>
      <c r="C716" s="45" t="s">
        <v>93</v>
      </c>
      <c r="D716" s="45" t="s">
        <v>34</v>
      </c>
      <c r="E716" s="45" t="s">
        <v>78</v>
      </c>
      <c r="F716" s="71">
        <v>6.9</v>
      </c>
      <c r="G716" s="111">
        <f>SUM(Ведомственная!G477)</f>
        <v>6.9</v>
      </c>
    </row>
    <row r="717" spans="1:6" ht="15">
      <c r="A717" s="36" t="s">
        <v>97</v>
      </c>
      <c r="B717" s="46" t="s">
        <v>203</v>
      </c>
      <c r="C717" s="14"/>
      <c r="D717" s="30"/>
      <c r="E717" s="30"/>
      <c r="F717" s="71">
        <f>SUM(F718:F719)</f>
        <v>261.5</v>
      </c>
    </row>
    <row r="718" spans="1:7" ht="30">
      <c r="A718" s="22" t="s">
        <v>52</v>
      </c>
      <c r="B718" s="46" t="s">
        <v>203</v>
      </c>
      <c r="C718" s="14">
        <v>200</v>
      </c>
      <c r="D718" s="30" t="s">
        <v>34</v>
      </c>
      <c r="E718" s="30" t="s">
        <v>96</v>
      </c>
      <c r="F718" s="71">
        <v>259.5</v>
      </c>
      <c r="G718" s="111">
        <f>SUM(Ведомственная!G486)</f>
        <v>259.5</v>
      </c>
    </row>
    <row r="719" spans="1:7" ht="15">
      <c r="A719" s="36" t="s">
        <v>22</v>
      </c>
      <c r="B719" s="46" t="s">
        <v>203</v>
      </c>
      <c r="C719" s="14">
        <v>800</v>
      </c>
      <c r="D719" s="30" t="s">
        <v>34</v>
      </c>
      <c r="E719" s="30" t="s">
        <v>96</v>
      </c>
      <c r="F719" s="71">
        <v>2</v>
      </c>
      <c r="G719" s="111">
        <f>SUM(Ведомственная!G487)</f>
        <v>2</v>
      </c>
    </row>
    <row r="720" spans="1:6" ht="30">
      <c r="A720" s="36" t="s">
        <v>99</v>
      </c>
      <c r="B720" s="46" t="s">
        <v>204</v>
      </c>
      <c r="C720" s="14"/>
      <c r="D720" s="30"/>
      <c r="E720" s="30"/>
      <c r="F720" s="71">
        <f>SUM(F721)</f>
        <v>244.9</v>
      </c>
    </row>
    <row r="721" spans="1:7" ht="30">
      <c r="A721" s="22" t="s">
        <v>52</v>
      </c>
      <c r="B721" s="46" t="s">
        <v>204</v>
      </c>
      <c r="C721" s="14">
        <v>200</v>
      </c>
      <c r="D721" s="30" t="s">
        <v>34</v>
      </c>
      <c r="E721" s="30" t="s">
        <v>96</v>
      </c>
      <c r="F721" s="71">
        <v>244.9</v>
      </c>
      <c r="G721" s="111">
        <f>SUM(Ведомственная!G489)</f>
        <v>244.9</v>
      </c>
    </row>
    <row r="722" spans="1:6" ht="30">
      <c r="A722" s="36" t="s">
        <v>100</v>
      </c>
      <c r="B722" s="46" t="s">
        <v>205</v>
      </c>
      <c r="C722" s="14"/>
      <c r="D722" s="30"/>
      <c r="E722" s="30"/>
      <c r="F722" s="71">
        <f>SUM(F723:F724)</f>
        <v>6423.5</v>
      </c>
    </row>
    <row r="723" spans="1:7" ht="30">
      <c r="A723" s="22" t="s">
        <v>52</v>
      </c>
      <c r="B723" s="46" t="s">
        <v>205</v>
      </c>
      <c r="C723" s="14">
        <v>200</v>
      </c>
      <c r="D723" s="30" t="s">
        <v>34</v>
      </c>
      <c r="E723" s="30" t="s">
        <v>96</v>
      </c>
      <c r="F723" s="71">
        <v>6423.5</v>
      </c>
      <c r="G723" s="111">
        <f>SUM(Ведомственная!G491)</f>
        <v>6423.5</v>
      </c>
    </row>
    <row r="724" spans="1:7" ht="15" hidden="1">
      <c r="A724" s="36" t="s">
        <v>22</v>
      </c>
      <c r="B724" s="46" t="s">
        <v>205</v>
      </c>
      <c r="C724" s="14">
        <v>800</v>
      </c>
      <c r="D724" s="30"/>
      <c r="E724" s="30"/>
      <c r="F724" s="71"/>
      <c r="G724" s="111">
        <f>SUM(Ведомственная!G492)</f>
        <v>0</v>
      </c>
    </row>
    <row r="725" spans="1:8" s="118" customFormat="1" ht="28.5">
      <c r="A725" s="17" t="s">
        <v>667</v>
      </c>
      <c r="B725" s="27" t="s">
        <v>245</v>
      </c>
      <c r="C725" s="27"/>
      <c r="D725" s="60"/>
      <c r="E725" s="60"/>
      <c r="F725" s="130">
        <f>SUM(F726)</f>
        <v>135</v>
      </c>
      <c r="G725" s="111"/>
      <c r="H725" s="238">
        <f>SUM(G726)</f>
        <v>135</v>
      </c>
    </row>
    <row r="726" spans="1:8" ht="30">
      <c r="A726" s="22" t="s">
        <v>52</v>
      </c>
      <c r="B726" s="14" t="s">
        <v>245</v>
      </c>
      <c r="C726" s="14">
        <v>200</v>
      </c>
      <c r="D726" s="30" t="s">
        <v>34</v>
      </c>
      <c r="E726" s="30">
        <v>13</v>
      </c>
      <c r="F726" s="35">
        <v>135</v>
      </c>
      <c r="G726" s="111">
        <f>SUM(Ведомственная!G121)</f>
        <v>135</v>
      </c>
      <c r="H726" s="146">
        <f>SUM(Ведомственная!G120)</f>
        <v>135</v>
      </c>
    </row>
    <row r="727" spans="1:8" s="118" customFormat="1" ht="42.75">
      <c r="A727" s="17" t="s">
        <v>768</v>
      </c>
      <c r="B727" s="27" t="s">
        <v>246</v>
      </c>
      <c r="C727" s="27"/>
      <c r="D727" s="60"/>
      <c r="E727" s="60"/>
      <c r="F727" s="130">
        <f>SUM(F728+F730)+F732</f>
        <v>4819.5</v>
      </c>
      <c r="G727" s="111"/>
      <c r="H727" s="238">
        <f>SUM(G729:G734)</f>
        <v>4819.5</v>
      </c>
    </row>
    <row r="728" spans="1:6" ht="30">
      <c r="A728" s="36" t="s">
        <v>432</v>
      </c>
      <c r="B728" s="14" t="s">
        <v>824</v>
      </c>
      <c r="C728" s="14"/>
      <c r="D728" s="30"/>
      <c r="E728" s="30"/>
      <c r="F728" s="35">
        <f>SUM(F729)</f>
        <v>226.3</v>
      </c>
    </row>
    <row r="729" spans="1:7" ht="30">
      <c r="A729" s="36" t="s">
        <v>248</v>
      </c>
      <c r="B729" s="14" t="s">
        <v>824</v>
      </c>
      <c r="C729" s="14">
        <v>600</v>
      </c>
      <c r="D729" s="30" t="s">
        <v>34</v>
      </c>
      <c r="E729" s="30">
        <v>13</v>
      </c>
      <c r="F729" s="35">
        <v>226.3</v>
      </c>
      <c r="G729" s="111">
        <f>SUM(Ведомственная!G124)</f>
        <v>226.3</v>
      </c>
    </row>
    <row r="730" spans="1:6" ht="45">
      <c r="A730" s="22" t="s">
        <v>26</v>
      </c>
      <c r="B730" s="14" t="s">
        <v>247</v>
      </c>
      <c r="C730" s="14"/>
      <c r="D730" s="30"/>
      <c r="E730" s="30"/>
      <c r="F730" s="35">
        <f>SUM(F731)</f>
        <v>4593.2</v>
      </c>
    </row>
    <row r="731" spans="1:7" ht="30">
      <c r="A731" s="22" t="s">
        <v>248</v>
      </c>
      <c r="B731" s="14" t="s">
        <v>247</v>
      </c>
      <c r="C731" s="14">
        <v>600</v>
      </c>
      <c r="D731" s="30" t="s">
        <v>34</v>
      </c>
      <c r="E731" s="30">
        <v>13</v>
      </c>
      <c r="F731" s="35">
        <v>4593.2</v>
      </c>
      <c r="G731" s="111">
        <f>SUM(Ведомственная!G126)</f>
        <v>4593.2</v>
      </c>
    </row>
    <row r="732" spans="1:7" ht="15.75" hidden="1">
      <c r="A732" s="22" t="s">
        <v>154</v>
      </c>
      <c r="B732" s="14" t="s">
        <v>544</v>
      </c>
      <c r="C732" s="30"/>
      <c r="D732" s="30"/>
      <c r="E732" s="14"/>
      <c r="F732" s="46">
        <f>SUM(F733)</f>
        <v>0</v>
      </c>
      <c r="G732" s="158"/>
    </row>
    <row r="733" spans="1:7" ht="30" hidden="1">
      <c r="A733" s="36" t="s">
        <v>500</v>
      </c>
      <c r="B733" s="14" t="s">
        <v>545</v>
      </c>
      <c r="C733" s="30"/>
      <c r="D733" s="30"/>
      <c r="E733" s="14"/>
      <c r="F733" s="46">
        <f>SUM(F734)</f>
        <v>0</v>
      </c>
      <c r="G733" s="158"/>
    </row>
    <row r="734" spans="1:7" ht="30" hidden="1">
      <c r="A734" s="22" t="s">
        <v>248</v>
      </c>
      <c r="B734" s="14" t="s">
        <v>545</v>
      </c>
      <c r="C734" s="14">
        <v>600</v>
      </c>
      <c r="D734" s="30" t="s">
        <v>34</v>
      </c>
      <c r="E734" s="30">
        <v>13</v>
      </c>
      <c r="F734" s="46"/>
      <c r="G734" s="158">
        <f>SUM(Ведомственная!G129)</f>
        <v>0</v>
      </c>
    </row>
    <row r="735" spans="1:8" s="118" customFormat="1" ht="42.75">
      <c r="A735" s="17" t="s">
        <v>711</v>
      </c>
      <c r="B735" s="27" t="s">
        <v>527</v>
      </c>
      <c r="C735" s="27"/>
      <c r="D735" s="60"/>
      <c r="E735" s="60"/>
      <c r="F735" s="295">
        <f>SUM(F736)</f>
        <v>1750</v>
      </c>
      <c r="G735" s="158"/>
      <c r="H735" s="237">
        <f>SUM(G736:G740)</f>
        <v>1750</v>
      </c>
    </row>
    <row r="736" spans="1:8" ht="15.75">
      <c r="A736" s="22" t="s">
        <v>35</v>
      </c>
      <c r="B736" s="14" t="s">
        <v>528</v>
      </c>
      <c r="C736" s="14"/>
      <c r="D736" s="30"/>
      <c r="E736" s="30"/>
      <c r="F736" s="71">
        <f>SUM(F737)+F739</f>
        <v>1750</v>
      </c>
      <c r="G736" s="158"/>
      <c r="H736" s="146">
        <f>SUM(Ведомственная!G623)</f>
        <v>500</v>
      </c>
    </row>
    <row r="737" spans="1:7" ht="15.75">
      <c r="A737" s="22" t="s">
        <v>55</v>
      </c>
      <c r="B737" s="14" t="s">
        <v>529</v>
      </c>
      <c r="C737" s="14"/>
      <c r="D737" s="30"/>
      <c r="E737" s="30"/>
      <c r="F737" s="71">
        <f>SUM(F738)</f>
        <v>1250</v>
      </c>
      <c r="G737" s="158"/>
    </row>
    <row r="738" spans="1:7" ht="15.75">
      <c r="A738" s="22" t="s">
        <v>42</v>
      </c>
      <c r="B738" s="14" t="s">
        <v>529</v>
      </c>
      <c r="C738" s="14">
        <v>300</v>
      </c>
      <c r="D738" s="30" t="s">
        <v>31</v>
      </c>
      <c r="E738" s="30" t="s">
        <v>54</v>
      </c>
      <c r="F738" s="71">
        <v>1250</v>
      </c>
      <c r="G738" s="158">
        <f>SUM(Ведомственная!G412)</f>
        <v>1250</v>
      </c>
    </row>
    <row r="739" spans="1:7" ht="90">
      <c r="A739" s="22" t="s">
        <v>576</v>
      </c>
      <c r="B739" s="14" t="s">
        <v>530</v>
      </c>
      <c r="C739" s="14"/>
      <c r="D739" s="30"/>
      <c r="E739" s="30"/>
      <c r="F739" s="71">
        <f>SUM(F740)</f>
        <v>500</v>
      </c>
      <c r="G739" s="158"/>
    </row>
    <row r="740" spans="1:7" ht="15.75">
      <c r="A740" s="22" t="s">
        <v>42</v>
      </c>
      <c r="B740" s="14" t="s">
        <v>530</v>
      </c>
      <c r="C740" s="14">
        <v>300</v>
      </c>
      <c r="D740" s="30" t="s">
        <v>31</v>
      </c>
      <c r="E740" s="30" t="s">
        <v>54</v>
      </c>
      <c r="F740" s="46">
        <v>500</v>
      </c>
      <c r="G740" s="158">
        <f>SUM(Ведомственная!G627)</f>
        <v>500</v>
      </c>
    </row>
    <row r="741" spans="1:8" ht="28.5">
      <c r="A741" s="133" t="s">
        <v>773</v>
      </c>
      <c r="B741" s="27" t="s">
        <v>614</v>
      </c>
      <c r="C741" s="27"/>
      <c r="D741" s="60"/>
      <c r="E741" s="60"/>
      <c r="F741" s="295">
        <f>SUM(F743+F746)</f>
        <v>2099</v>
      </c>
      <c r="G741" s="158"/>
      <c r="H741" s="288"/>
    </row>
    <row r="742" spans="1:7" ht="30">
      <c r="A742" s="22" t="s">
        <v>52</v>
      </c>
      <c r="B742" s="14" t="s">
        <v>614</v>
      </c>
      <c r="C742" s="14"/>
      <c r="D742" s="30"/>
      <c r="E742" s="30"/>
      <c r="F742" s="71">
        <f>SUM(F743)</f>
        <v>99</v>
      </c>
      <c r="G742" s="158"/>
    </row>
    <row r="743" spans="1:7" ht="18.75" customHeight="1">
      <c r="A743" s="36" t="s">
        <v>35</v>
      </c>
      <c r="B743" s="46" t="s">
        <v>685</v>
      </c>
      <c r="C743" s="45"/>
      <c r="D743" s="30"/>
      <c r="E743" s="30"/>
      <c r="F743" s="71">
        <f>SUM(F744)</f>
        <v>99</v>
      </c>
      <c r="G743" s="158"/>
    </row>
    <row r="744" spans="1:7" ht="30">
      <c r="A744" s="36" t="s">
        <v>52</v>
      </c>
      <c r="B744" s="46" t="s">
        <v>685</v>
      </c>
      <c r="C744" s="45" t="s">
        <v>93</v>
      </c>
      <c r="D744" s="30" t="s">
        <v>13</v>
      </c>
      <c r="E744" s="30" t="s">
        <v>24</v>
      </c>
      <c r="F744" s="71">
        <v>99</v>
      </c>
      <c r="G744" s="158">
        <f>SUM(Ведомственная!G240)</f>
        <v>99</v>
      </c>
    </row>
    <row r="745" spans="1:7" ht="30">
      <c r="A745" s="36" t="s">
        <v>69</v>
      </c>
      <c r="B745" s="46" t="s">
        <v>686</v>
      </c>
      <c r="C745" s="45"/>
      <c r="D745" s="30"/>
      <c r="E745" s="30"/>
      <c r="F745" s="71">
        <f>SUM(F746)</f>
        <v>2000</v>
      </c>
      <c r="G745" s="158"/>
    </row>
    <row r="746" spans="1:7" ht="30">
      <c r="A746" s="36" t="s">
        <v>774</v>
      </c>
      <c r="B746" s="46" t="s">
        <v>687</v>
      </c>
      <c r="C746" s="45"/>
      <c r="D746" s="30"/>
      <c r="E746" s="30"/>
      <c r="F746" s="71">
        <f>SUM(F747)</f>
        <v>2000</v>
      </c>
      <c r="G746" s="158"/>
    </row>
    <row r="747" spans="1:7" ht="30">
      <c r="A747" s="36" t="s">
        <v>248</v>
      </c>
      <c r="B747" s="46" t="s">
        <v>687</v>
      </c>
      <c r="C747" s="45" t="s">
        <v>125</v>
      </c>
      <c r="D747" s="30" t="s">
        <v>13</v>
      </c>
      <c r="E747" s="30" t="s">
        <v>24</v>
      </c>
      <c r="F747" s="71">
        <v>2000</v>
      </c>
      <c r="G747" s="158">
        <f>SUM(Ведомственная!G243)</f>
        <v>2000</v>
      </c>
    </row>
    <row r="748" spans="1:8" s="118" customFormat="1" ht="42.75">
      <c r="A748" s="17" t="s">
        <v>704</v>
      </c>
      <c r="B748" s="27" t="s">
        <v>705</v>
      </c>
      <c r="C748" s="151"/>
      <c r="D748" s="60"/>
      <c r="E748" s="60"/>
      <c r="F748" s="295">
        <f>SUM(F749)</f>
        <v>875</v>
      </c>
      <c r="G748" s="158"/>
      <c r="H748" s="238"/>
    </row>
    <row r="749" spans="1:7" ht="30">
      <c r="A749" s="22" t="s">
        <v>69</v>
      </c>
      <c r="B749" s="14" t="s">
        <v>706</v>
      </c>
      <c r="C749" s="45"/>
      <c r="D749" s="30"/>
      <c r="E749" s="30"/>
      <c r="F749" s="71">
        <f>SUM(F750)</f>
        <v>875</v>
      </c>
      <c r="G749" s="158"/>
    </row>
    <row r="750" spans="1:7" ht="15.75">
      <c r="A750" s="22" t="s">
        <v>37</v>
      </c>
      <c r="B750" s="14" t="s">
        <v>707</v>
      </c>
      <c r="C750" s="45"/>
      <c r="D750" s="30"/>
      <c r="E750" s="30"/>
      <c r="F750" s="71">
        <f>SUM(F751)</f>
        <v>875</v>
      </c>
      <c r="G750" s="158"/>
    </row>
    <row r="751" spans="1:8" ht="38.25" customHeight="1">
      <c r="A751" s="36" t="s">
        <v>248</v>
      </c>
      <c r="B751" s="14" t="s">
        <v>707</v>
      </c>
      <c r="C751" s="45" t="s">
        <v>125</v>
      </c>
      <c r="D751" s="30" t="s">
        <v>31</v>
      </c>
      <c r="E751" s="30" t="s">
        <v>54</v>
      </c>
      <c r="F751" s="71">
        <v>875</v>
      </c>
      <c r="G751" s="158">
        <f>Ведомственная!G631</f>
        <v>875</v>
      </c>
      <c r="H751" s="288"/>
    </row>
    <row r="752" spans="1:8" ht="30" hidden="1">
      <c r="A752" s="22" t="s">
        <v>814</v>
      </c>
      <c r="B752" s="14" t="s">
        <v>533</v>
      </c>
      <c r="C752" s="30"/>
      <c r="D752" s="30"/>
      <c r="E752" s="30"/>
      <c r="F752" s="35">
        <f>SUM(F753)</f>
        <v>0</v>
      </c>
      <c r="H752" s="146">
        <f>SUM(G753:G755)</f>
        <v>0</v>
      </c>
    </row>
    <row r="753" spans="1:6" ht="45" hidden="1">
      <c r="A753" s="22" t="s">
        <v>468</v>
      </c>
      <c r="B753" s="14" t="s">
        <v>534</v>
      </c>
      <c r="C753" s="30"/>
      <c r="D753" s="30"/>
      <c r="E753" s="30"/>
      <c r="F753" s="35">
        <f>SUM(F754)</f>
        <v>0</v>
      </c>
    </row>
    <row r="754" spans="1:6" ht="60" hidden="1">
      <c r="A754" s="22" t="s">
        <v>532</v>
      </c>
      <c r="B754" s="14" t="s">
        <v>535</v>
      </c>
      <c r="C754" s="30"/>
      <c r="D754" s="30"/>
      <c r="E754" s="30"/>
      <c r="F754" s="35">
        <f>SUM(F755)</f>
        <v>0</v>
      </c>
    </row>
    <row r="755" spans="1:7" ht="30" hidden="1">
      <c r="A755" s="25" t="s">
        <v>307</v>
      </c>
      <c r="B755" s="14" t="s">
        <v>535</v>
      </c>
      <c r="C755" s="30" t="s">
        <v>273</v>
      </c>
      <c r="D755" s="30" t="s">
        <v>172</v>
      </c>
      <c r="E755" s="30" t="s">
        <v>34</v>
      </c>
      <c r="F755" s="35"/>
      <c r="G755" s="111">
        <f>SUM(Ведомственная!G254)</f>
        <v>0</v>
      </c>
    </row>
    <row r="756" spans="1:8" s="118" customFormat="1" ht="15">
      <c r="A756" s="159" t="s">
        <v>196</v>
      </c>
      <c r="B756" s="140" t="s">
        <v>197</v>
      </c>
      <c r="C756" s="140"/>
      <c r="D756" s="140"/>
      <c r="E756" s="140"/>
      <c r="F756" s="125">
        <f>SUM(F764)+F757+F761+F784+F759+F787+F791</f>
        <v>41485.1</v>
      </c>
      <c r="G756" s="120"/>
      <c r="H756" s="238">
        <f>SUM(G757:G792)</f>
        <v>41485.1</v>
      </c>
    </row>
    <row r="757" spans="1:8" ht="60">
      <c r="A757" s="22" t="s">
        <v>635</v>
      </c>
      <c r="B757" s="46" t="s">
        <v>208</v>
      </c>
      <c r="C757" s="14"/>
      <c r="D757" s="30"/>
      <c r="E757" s="30"/>
      <c r="F757" s="46">
        <f>SUM(F758)</f>
        <v>2834.9</v>
      </c>
      <c r="H757" s="146">
        <f>Ведомственная!G14+Ведомственная!G22+Ведомственная!G35+Ведомственная!G43+Ведомственная!G75+Ведомственная!G83+Ведомственная!G130+Ведомственная!G160+Ведомственная!G347+Ведомственная!G498+Ведомственная!G479</f>
        <v>41485.1</v>
      </c>
    </row>
    <row r="758" spans="1:7" ht="15">
      <c r="A758" s="36" t="s">
        <v>22</v>
      </c>
      <c r="B758" s="46" t="s">
        <v>208</v>
      </c>
      <c r="C758" s="14">
        <v>800</v>
      </c>
      <c r="D758" s="30">
        <v>10</v>
      </c>
      <c r="E758" s="30" t="s">
        <v>78</v>
      </c>
      <c r="F758" s="46">
        <v>2834.9</v>
      </c>
      <c r="G758" s="111">
        <f>SUM(Ведомственная!G500)</f>
        <v>2834.9</v>
      </c>
    </row>
    <row r="759" spans="1:6" ht="15">
      <c r="A759" s="22" t="s">
        <v>148</v>
      </c>
      <c r="B759" s="30" t="s">
        <v>202</v>
      </c>
      <c r="C759" s="14"/>
      <c r="D759" s="30"/>
      <c r="E759" s="30"/>
      <c r="F759" s="46">
        <f>SUM(F760)</f>
        <v>1000</v>
      </c>
    </row>
    <row r="760" spans="1:7" ht="15">
      <c r="A760" s="22" t="s">
        <v>22</v>
      </c>
      <c r="B760" s="30" t="s">
        <v>202</v>
      </c>
      <c r="C760" s="14">
        <v>800</v>
      </c>
      <c r="D760" s="30" t="s">
        <v>34</v>
      </c>
      <c r="E760" s="30" t="s">
        <v>173</v>
      </c>
      <c r="F760" s="46">
        <v>1000</v>
      </c>
      <c r="G760" s="111">
        <f>SUM(Ведомственная!G481)</f>
        <v>1000</v>
      </c>
    </row>
    <row r="761" spans="1:6" ht="45">
      <c r="A761" s="141" t="s">
        <v>313</v>
      </c>
      <c r="B761" s="142" t="s">
        <v>368</v>
      </c>
      <c r="C761" s="142"/>
      <c r="D761" s="142"/>
      <c r="E761" s="142"/>
      <c r="F761" s="59">
        <f>SUM(F762)</f>
        <v>500</v>
      </c>
    </row>
    <row r="762" spans="1:6" ht="30">
      <c r="A762" s="141" t="s">
        <v>367</v>
      </c>
      <c r="B762" s="142" t="s">
        <v>369</v>
      </c>
      <c r="C762" s="142"/>
      <c r="D762" s="142"/>
      <c r="E762" s="142"/>
      <c r="F762" s="59">
        <f>SUM(F763)</f>
        <v>500</v>
      </c>
    </row>
    <row r="763" spans="1:7" ht="30">
      <c r="A763" s="141" t="s">
        <v>52</v>
      </c>
      <c r="B763" s="142" t="s">
        <v>369</v>
      </c>
      <c r="C763" s="142" t="s">
        <v>93</v>
      </c>
      <c r="D763" s="142" t="s">
        <v>54</v>
      </c>
      <c r="E763" s="142" t="s">
        <v>176</v>
      </c>
      <c r="F763" s="59">
        <v>500</v>
      </c>
      <c r="G763" s="111">
        <f>SUM(Ведомственная!G163)</f>
        <v>500</v>
      </c>
    </row>
    <row r="764" spans="1:6" ht="30">
      <c r="A764" s="157" t="s">
        <v>80</v>
      </c>
      <c r="B764" s="142" t="s">
        <v>106</v>
      </c>
      <c r="C764" s="58"/>
      <c r="D764" s="58"/>
      <c r="E764" s="58"/>
      <c r="F764" s="59">
        <f>SUM(F765+F768+F771+F773+F776+F778+F780)+F789</f>
        <v>36978.2</v>
      </c>
    </row>
    <row r="765" spans="1:6" ht="15">
      <c r="A765" s="157" t="s">
        <v>82</v>
      </c>
      <c r="B765" s="142" t="s">
        <v>107</v>
      </c>
      <c r="C765" s="58"/>
      <c r="D765" s="58"/>
      <c r="E765" s="58"/>
      <c r="F765" s="59">
        <f>SUM(F766+F767)</f>
        <v>15476.2</v>
      </c>
    </row>
    <row r="766" spans="1:7" ht="45">
      <c r="A766" s="22" t="s">
        <v>51</v>
      </c>
      <c r="B766" s="142" t="s">
        <v>107</v>
      </c>
      <c r="C766" s="142" t="s">
        <v>91</v>
      </c>
      <c r="D766" s="142" t="s">
        <v>34</v>
      </c>
      <c r="E766" s="142" t="s">
        <v>54</v>
      </c>
      <c r="F766" s="59">
        <v>15466.2</v>
      </c>
      <c r="G766" s="111">
        <f>SUM(Ведомственная!G17)</f>
        <v>15466.2</v>
      </c>
    </row>
    <row r="767" spans="1:7" ht="15">
      <c r="A767" s="157" t="s">
        <v>92</v>
      </c>
      <c r="B767" s="142" t="s">
        <v>107</v>
      </c>
      <c r="C767" s="142" t="s">
        <v>93</v>
      </c>
      <c r="D767" s="142" t="s">
        <v>34</v>
      </c>
      <c r="E767" s="142" t="s">
        <v>54</v>
      </c>
      <c r="F767" s="35">
        <v>10</v>
      </c>
      <c r="G767" s="111">
        <f>SUM(Ведомственная!G18)</f>
        <v>10</v>
      </c>
    </row>
    <row r="768" spans="1:6" ht="30">
      <c r="A768" s="157" t="s">
        <v>198</v>
      </c>
      <c r="B768" s="142" t="s">
        <v>112</v>
      </c>
      <c r="C768" s="58"/>
      <c r="D768" s="58"/>
      <c r="E768" s="58"/>
      <c r="F768" s="59">
        <f>SUM(F769:F770)</f>
        <v>4825.2</v>
      </c>
    </row>
    <row r="769" spans="1:7" ht="45">
      <c r="A769" s="22" t="s">
        <v>51</v>
      </c>
      <c r="B769" s="142" t="s">
        <v>112</v>
      </c>
      <c r="C769" s="142" t="s">
        <v>91</v>
      </c>
      <c r="D769" s="142" t="s">
        <v>34</v>
      </c>
      <c r="E769" s="142" t="s">
        <v>78</v>
      </c>
      <c r="F769" s="59">
        <v>4819.9</v>
      </c>
      <c r="G769" s="111">
        <f>SUM(Ведомственная!G38)</f>
        <v>4819.9</v>
      </c>
    </row>
    <row r="770" spans="1:7" ht="30">
      <c r="A770" s="22" t="s">
        <v>52</v>
      </c>
      <c r="B770" s="142" t="s">
        <v>112</v>
      </c>
      <c r="C770" s="142" t="s">
        <v>93</v>
      </c>
      <c r="D770" s="142" t="s">
        <v>34</v>
      </c>
      <c r="E770" s="142" t="s">
        <v>78</v>
      </c>
      <c r="F770" s="35">
        <v>5.3</v>
      </c>
      <c r="G770" s="111">
        <f>SUM(Ведомственная!G39)</f>
        <v>5.3</v>
      </c>
    </row>
    <row r="771" spans="1:6" ht="15">
      <c r="A771" s="157" t="s">
        <v>94</v>
      </c>
      <c r="B771" s="142" t="s">
        <v>108</v>
      </c>
      <c r="C771" s="142"/>
      <c r="D771" s="142"/>
      <c r="E771" s="142"/>
      <c r="F771" s="59">
        <f>SUM(F772)</f>
        <v>1682.4</v>
      </c>
    </row>
    <row r="772" spans="1:7" ht="45">
      <c r="A772" s="22" t="s">
        <v>51</v>
      </c>
      <c r="B772" s="142" t="s">
        <v>108</v>
      </c>
      <c r="C772" s="142" t="s">
        <v>91</v>
      </c>
      <c r="D772" s="142" t="s">
        <v>34</v>
      </c>
      <c r="E772" s="142" t="s">
        <v>54</v>
      </c>
      <c r="F772" s="59">
        <v>1682.4</v>
      </c>
      <c r="G772" s="111">
        <f>SUM(Ведомственная!G20)</f>
        <v>1682.4</v>
      </c>
    </row>
    <row r="773" spans="1:6" ht="15">
      <c r="A773" s="157" t="s">
        <v>97</v>
      </c>
      <c r="B773" s="142" t="s">
        <v>109</v>
      </c>
      <c r="C773" s="142"/>
      <c r="D773" s="142"/>
      <c r="E773" s="142"/>
      <c r="F773" s="35">
        <f>SUM(F774:F775)</f>
        <v>922.1</v>
      </c>
    </row>
    <row r="774" spans="1:7" ht="30">
      <c r="A774" s="22" t="s">
        <v>52</v>
      </c>
      <c r="B774" s="142" t="s">
        <v>109</v>
      </c>
      <c r="C774" s="142" t="s">
        <v>93</v>
      </c>
      <c r="D774" s="142" t="s">
        <v>34</v>
      </c>
      <c r="E774" s="142" t="s">
        <v>96</v>
      </c>
      <c r="F774" s="35">
        <v>895.1</v>
      </c>
      <c r="G774" s="111">
        <f>SUM(Ведомственная!G24+Ведомственная!G46)</f>
        <v>895.1</v>
      </c>
    </row>
    <row r="775" spans="1:7" ht="15">
      <c r="A775" s="157" t="s">
        <v>22</v>
      </c>
      <c r="B775" s="142" t="s">
        <v>109</v>
      </c>
      <c r="C775" s="142" t="s">
        <v>98</v>
      </c>
      <c r="D775" s="142" t="s">
        <v>34</v>
      </c>
      <c r="E775" s="142" t="s">
        <v>96</v>
      </c>
      <c r="F775" s="35">
        <v>27</v>
      </c>
      <c r="G775" s="111">
        <f>SUM(Ведомственная!G25+Ведомственная!G47)</f>
        <v>27</v>
      </c>
    </row>
    <row r="776" spans="1:6" ht="30">
      <c r="A776" s="157" t="s">
        <v>99</v>
      </c>
      <c r="B776" s="142" t="s">
        <v>110</v>
      </c>
      <c r="C776" s="142"/>
      <c r="D776" s="142"/>
      <c r="E776" s="142"/>
      <c r="F776" s="35">
        <f>SUM(F777)</f>
        <v>750.6</v>
      </c>
    </row>
    <row r="777" spans="1:7" ht="30">
      <c r="A777" s="22" t="s">
        <v>52</v>
      </c>
      <c r="B777" s="142" t="s">
        <v>110</v>
      </c>
      <c r="C777" s="142" t="s">
        <v>93</v>
      </c>
      <c r="D777" s="142" t="s">
        <v>34</v>
      </c>
      <c r="E777" s="142" t="s">
        <v>96</v>
      </c>
      <c r="F777" s="35">
        <v>750.6</v>
      </c>
      <c r="G777" s="111">
        <f>SUM(Ведомственная!G27+Ведомственная!G49)</f>
        <v>750.6</v>
      </c>
    </row>
    <row r="778" spans="1:6" ht="30">
      <c r="A778" s="157" t="s">
        <v>105</v>
      </c>
      <c r="B778" s="142" t="s">
        <v>113</v>
      </c>
      <c r="C778" s="15"/>
      <c r="D778" s="15"/>
      <c r="E778" s="15"/>
      <c r="F778" s="59">
        <f>SUM(F779)</f>
        <v>2097.6</v>
      </c>
    </row>
    <row r="779" spans="1:7" ht="45">
      <c r="A779" s="22" t="s">
        <v>51</v>
      </c>
      <c r="B779" s="142" t="s">
        <v>113</v>
      </c>
      <c r="C779" s="142" t="s">
        <v>91</v>
      </c>
      <c r="D779" s="142" t="s">
        <v>34</v>
      </c>
      <c r="E779" s="142" t="s">
        <v>78</v>
      </c>
      <c r="F779" s="59">
        <v>2097.6</v>
      </c>
      <c r="G779" s="111">
        <f>SUM(Ведомственная!G41)</f>
        <v>2097.6</v>
      </c>
    </row>
    <row r="780" spans="1:6" ht="30">
      <c r="A780" s="160" t="s">
        <v>100</v>
      </c>
      <c r="B780" s="142" t="s">
        <v>111</v>
      </c>
      <c r="C780" s="15"/>
      <c r="D780" s="15"/>
      <c r="E780" s="15"/>
      <c r="F780" s="59">
        <f>SUM(F781:F783)</f>
        <v>11124.9</v>
      </c>
    </row>
    <row r="781" spans="1:7" ht="30">
      <c r="A781" s="22" t="s">
        <v>52</v>
      </c>
      <c r="B781" s="142" t="s">
        <v>111</v>
      </c>
      <c r="C781" s="15" t="s">
        <v>93</v>
      </c>
      <c r="D781" s="142" t="s">
        <v>34</v>
      </c>
      <c r="E781" s="142" t="s">
        <v>96</v>
      </c>
      <c r="F781" s="59">
        <v>6387</v>
      </c>
      <c r="G781" s="111">
        <f>SUM(Ведомственная!G29+Ведомственная!G51)</f>
        <v>6387</v>
      </c>
    </row>
    <row r="782" spans="1:7" ht="15">
      <c r="A782" s="157" t="s">
        <v>42</v>
      </c>
      <c r="B782" s="142" t="s">
        <v>111</v>
      </c>
      <c r="C782" s="15" t="s">
        <v>101</v>
      </c>
      <c r="D782" s="142" t="s">
        <v>34</v>
      </c>
      <c r="E782" s="142" t="s">
        <v>96</v>
      </c>
      <c r="F782" s="59">
        <v>661</v>
      </c>
      <c r="G782" s="111">
        <f>SUM(Ведомственная!G30)</f>
        <v>661</v>
      </c>
    </row>
    <row r="783" spans="1:7" ht="15">
      <c r="A783" s="157" t="s">
        <v>22</v>
      </c>
      <c r="B783" s="142" t="s">
        <v>111</v>
      </c>
      <c r="C783" s="15" t="s">
        <v>98</v>
      </c>
      <c r="D783" s="142" t="s">
        <v>34</v>
      </c>
      <c r="E783" s="142" t="s">
        <v>96</v>
      </c>
      <c r="F783" s="59">
        <v>4076.9</v>
      </c>
      <c r="G783" s="111">
        <f>SUM(Ведомственная!G31+Ведомственная!G52)+Ведомственная!G132</f>
        <v>4076.9</v>
      </c>
    </row>
    <row r="784" spans="1:6" ht="45" hidden="1">
      <c r="A784" s="22" t="s">
        <v>592</v>
      </c>
      <c r="B784" s="14" t="s">
        <v>593</v>
      </c>
      <c r="C784" s="15"/>
      <c r="D784" s="142"/>
      <c r="E784" s="142"/>
      <c r="F784" s="59">
        <f>SUM(F785)</f>
        <v>0</v>
      </c>
    </row>
    <row r="785" spans="1:6" ht="30" hidden="1">
      <c r="A785" s="36" t="s">
        <v>248</v>
      </c>
      <c r="B785" s="14" t="s">
        <v>593</v>
      </c>
      <c r="C785" s="15" t="s">
        <v>125</v>
      </c>
      <c r="D785" s="142" t="s">
        <v>13</v>
      </c>
      <c r="E785" s="142" t="s">
        <v>24</v>
      </c>
      <c r="F785" s="59"/>
    </row>
    <row r="786" spans="1:7" ht="30" hidden="1">
      <c r="A786" s="22" t="s">
        <v>52</v>
      </c>
      <c r="B786" s="30" t="s">
        <v>224</v>
      </c>
      <c r="C786" s="30" t="s">
        <v>93</v>
      </c>
      <c r="D786" s="30" t="s">
        <v>34</v>
      </c>
      <c r="E786" s="30" t="s">
        <v>13</v>
      </c>
      <c r="F786" s="35"/>
      <c r="G786" s="111">
        <f>SUM(Ведомственная!G78)</f>
        <v>0</v>
      </c>
    </row>
    <row r="787" spans="1:6" ht="45">
      <c r="A787" s="22" t="s">
        <v>226</v>
      </c>
      <c r="B787" s="30" t="s">
        <v>819</v>
      </c>
      <c r="C787" s="30"/>
      <c r="D787" s="30"/>
      <c r="E787" s="30"/>
      <c r="F787" s="35">
        <f>SUM(F788)</f>
        <v>23.1</v>
      </c>
    </row>
    <row r="788" spans="1:7" ht="15">
      <c r="A788" s="22" t="s">
        <v>92</v>
      </c>
      <c r="B788" s="218" t="s">
        <v>819</v>
      </c>
      <c r="C788" s="30" t="s">
        <v>93</v>
      </c>
      <c r="D788" s="30" t="s">
        <v>34</v>
      </c>
      <c r="E788" s="30" t="s">
        <v>172</v>
      </c>
      <c r="F788" s="35">
        <v>23.1</v>
      </c>
      <c r="G788" s="111">
        <f>SUM(Ведомственная!G85)</f>
        <v>23.1</v>
      </c>
    </row>
    <row r="789" spans="1:7" ht="210">
      <c r="A789" s="36" t="s">
        <v>821</v>
      </c>
      <c r="B789" s="45" t="s">
        <v>822</v>
      </c>
      <c r="C789" s="14"/>
      <c r="D789" s="30"/>
      <c r="E789" s="30"/>
      <c r="F789" s="35">
        <f>SUM(F790)</f>
        <v>99.2</v>
      </c>
      <c r="G789" s="111">
        <f>SUM(Ведомственная!G76)</f>
        <v>99.2</v>
      </c>
    </row>
    <row r="790" spans="1:6" ht="45">
      <c r="A790" s="22" t="s">
        <v>51</v>
      </c>
      <c r="B790" s="218" t="s">
        <v>822</v>
      </c>
      <c r="C790" s="30" t="s">
        <v>91</v>
      </c>
      <c r="D790" s="30" t="s">
        <v>34</v>
      </c>
      <c r="E790" s="30" t="s">
        <v>13</v>
      </c>
      <c r="F790" s="35">
        <v>99.2</v>
      </c>
    </row>
    <row r="791" spans="1:6" ht="45">
      <c r="A791" s="22" t="s">
        <v>430</v>
      </c>
      <c r="B791" s="30" t="s">
        <v>829</v>
      </c>
      <c r="C791" s="14"/>
      <c r="D791" s="30"/>
      <c r="E791" s="30"/>
      <c r="F791" s="35">
        <f>SUM(F792)</f>
        <v>148.9</v>
      </c>
    </row>
    <row r="792" spans="1:7" ht="45">
      <c r="A792" s="22" t="s">
        <v>51</v>
      </c>
      <c r="B792" s="218" t="s">
        <v>829</v>
      </c>
      <c r="C792" s="30" t="s">
        <v>91</v>
      </c>
      <c r="D792" s="30" t="s">
        <v>172</v>
      </c>
      <c r="E792" s="30" t="s">
        <v>172</v>
      </c>
      <c r="F792" s="35">
        <v>148.9</v>
      </c>
      <c r="G792" s="111">
        <f>SUM(Ведомственная!G349)</f>
        <v>148.9</v>
      </c>
    </row>
    <row r="793" spans="1:8" s="118" customFormat="1" ht="14.25" customHeight="1">
      <c r="A793" s="161" t="s">
        <v>195</v>
      </c>
      <c r="B793" s="140"/>
      <c r="C793" s="18"/>
      <c r="D793" s="18"/>
      <c r="E793" s="18"/>
      <c r="F793" s="125">
        <f>SUM(F11+F73+F183+F192+F208+F212+F215+F232+F247+F252+F258+F272+F276+F299+F314+F326+F339+F364+F376+F380+F384+F477+F582+F640+F688+F699+F703+F710+F725+F727+F756+F14+F53+F752)+F27+F735+F170+F295+F741+F48+F467+F166+F23+F188+F45+F748</f>
        <v>4631027.899999999</v>
      </c>
      <c r="G793" s="111" t="e">
        <f>SUM(G11:G792)</f>
        <v>#REF!</v>
      </c>
      <c r="H793" s="111"/>
    </row>
    <row r="794" spans="7:8" ht="16.5" customHeight="1">
      <c r="G794" s="162"/>
      <c r="H794" s="289"/>
    </row>
    <row r="795" spans="6:8" ht="15" hidden="1">
      <c r="F795" s="296">
        <v>4631027.9</v>
      </c>
      <c r="H795" s="288"/>
    </row>
    <row r="796" spans="6:7" ht="15" hidden="1">
      <c r="F796" s="297">
        <f>SUM(F793-F795)</f>
        <v>-9.313225746154785E-10</v>
      </c>
      <c r="G796" s="162"/>
    </row>
    <row r="797" ht="18.75" customHeight="1"/>
    <row r="798" ht="19.5" customHeight="1"/>
    <row r="799" ht="15">
      <c r="F799" s="298"/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5.57421875" style="163" customWidth="1"/>
    <col min="2" max="2" width="14.421875" style="110" customWidth="1"/>
    <col min="3" max="3" width="14.7109375" style="110" customWidth="1"/>
    <col min="4" max="4" width="16.28125" style="110" customWidth="1"/>
    <col min="5" max="5" width="9.140625" style="110" customWidth="1"/>
    <col min="6" max="16384" width="9.140625" style="110" customWidth="1"/>
  </cols>
  <sheetData>
    <row r="1" ht="15">
      <c r="C1" s="4" t="s">
        <v>856</v>
      </c>
    </row>
    <row r="2" ht="0.75" customHeight="1">
      <c r="C2" s="6" t="s">
        <v>0</v>
      </c>
    </row>
    <row r="3" ht="15">
      <c r="C3" s="6" t="s">
        <v>1</v>
      </c>
    </row>
    <row r="4" ht="15">
      <c r="C4" s="6" t="s">
        <v>2</v>
      </c>
    </row>
    <row r="5" ht="15">
      <c r="C5" s="10" t="s">
        <v>1015</v>
      </c>
    </row>
    <row r="7" spans="1:4" ht="46.5" customHeight="1">
      <c r="A7" s="302" t="s">
        <v>682</v>
      </c>
      <c r="B7" s="303"/>
      <c r="C7" s="303"/>
      <c r="D7" s="202"/>
    </row>
    <row r="8" ht="15">
      <c r="D8" s="9" t="s">
        <v>750</v>
      </c>
    </row>
    <row r="9" spans="1:4" ht="30">
      <c r="A9" s="116" t="s">
        <v>162</v>
      </c>
      <c r="B9" s="117" t="s">
        <v>166</v>
      </c>
      <c r="C9" s="117" t="s">
        <v>167</v>
      </c>
      <c r="D9" s="117" t="s">
        <v>752</v>
      </c>
    </row>
    <row r="10" spans="1:4" s="118" customFormat="1" ht="14.25">
      <c r="A10" s="164" t="s">
        <v>89</v>
      </c>
      <c r="B10" s="165" t="s">
        <v>34</v>
      </c>
      <c r="C10" s="165" t="s">
        <v>32</v>
      </c>
      <c r="D10" s="166">
        <f>SUM(D11:D17)</f>
        <v>248266.49999999997</v>
      </c>
    </row>
    <row r="11" spans="1:4" ht="30">
      <c r="A11" s="167" t="s">
        <v>168</v>
      </c>
      <c r="B11" s="168" t="s">
        <v>34</v>
      </c>
      <c r="C11" s="168" t="s">
        <v>44</v>
      </c>
      <c r="D11" s="169">
        <f>Ведомственная!G55</f>
        <v>1992.8</v>
      </c>
    </row>
    <row r="12" spans="1:4" ht="45">
      <c r="A12" s="167" t="s">
        <v>169</v>
      </c>
      <c r="B12" s="168" t="s">
        <v>34</v>
      </c>
      <c r="C12" s="168" t="s">
        <v>54</v>
      </c>
      <c r="D12" s="169">
        <f>Ведомственная!G13</f>
        <v>17158.600000000002</v>
      </c>
    </row>
    <row r="13" spans="1:4" ht="60">
      <c r="A13" s="167" t="s">
        <v>170</v>
      </c>
      <c r="B13" s="168" t="s">
        <v>34</v>
      </c>
      <c r="C13" s="168" t="s">
        <v>13</v>
      </c>
      <c r="D13" s="169">
        <f>Ведомственная!G60</f>
        <v>116875.9</v>
      </c>
    </row>
    <row r="14" spans="1:4" ht="15">
      <c r="A14" s="167" t="s">
        <v>171</v>
      </c>
      <c r="B14" s="168" t="s">
        <v>34</v>
      </c>
      <c r="C14" s="168" t="s">
        <v>172</v>
      </c>
      <c r="D14" s="169">
        <f>Ведомственная!G82</f>
        <v>23.1</v>
      </c>
    </row>
    <row r="15" spans="1:4" ht="45">
      <c r="A15" s="167" t="s">
        <v>104</v>
      </c>
      <c r="B15" s="168" t="s">
        <v>34</v>
      </c>
      <c r="C15" s="168" t="s">
        <v>78</v>
      </c>
      <c r="D15" s="169">
        <f>Ведомственная!G34+Ведомственная!G472</f>
        <v>32411.8</v>
      </c>
    </row>
    <row r="16" spans="1:4" ht="15">
      <c r="A16" s="167" t="s">
        <v>147</v>
      </c>
      <c r="B16" s="168" t="s">
        <v>34</v>
      </c>
      <c r="C16" s="168" t="s">
        <v>173</v>
      </c>
      <c r="D16" s="169">
        <f>SUM(Ведомственная!G478)</f>
        <v>1000</v>
      </c>
    </row>
    <row r="17" spans="1:4" ht="15">
      <c r="A17" s="167" t="s">
        <v>95</v>
      </c>
      <c r="B17" s="168" t="s">
        <v>34</v>
      </c>
      <c r="C17" s="168" t="s">
        <v>96</v>
      </c>
      <c r="D17" s="169">
        <f>SUM(Ведомственная!G21+Ведомственная!G42+Ведомственная!G86+Ведомственная!G482)</f>
        <v>78804.29999999999</v>
      </c>
    </row>
    <row r="18" spans="1:4" s="118" customFormat="1" ht="28.5">
      <c r="A18" s="164" t="s">
        <v>249</v>
      </c>
      <c r="B18" s="165" t="s">
        <v>54</v>
      </c>
      <c r="C18" s="165" t="s">
        <v>32</v>
      </c>
      <c r="D18" s="166">
        <f>SUM(D19:D20)</f>
        <v>35310.799999999996</v>
      </c>
    </row>
    <row r="19" spans="1:4" ht="15">
      <c r="A19" s="167" t="s">
        <v>174</v>
      </c>
      <c r="B19" s="168" t="s">
        <v>54</v>
      </c>
      <c r="C19" s="168" t="s">
        <v>13</v>
      </c>
      <c r="D19" s="169">
        <f>SUM(Ведомственная!G134)</f>
        <v>8444.199999999999</v>
      </c>
    </row>
    <row r="20" spans="1:4" ht="45">
      <c r="A20" s="167" t="s">
        <v>175</v>
      </c>
      <c r="B20" s="168" t="s">
        <v>54</v>
      </c>
      <c r="C20" s="168" t="s">
        <v>176</v>
      </c>
      <c r="D20" s="169">
        <f>SUM(Ведомственная!G140)</f>
        <v>26866.6</v>
      </c>
    </row>
    <row r="21" spans="1:4" s="118" customFormat="1" ht="14.25">
      <c r="A21" s="164" t="s">
        <v>12</v>
      </c>
      <c r="B21" s="165" t="s">
        <v>13</v>
      </c>
      <c r="C21" s="165" t="s">
        <v>32</v>
      </c>
      <c r="D21" s="166">
        <f>SUM(D22:D25)</f>
        <v>194457.69999999998</v>
      </c>
    </row>
    <row r="22" spans="1:4" ht="15">
      <c r="A22" s="167" t="s">
        <v>631</v>
      </c>
      <c r="B22" s="168" t="s">
        <v>13</v>
      </c>
      <c r="C22" s="168" t="s">
        <v>172</v>
      </c>
      <c r="D22" s="169">
        <f>SUM(Ведомственная!G167)</f>
        <v>401.2</v>
      </c>
    </row>
    <row r="23" spans="1:4" ht="15">
      <c r="A23" s="167" t="s">
        <v>14</v>
      </c>
      <c r="B23" s="168" t="s">
        <v>13</v>
      </c>
      <c r="C23" s="168" t="s">
        <v>15</v>
      </c>
      <c r="D23" s="169">
        <f>Ведомственная!G172</f>
        <v>76600</v>
      </c>
    </row>
    <row r="24" spans="1:4" ht="15">
      <c r="A24" s="167" t="s">
        <v>177</v>
      </c>
      <c r="B24" s="168" t="s">
        <v>13</v>
      </c>
      <c r="C24" s="168" t="s">
        <v>176</v>
      </c>
      <c r="D24" s="169">
        <f>SUM(Ведомственная!G185)</f>
        <v>101641.1</v>
      </c>
    </row>
    <row r="25" spans="1:4" ht="15">
      <c r="A25" s="167" t="s">
        <v>23</v>
      </c>
      <c r="B25" s="168" t="s">
        <v>13</v>
      </c>
      <c r="C25" s="168" t="s">
        <v>24</v>
      </c>
      <c r="D25" s="169">
        <f>Ведомственная!G206</f>
        <v>15815.4</v>
      </c>
    </row>
    <row r="26" spans="1:4" ht="14.25" customHeight="1">
      <c r="A26" s="164" t="s">
        <v>258</v>
      </c>
      <c r="B26" s="165" t="s">
        <v>172</v>
      </c>
      <c r="C26" s="165" t="s">
        <v>32</v>
      </c>
      <c r="D26" s="166">
        <f>SUM(D27:D30)</f>
        <v>229162.09999999998</v>
      </c>
    </row>
    <row r="27" spans="1:4" ht="15" hidden="1">
      <c r="A27" s="167" t="s">
        <v>178</v>
      </c>
      <c r="B27" s="168" t="s">
        <v>172</v>
      </c>
      <c r="C27" s="168" t="s">
        <v>34</v>
      </c>
      <c r="D27" s="169">
        <f>SUM(Ведомственная!G245)</f>
        <v>0</v>
      </c>
    </row>
    <row r="28" spans="1:4" ht="15">
      <c r="A28" s="167" t="s">
        <v>179</v>
      </c>
      <c r="B28" s="168" t="s">
        <v>172</v>
      </c>
      <c r="C28" s="168" t="s">
        <v>44</v>
      </c>
      <c r="D28" s="169">
        <f>SUM(Ведомственная!G258)</f>
        <v>23767</v>
      </c>
    </row>
    <row r="29" spans="1:4" ht="15">
      <c r="A29" s="167" t="s">
        <v>180</v>
      </c>
      <c r="B29" s="168" t="s">
        <v>172</v>
      </c>
      <c r="C29" s="168" t="s">
        <v>54</v>
      </c>
      <c r="D29" s="169">
        <f>SUM(Ведомственная!G289)</f>
        <v>179821.8</v>
      </c>
    </row>
    <row r="30" spans="1:4" ht="30">
      <c r="A30" s="167" t="s">
        <v>181</v>
      </c>
      <c r="B30" s="168" t="s">
        <v>172</v>
      </c>
      <c r="C30" s="168" t="s">
        <v>172</v>
      </c>
      <c r="D30" s="169">
        <f>SUM(Ведомственная!G329)</f>
        <v>25573.300000000003</v>
      </c>
    </row>
    <row r="31" spans="1:4" s="118" customFormat="1" ht="14.25">
      <c r="A31" s="164" t="s">
        <v>427</v>
      </c>
      <c r="B31" s="165" t="s">
        <v>78</v>
      </c>
      <c r="C31" s="165" t="s">
        <v>32</v>
      </c>
      <c r="D31" s="166">
        <f>SUM(D32:D33)</f>
        <v>6743.5</v>
      </c>
    </row>
    <row r="32" spans="1:4" ht="30">
      <c r="A32" s="167" t="s">
        <v>265</v>
      </c>
      <c r="B32" s="168" t="s">
        <v>78</v>
      </c>
      <c r="C32" s="168" t="s">
        <v>54</v>
      </c>
      <c r="D32" s="169">
        <f>SUM(Ведомственная!G352)</f>
        <v>5633.5</v>
      </c>
    </row>
    <row r="33" spans="1:4" ht="15">
      <c r="A33" s="167" t="s">
        <v>182</v>
      </c>
      <c r="B33" s="168" t="s">
        <v>78</v>
      </c>
      <c r="C33" s="168" t="s">
        <v>172</v>
      </c>
      <c r="D33" s="169">
        <f>SUM(Ведомственная!G358)</f>
        <v>1110</v>
      </c>
    </row>
    <row r="34" spans="1:4" s="118" customFormat="1" ht="14.25">
      <c r="A34" s="164" t="s">
        <v>115</v>
      </c>
      <c r="B34" s="165" t="s">
        <v>116</v>
      </c>
      <c r="C34" s="165" t="s">
        <v>32</v>
      </c>
      <c r="D34" s="166">
        <f>SUM(D35:D39)</f>
        <v>2270722</v>
      </c>
    </row>
    <row r="35" spans="1:4" ht="15">
      <c r="A35" s="167" t="s">
        <v>183</v>
      </c>
      <c r="B35" s="168" t="s">
        <v>116</v>
      </c>
      <c r="C35" s="168" t="s">
        <v>34</v>
      </c>
      <c r="D35" s="169">
        <f>SUM(Ведомственная!G797)</f>
        <v>895587</v>
      </c>
    </row>
    <row r="36" spans="1:4" ht="15">
      <c r="A36" s="167" t="s">
        <v>184</v>
      </c>
      <c r="B36" s="168" t="s">
        <v>116</v>
      </c>
      <c r="C36" s="168" t="s">
        <v>44</v>
      </c>
      <c r="D36" s="169">
        <f>SUM(Ведомственная!G835+Ведомственная!G374)</f>
        <v>1111661.2000000002</v>
      </c>
    </row>
    <row r="37" spans="1:4" ht="15">
      <c r="A37" s="167" t="s">
        <v>117</v>
      </c>
      <c r="B37" s="168" t="s">
        <v>116</v>
      </c>
      <c r="C37" s="168" t="s">
        <v>54</v>
      </c>
      <c r="D37" s="169">
        <f>SUM(Ведомственная!G976+Ведомственная!G885+Ведомственная!G383)</f>
        <v>173862.3</v>
      </c>
    </row>
    <row r="38" spans="1:4" ht="15">
      <c r="A38" s="167" t="s">
        <v>185</v>
      </c>
      <c r="B38" s="168" t="s">
        <v>116</v>
      </c>
      <c r="C38" s="168" t="s">
        <v>116</v>
      </c>
      <c r="D38" s="169">
        <f>SUM(Ведомственная!G895)</f>
        <v>30149.6</v>
      </c>
    </row>
    <row r="39" spans="1:4" ht="15">
      <c r="A39" s="167" t="s">
        <v>186</v>
      </c>
      <c r="B39" s="168" t="s">
        <v>116</v>
      </c>
      <c r="C39" s="168" t="s">
        <v>176</v>
      </c>
      <c r="D39" s="169">
        <f>SUM(Ведомственная!G922)</f>
        <v>59461.9</v>
      </c>
    </row>
    <row r="40" spans="1:4" s="118" customFormat="1" ht="14.25">
      <c r="A40" s="164" t="s">
        <v>428</v>
      </c>
      <c r="B40" s="165" t="s">
        <v>15</v>
      </c>
      <c r="C40" s="165" t="s">
        <v>32</v>
      </c>
      <c r="D40" s="166">
        <f>SUM(D41:D42)</f>
        <v>208919.40000000002</v>
      </c>
    </row>
    <row r="41" spans="1:4" ht="15">
      <c r="A41" s="167" t="s">
        <v>187</v>
      </c>
      <c r="B41" s="168" t="s">
        <v>15</v>
      </c>
      <c r="C41" s="168" t="s">
        <v>34</v>
      </c>
      <c r="D41" s="169">
        <f>SUM(Ведомственная!G1001)</f>
        <v>121689.3</v>
      </c>
    </row>
    <row r="42" spans="1:4" ht="15">
      <c r="A42" s="167" t="s">
        <v>188</v>
      </c>
      <c r="B42" s="168" t="s">
        <v>15</v>
      </c>
      <c r="C42" s="168" t="s">
        <v>13</v>
      </c>
      <c r="D42" s="169">
        <f>SUM(Ведомственная!G1067+Ведомственная!G389+Ведомственная!G392)</f>
        <v>87230.1</v>
      </c>
    </row>
    <row r="43" spans="1:4" s="118" customFormat="1" ht="14.25">
      <c r="A43" s="164" t="s">
        <v>30</v>
      </c>
      <c r="B43" s="165" t="s">
        <v>31</v>
      </c>
      <c r="C43" s="165" t="s">
        <v>32</v>
      </c>
      <c r="D43" s="166">
        <f>SUM(D44:D48)</f>
        <v>1285785.8</v>
      </c>
    </row>
    <row r="44" spans="1:4" ht="15">
      <c r="A44" s="167" t="s">
        <v>33</v>
      </c>
      <c r="B44" s="168" t="s">
        <v>31</v>
      </c>
      <c r="C44" s="168" t="s">
        <v>34</v>
      </c>
      <c r="D44" s="169">
        <f>SUM(Ведомственная!G508)</f>
        <v>10029.3</v>
      </c>
    </row>
    <row r="45" spans="1:4" ht="15">
      <c r="A45" s="167" t="s">
        <v>43</v>
      </c>
      <c r="B45" s="168" t="s">
        <v>31</v>
      </c>
      <c r="C45" s="168" t="s">
        <v>44</v>
      </c>
      <c r="D45" s="169">
        <f>SUM(Ведомственная!G515)</f>
        <v>79844.09999999999</v>
      </c>
    </row>
    <row r="46" spans="1:4" ht="15">
      <c r="A46" s="167" t="s">
        <v>53</v>
      </c>
      <c r="B46" s="168" t="s">
        <v>31</v>
      </c>
      <c r="C46" s="168" t="s">
        <v>54</v>
      </c>
      <c r="D46" s="169">
        <f>SUM(Ведомственная!G396+Ведомственная!G534+Ведомственная!G1108)+Ведомственная!G952</f>
        <v>824142.8999999999</v>
      </c>
    </row>
    <row r="47" spans="1:4" ht="15">
      <c r="A47" s="167" t="s">
        <v>189</v>
      </c>
      <c r="B47" s="168" t="s">
        <v>31</v>
      </c>
      <c r="C47" s="168" t="s">
        <v>13</v>
      </c>
      <c r="D47" s="169">
        <f>SUM(Ведомственная!G632+Ведомственная!G413+Ведомственная!G961)</f>
        <v>304527.19999999995</v>
      </c>
    </row>
    <row r="48" spans="1:4" ht="15">
      <c r="A48" s="167" t="s">
        <v>77</v>
      </c>
      <c r="B48" s="168" t="s">
        <v>31</v>
      </c>
      <c r="C48" s="168" t="s">
        <v>78</v>
      </c>
      <c r="D48" s="169">
        <f>SUM(Ведомственная!G420+Ведомственная!G497+Ведомственная!G658+Ведомственная!G696+Ведомственная!G968)</f>
        <v>67242.29999999999</v>
      </c>
    </row>
    <row r="49" spans="1:4" s="118" customFormat="1" ht="14.25">
      <c r="A49" s="164" t="s">
        <v>280</v>
      </c>
      <c r="B49" s="165" t="s">
        <v>173</v>
      </c>
      <c r="C49" s="165" t="s">
        <v>32</v>
      </c>
      <c r="D49" s="166">
        <f>SUM(D50:D53)</f>
        <v>151628.8</v>
      </c>
    </row>
    <row r="50" spans="1:4" ht="15">
      <c r="A50" s="167" t="s">
        <v>190</v>
      </c>
      <c r="B50" s="168" t="s">
        <v>173</v>
      </c>
      <c r="C50" s="168" t="s">
        <v>34</v>
      </c>
      <c r="D50" s="169">
        <f>SUM(Ведомственная!G441+Ведомственная!G703)</f>
        <v>122910.3</v>
      </c>
    </row>
    <row r="51" spans="1:4" ht="15">
      <c r="A51" s="167" t="s">
        <v>191</v>
      </c>
      <c r="B51" s="168" t="s">
        <v>173</v>
      </c>
      <c r="C51" s="168" t="s">
        <v>44</v>
      </c>
      <c r="D51" s="169">
        <f>Ведомственная!G736</f>
        <v>4778.2</v>
      </c>
    </row>
    <row r="52" spans="1:4" ht="13.5" customHeight="1">
      <c r="A52" s="167" t="s">
        <v>192</v>
      </c>
      <c r="B52" s="168" t="s">
        <v>173</v>
      </c>
      <c r="C52" s="168" t="s">
        <v>54</v>
      </c>
      <c r="D52" s="169">
        <f>Ведомственная!G756</f>
        <v>13917.900000000001</v>
      </c>
    </row>
    <row r="53" spans="1:4" ht="15">
      <c r="A53" s="167" t="s">
        <v>193</v>
      </c>
      <c r="B53" s="168" t="s">
        <v>173</v>
      </c>
      <c r="C53" s="168" t="s">
        <v>172</v>
      </c>
      <c r="D53" s="169">
        <f>SUM(Ведомственная!G776)</f>
        <v>10022.4</v>
      </c>
    </row>
    <row r="54" spans="1:4" s="118" customFormat="1" ht="28.5">
      <c r="A54" s="164" t="s">
        <v>209</v>
      </c>
      <c r="B54" s="165" t="s">
        <v>96</v>
      </c>
      <c r="C54" s="165" t="s">
        <v>32</v>
      </c>
      <c r="D54" s="166">
        <f>SUM(D55)</f>
        <v>31.3</v>
      </c>
    </row>
    <row r="55" spans="1:4" ht="30">
      <c r="A55" s="167" t="s">
        <v>194</v>
      </c>
      <c r="B55" s="168" t="s">
        <v>96</v>
      </c>
      <c r="C55" s="168" t="s">
        <v>34</v>
      </c>
      <c r="D55" s="169">
        <f>SUM(Ведомственная!G501)</f>
        <v>31.3</v>
      </c>
    </row>
    <row r="56" spans="1:4" s="118" customFormat="1" ht="20.25" customHeight="1">
      <c r="A56" s="164" t="s">
        <v>195</v>
      </c>
      <c r="B56" s="170"/>
      <c r="C56" s="170"/>
      <c r="D56" s="171">
        <f>SUM(D10+D18+D21+D26+D31+D34+D40+D43+D49+D54)</f>
        <v>4631027.899999999</v>
      </c>
    </row>
    <row r="57" ht="15" hidden="1">
      <c r="D57" s="221">
        <v>4631027.9</v>
      </c>
    </row>
    <row r="58" ht="15" hidden="1">
      <c r="D58" s="229">
        <f>SUM(D57-D56)</f>
        <v>9.313225746154785E-10</v>
      </c>
    </row>
  </sheetData>
  <sheetProtection/>
  <mergeCells count="1">
    <mergeCell ref="A7:C7"/>
  </mergeCells>
  <conditionalFormatting sqref="D10:D55">
    <cfRule type="cellIs" priority="14" dxfId="1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9.00390625" style="172" customWidth="1"/>
    <col min="2" max="2" width="17.140625" style="222" customWidth="1"/>
    <col min="3" max="3" width="15.7109375" style="173" customWidth="1"/>
    <col min="4" max="4" width="15.28125" style="173" customWidth="1"/>
    <col min="5" max="16384" width="9.140625" style="173" customWidth="1"/>
  </cols>
  <sheetData>
    <row r="1" ht="15">
      <c r="C1" s="174" t="s">
        <v>613</v>
      </c>
    </row>
    <row r="2" ht="15">
      <c r="C2" s="175" t="s">
        <v>0</v>
      </c>
    </row>
    <row r="3" ht="15">
      <c r="C3" s="175" t="s">
        <v>1</v>
      </c>
    </row>
    <row r="4" ht="15">
      <c r="C4" s="175" t="s">
        <v>2</v>
      </c>
    </row>
    <row r="5" ht="15">
      <c r="C5" s="10" t="s">
        <v>1015</v>
      </c>
    </row>
    <row r="6" spans="1:4" ht="36" customHeight="1">
      <c r="A6" s="302" t="s">
        <v>766</v>
      </c>
      <c r="B6" s="302"/>
      <c r="C6" s="304"/>
      <c r="D6" s="304"/>
    </row>
    <row r="7" spans="2:4" ht="15">
      <c r="B7" s="200"/>
      <c r="D7" s="9" t="s">
        <v>750</v>
      </c>
    </row>
    <row r="8" spans="1:4" ht="39" customHeight="1">
      <c r="A8" s="176" t="s">
        <v>536</v>
      </c>
      <c r="B8" s="223" t="s">
        <v>537</v>
      </c>
      <c r="C8" s="177" t="s">
        <v>603</v>
      </c>
      <c r="D8" s="177" t="s">
        <v>747</v>
      </c>
    </row>
    <row r="9" spans="1:4" ht="28.5">
      <c r="A9" s="145" t="s">
        <v>765</v>
      </c>
      <c r="B9" s="188">
        <f>SUM(B10)</f>
        <v>21800</v>
      </c>
      <c r="C9" s="178">
        <f>SUM(C10+C14)</f>
        <v>146487.5</v>
      </c>
      <c r="D9" s="178">
        <f>SUM(D10+D14)</f>
        <v>87262</v>
      </c>
    </row>
    <row r="10" spans="1:4" ht="15">
      <c r="A10" s="179" t="s">
        <v>308</v>
      </c>
      <c r="B10" s="191">
        <f>SUM(B11:B13)</f>
        <v>21800</v>
      </c>
      <c r="C10" s="180">
        <f>SUM(C11:C13)</f>
        <v>17000</v>
      </c>
      <c r="D10" s="180">
        <f>SUM(D11:D13)</f>
        <v>17000</v>
      </c>
    </row>
    <row r="11" spans="1:4" ht="30">
      <c r="A11" s="148" t="s">
        <v>649</v>
      </c>
      <c r="B11" s="189">
        <v>7800</v>
      </c>
      <c r="C11" s="150"/>
      <c r="D11" s="150"/>
    </row>
    <row r="12" spans="1:4" ht="60">
      <c r="A12" s="148" t="s">
        <v>840</v>
      </c>
      <c r="B12" s="189">
        <v>14000</v>
      </c>
      <c r="C12" s="150"/>
      <c r="D12" s="150"/>
    </row>
    <row r="13" spans="1:4" ht="45">
      <c r="A13" s="148" t="s">
        <v>656</v>
      </c>
      <c r="B13" s="189"/>
      <c r="C13" s="150">
        <v>17000</v>
      </c>
      <c r="D13" s="150">
        <v>17000</v>
      </c>
    </row>
    <row r="14" spans="1:4" ht="30">
      <c r="A14" s="179" t="s">
        <v>812</v>
      </c>
      <c r="B14" s="189"/>
      <c r="C14" s="150">
        <f>SUM(C15)</f>
        <v>129487.5</v>
      </c>
      <c r="D14" s="150">
        <f>SUM(D15)</f>
        <v>70262</v>
      </c>
    </row>
    <row r="15" spans="1:4" ht="45">
      <c r="A15" s="36" t="s">
        <v>569</v>
      </c>
      <c r="B15" s="189"/>
      <c r="C15" s="35">
        <v>129487.5</v>
      </c>
      <c r="D15" s="35">
        <v>70262</v>
      </c>
    </row>
    <row r="16" spans="1:4" s="183" customFormat="1" ht="28.5">
      <c r="A16" s="143" t="s">
        <v>758</v>
      </c>
      <c r="B16" s="188">
        <f>SUM(B17,B27)</f>
        <v>5874.4</v>
      </c>
      <c r="C16" s="182"/>
      <c r="D16" s="182"/>
    </row>
    <row r="17" spans="1:4" ht="15">
      <c r="A17" s="184" t="s">
        <v>539</v>
      </c>
      <c r="B17" s="191">
        <f>SUM(B18:B26)</f>
        <v>5774.4</v>
      </c>
      <c r="C17" s="185"/>
      <c r="D17" s="185"/>
    </row>
    <row r="18" spans="1:4" ht="30">
      <c r="A18" s="186" t="s">
        <v>836</v>
      </c>
      <c r="B18" s="189">
        <v>674.4</v>
      </c>
      <c r="C18" s="187"/>
      <c r="D18" s="187"/>
    </row>
    <row r="19" spans="1:4" ht="15">
      <c r="A19" s="186" t="s">
        <v>753</v>
      </c>
      <c r="B19" s="189">
        <v>20</v>
      </c>
      <c r="C19" s="187"/>
      <c r="D19" s="187"/>
    </row>
    <row r="20" spans="1:4" ht="15">
      <c r="A20" s="186" t="s">
        <v>648</v>
      </c>
      <c r="B20" s="189">
        <v>4900</v>
      </c>
      <c r="C20" s="187"/>
      <c r="D20" s="187"/>
    </row>
    <row r="21" spans="1:4" ht="30">
      <c r="A21" s="186" t="s">
        <v>837</v>
      </c>
      <c r="B21" s="189">
        <v>100</v>
      </c>
      <c r="C21" s="187"/>
      <c r="D21" s="187"/>
    </row>
    <row r="22" spans="1:4" ht="30">
      <c r="A22" s="186" t="s">
        <v>754</v>
      </c>
      <c r="B22" s="189">
        <v>15</v>
      </c>
      <c r="C22" s="187"/>
      <c r="D22" s="187"/>
    </row>
    <row r="23" spans="1:4" ht="30">
      <c r="A23" s="186" t="s">
        <v>649</v>
      </c>
      <c r="B23" s="189">
        <v>20</v>
      </c>
      <c r="C23" s="187"/>
      <c r="D23" s="187"/>
    </row>
    <row r="24" spans="1:4" ht="30">
      <c r="A24" s="186" t="s">
        <v>838</v>
      </c>
      <c r="B24" s="189">
        <v>15</v>
      </c>
      <c r="C24" s="187"/>
      <c r="D24" s="187"/>
    </row>
    <row r="25" spans="1:4" ht="15">
      <c r="A25" s="186" t="s">
        <v>839</v>
      </c>
      <c r="B25" s="189">
        <v>15</v>
      </c>
      <c r="C25" s="187"/>
      <c r="D25" s="187"/>
    </row>
    <row r="26" spans="1:4" ht="60">
      <c r="A26" s="186" t="s">
        <v>840</v>
      </c>
      <c r="B26" s="189">
        <v>15</v>
      </c>
      <c r="C26" s="187"/>
      <c r="D26" s="187"/>
    </row>
    <row r="27" spans="1:4" ht="30">
      <c r="A27" s="184" t="s">
        <v>540</v>
      </c>
      <c r="B27" s="191">
        <v>100</v>
      </c>
      <c r="C27" s="185"/>
      <c r="D27" s="185"/>
    </row>
    <row r="28" spans="1:4" ht="15">
      <c r="A28" s="186" t="s">
        <v>650</v>
      </c>
      <c r="B28" s="189">
        <v>100</v>
      </c>
      <c r="C28" s="187"/>
      <c r="D28" s="187"/>
    </row>
    <row r="29" spans="1:4" ht="28.5">
      <c r="A29" s="131" t="s">
        <v>852</v>
      </c>
      <c r="B29" s="188">
        <f>SUM(B30)</f>
        <v>49395.7</v>
      </c>
      <c r="C29" s="150"/>
      <c r="D29" s="150"/>
    </row>
    <row r="30" spans="1:4" ht="15">
      <c r="A30" s="36" t="s">
        <v>653</v>
      </c>
      <c r="B30" s="189">
        <v>49395.7</v>
      </c>
      <c r="C30" s="150"/>
      <c r="D30" s="150"/>
    </row>
    <row r="31" spans="1:4" s="183" customFormat="1" ht="28.5">
      <c r="A31" s="145" t="s">
        <v>674</v>
      </c>
      <c r="B31" s="188">
        <f>SUM(B32:B39)</f>
        <v>4400</v>
      </c>
      <c r="C31" s="182"/>
      <c r="D31" s="182"/>
    </row>
    <row r="32" spans="1:4" ht="15">
      <c r="A32" s="36" t="s">
        <v>651</v>
      </c>
      <c r="B32" s="189">
        <v>300</v>
      </c>
      <c r="C32" s="187"/>
      <c r="D32" s="187"/>
    </row>
    <row r="33" spans="1:4" ht="15">
      <c r="A33" s="36" t="s">
        <v>652</v>
      </c>
      <c r="B33" s="189">
        <v>500</v>
      </c>
      <c r="C33" s="187"/>
      <c r="D33" s="187"/>
    </row>
    <row r="34" spans="1:4" ht="15">
      <c r="A34" s="36" t="s">
        <v>653</v>
      </c>
      <c r="B34" s="189">
        <v>300</v>
      </c>
      <c r="C34" s="187"/>
      <c r="D34" s="187"/>
    </row>
    <row r="35" spans="1:4" ht="15">
      <c r="A35" s="36" t="s">
        <v>755</v>
      </c>
      <c r="B35" s="189">
        <v>1500</v>
      </c>
      <c r="C35" s="187"/>
      <c r="D35" s="187"/>
    </row>
    <row r="36" spans="1:4" ht="30">
      <c r="A36" s="36" t="s">
        <v>654</v>
      </c>
      <c r="B36" s="189">
        <v>0</v>
      </c>
      <c r="C36" s="187"/>
      <c r="D36" s="187"/>
    </row>
    <row r="37" spans="1:4" ht="15">
      <c r="A37" s="36" t="s">
        <v>841</v>
      </c>
      <c r="B37" s="189">
        <v>1300</v>
      </c>
      <c r="C37" s="187"/>
      <c r="D37" s="187"/>
    </row>
    <row r="38" spans="1:4" ht="15">
      <c r="A38" s="36" t="s">
        <v>842</v>
      </c>
      <c r="B38" s="189">
        <v>400</v>
      </c>
      <c r="C38" s="187"/>
      <c r="D38" s="187"/>
    </row>
    <row r="39" spans="1:4" ht="15">
      <c r="A39" s="36" t="s">
        <v>756</v>
      </c>
      <c r="B39" s="189">
        <v>100</v>
      </c>
      <c r="C39" s="187"/>
      <c r="D39" s="187"/>
    </row>
    <row r="40" spans="1:4" ht="28.5">
      <c r="A40" s="121" t="s">
        <v>759</v>
      </c>
      <c r="B40" s="188">
        <f>SUM(B41)</f>
        <v>100</v>
      </c>
      <c r="C40" s="187"/>
      <c r="D40" s="187"/>
    </row>
    <row r="41" spans="1:4" ht="15">
      <c r="A41" s="36" t="s">
        <v>760</v>
      </c>
      <c r="B41" s="189">
        <v>100</v>
      </c>
      <c r="C41" s="187"/>
      <c r="D41" s="187"/>
    </row>
    <row r="42" spans="1:4" s="183" customFormat="1" ht="42.75">
      <c r="A42" s="145" t="s">
        <v>655</v>
      </c>
      <c r="B42" s="188">
        <f>SUM(B43)</f>
        <v>2825.6</v>
      </c>
      <c r="C42" s="182"/>
      <c r="D42" s="182"/>
    </row>
    <row r="43" spans="1:4" ht="15">
      <c r="A43" s="36" t="s">
        <v>757</v>
      </c>
      <c r="B43" s="189">
        <v>2825.6</v>
      </c>
      <c r="C43" s="187"/>
      <c r="D43" s="187"/>
    </row>
    <row r="44" spans="1:4" ht="28.5">
      <c r="A44" s="121" t="s">
        <v>761</v>
      </c>
      <c r="B44" s="188">
        <f>SUM(B45)</f>
        <v>3100</v>
      </c>
      <c r="C44" s="188">
        <f>SUM(C45)</f>
        <v>3300</v>
      </c>
      <c r="D44" s="187"/>
    </row>
    <row r="45" spans="1:4" ht="30">
      <c r="A45" s="190" t="s">
        <v>762</v>
      </c>
      <c r="B45" s="191">
        <f>SUM(B46:B47)</f>
        <v>3100</v>
      </c>
      <c r="C45" s="191">
        <f>SUM(C46:C47)</f>
        <v>3300</v>
      </c>
      <c r="D45" s="187"/>
    </row>
    <row r="46" spans="1:4" ht="30">
      <c r="A46" s="36" t="s">
        <v>763</v>
      </c>
      <c r="B46" s="189">
        <v>100</v>
      </c>
      <c r="C46" s="187"/>
      <c r="D46" s="187"/>
    </row>
    <row r="47" spans="1:4" ht="15">
      <c r="A47" s="36" t="s">
        <v>764</v>
      </c>
      <c r="B47" s="189">
        <v>3000</v>
      </c>
      <c r="C47" s="187">
        <v>3300</v>
      </c>
      <c r="D47" s="187"/>
    </row>
    <row r="48" spans="1:4" ht="36" customHeight="1">
      <c r="A48" s="131" t="s">
        <v>672</v>
      </c>
      <c r="B48" s="188">
        <f>SUM(B49)</f>
        <v>6000</v>
      </c>
      <c r="C48" s="187"/>
      <c r="D48" s="187"/>
    </row>
    <row r="49" spans="1:4" ht="29.25" customHeight="1">
      <c r="A49" s="192" t="s">
        <v>302</v>
      </c>
      <c r="B49" s="191">
        <f>SUM(B50:B54)</f>
        <v>6000</v>
      </c>
      <c r="C49" s="187"/>
      <c r="D49" s="187"/>
    </row>
    <row r="50" spans="1:4" ht="30" customHeight="1">
      <c r="A50" s="51" t="s">
        <v>843</v>
      </c>
      <c r="B50" s="189">
        <v>500</v>
      </c>
      <c r="C50" s="187"/>
      <c r="D50" s="187"/>
    </row>
    <row r="51" spans="1:4" ht="16.5" customHeight="1">
      <c r="A51" s="51" t="s">
        <v>844</v>
      </c>
      <c r="B51" s="189">
        <v>500</v>
      </c>
      <c r="C51" s="187"/>
      <c r="D51" s="187"/>
    </row>
    <row r="52" spans="1:4" ht="16.5" customHeight="1">
      <c r="A52" s="51" t="s">
        <v>811</v>
      </c>
      <c r="B52" s="189">
        <v>1800</v>
      </c>
      <c r="C52" s="187"/>
      <c r="D52" s="187"/>
    </row>
    <row r="53" spans="1:4" ht="16.5" customHeight="1">
      <c r="A53" s="51" t="s">
        <v>845</v>
      </c>
      <c r="B53" s="189">
        <v>2000</v>
      </c>
      <c r="C53" s="187"/>
      <c r="D53" s="187"/>
    </row>
    <row r="54" spans="1:4" ht="15">
      <c r="A54" s="51" t="s">
        <v>660</v>
      </c>
      <c r="B54" s="189">
        <v>1200</v>
      </c>
      <c r="C54" s="187"/>
      <c r="D54" s="187"/>
    </row>
    <row r="55" spans="1:4" ht="15">
      <c r="A55" s="51"/>
      <c r="B55" s="189"/>
      <c r="C55" s="187"/>
      <c r="D55" s="187"/>
    </row>
    <row r="56" spans="1:4" s="183" customFormat="1" ht="28.5">
      <c r="A56" s="121" t="s">
        <v>665</v>
      </c>
      <c r="B56" s="188">
        <f>SUM(B57)</f>
        <v>12000</v>
      </c>
      <c r="C56" s="193">
        <f>SUM(C57)</f>
        <v>0</v>
      </c>
      <c r="D56" s="193">
        <f>SUM(D57)</f>
        <v>0</v>
      </c>
    </row>
    <row r="57" spans="1:4" ht="30">
      <c r="A57" s="190" t="s">
        <v>233</v>
      </c>
      <c r="B57" s="191">
        <f>SUM(B58)</f>
        <v>12000</v>
      </c>
      <c r="C57" s="194"/>
      <c r="D57" s="194">
        <f>SUM(D58:D58)</f>
        <v>0</v>
      </c>
    </row>
    <row r="58" spans="1:4" ht="15">
      <c r="A58" s="195" t="s">
        <v>599</v>
      </c>
      <c r="B58" s="189">
        <v>12000</v>
      </c>
      <c r="C58" s="196">
        <v>0</v>
      </c>
      <c r="D58" s="196"/>
    </row>
    <row r="59" spans="1:4" s="183" customFormat="1" ht="28.5">
      <c r="A59" s="197" t="s">
        <v>691</v>
      </c>
      <c r="B59" s="188">
        <f>B60+B62</f>
        <v>50370.5</v>
      </c>
      <c r="C59" s="182">
        <f>C60+C62</f>
        <v>50370.5</v>
      </c>
      <c r="D59" s="182">
        <f>D60+D62</f>
        <v>50370.5</v>
      </c>
    </row>
    <row r="60" spans="1:4" ht="30" hidden="1">
      <c r="A60" s="198" t="s">
        <v>612</v>
      </c>
      <c r="B60" s="191"/>
      <c r="C60" s="185"/>
      <c r="D60" s="185"/>
    </row>
    <row r="61" spans="1:4" ht="15" hidden="1">
      <c r="A61" s="141" t="s">
        <v>538</v>
      </c>
      <c r="B61" s="189"/>
      <c r="C61" s="187"/>
      <c r="D61" s="187"/>
    </row>
    <row r="62" spans="1:4" ht="60">
      <c r="A62" s="199" t="s">
        <v>433</v>
      </c>
      <c r="B62" s="191">
        <f>SUM(B63)</f>
        <v>50370.5</v>
      </c>
      <c r="C62" s="180">
        <f>SUM(C63)</f>
        <v>50370.5</v>
      </c>
      <c r="D62" s="180">
        <f>SUM(D63)</f>
        <v>50370.5</v>
      </c>
    </row>
    <row r="63" spans="1:4" ht="45">
      <c r="A63" s="25" t="s">
        <v>600</v>
      </c>
      <c r="B63" s="189">
        <v>50370.5</v>
      </c>
      <c r="C63" s="181">
        <v>50370.5</v>
      </c>
      <c r="D63" s="181">
        <v>50370.5</v>
      </c>
    </row>
    <row r="64" spans="1:4" ht="31.5">
      <c r="A64" s="208" t="s">
        <v>680</v>
      </c>
      <c r="B64" s="224">
        <f>SUM(B65:B72)</f>
        <v>10000</v>
      </c>
      <c r="C64" s="181"/>
      <c r="D64" s="181"/>
    </row>
    <row r="65" spans="1:4" ht="31.5">
      <c r="A65" s="215" t="s">
        <v>797</v>
      </c>
      <c r="B65" s="225">
        <v>2200</v>
      </c>
      <c r="C65" s="181"/>
      <c r="D65" s="181"/>
    </row>
    <row r="66" spans="1:4" ht="31.5">
      <c r="A66" s="215" t="s">
        <v>798</v>
      </c>
      <c r="B66" s="225">
        <v>3000</v>
      </c>
      <c r="C66" s="181"/>
      <c r="D66" s="181"/>
    </row>
    <row r="67" spans="1:4" ht="31.5">
      <c r="A67" s="215" t="s">
        <v>865</v>
      </c>
      <c r="B67" s="225">
        <v>500</v>
      </c>
      <c r="C67" s="181"/>
      <c r="D67" s="181"/>
    </row>
    <row r="68" spans="1:4" ht="31.5">
      <c r="A68" s="215" t="s">
        <v>866</v>
      </c>
      <c r="B68" s="225">
        <v>200</v>
      </c>
      <c r="C68" s="181"/>
      <c r="D68" s="181"/>
    </row>
    <row r="69" spans="1:4" ht="47.25">
      <c r="A69" s="215" t="s">
        <v>799</v>
      </c>
      <c r="B69" s="225">
        <v>1300</v>
      </c>
      <c r="C69" s="181"/>
      <c r="D69" s="181"/>
    </row>
    <row r="70" spans="1:4" ht="31.5">
      <c r="A70" s="215" t="s">
        <v>800</v>
      </c>
      <c r="B70" s="225">
        <v>1170</v>
      </c>
      <c r="C70" s="181"/>
      <c r="D70" s="181"/>
    </row>
    <row r="71" spans="1:4" ht="47.25">
      <c r="A71" s="215" t="s">
        <v>801</v>
      </c>
      <c r="B71" s="225">
        <v>900</v>
      </c>
      <c r="C71" s="181"/>
      <c r="D71" s="181"/>
    </row>
    <row r="72" spans="1:4" ht="31.5">
      <c r="A72" s="216" t="s">
        <v>802</v>
      </c>
      <c r="B72" s="225">
        <v>730</v>
      </c>
      <c r="C72" s="181"/>
      <c r="D72" s="181"/>
    </row>
    <row r="73" spans="1:4" s="183" customFormat="1" ht="14.25">
      <c r="A73" s="197" t="s">
        <v>541</v>
      </c>
      <c r="B73" s="226">
        <f>SUM(B9+B16+B29+B31+B40+B42+B44+B48+B56+B59+B64)</f>
        <v>165866.2</v>
      </c>
      <c r="C73" s="171">
        <f>SUM(C9+C16+C29+C31+C40+C42+C44+C48+C56+C59+C64)</f>
        <v>200158</v>
      </c>
      <c r="D73" s="171">
        <f>SUM(D9+D16+D29+D31+D40+D42+D44+D48+D56+D59)</f>
        <v>137632.5</v>
      </c>
    </row>
  </sheetData>
  <sheetProtection/>
  <mergeCells count="1">
    <mergeCell ref="A6:D6"/>
  </mergeCells>
  <printOptions/>
  <pageMargins left="1.1023622047244095" right="0.7086614173228347" top="0.5511811023622047" bottom="0.15748031496062992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2">
      <selection activeCell="C6" sqref="C6"/>
    </sheetView>
  </sheetViews>
  <sheetFormatPr defaultColWidth="9.140625" defaultRowHeight="15"/>
  <cols>
    <col min="1" max="1" width="54.8515625" style="258" customWidth="1"/>
    <col min="2" max="4" width="14.7109375" style="258" customWidth="1"/>
    <col min="5" max="16384" width="9.140625" style="258" customWidth="1"/>
  </cols>
  <sheetData>
    <row r="1" ht="15" hidden="1">
      <c r="B1" s="147" t="s">
        <v>960</v>
      </c>
    </row>
    <row r="2" spans="2:3" ht="13.5" customHeight="1">
      <c r="B2" s="147"/>
      <c r="C2" s="147" t="s">
        <v>971</v>
      </c>
    </row>
    <row r="3" spans="2:3" ht="15">
      <c r="B3" s="173"/>
      <c r="C3" s="173" t="s">
        <v>0</v>
      </c>
    </row>
    <row r="4" spans="2:3" ht="15">
      <c r="B4" s="173"/>
      <c r="C4" s="173" t="s">
        <v>1</v>
      </c>
    </row>
    <row r="5" spans="2:3" ht="15">
      <c r="B5" s="259"/>
      <c r="C5" s="259" t="s">
        <v>2</v>
      </c>
    </row>
    <row r="6" spans="2:3" ht="15" customHeight="1">
      <c r="B6" s="260"/>
      <c r="C6" s="260" t="s">
        <v>1015</v>
      </c>
    </row>
    <row r="9" spans="1:4" ht="37.5" customHeight="1">
      <c r="A9" s="305" t="s">
        <v>961</v>
      </c>
      <c r="B9" s="302"/>
      <c r="C9" s="302"/>
      <c r="D9" s="302"/>
    </row>
    <row r="10" ht="10.5" customHeight="1">
      <c r="A10" s="261"/>
    </row>
    <row r="11" spans="1:4" ht="20.25" customHeight="1">
      <c r="A11" s="306" t="s">
        <v>962</v>
      </c>
      <c r="B11" s="307"/>
      <c r="C11" s="307"/>
      <c r="D11" s="307"/>
    </row>
    <row r="12" ht="15.75" thickBot="1">
      <c r="D12" s="9" t="s">
        <v>750</v>
      </c>
    </row>
    <row r="13" spans="1:4" ht="29.25" customHeight="1" thickBot="1">
      <c r="A13" s="262" t="s">
        <v>162</v>
      </c>
      <c r="B13" s="263" t="s">
        <v>963</v>
      </c>
      <c r="C13" s="263" t="s">
        <v>964</v>
      </c>
      <c r="D13" s="263" t="s">
        <v>965</v>
      </c>
    </row>
    <row r="14" spans="1:4" ht="45.75" customHeight="1">
      <c r="A14" s="264" t="s">
        <v>966</v>
      </c>
      <c r="B14" s="265">
        <f>SUM(B15-B16)</f>
        <v>0</v>
      </c>
      <c r="C14" s="265">
        <f>SUM(C15-C16)</f>
        <v>0</v>
      </c>
      <c r="D14" s="265">
        <f>SUM(D15-D16)</f>
        <v>0</v>
      </c>
    </row>
    <row r="15" spans="1:4" ht="24" customHeight="1">
      <c r="A15" s="266" t="s">
        <v>967</v>
      </c>
      <c r="B15" s="267"/>
      <c r="C15" s="267"/>
      <c r="D15" s="267"/>
    </row>
    <row r="16" spans="1:4" ht="25.5" customHeight="1" thickBot="1">
      <c r="A16" s="268" t="s">
        <v>968</v>
      </c>
      <c r="B16" s="267"/>
      <c r="C16" s="267"/>
      <c r="D16" s="267"/>
    </row>
    <row r="17" spans="1:4" ht="30.75" thickBot="1">
      <c r="A17" s="269" t="s">
        <v>969</v>
      </c>
      <c r="B17" s="270">
        <f>SUM(B19-B20)</f>
        <v>-31300</v>
      </c>
      <c r="C17" s="270">
        <f>SUM(C19-C20)</f>
        <v>0</v>
      </c>
      <c r="D17" s="270">
        <f>SUM(D19-D20)</f>
        <v>0</v>
      </c>
    </row>
    <row r="18" spans="1:4" ht="15" hidden="1">
      <c r="A18" s="271"/>
      <c r="B18" s="267"/>
      <c r="C18" s="267"/>
      <c r="D18" s="267"/>
    </row>
    <row r="19" spans="1:4" ht="24" customHeight="1">
      <c r="A19" s="266" t="s">
        <v>967</v>
      </c>
      <c r="B19" s="267"/>
      <c r="C19" s="267"/>
      <c r="D19" s="267"/>
    </row>
    <row r="20" spans="1:4" ht="25.5" customHeight="1" thickBot="1">
      <c r="A20" s="272" t="s">
        <v>968</v>
      </c>
      <c r="B20" s="273">
        <v>31300</v>
      </c>
      <c r="C20" s="273"/>
      <c r="D20" s="273"/>
    </row>
    <row r="21" spans="1:4" ht="21" customHeight="1" thickBot="1">
      <c r="A21" s="274" t="s">
        <v>970</v>
      </c>
      <c r="B21" s="270">
        <f>SUM(B22-B23)</f>
        <v>-31300</v>
      </c>
      <c r="C21" s="270">
        <f>SUM(C22-C23)</f>
        <v>0</v>
      </c>
      <c r="D21" s="270">
        <f>SUM(D22-D23)</f>
        <v>0</v>
      </c>
    </row>
    <row r="22" spans="1:4" ht="24" customHeight="1">
      <c r="A22" s="275" t="s">
        <v>967</v>
      </c>
      <c r="B22" s="265">
        <f>SUM(B15+B19)</f>
        <v>0</v>
      </c>
      <c r="C22" s="265">
        <f>SUM(C15+C19)</f>
        <v>0</v>
      </c>
      <c r="D22" s="265">
        <f>SUM(D15+D19)</f>
        <v>0</v>
      </c>
    </row>
    <row r="23" spans="1:4" ht="21.75" customHeight="1" thickBot="1">
      <c r="A23" s="268" t="s">
        <v>968</v>
      </c>
      <c r="B23" s="276">
        <f>SUM(B20)+B16</f>
        <v>31300</v>
      </c>
      <c r="C23" s="276">
        <f>SUM(C20)+C16</f>
        <v>0</v>
      </c>
      <c r="D23" s="276">
        <f>SUM(D20)+D16</f>
        <v>0</v>
      </c>
    </row>
  </sheetData>
  <sheetProtection/>
  <mergeCells count="2">
    <mergeCell ref="A9:D9"/>
    <mergeCell ref="A11:D11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2">
      <selection activeCell="G6" sqref="G6"/>
    </sheetView>
  </sheetViews>
  <sheetFormatPr defaultColWidth="9.140625" defaultRowHeight="15"/>
  <cols>
    <col min="1" max="1" width="27.57421875" style="239" customWidth="1"/>
    <col min="2" max="2" width="51.7109375" style="240" customWidth="1"/>
    <col min="3" max="3" width="18.8515625" style="240" hidden="1" customWidth="1"/>
    <col min="4" max="4" width="14.7109375" style="240" customWidth="1"/>
    <col min="5" max="5" width="17.57421875" style="241" hidden="1" customWidth="1"/>
    <col min="6" max="6" width="10.140625" style="241" hidden="1" customWidth="1"/>
    <col min="7" max="8" width="12.8515625" style="241" customWidth="1"/>
    <col min="9" max="16384" width="9.140625" style="241" customWidth="1"/>
  </cols>
  <sheetData>
    <row r="1" ht="15" hidden="1">
      <c r="D1" s="242" t="s">
        <v>912</v>
      </c>
    </row>
    <row r="2" spans="2:7" ht="16.5" customHeight="1">
      <c r="B2" s="243"/>
      <c r="C2" s="243" t="s">
        <v>613</v>
      </c>
      <c r="D2" s="243"/>
      <c r="G2" s="244" t="s">
        <v>959</v>
      </c>
    </row>
    <row r="3" spans="2:7" ht="12" customHeight="1">
      <c r="B3" s="245"/>
      <c r="C3" s="245" t="s">
        <v>0</v>
      </c>
      <c r="D3" s="245"/>
      <c r="G3" s="175" t="s">
        <v>0</v>
      </c>
    </row>
    <row r="4" spans="1:7" ht="15.75" customHeight="1">
      <c r="A4" s="246"/>
      <c r="B4" s="245"/>
      <c r="C4" s="245" t="s">
        <v>1</v>
      </c>
      <c r="D4" s="245"/>
      <c r="G4" s="175" t="s">
        <v>1</v>
      </c>
    </row>
    <row r="5" spans="3:7" ht="15">
      <c r="C5" s="245" t="s">
        <v>2</v>
      </c>
      <c r="D5" s="245"/>
      <c r="G5" s="175" t="s">
        <v>2</v>
      </c>
    </row>
    <row r="6" spans="3:8" ht="19.5" customHeight="1">
      <c r="C6" s="283" t="s">
        <v>913</v>
      </c>
      <c r="D6" s="200"/>
      <c r="E6" s="200"/>
      <c r="F6" s="240"/>
      <c r="G6" s="174" t="s">
        <v>1015</v>
      </c>
      <c r="H6" s="247"/>
    </row>
    <row r="7" spans="1:4" ht="50.25" customHeight="1">
      <c r="A7" s="309" t="s">
        <v>914</v>
      </c>
      <c r="B7" s="309"/>
      <c r="C7" s="309"/>
      <c r="D7" s="309"/>
    </row>
    <row r="8" spans="1:8" s="240" customFormat="1" ht="15">
      <c r="A8" s="239"/>
      <c r="H8" s="9" t="s">
        <v>750</v>
      </c>
    </row>
    <row r="9" spans="1:8" s="240" customFormat="1" ht="12.75" customHeight="1">
      <c r="A9" s="310" t="s">
        <v>915</v>
      </c>
      <c r="B9" s="313" t="s">
        <v>916</v>
      </c>
      <c r="C9" s="308" t="s">
        <v>917</v>
      </c>
      <c r="D9" s="308" t="s">
        <v>918</v>
      </c>
      <c r="G9" s="308" t="s">
        <v>919</v>
      </c>
      <c r="H9" s="308" t="s">
        <v>920</v>
      </c>
    </row>
    <row r="10" spans="1:8" s="240" customFormat="1" ht="11.25" customHeight="1">
      <c r="A10" s="311"/>
      <c r="B10" s="313"/>
      <c r="C10" s="308"/>
      <c r="D10" s="308"/>
      <c r="G10" s="308"/>
      <c r="H10" s="308"/>
    </row>
    <row r="11" spans="1:8" s="248" customFormat="1" ht="37.5" customHeight="1">
      <c r="A11" s="312"/>
      <c r="B11" s="313"/>
      <c r="C11" s="308"/>
      <c r="D11" s="308"/>
      <c r="G11" s="308"/>
      <c r="H11" s="308"/>
    </row>
    <row r="12" spans="1:8" ht="30" customHeight="1">
      <c r="A12" s="249" t="s">
        <v>921</v>
      </c>
      <c r="B12" s="227" t="s">
        <v>922</v>
      </c>
      <c r="C12" s="250" t="e">
        <f>C13+C19+C24+C29</f>
        <v>#REF!</v>
      </c>
      <c r="D12" s="250">
        <f>SUM(D13+D18+D24+D29)</f>
        <v>-31300</v>
      </c>
      <c r="E12" s="241">
        <v>73995.6</v>
      </c>
      <c r="G12" s="250">
        <f>SUM(G13+G18+G24+G29)</f>
        <v>0</v>
      </c>
      <c r="H12" s="250">
        <f>SUM(H13+H18+H24+H29)</f>
        <v>0</v>
      </c>
    </row>
    <row r="13" spans="1:8" ht="30" customHeight="1" hidden="1">
      <c r="A13" s="249" t="s">
        <v>923</v>
      </c>
      <c r="B13" s="277" t="s">
        <v>924</v>
      </c>
      <c r="C13" s="250">
        <f>SUM(C14-C16)</f>
        <v>73995.59999999998</v>
      </c>
      <c r="D13" s="250">
        <f>SUM(D14-D16)</f>
        <v>0</v>
      </c>
      <c r="G13" s="250">
        <f>SUM(G14-G16)</f>
        <v>0</v>
      </c>
      <c r="H13" s="250">
        <f>SUM(H14-H16)</f>
        <v>0</v>
      </c>
    </row>
    <row r="14" spans="1:8" ht="33" customHeight="1" hidden="1">
      <c r="A14" s="249" t="s">
        <v>925</v>
      </c>
      <c r="B14" s="278" t="s">
        <v>926</v>
      </c>
      <c r="C14" s="250">
        <f>SUM(C15)</f>
        <v>291614.1</v>
      </c>
      <c r="D14" s="250">
        <f>SUM(D15)</f>
        <v>0</v>
      </c>
      <c r="F14" s="251">
        <f>SUM(C14+C20)</f>
        <v>291614.1</v>
      </c>
      <c r="G14" s="250">
        <f>SUM(G15)</f>
        <v>0</v>
      </c>
      <c r="H14" s="250">
        <f>SUM(H15)</f>
        <v>0</v>
      </c>
    </row>
    <row r="15" spans="1:8" ht="45.75" customHeight="1" hidden="1">
      <c r="A15" s="249" t="s">
        <v>927</v>
      </c>
      <c r="B15" s="227" t="s">
        <v>928</v>
      </c>
      <c r="C15" s="250">
        <f>223995.6-15000+82618.5</f>
        <v>291614.1</v>
      </c>
      <c r="D15" s="250"/>
      <c r="G15" s="250"/>
      <c r="H15" s="250"/>
    </row>
    <row r="16" spans="1:8" ht="49.5" customHeight="1" hidden="1">
      <c r="A16" s="249" t="s">
        <v>929</v>
      </c>
      <c r="B16" s="154" t="s">
        <v>930</v>
      </c>
      <c r="C16" s="250">
        <f>SUM(C17)</f>
        <v>217618.5</v>
      </c>
      <c r="D16" s="250">
        <f>SUM(D17)</f>
        <v>0</v>
      </c>
      <c r="G16" s="250">
        <f>SUM(G17)</f>
        <v>0</v>
      </c>
      <c r="H16" s="250">
        <f>SUM(H17)</f>
        <v>0</v>
      </c>
    </row>
    <row r="17" spans="1:8" ht="46.5" customHeight="1" hidden="1">
      <c r="A17" s="249" t="s">
        <v>931</v>
      </c>
      <c r="B17" s="227" t="s">
        <v>932</v>
      </c>
      <c r="C17" s="250">
        <v>217618.5</v>
      </c>
      <c r="D17" s="250"/>
      <c r="G17" s="250"/>
      <c r="H17" s="250"/>
    </row>
    <row r="18" spans="1:8" ht="46.5" customHeight="1">
      <c r="A18" s="252" t="s">
        <v>933</v>
      </c>
      <c r="B18" s="154" t="s">
        <v>934</v>
      </c>
      <c r="C18" s="253"/>
      <c r="D18" s="253">
        <f>SUM(D19)</f>
        <v>-31300</v>
      </c>
      <c r="G18" s="253">
        <f>SUM(G19)</f>
        <v>0</v>
      </c>
      <c r="H18" s="253">
        <f>SUM(H19)</f>
        <v>0</v>
      </c>
    </row>
    <row r="19" spans="1:8" ht="48" customHeight="1">
      <c r="A19" s="252" t="s">
        <v>935</v>
      </c>
      <c r="B19" s="279" t="s">
        <v>936</v>
      </c>
      <c r="C19" s="253">
        <f>SUM(C20)-C22</f>
        <v>-15000</v>
      </c>
      <c r="D19" s="253">
        <f>SUM(D20)-D22</f>
        <v>-31300</v>
      </c>
      <c r="G19" s="253">
        <f>SUM(G20)-G22</f>
        <v>0</v>
      </c>
      <c r="H19" s="253">
        <f>SUM(H20)-H22</f>
        <v>0</v>
      </c>
    </row>
    <row r="20" spans="1:8" ht="45" customHeight="1" hidden="1">
      <c r="A20" s="249" t="s">
        <v>937</v>
      </c>
      <c r="B20" s="279" t="s">
        <v>938</v>
      </c>
      <c r="C20" s="250"/>
      <c r="D20" s="250"/>
      <c r="G20" s="250"/>
      <c r="H20" s="250"/>
    </row>
    <row r="21" spans="1:8" ht="20.25" customHeight="1" hidden="1">
      <c r="A21" s="249" t="s">
        <v>939</v>
      </c>
      <c r="B21" s="279" t="s">
        <v>940</v>
      </c>
      <c r="C21" s="250"/>
      <c r="D21" s="250"/>
      <c r="G21" s="250"/>
      <c r="H21" s="250"/>
    </row>
    <row r="22" spans="1:8" ht="49.5" customHeight="1">
      <c r="A22" s="249" t="s">
        <v>941</v>
      </c>
      <c r="B22" s="280" t="s">
        <v>942</v>
      </c>
      <c r="C22" s="250">
        <v>15000</v>
      </c>
      <c r="D22" s="250">
        <f>SUM(D23)</f>
        <v>31300</v>
      </c>
      <c r="G22" s="250">
        <f>SUM(G23)</f>
        <v>0</v>
      </c>
      <c r="H22" s="250">
        <f>SUM(H23)</f>
        <v>0</v>
      </c>
    </row>
    <row r="23" spans="1:8" ht="54.75" customHeight="1">
      <c r="A23" s="249" t="s">
        <v>943</v>
      </c>
      <c r="B23" s="227" t="s">
        <v>944</v>
      </c>
      <c r="C23" s="250">
        <v>15000</v>
      </c>
      <c r="D23" s="250">
        <v>31300</v>
      </c>
      <c r="G23" s="250"/>
      <c r="H23" s="250"/>
    </row>
    <row r="24" spans="1:8" ht="31.5" customHeight="1">
      <c r="A24" s="249" t="s">
        <v>945</v>
      </c>
      <c r="B24" s="227" t="s">
        <v>946</v>
      </c>
      <c r="C24" s="250">
        <f aca="true" t="shared" si="0" ref="C24:D27">SUM(C25)</f>
        <v>15000</v>
      </c>
      <c r="D24" s="250">
        <f t="shared" si="0"/>
        <v>0</v>
      </c>
      <c r="G24" s="250">
        <f aca="true" t="shared" si="1" ref="G24:H27">SUM(G25)</f>
        <v>0</v>
      </c>
      <c r="H24" s="250">
        <f t="shared" si="1"/>
        <v>0</v>
      </c>
    </row>
    <row r="25" spans="1:8" ht="32.25" customHeight="1">
      <c r="A25" s="249" t="s">
        <v>947</v>
      </c>
      <c r="B25" s="227" t="s">
        <v>948</v>
      </c>
      <c r="C25" s="250">
        <f t="shared" si="0"/>
        <v>15000</v>
      </c>
      <c r="D25" s="250">
        <f t="shared" si="0"/>
        <v>0</v>
      </c>
      <c r="G25" s="250">
        <f t="shared" si="1"/>
        <v>0</v>
      </c>
      <c r="H25" s="250">
        <f t="shared" si="1"/>
        <v>0</v>
      </c>
    </row>
    <row r="26" spans="1:8" ht="31.5" customHeight="1">
      <c r="A26" s="249" t="s">
        <v>949</v>
      </c>
      <c r="B26" s="227" t="s">
        <v>950</v>
      </c>
      <c r="C26" s="250">
        <f t="shared" si="0"/>
        <v>15000</v>
      </c>
      <c r="D26" s="250">
        <f t="shared" si="0"/>
        <v>0</v>
      </c>
      <c r="G26" s="250">
        <f t="shared" si="1"/>
        <v>0</v>
      </c>
      <c r="H26" s="250">
        <f t="shared" si="1"/>
        <v>0</v>
      </c>
    </row>
    <row r="27" spans="1:8" ht="32.25" customHeight="1">
      <c r="A27" s="249" t="s">
        <v>951</v>
      </c>
      <c r="B27" s="227" t="s">
        <v>952</v>
      </c>
      <c r="C27" s="250">
        <f t="shared" si="0"/>
        <v>15000</v>
      </c>
      <c r="D27" s="250">
        <f t="shared" si="0"/>
        <v>0</v>
      </c>
      <c r="G27" s="250">
        <f t="shared" si="1"/>
        <v>0</v>
      </c>
      <c r="H27" s="250">
        <f t="shared" si="1"/>
        <v>0</v>
      </c>
    </row>
    <row r="28" spans="1:8" ht="37.5" customHeight="1">
      <c r="A28" s="249" t="s">
        <v>953</v>
      </c>
      <c r="B28" s="227" t="s">
        <v>954</v>
      </c>
      <c r="C28" s="250">
        <v>15000</v>
      </c>
      <c r="D28" s="253"/>
      <c r="G28" s="253"/>
      <c r="H28" s="253"/>
    </row>
    <row r="29" spans="1:8" ht="35.25" customHeight="1">
      <c r="A29" s="254" t="s">
        <v>955</v>
      </c>
      <c r="B29" s="281" t="s">
        <v>956</v>
      </c>
      <c r="C29" s="255" t="e">
        <f>#REF!+#REF!</f>
        <v>#REF!</v>
      </c>
      <c r="D29" s="256">
        <f>SUM(D30)</f>
        <v>0</v>
      </c>
      <c r="G29" s="256">
        <f>SUM(G30)</f>
        <v>0</v>
      </c>
      <c r="H29" s="256">
        <f>SUM(H30)</f>
        <v>0</v>
      </c>
    </row>
    <row r="30" spans="1:8" ht="36.75" customHeight="1">
      <c r="A30" s="254" t="s">
        <v>957</v>
      </c>
      <c r="B30" s="282" t="s">
        <v>958</v>
      </c>
      <c r="C30" s="257"/>
      <c r="D30" s="257"/>
      <c r="G30" s="257"/>
      <c r="H30" s="257"/>
    </row>
  </sheetData>
  <sheetProtection/>
  <mergeCells count="7">
    <mergeCell ref="G9:G11"/>
    <mergeCell ref="H9:H11"/>
    <mergeCell ref="A7:D7"/>
    <mergeCell ref="A9:A11"/>
    <mergeCell ref="B9:B11"/>
    <mergeCell ref="C9:C11"/>
    <mergeCell ref="D9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2019-01-24T04:23:18Z</cp:lastPrinted>
  <dcterms:created xsi:type="dcterms:W3CDTF">2016-11-10T06:54:02Z</dcterms:created>
  <dcterms:modified xsi:type="dcterms:W3CDTF">2019-01-29T04:09:52Z</dcterms:modified>
  <cp:category/>
  <cp:version/>
  <cp:contentType/>
  <cp:contentStatus/>
</cp:coreProperties>
</file>