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20730" windowHeight="11250" activeTab="2"/>
  </bookViews>
  <sheets>
    <sheet name="Ведомственная" sheetId="1" r:id="rId1"/>
    <sheet name="Программы" sheetId="2" r:id="rId2"/>
    <sheet name="Раздел, подраздел" sheetId="3" r:id="rId3"/>
    <sheet name="Лист4" sheetId="4" r:id="rId4"/>
  </sheets>
  <definedNames>
    <definedName name="_xlnm.Print_Titles" localSheetId="0">'Ведомственная'!$9:$10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<sst xmlns="http://schemas.openxmlformats.org/spreadsheetml/2006/main" count="5836" uniqueCount="800">
  <si>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</si>
  <si>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</si>
  <si>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</si>
  <si>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</si>
  <si>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</si>
  <si>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</si>
  <si>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</si>
  <si>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</si>
  <si>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</si>
  <si>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</si>
  <si>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</si>
  <si>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</si>
  <si>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</si>
  <si>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</si>
  <si>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</si>
  <si>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</si>
  <si>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</si>
  <si>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</si>
  <si>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</si>
  <si>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</si>
  <si>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</si>
  <si>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</si>
  <si>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</si>
  <si>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</si>
  <si>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</si>
  <si>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</si>
  <si>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</si>
  <si>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</si>
  <si>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</si>
  <si>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</si>
  <si>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</si>
  <si>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</si>
  <si>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</si>
  <si>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</si>
  <si>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</si>
  <si>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</si>
  <si>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</si>
  <si>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</si>
  <si>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</si>
  <si>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</si>
  <si>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</si>
  <si>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</si>
  <si>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</si>
  <si>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</si>
  <si>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</si>
  <si>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</si>
  <si>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</si>
  <si>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</si>
  <si>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</si>
  <si>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</si>
  <si>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</si>
  <si>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</si>
  <si>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</si>
  <si>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</si>
  <si>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</si>
  <si>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</si>
  <si>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</si>
  <si>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</si>
  <si>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</si>
  <si>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</si>
  <si>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</si>
  <si>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</si>
  <si>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</si>
  <si>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</si>
  <si>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</si>
  <si>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</si>
  <si>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</si>
  <si>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</si>
  <si>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</si>
  <si>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</si>
  <si>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</si>
  <si>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</si>
  <si>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</si>
  <si>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</si>
  <si>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</si>
  <si>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</si>
  <si>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</si>
  <si>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</si>
  <si>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</si>
  <si>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</si>
  <si>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</si>
  <si>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</si>
  <si>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</si>
  <si>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</si>
  <si>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</si>
  <si>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</si>
  <si>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</si>
  <si>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</si>
  <si>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</si>
  <si>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</si>
  <si>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</si>
  <si>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</si>
  <si>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</si>
  <si>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</si>
  <si>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</si>
  <si>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</si>
  <si>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</si>
  <si>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</si>
  <si>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</si>
  <si>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</si>
  <si>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</si>
  <si>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</si>
  <si>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</si>
  <si>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</si>
  <si>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</si>
  <si>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</si>
  <si>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</si>
  <si>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</si>
  <si>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</si>
  <si>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</si>
  <si>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</si>
  <si>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</si>
  <si>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</si>
  <si>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</si>
  <si>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</si>
  <si>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</si>
  <si>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</si>
  <si>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</si>
  <si>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</si>
  <si>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</si>
  <si>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</si>
  <si>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</si>
  <si>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</si>
  <si>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</si>
  <si>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</si>
  <si>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</si>
  <si>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</si>
  <si>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</si>
  <si>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</si>
  <si>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</si>
  <si>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</si>
  <si>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</si>
  <si>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</si>
  <si>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</si>
  <si>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</si>
  <si>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</si>
  <si>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</si>
  <si>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</si>
  <si>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</si>
  <si>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</si>
  <si>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</si>
  <si>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</si>
  <si>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</si>
  <si>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</si>
  <si>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</si>
  <si>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</si>
  <si>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</si>
  <si>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</si>
  <si>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</si>
  <si>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</si>
  <si>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</si>
  <si>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</si>
  <si>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</si>
  <si>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</si>
  <si>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</si>
  <si>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</si>
  <si>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</si>
  <si>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</si>
  <si>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</si>
  <si>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</si>
  <si>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</si>
  <si>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</si>
  <si>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</si>
  <si>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</si>
  <si>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</si>
  <si>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</si>
  <si>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</si>
  <si>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</si>
  <si>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</si>
  <si>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</si>
  <si>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</si>
  <si>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</si>
  <si>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</si>
  <si>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</si>
  <si>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</si>
  <si>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</si>
  <si>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</si>
  <si>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</si>
  <si>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</si>
  <si>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</si>
  <si>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</si>
  <si>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</si>
  <si>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</si>
  <si>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</si>
  <si>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</si>
  <si>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</si>
  <si>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</si>
  <si>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</si>
  <si>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</si>
  <si>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</si>
  <si>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</si>
  <si>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</si>
  <si>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</si>
  <si>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</si>
  <si>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</si>
  <si>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</si>
  <si>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</si>
  <si>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</si>
  <si>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</si>
  <si>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</si>
  <si>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</si>
  <si>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</si>
  <si>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</si>
  <si>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</si>
  <si>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</si>
  <si>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</si>
  <si>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</si>
  <si>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</si>
  <si>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</si>
  <si>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</si>
  <si>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</si>
  <si>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</si>
  <si>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</si>
  <si>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</si>
  <si>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</si>
  <si>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</si>
  <si>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</si>
  <si>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</si>
  <si>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</si>
  <si>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</si>
  <si>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</si>
  <si>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</si>
  <si>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</si>
  <si>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</si>
  <si>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</si>
  <si>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</si>
  <si>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</si>
  <si>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</si>
  <si>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</si>
  <si>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</si>
  <si>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</si>
  <si>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</si>
  <si>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</si>
  <si>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</si>
  <si>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</si>
  <si>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</si>
  <si>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</si>
  <si>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</si>
  <si>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</si>
  <si>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</si>
  <si>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</si>
  <si>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</si>
  <si>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</si>
  <si>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</si>
  <si>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</si>
  <si>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</si>
  <si>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</si>
  <si>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</si>
  <si>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</si>
  <si>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</si>
  <si>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</si>
  <si>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</si>
  <si>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</si>
  <si>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</si>
  <si>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</si>
  <si>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</si>
  <si>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</si>
  <si>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</si>
  <si>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</si>
  <si>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</si>
  <si>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</si>
  <si>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</si>
  <si>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</si>
  <si>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</si>
  <si>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</si>
  <si>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</si>
  <si>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</si>
  <si>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</si>
  <si>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</si>
  <si>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</si>
  <si>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</si>
  <si>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</si>
  <si>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</si>
  <si>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</si>
  <si>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</si>
  <si>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</si>
  <si>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</si>
  <si>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</si>
  <si>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</si>
  <si>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</si>
  <si>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</si>
  <si>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</si>
  <si>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</si>
  <si>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</si>
  <si>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</si>
  <si>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</si>
  <si>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</si>
  <si>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</si>
  <si>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</si>
  <si>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</si>
  <si>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</si>
  <si>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</si>
  <si>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</si>
  <si>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</si>
  <si>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</si>
  <si>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</si>
  <si>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</si>
  <si>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</si>
  <si>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</si>
  <si>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</si>
  <si>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</si>
  <si>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</si>
  <si>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</si>
  <si>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</si>
  <si>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</si>
  <si>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</si>
  <si>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</si>
  <si>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</si>
  <si>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</si>
  <si>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</si>
  <si>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</si>
  <si>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</si>
  <si>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</si>
  <si>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</si>
  <si>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</si>
  <si>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</si>
  <si>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</si>
  <si>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</si>
  <si>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</si>
  <si>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</si>
  <si>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</si>
  <si>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</si>
  <si>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</si>
  <si>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</si>
  <si>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</si>
  <si>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</si>
  <si>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</si>
  <si>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</si>
  <si>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</si>
  <si>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</si>
  <si>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</si>
  <si>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</si>
  <si>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</si>
  <si>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</si>
  <si>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</si>
  <si>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</si>
  <si>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</si>
  <si>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</si>
  <si>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</si>
  <si>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</si>
  <si>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</si>
  <si>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</si>
  <si>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</si>
  <si>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</si>
  <si>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</si>
  <si>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</si>
  <si>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</si>
  <si>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</si>
  <si>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</si>
  <si>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</si>
  <si>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</si>
  <si>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</si>
  <si>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</si>
  <si>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</si>
  <si>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</si>
  <si>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</si>
  <si>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</si>
  <si>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</si>
  <si>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</si>
  <si>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</si>
  <si>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</si>
  <si>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</si>
  <si>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</si>
  <si>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</si>
  <si>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</si>
  <si>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</si>
  <si>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</si>
  <si>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</si>
  <si>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</si>
  <si>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</si>
  <si>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</si>
  <si>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</si>
  <si>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</si>
  <si>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</si>
  <si>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</si>
  <si>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</si>
  <si>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</si>
  <si>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</si>
  <si>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</si>
  <si>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</si>
  <si>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</si>
  <si>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</si>
  <si>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</si>
  <si>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</si>
  <si>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</si>
  <si>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288</t>
  </si>
  <si>
    <t>79 0 00 00000</t>
  </si>
  <si>
    <t>79 0 07 00000</t>
  </si>
  <si>
    <t>79 0 10 00000</t>
  </si>
  <si>
    <t>Детские дошкольные учреждения</t>
  </si>
  <si>
    <t>79 0 10 42000</t>
  </si>
  <si>
    <t>Другие субсидии бюджетным и автономным организациям на иные цели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</si>
  <si>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</si>
  <si>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</si>
  <si>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</si>
  <si>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</si>
  <si>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</si>
  <si>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</si>
  <si>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</si>
  <si>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</si>
  <si>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</si>
  <si>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</si>
  <si>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</si>
  <si>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</si>
  <si>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</si>
  <si>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</si>
  <si>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</si>
  <si>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</si>
  <si>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</si>
  <si>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</si>
  <si>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</si>
  <si>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</si>
  <si>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</si>
  <si>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</si>
  <si>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</si>
  <si>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</si>
  <si>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</si>
  <si>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</si>
  <si>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</si>
  <si>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</si>
  <si>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Охрана окружающей среды</t>
  </si>
  <si>
    <t>Культура и кинематография</t>
  </si>
  <si>
    <t>Здравоохранение</t>
  </si>
  <si>
    <t>47 1 55 00000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</si>
  <si>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</si>
  <si>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</si>
  <si>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</si>
  <si>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</si>
  <si>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</si>
  <si>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</si>
  <si>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</si>
  <si>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</si>
  <si>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</si>
  <si>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</si>
  <si>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</si>
  <si>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</si>
  <si>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</si>
  <si>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</si>
  <si>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</si>
  <si>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</si>
  <si>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</si>
  <si>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</si>
  <si>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</si>
  <si>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</si>
  <si>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</si>
  <si>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</si>
  <si>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</si>
  <si>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</si>
  <si>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</si>
  <si>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</si>
  <si>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</si>
  <si>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</si>
  <si>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</si>
  <si>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</si>
  <si>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</si>
  <si>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</si>
  <si>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</si>
  <si>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</si>
  <si>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</si>
  <si>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</si>
  <si>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</si>
  <si>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</si>
  <si>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</si>
  <si>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</si>
  <si>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</si>
  <si>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</si>
  <si>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</si>
  <si>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</si>
  <si>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</si>
  <si>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</si>
  <si>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</si>
  <si>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</si>
  <si>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</si>
  <si>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</si>
  <si>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</si>
  <si>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</si>
  <si>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</si>
  <si>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</si>
  <si>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</si>
  <si>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ИТОГО</t>
  </si>
  <si>
    <t>ВСЕГО расходов</t>
  </si>
  <si>
    <t>79 0 07 45200</t>
  </si>
  <si>
    <t>Условно утвержденные расходы</t>
  </si>
  <si>
    <t>47 2 14 00000</t>
  </si>
  <si>
    <t>Подпрограмма "Дети Южного Урала"</t>
  </si>
  <si>
    <t>Подпрограмма "Дети Южного Урала"</t>
  </si>
  <si>
    <t>57 3 07 10000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</si>
  <si>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</si>
  <si>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"Улучшение условий и охраны труда  в Миасском городском округе на 2017-2020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</si>
  <si>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</si>
  <si>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81 3 07 00000</t>
  </si>
  <si>
    <t>81 3 07 80000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</si>
  <si>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</si>
  <si>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</si>
  <si>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Подпрограмма "Развитие физической культуры, массового спорта и спорта высших достижений"</t>
  </si>
  <si>
    <t>20 1 00 00000</t>
  </si>
  <si>
    <t>Организация и проведение мероприятий в сфере физической культуры и спорта</t>
  </si>
  <si>
    <t>Подпрограмма "Развитие адаптивной физической культуры и спорта"</t>
  </si>
  <si>
    <t>20 2 00 00000</t>
  </si>
  <si>
    <t>20 4 00 00000</t>
  </si>
  <si>
    <t>20 0 00 00000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</si>
  <si>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</si>
  <si>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</si>
  <si>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</si>
  <si>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</si>
  <si>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</si>
  <si>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Муниципальная программа "Социальная защита населения Миасского городского округа на 2017-2020 годы"</t>
  </si>
  <si>
    <t>Муниципальная программа "Управление муниципальными финансами и муниципальным долгом в МГО на 2017-2020  годы"</t>
  </si>
  <si>
    <t>Государственная программа Челябинской области "Развитие социальной защиты населения в Челябинской области" на 2017-2020 годы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</si>
  <si>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</si>
  <si>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</si>
  <si>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</si>
  <si>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</si>
  <si>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</si>
  <si>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</si>
  <si>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</si>
  <si>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отдыха детей в каникулярное время</t>
  </si>
  <si>
    <t>Организация и проведение мероприятий с детьми и молодежью</t>
  </si>
  <si>
    <t>Приобретение транспортных средств для организации перевозки обучающихся</t>
  </si>
  <si>
    <t>Условно утверждаемые расходы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</si>
  <si>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</si>
  <si>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</si>
  <si>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</si>
  <si>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 xml:space="preserve">Проведение работ по описанию местоположения границ населенных пунктов Челябинской области </t>
  </si>
  <si>
    <t xml:space="preserve">Проведение работ по описанию местоположения границ территориальных зон Челябинской области </t>
  </si>
  <si>
    <t>89 0 00 00000</t>
  </si>
  <si>
    <t>89 0 07 00000</t>
  </si>
  <si>
    <t>89 0 14 00000</t>
  </si>
  <si>
    <t>89 0 14 73122</t>
  </si>
  <si>
    <t>14 0 00 00000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</si>
  <si>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</si>
  <si>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</si>
  <si>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</si>
  <si>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</si>
  <si>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14 2 00 00000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</si>
  <si>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</si>
  <si>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</si>
  <si>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</si>
  <si>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</si>
  <si>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</si>
  <si>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L4970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</si>
  <si>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</si>
  <si>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</si>
  <si>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</si>
  <si>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Обустройство мест массового отдыха населения (городских парков)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</si>
  <si>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</si>
  <si>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</si>
  <si>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</si>
  <si>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</si>
  <si>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</si>
  <si>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</si>
  <si>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</si>
  <si>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</si>
  <si>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</si>
  <si>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"Экономическое развитие МГО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</si>
  <si>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</si>
  <si>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</si>
  <si>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</si>
  <si>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</si>
  <si>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"Благоустройство Миасского городского округа на 2017-2021 годы"</t>
  </si>
  <si>
    <t>Муниципальная программа "Охрана окружающей среды на территории МГО на 2017-2021 годы"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</si>
  <si>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</si>
  <si>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</si>
  <si>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"Управление муниципальными финансами и муниципальным долгом в МГО на 2017-2021  годы"</t>
  </si>
  <si>
    <t>Муниципальная программа "Управление муниципальными финансами и муниципальным долгом в МГО на 2017-2021годы"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</si>
  <si>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</si>
  <si>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Государственная программа Челябинской области "Развитие социальной защиты населения в Челябинской области"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</si>
  <si>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</si>
  <si>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</si>
  <si>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</si>
  <si>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</si>
  <si>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</si>
  <si>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</si>
  <si>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</si>
  <si>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</si>
  <si>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</si>
  <si>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</si>
  <si>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80 1 00 20000</t>
  </si>
  <si>
    <t>80 1 00 20401</t>
  </si>
  <si>
    <t>80 1 00 22010</t>
  </si>
  <si>
    <t>80 1 00 22020</t>
  </si>
  <si>
    <t>80 1 00 23000</t>
  </si>
  <si>
    <t>80 2 07 S2280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</si>
  <si>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</si>
  <si>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</si>
  <si>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Cубсидии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</si>
  <si>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</si>
  <si>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программа Челябинской области "Развитие физической культуры и спорта в Челябинской области"</t>
  </si>
  <si>
    <t>Государственная программа Челябинской области "Развитие культуры и туризма в Челябинской области"</t>
  </si>
  <si>
    <t>38 0 00 00000</t>
  </si>
  <si>
    <t>38 6 00 00000</t>
  </si>
  <si>
    <t>38 6 01 R519M</t>
  </si>
  <si>
    <t>Муниципальная программа "Развитие культуры в МГО на 2017-2021 годы"</t>
  </si>
  <si>
    <t>38 1 00 00000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</si>
  <si>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</si>
  <si>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</si>
  <si>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</si>
  <si>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</si>
  <si>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</si>
  <si>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</si>
  <si>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Муниципальная программа "Развитие культуры в МГО на 2017-2021годы"</t>
  </si>
  <si>
    <t>69 5 07 00000</t>
  </si>
  <si>
    <t>69 5 07 40000</t>
  </si>
  <si>
    <t>69 5 07 44000</t>
  </si>
  <si>
    <t>69 5 20 44100</t>
  </si>
  <si>
    <t>Другие субсидии бюджетным и автономным организациям на текущий ремонт здания</t>
  </si>
  <si>
    <t>69 5 22 44100</t>
  </si>
  <si>
    <t>69 6 07 00000</t>
  </si>
  <si>
    <t>69 6 07 40000</t>
  </si>
  <si>
    <t>69 8 00 20000</t>
  </si>
  <si>
    <t>69 8 00 20401</t>
  </si>
  <si>
    <t>Обеспечение деятельности Управления культуры Администрации МГО</t>
  </si>
  <si>
    <t>79 5 07 43100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</si>
  <si>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</si>
  <si>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</si>
  <si>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</si>
  <si>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</si>
  <si>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культуры и туризма в Челябинской области "</t>
  </si>
  <si>
    <t>Муниципальная программа "Экономическое развитие МГО на 2017-2021  годы"</t>
  </si>
  <si>
    <t>Муниципальная программа "Обеспечение доступным и комфортным жильем граждан РФ на территории МГО на 2014-2021 годы"</t>
  </si>
  <si>
    <t>Центры помощи детям, оставшимся без попечения родителей</t>
  </si>
  <si>
    <t>81 1 99 85090</t>
  </si>
  <si>
    <t>81 1 99 85091</t>
  </si>
  <si>
    <t>81 3 00 80000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</si>
  <si>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</si>
  <si>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</si>
  <si>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Муниципальная программа "Профилактика терроризма в МГО на 2017-2021  годы"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</si>
  <si>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</si>
  <si>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</si>
  <si>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Муниципальная программа "Развитие физической культуры и спорта в МГО на 2017-2021 годы"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</si>
  <si>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</si>
  <si>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>Муниципальная программа "Социальная защита населения Миасского городского округа на 2017-2021годы"</t>
  </si>
  <si>
    <t>(тыс. рублей)</t>
  </si>
  <si>
    <t xml:space="preserve">Сумма                      на 2020 год             </t>
  </si>
  <si>
    <t>Сумма                 на 2021 год</t>
  </si>
  <si>
    <t xml:space="preserve">на 2020 год                 </t>
  </si>
  <si>
    <t xml:space="preserve">на 2021 год                 </t>
  </si>
  <si>
    <t>(тыс.рублей)</t>
  </si>
  <si>
    <t>Ведомственная структура расходов бюджета Миасского городского округа на плановый период 2020-2021 годов</t>
  </si>
  <si>
    <t>Сумма                         на 2020 год</t>
  </si>
  <si>
    <t>Сумма                      на  2021 год</t>
  </si>
  <si>
    <t xml:space="preserve">Подпрограмма "Сохранение и развитие культурно-досуговой сферы" </t>
  </si>
  <si>
    <t>Государственная программа Челябинской области "Развитие образования в Челябинской области"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</si>
  <si>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</si>
  <si>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</si>
  <si>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</si>
  <si>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</si>
  <si>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</si>
  <si>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Субсидия в виде имущественного взноса автономной некоммерческой организации "Агентство инвестиционного развития МГО"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</si>
  <si>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</si>
  <si>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</si>
  <si>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</si>
  <si>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</si>
  <si>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Подпрограмма "Развитие системы подготовки спортивного резерва"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</si>
  <si>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</si>
  <si>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</si>
  <si>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</si>
  <si>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</si>
  <si>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Подпрограмма "Повышение эффективности реализации молодежной политики в Миасском городском округе"</t>
  </si>
  <si>
    <t xml:space="preserve"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</t>
  </si>
  <si>
    <t xml:space="preserve"> Управление культуры Администрации Миасского городского округа</t>
  </si>
  <si>
    <t>Управление образования Администрации Миасского городского округа</t>
  </si>
  <si>
    <t>Распределение бюджетных ассигнований по разделам и подразделам классификации расходов бюджета                                  на 2020 и 2021 годы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</si>
  <si>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 на плановый период 2020-2021 годов</t>
  </si>
  <si>
    <t>Обеспечение деятельности МКУ «Централизованная бухгалтерия»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</si>
  <si>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</si>
  <si>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 xml:space="preserve">Комплектование книжных фондов муниципальных  общественных библиотек </t>
  </si>
  <si>
    <t>Подпрограмма организация  и осуществление деятельности в области культуры</t>
  </si>
  <si>
    <t>Расходы в области культуры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</si>
  <si>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</si>
  <si>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</si>
  <si>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Оснащение объектов спортивной инфраструктуры спортивно-технологическим оборудованием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</si>
  <si>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48 0 00 22030</t>
  </si>
  <si>
    <t>99 0 00 99090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</si>
  <si>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</si>
  <si>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99 0 00 99120</t>
  </si>
  <si>
    <t>99 0 00 51200</t>
  </si>
  <si>
    <t>87 0 00 12010</t>
  </si>
  <si>
    <t>42 0 00 59300</t>
  </si>
  <si>
    <t>60 3 00 L4970</t>
  </si>
  <si>
    <t>65 4 00 28130</t>
  </si>
  <si>
    <t>65 4 00 R0820</t>
  </si>
  <si>
    <t>64 2 00 39030</t>
  </si>
  <si>
    <t>Проведение работ по описанию местоположения границ населенных пунктов Челябинской области  (софинансирование)</t>
  </si>
  <si>
    <t>64 2 00 L9030</t>
  </si>
  <si>
    <t>64 2 00 39040</t>
  </si>
  <si>
    <t>31 6 00 31030</t>
  </si>
  <si>
    <t>14 3 F3 00000</t>
  </si>
  <si>
    <t>Федеральный проект "Обеспечение устойчивого сокращения непригодного для проживания жилищного фонда"</t>
  </si>
  <si>
    <t>14 3 F3 14070</t>
  </si>
  <si>
    <t>14 2 00 14060</t>
  </si>
  <si>
    <t>14 2 00 14050</t>
  </si>
  <si>
    <t>Федеральный проект "Формирование комфортной городской среды"</t>
  </si>
  <si>
    <t>45 0 F2 00000</t>
  </si>
  <si>
    <t>45 0 F2 55550</t>
  </si>
  <si>
    <t>Реализация программ формирования современной городской среды</t>
  </si>
  <si>
    <t>45 0 00 45030</t>
  </si>
  <si>
    <t>Приложение 5</t>
  </si>
  <si>
    <t>Приложение 7</t>
  </si>
  <si>
    <t>Приложение 9</t>
  </si>
  <si>
    <t>84 0 00 23000</t>
  </si>
  <si>
    <t>Организация работы комиссий по делам несовершеннолетних и защите их прав</t>
  </si>
  <si>
    <t>84 0 00 03060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</si>
  <si>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</si>
  <si>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</si>
  <si>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</si>
  <si>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</si>
  <si>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</si>
  <si>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</si>
  <si>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</si>
  <si>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</si>
  <si>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</si>
  <si>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</si>
  <si>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</si>
  <si>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</si>
  <si>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</si>
  <si>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</si>
  <si>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</si>
  <si>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</si>
  <si>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</si>
  <si>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</si>
  <si>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</si>
  <si>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</si>
  <si>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</si>
  <si>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</si>
  <si>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Р1 28180</t>
  </si>
  <si>
    <t>28 1 Р1 00000</t>
  </si>
  <si>
    <t>Федеральный проект "Финансовая поддержка семей при рождении детей"</t>
  </si>
  <si>
    <t>28 1 00 28110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</si>
  <si>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</si>
  <si>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28 2 01 00000</t>
  </si>
  <si>
    <t>28 2 01 28370</t>
  </si>
  <si>
    <t>28 4 00 28080</t>
  </si>
  <si>
    <t>Управление по физической культуре и спорту Администрации МГО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</si>
  <si>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</si>
  <si>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</si>
  <si>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</si>
  <si>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</si>
  <si>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</si>
  <si>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</si>
  <si>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20 1 00 20045</t>
  </si>
  <si>
    <t>Федеральный прект "Спорт - норма жизни"</t>
  </si>
  <si>
    <t>20 1 Р5 00000</t>
  </si>
  <si>
    <t>20 1 Р5 52280</t>
  </si>
  <si>
    <t>20 2 00 20040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</si>
  <si>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</si>
  <si>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20 2 00 20047</t>
  </si>
  <si>
    <t>80 2 07 S0045</t>
  </si>
  <si>
    <t>80 2 07 S0047</t>
  </si>
  <si>
    <t>Подпрограмма «Развитие системы подготовки спортивного резерва»</t>
  </si>
  <si>
    <t>20 4 00 20040</t>
  </si>
  <si>
    <t>20 4 00 20048</t>
  </si>
  <si>
    <t>80 2 07 S0042</t>
  </si>
  <si>
    <t>80 2 07 S0048</t>
  </si>
  <si>
    <t>20 1 00 20042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</si>
  <si>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</si>
  <si>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</si>
  <si>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</si>
  <si>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</si>
  <si>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</si>
  <si>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38 6 A1 5519M</t>
  </si>
  <si>
    <t>38 1 00 L5190</t>
  </si>
  <si>
    <t>38 1 00 L519Б</t>
  </si>
  <si>
    <t>79 0 10 04010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</si>
  <si>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</si>
  <si>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79 0 99 04010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</si>
  <si>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</si>
  <si>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78 0 00 00000</t>
  </si>
  <si>
    <t>78 0 07 00000</t>
  </si>
  <si>
    <t>78 0 07 42100</t>
  </si>
  <si>
    <t>78 0 20 00000</t>
  </si>
  <si>
    <t>78 0 20 42100</t>
  </si>
  <si>
    <t>78 0 24 42100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</si>
  <si>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</si>
  <si>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</si>
  <si>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</si>
  <si>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</si>
  <si>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</si>
  <si>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</si>
  <si>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</si>
  <si>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</si>
  <si>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</si>
  <si>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</si>
  <si>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</si>
  <si>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</si>
  <si>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</si>
  <si>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</si>
  <si>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</si>
  <si>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</si>
  <si>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</si>
  <si>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</si>
  <si>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Реализация муниципальных функций связанных с общегосударственным управлением</t>
  </si>
  <si>
    <t>79 7 00 23000</t>
  </si>
  <si>
    <t>Государственная программа Челябинской области "Развитие образования в Челябинской области "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</si>
  <si>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</si>
  <si>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</si>
  <si>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</si>
  <si>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</si>
  <si>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</si>
  <si>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от 25.01.2019 г. №1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</si>
</sst>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4"/>
      <name val="Times New Roman"/>
      <family val="1"/>
    </font>
    <font>
      <b/>
      <sz val="11"/>
      <color theme="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49" fontId="49" fillId="0" borderId="10" xfId="53" applyNumberFormat="1" applyFont="1" applyBorder="1" applyAlignment="1">
      <alignment horizontal="justify" vertical="center" wrapText="1"/>
      <protection/>
    </xf>
    <xf numFmtId="49" fontId="49" fillId="0" borderId="10" xfId="53" applyNumberFormat="1" applyFont="1" applyBorder="1" applyAlignment="1">
      <alignment horizontal="center" vertical="center" wrapText="1"/>
      <protection/>
    </xf>
    <xf numFmtId="172" fontId="49" fillId="0" borderId="10" xfId="53" applyNumberFormat="1" applyFont="1" applyBorder="1" applyAlignment="1">
      <alignment horizontal="center" vertical="center"/>
      <protection/>
    </xf>
    <xf numFmtId="0" fontId="50" fillId="0" borderId="0" xfId="0" applyFont="1" applyAlignment="1">
      <alignment/>
    </xf>
    <xf numFmtId="49" fontId="51" fillId="0" borderId="10" xfId="53" applyNumberFormat="1" applyFont="1" applyBorder="1" applyAlignment="1">
      <alignment horizontal="justify" vertical="center" wrapText="1"/>
      <protection/>
    </xf>
    <xf numFmtId="49" fontId="51" fillId="0" borderId="10" xfId="53" applyNumberFormat="1" applyFont="1" applyBorder="1" applyAlignment="1">
      <alignment horizontal="center" vertical="center" wrapText="1"/>
      <protection/>
    </xf>
    <xf numFmtId="172" fontId="51" fillId="0" borderId="10" xfId="53" applyNumberFormat="1" applyFont="1" applyBorder="1" applyAlignment="1">
      <alignment horizontal="center" vertical="center"/>
      <protection/>
    </xf>
    <xf numFmtId="172" fontId="50" fillId="0" borderId="0" xfId="0" applyNumberFormat="1" applyFont="1" applyAlignment="1">
      <alignment/>
    </xf>
    <xf numFmtId="0" fontId="50" fillId="0" borderId="10" xfId="0" applyFont="1" applyBorder="1" applyAlignment="1">
      <alignment vertical="center"/>
    </xf>
    <xf numFmtId="172" fontId="50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172" fontId="48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172" fontId="48" fillId="0" borderId="0" xfId="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justify" vertical="center" wrapText="1"/>
      <protection/>
    </xf>
    <xf numFmtId="49" fontId="50" fillId="33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49" fontId="48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55" applyFont="1" applyFill="1" applyBorder="1" applyAlignment="1">
      <alignment horizontal="justify" vertical="center" wrapText="1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172" fontId="5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2" xfId="55" applyNumberFormat="1" applyFont="1" applyFill="1" applyBorder="1" applyAlignment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justify" vertical="center"/>
    </xf>
    <xf numFmtId="0" fontId="48" fillId="0" borderId="1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wrapText="1"/>
    </xf>
    <xf numFmtId="0" fontId="5" fillId="0" borderId="10" xfId="0" applyNumberFormat="1" applyFont="1" applyBorder="1" applyAlignment="1" applyProtection="1">
      <alignment horizontal="justify" vertical="center" wrapText="1"/>
      <protection/>
    </xf>
    <xf numFmtId="0" fontId="51" fillId="0" borderId="10" xfId="0" applyFont="1" applyFill="1" applyBorder="1" applyAlignment="1">
      <alignment horizontal="justify" wrapText="1"/>
    </xf>
    <xf numFmtId="0" fontId="51" fillId="0" borderId="10" xfId="0" applyFont="1" applyFill="1" applyBorder="1" applyAlignment="1">
      <alignment horizontal="justify"/>
    </xf>
    <xf numFmtId="0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5" fillId="0" borderId="10" xfId="55" applyFont="1" applyFill="1" applyBorder="1" applyAlignment="1">
      <alignment horizontal="justify" wrapText="1"/>
      <protection/>
    </xf>
    <xf numFmtId="0" fontId="5" fillId="33" borderId="0" xfId="0" applyFont="1" applyFill="1" applyAlignment="1">
      <alignment horizontal="justify" wrapText="1"/>
    </xf>
    <xf numFmtId="49" fontId="48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justify"/>
    </xf>
    <xf numFmtId="0" fontId="48" fillId="33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172" fontId="4" fillId="33" borderId="10" xfId="63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3" xfId="55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/>
    </xf>
    <xf numFmtId="49" fontId="50" fillId="33" borderId="10" xfId="0" applyNumberFormat="1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justify" vertical="center" wrapText="1"/>
      <protection/>
    </xf>
    <xf numFmtId="0" fontId="0" fillId="0" borderId="0" xfId="0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72" fontId="53" fillId="0" borderId="10" xfId="0" applyNumberFormat="1" applyFont="1" applyBorder="1" applyAlignment="1">
      <alignment horizontal="center"/>
    </xf>
    <xf numFmtId="176" fontId="53" fillId="0" borderId="10" xfId="0" applyNumberFormat="1" applyFont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72" fontId="54" fillId="0" borderId="10" xfId="0" applyNumberFormat="1" applyFont="1" applyBorder="1" applyAlignment="1">
      <alignment horizontal="center"/>
    </xf>
    <xf numFmtId="176" fontId="54" fillId="0" borderId="10" xfId="0" applyNumberFormat="1" applyFont="1" applyBorder="1" applyAlignment="1">
      <alignment horizontal="center"/>
    </xf>
    <xf numFmtId="176" fontId="54" fillId="0" borderId="10" xfId="0" applyNumberFormat="1" applyFont="1" applyBorder="1" applyAlignment="1">
      <alignment horizontal="center" vertical="center"/>
    </xf>
    <xf numFmtId="176" fontId="5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172" fontId="48" fillId="0" borderId="0" xfId="0" applyNumberFormat="1" applyFont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/>
    </xf>
    <xf numFmtId="172" fontId="4" fillId="33" borderId="10" xfId="0" applyNumberFormat="1" applyFont="1" applyFill="1" applyBorder="1" applyAlignment="1">
      <alignment horizontal="center"/>
    </xf>
    <xf numFmtId="172" fontId="5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51" fillId="0" borderId="10" xfId="0" applyFont="1" applyFill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55" applyFont="1" applyFill="1" applyBorder="1" applyAlignment="1">
      <alignment horizontal="center" vertical="center"/>
      <protection/>
    </xf>
    <xf numFmtId="172" fontId="5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172" fontId="53" fillId="0" borderId="10" xfId="55" applyNumberFormat="1" applyFont="1" applyFill="1" applyBorder="1" applyAlignment="1">
      <alignment horizontal="center" vertical="center" wrapText="1"/>
      <protection/>
    </xf>
    <xf numFmtId="172" fontId="5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1.57421875" style="112" customWidth="1"/>
    <col min="2" max="2" width="7.7109375" style="109" customWidth="1"/>
    <col min="3" max="3" width="7.421875" style="116" customWidth="1"/>
    <col min="4" max="4" width="6.140625" style="116" customWidth="1"/>
    <col min="5" max="5" width="14.8515625" style="116" customWidth="1"/>
    <col min="6" max="6" width="7.8515625" style="116" customWidth="1"/>
    <col min="7" max="7" width="14.421875" style="169" customWidth="1"/>
    <col min="8" max="8" width="14.421875" style="113" customWidth="1"/>
    <col min="9" max="10" width="9.57421875" style="110" bestFit="1" customWidth="1"/>
    <col min="11" max="11" width="9.140625" style="110" customWidth="1"/>
    <col min="12" max="12" width="14.421875" style="110" customWidth="1"/>
    <col min="13" max="13" width="6.421875" style="110" customWidth="1"/>
    <col min="14" max="14" width="5.421875" style="110" customWidth="1"/>
    <col min="15" max="15" width="5.8515625" style="110" customWidth="1"/>
    <col min="16" max="16" width="6.140625" style="110" customWidth="1"/>
    <col min="17" max="16384" width="9.140625" style="110" customWidth="1"/>
  </cols>
  <sheetData>
    <row r="1" spans="1:7" ht="15">
      <c r="A1" s="108"/>
      <c r="G1" s="4" t="s">
        <v>698</v>
      </c>
    </row>
    <row r="2" spans="1:7" ht="15">
      <c r="A2" s="111"/>
      <c r="G2" s="4" t="s">
        <v>0</v>
      </c>
    </row>
    <row r="3" ht="15">
      <c r="G3" s="4" t="s">
        <v>1</v>
      </c>
    </row>
    <row r="4" spans="6:7" ht="15">
      <c r="F4" s="174"/>
      <c r="G4" s="4" t="s">
        <v>2</v>
      </c>
    </row>
    <row r="5" spans="6:7" ht="15">
      <c r="F5" s="174"/>
      <c r="G5" s="143" t="s">
        <v>799</v>
      </c>
    </row>
    <row r="6" spans="6:7" ht="15">
      <c r="F6" s="174"/>
      <c r="G6" s="114"/>
    </row>
    <row r="7" spans="1:8" ht="15">
      <c r="A7" s="197" t="s">
        <v>638</v>
      </c>
      <c r="B7" s="198"/>
      <c r="C7" s="198"/>
      <c r="D7" s="198"/>
      <c r="E7" s="198"/>
      <c r="F7" s="198"/>
      <c r="G7" s="199"/>
      <c r="H7" s="199"/>
    </row>
    <row r="8" spans="2:8" ht="15">
      <c r="B8" s="115"/>
      <c r="G8" s="164"/>
      <c r="H8" s="165" t="s">
        <v>637</v>
      </c>
    </row>
    <row r="9" spans="1:8" ht="15">
      <c r="A9" s="195" t="s">
        <v>3</v>
      </c>
      <c r="B9" s="196" t="s">
        <v>4</v>
      </c>
      <c r="C9" s="196"/>
      <c r="D9" s="196"/>
      <c r="E9" s="196"/>
      <c r="F9" s="196"/>
      <c r="G9" s="28" t="s">
        <v>5</v>
      </c>
      <c r="H9" s="28" t="s">
        <v>5</v>
      </c>
    </row>
    <row r="10" spans="1:8" ht="48.75" customHeight="1">
      <c r="A10" s="195"/>
      <c r="B10" s="139" t="s">
        <v>6</v>
      </c>
      <c r="C10" s="140" t="s">
        <v>7</v>
      </c>
      <c r="D10" s="140" t="s">
        <v>8</v>
      </c>
      <c r="E10" s="140" t="s">
        <v>9</v>
      </c>
      <c r="F10" s="140" t="s">
        <v>174</v>
      </c>
      <c r="G10" s="85" t="s">
        <v>635</v>
      </c>
      <c r="H10" s="85" t="s">
        <v>636</v>
      </c>
    </row>
    <row r="11" spans="1:8" s="118" customFormat="1" ht="14.25">
      <c r="A11" s="23" t="s">
        <v>88</v>
      </c>
      <c r="B11" s="46" t="s">
        <v>89</v>
      </c>
      <c r="C11" s="117"/>
      <c r="D11" s="117"/>
      <c r="E11" s="117"/>
      <c r="F11" s="117"/>
      <c r="G11" s="48">
        <f>SUM(G12)</f>
        <v>19333.800000000003</v>
      </c>
      <c r="H11" s="48">
        <f>SUM(H12)</f>
        <v>20333.800000000003</v>
      </c>
    </row>
    <row r="12" spans="1:8" ht="15">
      <c r="A12" s="31" t="s">
        <v>90</v>
      </c>
      <c r="B12" s="32"/>
      <c r="C12" s="32" t="s">
        <v>34</v>
      </c>
      <c r="D12" s="32"/>
      <c r="E12" s="32"/>
      <c r="F12" s="32"/>
      <c r="G12" s="50">
        <f>SUM(G13+G21)</f>
        <v>19333.800000000003</v>
      </c>
      <c r="H12" s="50">
        <f>SUM(H13+H21)</f>
        <v>20333.800000000003</v>
      </c>
    </row>
    <row r="13" spans="1:8" ht="45">
      <c r="A13" s="31" t="s">
        <v>91</v>
      </c>
      <c r="B13" s="32"/>
      <c r="C13" s="32" t="s">
        <v>34</v>
      </c>
      <c r="D13" s="32" t="s">
        <v>54</v>
      </c>
      <c r="E13" s="32"/>
      <c r="F13" s="32"/>
      <c r="G13" s="50">
        <f>SUM(G15)</f>
        <v>17158.600000000002</v>
      </c>
      <c r="H13" s="50">
        <f>SUM(H15)</f>
        <v>17158.600000000002</v>
      </c>
    </row>
    <row r="14" spans="1:8" ht="15">
      <c r="A14" s="119" t="s">
        <v>208</v>
      </c>
      <c r="B14" s="32"/>
      <c r="C14" s="32" t="s">
        <v>34</v>
      </c>
      <c r="D14" s="32" t="s">
        <v>54</v>
      </c>
      <c r="E14" s="32" t="s">
        <v>209</v>
      </c>
      <c r="F14" s="32"/>
      <c r="G14" s="50">
        <f>SUM(G15)</f>
        <v>17158.600000000002</v>
      </c>
      <c r="H14" s="50">
        <f>SUM(H15)</f>
        <v>17158.600000000002</v>
      </c>
    </row>
    <row r="15" spans="1:8" ht="30">
      <c r="A15" s="31" t="s">
        <v>80</v>
      </c>
      <c r="B15" s="32"/>
      <c r="C15" s="32" t="s">
        <v>34</v>
      </c>
      <c r="D15" s="32" t="s">
        <v>54</v>
      </c>
      <c r="E15" s="32" t="s">
        <v>108</v>
      </c>
      <c r="F15" s="32"/>
      <c r="G15" s="50">
        <f>SUM(G16+G19)</f>
        <v>17158.600000000002</v>
      </c>
      <c r="H15" s="50">
        <f>SUM(H16+H19)</f>
        <v>17158.600000000002</v>
      </c>
    </row>
    <row r="16" spans="1:8" ht="15">
      <c r="A16" s="31" t="s">
        <v>82</v>
      </c>
      <c r="B16" s="32"/>
      <c r="C16" s="32" t="s">
        <v>34</v>
      </c>
      <c r="D16" s="32" t="s">
        <v>54</v>
      </c>
      <c r="E16" s="32" t="s">
        <v>109</v>
      </c>
      <c r="F16" s="32"/>
      <c r="G16" s="50">
        <f>SUM(G17+G18)</f>
        <v>15476.2</v>
      </c>
      <c r="H16" s="50">
        <f>SUM(H17+H18)</f>
        <v>15476.2</v>
      </c>
    </row>
    <row r="17" spans="1:8" ht="45">
      <c r="A17" s="56" t="s">
        <v>51</v>
      </c>
      <c r="B17" s="32"/>
      <c r="C17" s="32" t="s">
        <v>34</v>
      </c>
      <c r="D17" s="32" t="s">
        <v>54</v>
      </c>
      <c r="E17" s="32" t="s">
        <v>109</v>
      </c>
      <c r="F17" s="32" t="s">
        <v>93</v>
      </c>
      <c r="G17" s="50">
        <v>15466.2</v>
      </c>
      <c r="H17" s="50">
        <v>15466.2</v>
      </c>
    </row>
    <row r="18" spans="1:8" ht="30">
      <c r="A18" s="31" t="s">
        <v>52</v>
      </c>
      <c r="B18" s="32"/>
      <c r="C18" s="32" t="s">
        <v>34</v>
      </c>
      <c r="D18" s="32" t="s">
        <v>54</v>
      </c>
      <c r="E18" s="32" t="s">
        <v>109</v>
      </c>
      <c r="F18" s="32" t="s">
        <v>95</v>
      </c>
      <c r="G18" s="30">
        <v>10</v>
      </c>
      <c r="H18" s="30">
        <v>10</v>
      </c>
    </row>
    <row r="19" spans="1:8" ht="15">
      <c r="A19" s="31" t="s">
        <v>96</v>
      </c>
      <c r="B19" s="32"/>
      <c r="C19" s="32" t="s">
        <v>34</v>
      </c>
      <c r="D19" s="32" t="s">
        <v>54</v>
      </c>
      <c r="E19" s="32" t="s">
        <v>110</v>
      </c>
      <c r="F19" s="32"/>
      <c r="G19" s="50">
        <f>SUM(G20)</f>
        <v>1682.4</v>
      </c>
      <c r="H19" s="50">
        <f>SUM(H20)</f>
        <v>1682.4</v>
      </c>
    </row>
    <row r="20" spans="1:8" ht="45">
      <c r="A20" s="56" t="s">
        <v>51</v>
      </c>
      <c r="B20" s="32"/>
      <c r="C20" s="32" t="s">
        <v>34</v>
      </c>
      <c r="D20" s="32" t="s">
        <v>54</v>
      </c>
      <c r="E20" s="32" t="s">
        <v>110</v>
      </c>
      <c r="F20" s="32" t="s">
        <v>93</v>
      </c>
      <c r="G20" s="50">
        <v>1682.4</v>
      </c>
      <c r="H20" s="50">
        <v>1682.4</v>
      </c>
    </row>
    <row r="21" spans="1:8" ht="15">
      <c r="A21" s="31" t="s">
        <v>97</v>
      </c>
      <c r="B21" s="32"/>
      <c r="C21" s="32" t="s">
        <v>34</v>
      </c>
      <c r="D21" s="32" t="s">
        <v>98</v>
      </c>
      <c r="E21" s="32"/>
      <c r="F21" s="32"/>
      <c r="G21" s="50">
        <f>SUM(G23)</f>
        <v>2175.2</v>
      </c>
      <c r="H21" s="50">
        <f>SUM(H23)</f>
        <v>3175.2000000000003</v>
      </c>
    </row>
    <row r="22" spans="1:8" ht="15">
      <c r="A22" s="119" t="s">
        <v>208</v>
      </c>
      <c r="B22" s="32"/>
      <c r="C22" s="32" t="s">
        <v>34</v>
      </c>
      <c r="D22" s="32" t="s">
        <v>98</v>
      </c>
      <c r="E22" s="32" t="s">
        <v>209</v>
      </c>
      <c r="F22" s="32"/>
      <c r="G22" s="50">
        <f>SUM(G23)</f>
        <v>2175.2</v>
      </c>
      <c r="H22" s="50">
        <f>SUM(H23)</f>
        <v>3175.2000000000003</v>
      </c>
    </row>
    <row r="23" spans="1:8" ht="30">
      <c r="A23" s="31" t="s">
        <v>80</v>
      </c>
      <c r="B23" s="32"/>
      <c r="C23" s="32" t="s">
        <v>34</v>
      </c>
      <c r="D23" s="32" t="s">
        <v>98</v>
      </c>
      <c r="E23" s="32" t="s">
        <v>108</v>
      </c>
      <c r="F23" s="32"/>
      <c r="G23" s="50">
        <f>SUM(G24+G27+G29)</f>
        <v>2175.2</v>
      </c>
      <c r="H23" s="50">
        <f>SUM(H24+H27+H29)</f>
        <v>3175.2000000000003</v>
      </c>
    </row>
    <row r="24" spans="1:8" ht="15">
      <c r="A24" s="31" t="s">
        <v>99</v>
      </c>
      <c r="B24" s="32"/>
      <c r="C24" s="32" t="s">
        <v>34</v>
      </c>
      <c r="D24" s="32" t="s">
        <v>98</v>
      </c>
      <c r="E24" s="32" t="s">
        <v>111</v>
      </c>
      <c r="F24" s="32"/>
      <c r="G24" s="30">
        <f>SUM(G25:G26)</f>
        <v>707.2</v>
      </c>
      <c r="H24" s="30">
        <f>SUM(H25:H26)</f>
        <v>707.2</v>
      </c>
    </row>
    <row r="25" spans="1:8" ht="30">
      <c r="A25" s="31" t="s">
        <v>52</v>
      </c>
      <c r="B25" s="32"/>
      <c r="C25" s="32" t="s">
        <v>34</v>
      </c>
      <c r="D25" s="32" t="s">
        <v>98</v>
      </c>
      <c r="E25" s="32" t="s">
        <v>111</v>
      </c>
      <c r="F25" s="32" t="s">
        <v>95</v>
      </c>
      <c r="G25" s="30">
        <v>682.7</v>
      </c>
      <c r="H25" s="30">
        <v>682.7</v>
      </c>
    </row>
    <row r="26" spans="1:8" ht="15">
      <c r="A26" s="31" t="s">
        <v>22</v>
      </c>
      <c r="B26" s="32"/>
      <c r="C26" s="32" t="s">
        <v>34</v>
      </c>
      <c r="D26" s="32" t="s">
        <v>98</v>
      </c>
      <c r="E26" s="32" t="s">
        <v>111</v>
      </c>
      <c r="F26" s="32" t="s">
        <v>100</v>
      </c>
      <c r="G26" s="30">
        <v>24.5</v>
      </c>
      <c r="H26" s="30">
        <v>24.5</v>
      </c>
    </row>
    <row r="27" spans="1:8" ht="30">
      <c r="A27" s="31" t="s">
        <v>101</v>
      </c>
      <c r="B27" s="32"/>
      <c r="C27" s="32" t="s">
        <v>34</v>
      </c>
      <c r="D27" s="32" t="s">
        <v>98</v>
      </c>
      <c r="E27" s="32" t="s">
        <v>112</v>
      </c>
      <c r="F27" s="32"/>
      <c r="G27" s="30">
        <f>SUM(G28)</f>
        <v>550</v>
      </c>
      <c r="H27" s="30">
        <f>SUM(H28)</f>
        <v>550</v>
      </c>
    </row>
    <row r="28" spans="1:8" ht="30">
      <c r="A28" s="31" t="s">
        <v>52</v>
      </c>
      <c r="B28" s="32"/>
      <c r="C28" s="32" t="s">
        <v>34</v>
      </c>
      <c r="D28" s="32" t="s">
        <v>98</v>
      </c>
      <c r="E28" s="32" t="s">
        <v>112</v>
      </c>
      <c r="F28" s="32" t="s">
        <v>95</v>
      </c>
      <c r="G28" s="30">
        <v>550</v>
      </c>
      <c r="H28" s="30">
        <v>550</v>
      </c>
    </row>
    <row r="29" spans="1:8" ht="30">
      <c r="A29" s="119" t="s">
        <v>102</v>
      </c>
      <c r="B29" s="32"/>
      <c r="C29" s="32" t="s">
        <v>34</v>
      </c>
      <c r="D29" s="32" t="s">
        <v>98</v>
      </c>
      <c r="E29" s="32" t="s">
        <v>113</v>
      </c>
      <c r="F29" s="32"/>
      <c r="G29" s="50">
        <f>SUM(G30:G32)</f>
        <v>918</v>
      </c>
      <c r="H29" s="50">
        <f>SUM(H30:H32)</f>
        <v>1918.0000000000002</v>
      </c>
    </row>
    <row r="30" spans="1:8" ht="30">
      <c r="A30" s="31" t="s">
        <v>52</v>
      </c>
      <c r="B30" s="32"/>
      <c r="C30" s="32" t="s">
        <v>34</v>
      </c>
      <c r="D30" s="32" t="s">
        <v>98</v>
      </c>
      <c r="E30" s="32" t="s">
        <v>113</v>
      </c>
      <c r="F30" s="32" t="s">
        <v>95</v>
      </c>
      <c r="G30" s="50">
        <f>492.2-252.1</f>
        <v>240.1</v>
      </c>
      <c r="H30" s="50">
        <f>1492.2-252.1</f>
        <v>1240.1000000000001</v>
      </c>
    </row>
    <row r="31" spans="1:8" ht="15">
      <c r="A31" s="31" t="s">
        <v>42</v>
      </c>
      <c r="B31" s="32"/>
      <c r="C31" s="32" t="s">
        <v>34</v>
      </c>
      <c r="D31" s="32" t="s">
        <v>98</v>
      </c>
      <c r="E31" s="32" t="s">
        <v>113</v>
      </c>
      <c r="F31" s="32" t="s">
        <v>103</v>
      </c>
      <c r="G31" s="50">
        <v>661</v>
      </c>
      <c r="H31" s="50">
        <v>661</v>
      </c>
    </row>
    <row r="32" spans="1:8" ht="17.25" customHeight="1">
      <c r="A32" s="31" t="s">
        <v>22</v>
      </c>
      <c r="B32" s="32"/>
      <c r="C32" s="32" t="s">
        <v>34</v>
      </c>
      <c r="D32" s="32" t="s">
        <v>98</v>
      </c>
      <c r="E32" s="32" t="s">
        <v>113</v>
      </c>
      <c r="F32" s="32" t="s">
        <v>100</v>
      </c>
      <c r="G32" s="50">
        <v>16.9</v>
      </c>
      <c r="H32" s="50">
        <v>16.9</v>
      </c>
    </row>
    <row r="33" spans="1:8" s="118" customFormat="1" ht="14.25">
      <c r="A33" s="23" t="s">
        <v>104</v>
      </c>
      <c r="B33" s="46" t="s">
        <v>105</v>
      </c>
      <c r="C33" s="46"/>
      <c r="D33" s="46"/>
      <c r="E33" s="46"/>
      <c r="F33" s="46"/>
      <c r="G33" s="48">
        <f>SUM(G34)</f>
        <v>7966.599999999999</v>
      </c>
      <c r="H33" s="48">
        <f>SUM(H34)</f>
        <v>7966.599999999999</v>
      </c>
    </row>
    <row r="34" spans="1:8" ht="15">
      <c r="A34" s="31" t="s">
        <v>90</v>
      </c>
      <c r="B34" s="32"/>
      <c r="C34" s="32" t="s">
        <v>34</v>
      </c>
      <c r="D34" s="32"/>
      <c r="E34" s="32"/>
      <c r="F34" s="32"/>
      <c r="G34" s="50">
        <f>SUM(G35)+G43</f>
        <v>7966.599999999999</v>
      </c>
      <c r="H34" s="50">
        <f>SUM(H35)+H43</f>
        <v>7966.599999999999</v>
      </c>
    </row>
    <row r="35" spans="1:8" ht="30">
      <c r="A35" s="119" t="s">
        <v>106</v>
      </c>
      <c r="B35" s="32"/>
      <c r="C35" s="32" t="s">
        <v>34</v>
      </c>
      <c r="D35" s="32" t="s">
        <v>78</v>
      </c>
      <c r="E35" s="32"/>
      <c r="F35" s="32"/>
      <c r="G35" s="50">
        <f>SUM(G37)</f>
        <v>6922.799999999999</v>
      </c>
      <c r="H35" s="50">
        <f>SUM(H37)</f>
        <v>6922.799999999999</v>
      </c>
    </row>
    <row r="36" spans="1:8" ht="15">
      <c r="A36" s="119" t="s">
        <v>208</v>
      </c>
      <c r="B36" s="32"/>
      <c r="C36" s="32" t="s">
        <v>34</v>
      </c>
      <c r="D36" s="32" t="s">
        <v>78</v>
      </c>
      <c r="E36" s="32" t="s">
        <v>209</v>
      </c>
      <c r="F36" s="32"/>
      <c r="G36" s="50">
        <f>SUM(G37)</f>
        <v>6922.799999999999</v>
      </c>
      <c r="H36" s="50">
        <f>SUM(H37)</f>
        <v>6922.799999999999</v>
      </c>
    </row>
    <row r="37" spans="1:8" ht="30">
      <c r="A37" s="31" t="s">
        <v>80</v>
      </c>
      <c r="B37" s="32"/>
      <c r="C37" s="32" t="s">
        <v>34</v>
      </c>
      <c r="D37" s="32" t="s">
        <v>78</v>
      </c>
      <c r="E37" s="32" t="s">
        <v>108</v>
      </c>
      <c r="F37" s="32"/>
      <c r="G37" s="50">
        <f>SUM(G38+G41)</f>
        <v>6922.799999999999</v>
      </c>
      <c r="H37" s="50">
        <f>SUM(H38+H41)</f>
        <v>6922.799999999999</v>
      </c>
    </row>
    <row r="38" spans="1:8" ht="30">
      <c r="A38" s="31" t="s">
        <v>210</v>
      </c>
      <c r="B38" s="32"/>
      <c r="C38" s="32" t="s">
        <v>34</v>
      </c>
      <c r="D38" s="32" t="s">
        <v>78</v>
      </c>
      <c r="E38" s="32" t="s">
        <v>114</v>
      </c>
      <c r="F38" s="32"/>
      <c r="G38" s="50">
        <f>SUM(G39:G40)</f>
        <v>4825.2</v>
      </c>
      <c r="H38" s="50">
        <f>SUM(H39:H40)</f>
        <v>4825.2</v>
      </c>
    </row>
    <row r="39" spans="1:8" ht="45">
      <c r="A39" s="56" t="s">
        <v>51</v>
      </c>
      <c r="B39" s="32"/>
      <c r="C39" s="32" t="s">
        <v>34</v>
      </c>
      <c r="D39" s="32" t="s">
        <v>78</v>
      </c>
      <c r="E39" s="32" t="s">
        <v>114</v>
      </c>
      <c r="F39" s="32" t="s">
        <v>93</v>
      </c>
      <c r="G39" s="50">
        <v>4819.9</v>
      </c>
      <c r="H39" s="50">
        <v>4819.9</v>
      </c>
    </row>
    <row r="40" spans="1:8" ht="30">
      <c r="A40" s="31" t="s">
        <v>52</v>
      </c>
      <c r="B40" s="32"/>
      <c r="C40" s="32" t="s">
        <v>34</v>
      </c>
      <c r="D40" s="32" t="s">
        <v>78</v>
      </c>
      <c r="E40" s="32" t="s">
        <v>114</v>
      </c>
      <c r="F40" s="32" t="s">
        <v>95</v>
      </c>
      <c r="G40" s="30">
        <v>5.3</v>
      </c>
      <c r="H40" s="30">
        <v>5.3</v>
      </c>
    </row>
    <row r="41" spans="1:8" ht="30">
      <c r="A41" s="31" t="s">
        <v>107</v>
      </c>
      <c r="B41" s="32"/>
      <c r="C41" s="32" t="s">
        <v>34</v>
      </c>
      <c r="D41" s="32" t="s">
        <v>78</v>
      </c>
      <c r="E41" s="32" t="s">
        <v>115</v>
      </c>
      <c r="F41" s="32"/>
      <c r="G41" s="50">
        <f>SUM(G42)</f>
        <v>2097.6</v>
      </c>
      <c r="H41" s="50">
        <f>SUM(H42)</f>
        <v>2097.6</v>
      </c>
    </row>
    <row r="42" spans="1:8" ht="45">
      <c r="A42" s="56" t="s">
        <v>51</v>
      </c>
      <c r="B42" s="32"/>
      <c r="C42" s="32" t="s">
        <v>34</v>
      </c>
      <c r="D42" s="32" t="s">
        <v>78</v>
      </c>
      <c r="E42" s="32" t="s">
        <v>115</v>
      </c>
      <c r="F42" s="32" t="s">
        <v>93</v>
      </c>
      <c r="G42" s="50">
        <v>2097.6</v>
      </c>
      <c r="H42" s="50">
        <v>2097.6</v>
      </c>
    </row>
    <row r="43" spans="1:8" ht="15">
      <c r="A43" s="31" t="s">
        <v>97</v>
      </c>
      <c r="B43" s="32"/>
      <c r="C43" s="32" t="s">
        <v>34</v>
      </c>
      <c r="D43" s="32" t="s">
        <v>98</v>
      </c>
      <c r="E43" s="32"/>
      <c r="F43" s="32"/>
      <c r="G43" s="50">
        <f>SUM(G45)</f>
        <v>1043.8</v>
      </c>
      <c r="H43" s="50">
        <f>SUM(H45)</f>
        <v>1043.8</v>
      </c>
    </row>
    <row r="44" spans="1:8" ht="15">
      <c r="A44" s="119" t="s">
        <v>208</v>
      </c>
      <c r="B44" s="32"/>
      <c r="C44" s="32" t="s">
        <v>34</v>
      </c>
      <c r="D44" s="32" t="s">
        <v>98</v>
      </c>
      <c r="E44" s="32" t="s">
        <v>209</v>
      </c>
      <c r="F44" s="32"/>
      <c r="G44" s="50">
        <f>SUM(G45)</f>
        <v>1043.8</v>
      </c>
      <c r="H44" s="50">
        <f>SUM(H45)</f>
        <v>1043.8</v>
      </c>
    </row>
    <row r="45" spans="1:8" ht="30">
      <c r="A45" s="31" t="s">
        <v>80</v>
      </c>
      <c r="B45" s="32"/>
      <c r="C45" s="32" t="s">
        <v>34</v>
      </c>
      <c r="D45" s="32" t="s">
        <v>98</v>
      </c>
      <c r="E45" s="32" t="s">
        <v>108</v>
      </c>
      <c r="F45" s="32"/>
      <c r="G45" s="30">
        <f>SUM(G46+G49+G51)</f>
        <v>1043.8</v>
      </c>
      <c r="H45" s="30">
        <f>SUM(H46+H49+H51)</f>
        <v>1043.8</v>
      </c>
    </row>
    <row r="46" spans="1:8" ht="15">
      <c r="A46" s="31" t="s">
        <v>99</v>
      </c>
      <c r="B46" s="32"/>
      <c r="C46" s="32" t="s">
        <v>34</v>
      </c>
      <c r="D46" s="32" t="s">
        <v>98</v>
      </c>
      <c r="E46" s="32" t="s">
        <v>111</v>
      </c>
      <c r="F46" s="32"/>
      <c r="G46" s="30">
        <f>SUM(G47:G48)</f>
        <v>214.9</v>
      </c>
      <c r="H46" s="30">
        <f>SUM(H47:H48)</f>
        <v>214.9</v>
      </c>
    </row>
    <row r="47" spans="1:8" ht="30">
      <c r="A47" s="31" t="s">
        <v>52</v>
      </c>
      <c r="B47" s="32"/>
      <c r="C47" s="32" t="s">
        <v>34</v>
      </c>
      <c r="D47" s="32" t="s">
        <v>98</v>
      </c>
      <c r="E47" s="32" t="s">
        <v>111</v>
      </c>
      <c r="F47" s="32" t="s">
        <v>95</v>
      </c>
      <c r="G47" s="30">
        <v>212.4</v>
      </c>
      <c r="H47" s="30">
        <v>212.4</v>
      </c>
    </row>
    <row r="48" spans="1:8" ht="15">
      <c r="A48" s="31" t="s">
        <v>22</v>
      </c>
      <c r="B48" s="32"/>
      <c r="C48" s="32" t="s">
        <v>34</v>
      </c>
      <c r="D48" s="32" t="s">
        <v>98</v>
      </c>
      <c r="E48" s="32" t="s">
        <v>111</v>
      </c>
      <c r="F48" s="32" t="s">
        <v>100</v>
      </c>
      <c r="G48" s="30">
        <v>2.5</v>
      </c>
      <c r="H48" s="30">
        <v>2.5</v>
      </c>
    </row>
    <row r="49" spans="1:8" ht="30">
      <c r="A49" s="31" t="s">
        <v>101</v>
      </c>
      <c r="B49" s="32"/>
      <c r="C49" s="32" t="s">
        <v>34</v>
      </c>
      <c r="D49" s="32" t="s">
        <v>98</v>
      </c>
      <c r="E49" s="32" t="s">
        <v>112</v>
      </c>
      <c r="F49" s="32"/>
      <c r="G49" s="30">
        <f>SUM(G50)</f>
        <v>200.6</v>
      </c>
      <c r="H49" s="30">
        <f>SUM(H50)</f>
        <v>200.6</v>
      </c>
    </row>
    <row r="50" spans="1:8" ht="30">
      <c r="A50" s="31" t="s">
        <v>52</v>
      </c>
      <c r="B50" s="32"/>
      <c r="C50" s="32" t="s">
        <v>34</v>
      </c>
      <c r="D50" s="32" t="s">
        <v>98</v>
      </c>
      <c r="E50" s="32" t="s">
        <v>112</v>
      </c>
      <c r="F50" s="32" t="s">
        <v>95</v>
      </c>
      <c r="G50" s="50">
        <v>200.6</v>
      </c>
      <c r="H50" s="50">
        <v>200.6</v>
      </c>
    </row>
    <row r="51" spans="1:8" ht="30">
      <c r="A51" s="119" t="s">
        <v>102</v>
      </c>
      <c r="B51" s="32"/>
      <c r="C51" s="32" t="s">
        <v>34</v>
      </c>
      <c r="D51" s="32" t="s">
        <v>98</v>
      </c>
      <c r="E51" s="32" t="s">
        <v>113</v>
      </c>
      <c r="F51" s="32"/>
      <c r="G51" s="50">
        <f>SUM(G52:G53)</f>
        <v>628.3</v>
      </c>
      <c r="H51" s="50">
        <f>SUM(H52:H53)</f>
        <v>628.3</v>
      </c>
    </row>
    <row r="52" spans="1:8" ht="30">
      <c r="A52" s="31" t="s">
        <v>52</v>
      </c>
      <c r="B52" s="32"/>
      <c r="C52" s="32" t="s">
        <v>34</v>
      </c>
      <c r="D52" s="32" t="s">
        <v>98</v>
      </c>
      <c r="E52" s="32" t="s">
        <v>113</v>
      </c>
      <c r="F52" s="32" t="s">
        <v>95</v>
      </c>
      <c r="G52" s="50">
        <v>568.3</v>
      </c>
      <c r="H52" s="50">
        <v>568.3</v>
      </c>
    </row>
    <row r="53" spans="1:8" ht="15">
      <c r="A53" s="31" t="s">
        <v>22</v>
      </c>
      <c r="B53" s="32"/>
      <c r="C53" s="32" t="s">
        <v>34</v>
      </c>
      <c r="D53" s="32" t="s">
        <v>98</v>
      </c>
      <c r="E53" s="32" t="s">
        <v>113</v>
      </c>
      <c r="F53" s="32" t="s">
        <v>100</v>
      </c>
      <c r="G53" s="50">
        <v>60</v>
      </c>
      <c r="H53" s="50">
        <v>60</v>
      </c>
    </row>
    <row r="54" spans="1:10" s="118" customFormat="1" ht="14.25">
      <c r="A54" s="23" t="s">
        <v>229</v>
      </c>
      <c r="B54" s="117">
        <v>283</v>
      </c>
      <c r="C54" s="24"/>
      <c r="D54" s="24"/>
      <c r="E54" s="24"/>
      <c r="F54" s="24"/>
      <c r="G54" s="120">
        <f>SUM(G55+G128+G159+G298+G318)+G219+G313+G346</f>
        <v>642242.9</v>
      </c>
      <c r="H54" s="120">
        <f>SUM(H55+H128+H159+H298+H318)+H219+H313+H346</f>
        <v>552955.8</v>
      </c>
      <c r="I54" s="158"/>
      <c r="J54" s="158"/>
    </row>
    <row r="55" spans="1:8" ht="15">
      <c r="A55" s="31" t="s">
        <v>90</v>
      </c>
      <c r="B55" s="85"/>
      <c r="C55" s="147" t="s">
        <v>34</v>
      </c>
      <c r="D55" s="147"/>
      <c r="E55" s="147"/>
      <c r="F55" s="28"/>
      <c r="G55" s="30">
        <f>SUM(G56+G61)+G83+G87</f>
        <v>163538.8</v>
      </c>
      <c r="H55" s="30">
        <f>SUM(H56+H61)+H83+H87</f>
        <v>158539.9</v>
      </c>
    </row>
    <row r="56" spans="1:8" ht="30">
      <c r="A56" s="31" t="s">
        <v>177</v>
      </c>
      <c r="B56" s="85"/>
      <c r="C56" s="147" t="s">
        <v>34</v>
      </c>
      <c r="D56" s="147" t="s">
        <v>44</v>
      </c>
      <c r="E56" s="147"/>
      <c r="F56" s="28"/>
      <c r="G56" s="30">
        <f aca="true" t="shared" si="0" ref="G56:H59">SUM(G57)</f>
        <v>1992.8</v>
      </c>
      <c r="H56" s="30">
        <f t="shared" si="0"/>
        <v>1992.8</v>
      </c>
    </row>
    <row r="57" spans="1:8" ht="30">
      <c r="A57" s="36" t="s">
        <v>546</v>
      </c>
      <c r="B57" s="121"/>
      <c r="C57" s="147" t="s">
        <v>34</v>
      </c>
      <c r="D57" s="147" t="s">
        <v>44</v>
      </c>
      <c r="E57" s="28" t="s">
        <v>230</v>
      </c>
      <c r="F57" s="28"/>
      <c r="G57" s="30">
        <f t="shared" si="0"/>
        <v>1992.8</v>
      </c>
      <c r="H57" s="30">
        <f t="shared" si="0"/>
        <v>1992.8</v>
      </c>
    </row>
    <row r="58" spans="1:8" ht="30">
      <c r="A58" s="31" t="s">
        <v>80</v>
      </c>
      <c r="B58" s="85"/>
      <c r="C58" s="147" t="s">
        <v>34</v>
      </c>
      <c r="D58" s="147" t="s">
        <v>44</v>
      </c>
      <c r="E58" s="147" t="s">
        <v>231</v>
      </c>
      <c r="F58" s="147"/>
      <c r="G58" s="30">
        <f t="shared" si="0"/>
        <v>1992.8</v>
      </c>
      <c r="H58" s="30">
        <f t="shared" si="0"/>
        <v>1992.8</v>
      </c>
    </row>
    <row r="59" spans="1:8" ht="15">
      <c r="A59" s="31" t="s">
        <v>232</v>
      </c>
      <c r="B59" s="85"/>
      <c r="C59" s="147" t="s">
        <v>34</v>
      </c>
      <c r="D59" s="147" t="s">
        <v>44</v>
      </c>
      <c r="E59" s="147" t="s">
        <v>233</v>
      </c>
      <c r="F59" s="147"/>
      <c r="G59" s="30">
        <f t="shared" si="0"/>
        <v>1992.8</v>
      </c>
      <c r="H59" s="30">
        <f t="shared" si="0"/>
        <v>1992.8</v>
      </c>
    </row>
    <row r="60" spans="1:8" ht="45">
      <c r="A60" s="56" t="s">
        <v>51</v>
      </c>
      <c r="B60" s="85"/>
      <c r="C60" s="147" t="s">
        <v>34</v>
      </c>
      <c r="D60" s="147" t="s">
        <v>44</v>
      </c>
      <c r="E60" s="147" t="s">
        <v>233</v>
      </c>
      <c r="F60" s="147" t="s">
        <v>93</v>
      </c>
      <c r="G60" s="30">
        <v>1992.8</v>
      </c>
      <c r="H60" s="30">
        <v>1992.8</v>
      </c>
    </row>
    <row r="61" spans="1:8" ht="30">
      <c r="A61" s="31" t="s">
        <v>291</v>
      </c>
      <c r="B61" s="85"/>
      <c r="C61" s="147" t="s">
        <v>34</v>
      </c>
      <c r="D61" s="147" t="s">
        <v>13</v>
      </c>
      <c r="E61" s="28"/>
      <c r="F61" s="28"/>
      <c r="G61" s="30">
        <f>SUM(G66)+G62+G76+G72</f>
        <v>116875.9</v>
      </c>
      <c r="H61" s="30">
        <f>SUM(H66)+H62+H76+H72</f>
        <v>116875.9</v>
      </c>
    </row>
    <row r="62" spans="1:8" ht="30">
      <c r="A62" s="31" t="s">
        <v>547</v>
      </c>
      <c r="B62" s="122"/>
      <c r="C62" s="147" t="s">
        <v>34</v>
      </c>
      <c r="D62" s="147" t="s">
        <v>13</v>
      </c>
      <c r="E62" s="147" t="s">
        <v>240</v>
      </c>
      <c r="F62" s="28"/>
      <c r="G62" s="30">
        <f>SUM(G63)</f>
        <v>378</v>
      </c>
      <c r="H62" s="30">
        <f>SUM(H63)</f>
        <v>378</v>
      </c>
    </row>
    <row r="63" spans="1:8" ht="30">
      <c r="A63" s="31" t="s">
        <v>237</v>
      </c>
      <c r="B63" s="122"/>
      <c r="C63" s="147" t="s">
        <v>34</v>
      </c>
      <c r="D63" s="147" t="s">
        <v>13</v>
      </c>
      <c r="E63" s="28" t="s">
        <v>672</v>
      </c>
      <c r="F63" s="28"/>
      <c r="G63" s="30">
        <f>SUM(G64:G65)</f>
        <v>378</v>
      </c>
      <c r="H63" s="30">
        <f>SUM(H64:H65)</f>
        <v>378</v>
      </c>
    </row>
    <row r="64" spans="1:8" ht="45">
      <c r="A64" s="56" t="s">
        <v>51</v>
      </c>
      <c r="B64" s="122"/>
      <c r="C64" s="147" t="s">
        <v>34</v>
      </c>
      <c r="D64" s="147" t="s">
        <v>13</v>
      </c>
      <c r="E64" s="28" t="s">
        <v>672</v>
      </c>
      <c r="F64" s="28">
        <v>100</v>
      </c>
      <c r="G64" s="30">
        <v>355.5</v>
      </c>
      <c r="H64" s="30">
        <v>355.5</v>
      </c>
    </row>
    <row r="65" spans="1:8" ht="30">
      <c r="A65" s="31" t="s">
        <v>52</v>
      </c>
      <c r="B65" s="122"/>
      <c r="C65" s="147" t="s">
        <v>34</v>
      </c>
      <c r="D65" s="147" t="s">
        <v>13</v>
      </c>
      <c r="E65" s="28" t="s">
        <v>672</v>
      </c>
      <c r="F65" s="147" t="s">
        <v>95</v>
      </c>
      <c r="G65" s="30">
        <v>22.5</v>
      </c>
      <c r="H65" s="30">
        <v>22.5</v>
      </c>
    </row>
    <row r="66" spans="1:8" ht="30">
      <c r="A66" s="36" t="s">
        <v>521</v>
      </c>
      <c r="B66" s="121"/>
      <c r="C66" s="147" t="s">
        <v>34</v>
      </c>
      <c r="D66" s="147" t="s">
        <v>13</v>
      </c>
      <c r="E66" s="28" t="s">
        <v>230</v>
      </c>
      <c r="F66" s="28"/>
      <c r="G66" s="30">
        <f>SUM(G67)</f>
        <v>114951.4</v>
      </c>
      <c r="H66" s="30">
        <f>SUM(H67)</f>
        <v>114951.4</v>
      </c>
    </row>
    <row r="67" spans="1:8" ht="30">
      <c r="A67" s="31" t="s">
        <v>80</v>
      </c>
      <c r="B67" s="85"/>
      <c r="C67" s="147" t="s">
        <v>34</v>
      </c>
      <c r="D67" s="147" t="s">
        <v>13</v>
      </c>
      <c r="E67" s="147" t="s">
        <v>231</v>
      </c>
      <c r="F67" s="147"/>
      <c r="G67" s="30">
        <f>SUM(G68)</f>
        <v>114951.4</v>
      </c>
      <c r="H67" s="30">
        <f>SUM(H68)</f>
        <v>114951.4</v>
      </c>
    </row>
    <row r="68" spans="1:8" ht="15">
      <c r="A68" s="31" t="s">
        <v>82</v>
      </c>
      <c r="B68" s="85"/>
      <c r="C68" s="147" t="s">
        <v>34</v>
      </c>
      <c r="D68" s="147" t="s">
        <v>13</v>
      </c>
      <c r="E68" s="147" t="s">
        <v>235</v>
      </c>
      <c r="F68" s="147"/>
      <c r="G68" s="30">
        <f>SUM(G69:G71)</f>
        <v>114951.4</v>
      </c>
      <c r="H68" s="30">
        <f>SUM(H69:H71)</f>
        <v>114951.4</v>
      </c>
    </row>
    <row r="69" spans="1:8" ht="45">
      <c r="A69" s="56" t="s">
        <v>51</v>
      </c>
      <c r="B69" s="85"/>
      <c r="C69" s="147" t="s">
        <v>34</v>
      </c>
      <c r="D69" s="147" t="s">
        <v>13</v>
      </c>
      <c r="E69" s="147" t="s">
        <v>235</v>
      </c>
      <c r="F69" s="147" t="s">
        <v>93</v>
      </c>
      <c r="G69" s="30">
        <v>114857.9</v>
      </c>
      <c r="H69" s="30">
        <v>114857.9</v>
      </c>
    </row>
    <row r="70" spans="1:8" ht="30">
      <c r="A70" s="31" t="s">
        <v>52</v>
      </c>
      <c r="B70" s="85"/>
      <c r="C70" s="147" t="s">
        <v>34</v>
      </c>
      <c r="D70" s="147" t="s">
        <v>13</v>
      </c>
      <c r="E70" s="147" t="s">
        <v>235</v>
      </c>
      <c r="F70" s="147" t="s">
        <v>95</v>
      </c>
      <c r="G70" s="30">
        <v>93.5</v>
      </c>
      <c r="H70" s="30">
        <v>93.5</v>
      </c>
    </row>
    <row r="71" spans="1:8" ht="15" hidden="1">
      <c r="A71" s="31" t="s">
        <v>42</v>
      </c>
      <c r="B71" s="85"/>
      <c r="C71" s="147" t="s">
        <v>34</v>
      </c>
      <c r="D71" s="147" t="s">
        <v>13</v>
      </c>
      <c r="E71" s="147" t="s">
        <v>235</v>
      </c>
      <c r="F71" s="147" t="s">
        <v>103</v>
      </c>
      <c r="G71" s="30"/>
      <c r="H71" s="30"/>
    </row>
    <row r="72" spans="1:8" ht="30">
      <c r="A72" s="146" t="s">
        <v>548</v>
      </c>
      <c r="B72" s="85"/>
      <c r="C72" s="147" t="s">
        <v>34</v>
      </c>
      <c r="D72" s="147" t="s">
        <v>13</v>
      </c>
      <c r="E72" s="28" t="s">
        <v>256</v>
      </c>
      <c r="F72" s="147"/>
      <c r="G72" s="30">
        <f>SUM(G73)</f>
        <v>1447.3</v>
      </c>
      <c r="H72" s="30">
        <f>SUM(H73)</f>
        <v>1447.3</v>
      </c>
    </row>
    <row r="73" spans="1:8" ht="30">
      <c r="A73" s="27" t="s">
        <v>701</v>
      </c>
      <c r="B73" s="85"/>
      <c r="C73" s="147" t="s">
        <v>34</v>
      </c>
      <c r="D73" s="147" t="s">
        <v>13</v>
      </c>
      <c r="E73" s="147" t="s">
        <v>702</v>
      </c>
      <c r="F73" s="147"/>
      <c r="G73" s="30">
        <f>SUM(G74:G75)</f>
        <v>1447.3</v>
      </c>
      <c r="H73" s="30">
        <f>SUM(H74:H75)</f>
        <v>1447.3</v>
      </c>
    </row>
    <row r="74" spans="1:8" ht="45">
      <c r="A74" s="56" t="s">
        <v>51</v>
      </c>
      <c r="B74" s="85"/>
      <c r="C74" s="147" t="s">
        <v>34</v>
      </c>
      <c r="D74" s="147" t="s">
        <v>13</v>
      </c>
      <c r="E74" s="147" t="s">
        <v>702</v>
      </c>
      <c r="F74" s="28">
        <v>100</v>
      </c>
      <c r="G74" s="30">
        <v>1387.8</v>
      </c>
      <c r="H74" s="30">
        <v>1387.8</v>
      </c>
    </row>
    <row r="75" spans="1:8" ht="30">
      <c r="A75" s="146" t="s">
        <v>52</v>
      </c>
      <c r="B75" s="85"/>
      <c r="C75" s="147" t="s">
        <v>34</v>
      </c>
      <c r="D75" s="147" t="s">
        <v>13</v>
      </c>
      <c r="E75" s="147" t="s">
        <v>702</v>
      </c>
      <c r="F75" s="147" t="s">
        <v>95</v>
      </c>
      <c r="G75" s="30">
        <v>59.5</v>
      </c>
      <c r="H75" s="30">
        <v>59.5</v>
      </c>
    </row>
    <row r="76" spans="1:8" ht="15">
      <c r="A76" s="31" t="s">
        <v>208</v>
      </c>
      <c r="B76" s="85"/>
      <c r="C76" s="147" t="s">
        <v>34</v>
      </c>
      <c r="D76" s="147" t="s">
        <v>13</v>
      </c>
      <c r="E76" s="147" t="s">
        <v>209</v>
      </c>
      <c r="F76" s="147"/>
      <c r="G76" s="30">
        <f>SUM(G77)</f>
        <v>99.2</v>
      </c>
      <c r="H76" s="30">
        <f>SUM(H77)</f>
        <v>99.2</v>
      </c>
    </row>
    <row r="77" spans="1:8" ht="194.25" customHeight="1">
      <c r="A77" s="27" t="s">
        <v>674</v>
      </c>
      <c r="B77" s="85"/>
      <c r="C77" s="147" t="s">
        <v>34</v>
      </c>
      <c r="D77" s="147" t="s">
        <v>13</v>
      </c>
      <c r="E77" s="147" t="s">
        <v>673</v>
      </c>
      <c r="F77" s="28"/>
      <c r="G77" s="30">
        <f>SUM(G78:G79)</f>
        <v>99.2</v>
      </c>
      <c r="H77" s="30">
        <f>SUM(H78:H79)</f>
        <v>99.2</v>
      </c>
    </row>
    <row r="78" spans="1:8" ht="45">
      <c r="A78" s="56" t="s">
        <v>51</v>
      </c>
      <c r="B78" s="85"/>
      <c r="C78" s="147" t="s">
        <v>34</v>
      </c>
      <c r="D78" s="147" t="s">
        <v>13</v>
      </c>
      <c r="E78" s="147" t="s">
        <v>673</v>
      </c>
      <c r="F78" s="147" t="s">
        <v>93</v>
      </c>
      <c r="G78" s="30">
        <v>99.2</v>
      </c>
      <c r="H78" s="30">
        <v>99.2</v>
      </c>
    </row>
    <row r="79" spans="1:8" ht="30">
      <c r="A79" s="31" t="s">
        <v>52</v>
      </c>
      <c r="B79" s="85"/>
      <c r="C79" s="147" t="s">
        <v>34</v>
      </c>
      <c r="D79" s="147" t="s">
        <v>13</v>
      </c>
      <c r="E79" s="147" t="s">
        <v>673</v>
      </c>
      <c r="F79" s="147" t="s">
        <v>95</v>
      </c>
      <c r="G79" s="30"/>
      <c r="H79" s="30"/>
    </row>
    <row r="80" spans="1:8" ht="45" hidden="1">
      <c r="A80" s="31" t="s">
        <v>424</v>
      </c>
      <c r="B80" s="55"/>
      <c r="C80" s="147" t="s">
        <v>34</v>
      </c>
      <c r="D80" s="147" t="s">
        <v>13</v>
      </c>
      <c r="E80" s="147" t="s">
        <v>425</v>
      </c>
      <c r="F80" s="28"/>
      <c r="G80" s="30">
        <f>SUM(G81:G82)</f>
        <v>0</v>
      </c>
      <c r="H80" s="30">
        <f>SUM(H81:H82)</f>
        <v>0</v>
      </c>
    </row>
    <row r="81" spans="1:8" ht="30" hidden="1">
      <c r="A81" s="31" t="s">
        <v>92</v>
      </c>
      <c r="B81" s="55"/>
      <c r="C81" s="147" t="s">
        <v>34</v>
      </c>
      <c r="D81" s="147" t="s">
        <v>13</v>
      </c>
      <c r="E81" s="147" t="s">
        <v>425</v>
      </c>
      <c r="F81" s="147" t="s">
        <v>93</v>
      </c>
      <c r="G81" s="30"/>
      <c r="H81" s="30"/>
    </row>
    <row r="82" spans="1:8" ht="15" hidden="1">
      <c r="A82" s="31" t="s">
        <v>94</v>
      </c>
      <c r="B82" s="55"/>
      <c r="C82" s="147" t="s">
        <v>34</v>
      </c>
      <c r="D82" s="147" t="s">
        <v>13</v>
      </c>
      <c r="E82" s="147" t="s">
        <v>425</v>
      </c>
      <c r="F82" s="147" t="s">
        <v>95</v>
      </c>
      <c r="G82" s="30"/>
      <c r="H82" s="30"/>
    </row>
    <row r="83" spans="1:8" ht="15">
      <c r="A83" s="31" t="s">
        <v>180</v>
      </c>
      <c r="B83" s="85"/>
      <c r="C83" s="147" t="s">
        <v>34</v>
      </c>
      <c r="D83" s="147" t="s">
        <v>181</v>
      </c>
      <c r="E83" s="147"/>
      <c r="F83" s="147"/>
      <c r="G83" s="30">
        <f aca="true" t="shared" si="1" ref="G83:H85">SUM(G84)</f>
        <v>24</v>
      </c>
      <c r="H83" s="30">
        <f t="shared" si="1"/>
        <v>25.1</v>
      </c>
    </row>
    <row r="84" spans="1:8" ht="15">
      <c r="A84" s="31" t="s">
        <v>214</v>
      </c>
      <c r="B84" s="85"/>
      <c r="C84" s="147" t="s">
        <v>34</v>
      </c>
      <c r="D84" s="147" t="s">
        <v>181</v>
      </c>
      <c r="E84" s="147" t="s">
        <v>209</v>
      </c>
      <c r="F84" s="147"/>
      <c r="G84" s="30">
        <f>SUM(G85)</f>
        <v>24</v>
      </c>
      <c r="H84" s="30">
        <f>SUM(H85)</f>
        <v>25.1</v>
      </c>
    </row>
    <row r="85" spans="1:8" ht="45">
      <c r="A85" s="31" t="s">
        <v>238</v>
      </c>
      <c r="B85" s="85"/>
      <c r="C85" s="147" t="s">
        <v>34</v>
      </c>
      <c r="D85" s="147" t="s">
        <v>181</v>
      </c>
      <c r="E85" s="147" t="s">
        <v>676</v>
      </c>
      <c r="F85" s="147"/>
      <c r="G85" s="30">
        <f t="shared" si="1"/>
        <v>24</v>
      </c>
      <c r="H85" s="30">
        <f t="shared" si="1"/>
        <v>25.1</v>
      </c>
    </row>
    <row r="86" spans="1:8" ht="15">
      <c r="A86" s="31" t="s">
        <v>94</v>
      </c>
      <c r="B86" s="85"/>
      <c r="C86" s="147" t="s">
        <v>34</v>
      </c>
      <c r="D86" s="147" t="s">
        <v>181</v>
      </c>
      <c r="E86" s="147" t="s">
        <v>676</v>
      </c>
      <c r="F86" s="147" t="s">
        <v>95</v>
      </c>
      <c r="G86" s="30">
        <v>24</v>
      </c>
      <c r="H86" s="30">
        <v>25.1</v>
      </c>
    </row>
    <row r="87" spans="1:8" ht="14.25" customHeight="1">
      <c r="A87" s="31" t="s">
        <v>97</v>
      </c>
      <c r="B87" s="85"/>
      <c r="C87" s="147" t="s">
        <v>34</v>
      </c>
      <c r="D87" s="147" t="s">
        <v>98</v>
      </c>
      <c r="E87" s="147"/>
      <c r="F87" s="28"/>
      <c r="G87" s="30">
        <f>SUM(G90+G93+G104+G117+G121+G123)</f>
        <v>44646.1</v>
      </c>
      <c r="H87" s="30">
        <f>SUM(H88+H90+H93+H104+H115+H117+H121+H123)</f>
        <v>39646.1</v>
      </c>
    </row>
    <row r="88" spans="1:8" ht="30" hidden="1">
      <c r="A88" s="31" t="s">
        <v>488</v>
      </c>
      <c r="B88" s="85"/>
      <c r="C88" s="147" t="s">
        <v>34</v>
      </c>
      <c r="D88" s="147" t="s">
        <v>98</v>
      </c>
      <c r="E88" s="147" t="s">
        <v>240</v>
      </c>
      <c r="F88" s="28"/>
      <c r="G88" s="30">
        <f>SUM(G89)</f>
        <v>0</v>
      </c>
      <c r="H88" s="30">
        <f>SUM(H89)</f>
        <v>0</v>
      </c>
    </row>
    <row r="89" spans="1:8" ht="15" hidden="1">
      <c r="A89" s="31" t="s">
        <v>94</v>
      </c>
      <c r="B89" s="85"/>
      <c r="C89" s="147" t="s">
        <v>34</v>
      </c>
      <c r="D89" s="147" t="s">
        <v>98</v>
      </c>
      <c r="E89" s="28" t="s">
        <v>240</v>
      </c>
      <c r="F89" s="28">
        <v>200</v>
      </c>
      <c r="G89" s="30"/>
      <c r="H89" s="30"/>
    </row>
    <row r="90" spans="1:8" ht="30">
      <c r="A90" s="31" t="s">
        <v>520</v>
      </c>
      <c r="B90" s="85"/>
      <c r="C90" s="147" t="s">
        <v>34</v>
      </c>
      <c r="D90" s="147" t="s">
        <v>98</v>
      </c>
      <c r="E90" s="147" t="s">
        <v>241</v>
      </c>
      <c r="F90" s="28"/>
      <c r="G90" s="30">
        <f>SUM(G91:G92)</f>
        <v>150</v>
      </c>
      <c r="H90" s="30">
        <f>SUM(H91:H92)</f>
        <v>150</v>
      </c>
    </row>
    <row r="91" spans="1:8" ht="30">
      <c r="A91" s="31" t="s">
        <v>52</v>
      </c>
      <c r="B91" s="85"/>
      <c r="C91" s="147" t="s">
        <v>34</v>
      </c>
      <c r="D91" s="147" t="s">
        <v>98</v>
      </c>
      <c r="E91" s="28" t="s">
        <v>241</v>
      </c>
      <c r="F91" s="28">
        <v>200</v>
      </c>
      <c r="G91" s="30">
        <v>150</v>
      </c>
      <c r="H91" s="30">
        <v>150</v>
      </c>
    </row>
    <row r="92" spans="1:8" ht="15" hidden="1">
      <c r="A92" s="31" t="s">
        <v>22</v>
      </c>
      <c r="B92" s="85"/>
      <c r="C92" s="147" t="s">
        <v>34</v>
      </c>
      <c r="D92" s="147" t="s">
        <v>98</v>
      </c>
      <c r="E92" s="28" t="s">
        <v>241</v>
      </c>
      <c r="F92" s="28">
        <v>800</v>
      </c>
      <c r="G92" s="30"/>
      <c r="H92" s="30"/>
    </row>
    <row r="93" spans="1:8" ht="30">
      <c r="A93" s="36" t="s">
        <v>521</v>
      </c>
      <c r="B93" s="121"/>
      <c r="C93" s="147" t="s">
        <v>34</v>
      </c>
      <c r="D93" s="147" t="s">
        <v>98</v>
      </c>
      <c r="E93" s="28" t="s">
        <v>230</v>
      </c>
      <c r="F93" s="28"/>
      <c r="G93" s="30">
        <f>SUM(G94)</f>
        <v>22266.199999999997</v>
      </c>
      <c r="H93" s="30">
        <f>SUM(H94)</f>
        <v>17266.199999999997</v>
      </c>
    </row>
    <row r="94" spans="1:8" ht="30">
      <c r="A94" s="31" t="s">
        <v>80</v>
      </c>
      <c r="B94" s="85"/>
      <c r="C94" s="147" t="s">
        <v>34</v>
      </c>
      <c r="D94" s="147" t="s">
        <v>98</v>
      </c>
      <c r="E94" s="147" t="s">
        <v>231</v>
      </c>
      <c r="F94" s="28"/>
      <c r="G94" s="30">
        <f>SUM(G95+G98+G100)</f>
        <v>22266.199999999997</v>
      </c>
      <c r="H94" s="30">
        <f>SUM(H95+H98+H100)</f>
        <v>17266.199999999997</v>
      </c>
    </row>
    <row r="95" spans="1:8" ht="15">
      <c r="A95" s="31" t="s">
        <v>99</v>
      </c>
      <c r="B95" s="85"/>
      <c r="C95" s="147" t="s">
        <v>34</v>
      </c>
      <c r="D95" s="147" t="s">
        <v>98</v>
      </c>
      <c r="E95" s="28" t="s">
        <v>242</v>
      </c>
      <c r="F95" s="28"/>
      <c r="G95" s="30">
        <f>SUM(G96:G97)</f>
        <v>5339.4</v>
      </c>
      <c r="H95" s="30">
        <f>SUM(H96:H97)</f>
        <v>3339.4</v>
      </c>
    </row>
    <row r="96" spans="1:8" ht="30">
      <c r="A96" s="31" t="s">
        <v>52</v>
      </c>
      <c r="B96" s="85"/>
      <c r="C96" s="147" t="s">
        <v>34</v>
      </c>
      <c r="D96" s="147" t="s">
        <v>98</v>
      </c>
      <c r="E96" s="28" t="s">
        <v>242</v>
      </c>
      <c r="F96" s="28">
        <v>200</v>
      </c>
      <c r="G96" s="30">
        <v>5253.9</v>
      </c>
      <c r="H96" s="30">
        <v>3253.9</v>
      </c>
    </row>
    <row r="97" spans="1:8" ht="15">
      <c r="A97" s="31" t="s">
        <v>22</v>
      </c>
      <c r="B97" s="85"/>
      <c r="C97" s="147" t="s">
        <v>34</v>
      </c>
      <c r="D97" s="147" t="s">
        <v>98</v>
      </c>
      <c r="E97" s="28" t="s">
        <v>242</v>
      </c>
      <c r="F97" s="28">
        <v>800</v>
      </c>
      <c r="G97" s="30">
        <v>85.5</v>
      </c>
      <c r="H97" s="30">
        <v>85.5</v>
      </c>
    </row>
    <row r="98" spans="1:8" ht="30">
      <c r="A98" s="31" t="s">
        <v>101</v>
      </c>
      <c r="B98" s="85"/>
      <c r="C98" s="147" t="s">
        <v>34</v>
      </c>
      <c r="D98" s="147" t="s">
        <v>98</v>
      </c>
      <c r="E98" s="28" t="s">
        <v>243</v>
      </c>
      <c r="F98" s="28"/>
      <c r="G98" s="30">
        <f>SUM(G99)</f>
        <v>5000</v>
      </c>
      <c r="H98" s="30">
        <f>SUM(H99)</f>
        <v>2000</v>
      </c>
    </row>
    <row r="99" spans="1:8" ht="30">
      <c r="A99" s="31" t="s">
        <v>52</v>
      </c>
      <c r="B99" s="85"/>
      <c r="C99" s="147" t="s">
        <v>34</v>
      </c>
      <c r="D99" s="147" t="s">
        <v>98</v>
      </c>
      <c r="E99" s="28" t="s">
        <v>243</v>
      </c>
      <c r="F99" s="28">
        <v>200</v>
      </c>
      <c r="G99" s="30">
        <v>5000</v>
      </c>
      <c r="H99" s="30">
        <v>2000</v>
      </c>
    </row>
    <row r="100" spans="1:8" ht="30">
      <c r="A100" s="31" t="s">
        <v>102</v>
      </c>
      <c r="B100" s="85"/>
      <c r="C100" s="147" t="s">
        <v>34</v>
      </c>
      <c r="D100" s="147" t="s">
        <v>98</v>
      </c>
      <c r="E100" s="28" t="s">
        <v>244</v>
      </c>
      <c r="F100" s="28"/>
      <c r="G100" s="30">
        <f>SUM(G101:G103)</f>
        <v>11926.8</v>
      </c>
      <c r="H100" s="30">
        <f>SUM(H101:H103)</f>
        <v>11926.8</v>
      </c>
    </row>
    <row r="101" spans="1:8" ht="30">
      <c r="A101" s="31" t="s">
        <v>52</v>
      </c>
      <c r="B101" s="85"/>
      <c r="C101" s="147" t="s">
        <v>34</v>
      </c>
      <c r="D101" s="147" t="s">
        <v>98</v>
      </c>
      <c r="E101" s="28" t="s">
        <v>244</v>
      </c>
      <c r="F101" s="28">
        <v>200</v>
      </c>
      <c r="G101" s="30">
        <v>4893.1</v>
      </c>
      <c r="H101" s="30">
        <v>4893.1</v>
      </c>
    </row>
    <row r="102" spans="1:8" ht="15">
      <c r="A102" s="31" t="s">
        <v>42</v>
      </c>
      <c r="B102" s="85"/>
      <c r="C102" s="147" t="s">
        <v>34</v>
      </c>
      <c r="D102" s="147" t="s">
        <v>98</v>
      </c>
      <c r="E102" s="28" t="s">
        <v>244</v>
      </c>
      <c r="F102" s="28">
        <v>300</v>
      </c>
      <c r="G102" s="30">
        <v>600</v>
      </c>
      <c r="H102" s="30">
        <v>600</v>
      </c>
    </row>
    <row r="103" spans="1:8" ht="15">
      <c r="A103" s="31" t="s">
        <v>22</v>
      </c>
      <c r="B103" s="85"/>
      <c r="C103" s="147" t="s">
        <v>34</v>
      </c>
      <c r="D103" s="147" t="s">
        <v>98</v>
      </c>
      <c r="E103" s="28" t="s">
        <v>244</v>
      </c>
      <c r="F103" s="28">
        <v>800</v>
      </c>
      <c r="G103" s="30">
        <v>6433.7</v>
      </c>
      <c r="H103" s="30">
        <v>6433.7</v>
      </c>
    </row>
    <row r="104" spans="1:8" ht="30">
      <c r="A104" s="31" t="s">
        <v>522</v>
      </c>
      <c r="B104" s="85"/>
      <c r="C104" s="147" t="s">
        <v>34</v>
      </c>
      <c r="D104" s="147" t="s">
        <v>98</v>
      </c>
      <c r="E104" s="28" t="s">
        <v>245</v>
      </c>
      <c r="F104" s="28"/>
      <c r="G104" s="30">
        <f>SUM(G105)+G110</f>
        <v>16791.7</v>
      </c>
      <c r="H104" s="30">
        <f>SUM(H105)+H110</f>
        <v>16791.7</v>
      </c>
    </row>
    <row r="105" spans="1:8" ht="30">
      <c r="A105" s="31" t="s">
        <v>246</v>
      </c>
      <c r="B105" s="85"/>
      <c r="C105" s="147" t="s">
        <v>34</v>
      </c>
      <c r="D105" s="147" t="s">
        <v>98</v>
      </c>
      <c r="E105" s="28" t="s">
        <v>247</v>
      </c>
      <c r="F105" s="28"/>
      <c r="G105" s="30">
        <f>SUM(G106)</f>
        <v>16151.7</v>
      </c>
      <c r="H105" s="30">
        <f>SUM(H106)</f>
        <v>16151.7</v>
      </c>
    </row>
    <row r="106" spans="1:8" ht="30">
      <c r="A106" s="31" t="s">
        <v>80</v>
      </c>
      <c r="B106" s="85"/>
      <c r="C106" s="147" t="s">
        <v>34</v>
      </c>
      <c r="D106" s="147" t="s">
        <v>98</v>
      </c>
      <c r="E106" s="28" t="s">
        <v>248</v>
      </c>
      <c r="F106" s="28"/>
      <c r="G106" s="30">
        <f>SUM(G107)</f>
        <v>16151.7</v>
      </c>
      <c r="H106" s="30">
        <f>SUM(H107)</f>
        <v>16151.7</v>
      </c>
    </row>
    <row r="107" spans="1:8" ht="30">
      <c r="A107" s="31" t="s">
        <v>489</v>
      </c>
      <c r="B107" s="85"/>
      <c r="C107" s="147" t="s">
        <v>34</v>
      </c>
      <c r="D107" s="147" t="s">
        <v>98</v>
      </c>
      <c r="E107" s="28" t="s">
        <v>249</v>
      </c>
      <c r="F107" s="28"/>
      <c r="G107" s="30">
        <f>SUM(G108:G109)</f>
        <v>16151.7</v>
      </c>
      <c r="H107" s="30">
        <f>SUM(H108:H109)</f>
        <v>16151.7</v>
      </c>
    </row>
    <row r="108" spans="1:8" ht="30">
      <c r="A108" s="31" t="s">
        <v>52</v>
      </c>
      <c r="B108" s="85"/>
      <c r="C108" s="147" t="s">
        <v>34</v>
      </c>
      <c r="D108" s="147" t="s">
        <v>98</v>
      </c>
      <c r="E108" s="28" t="s">
        <v>249</v>
      </c>
      <c r="F108" s="28">
        <v>200</v>
      </c>
      <c r="G108" s="30">
        <v>16131.7</v>
      </c>
      <c r="H108" s="30">
        <v>16131.7</v>
      </c>
    </row>
    <row r="109" spans="1:8" ht="15">
      <c r="A109" s="31" t="s">
        <v>22</v>
      </c>
      <c r="B109" s="85"/>
      <c r="C109" s="147" t="s">
        <v>34</v>
      </c>
      <c r="D109" s="147" t="s">
        <v>98</v>
      </c>
      <c r="E109" s="28" t="s">
        <v>249</v>
      </c>
      <c r="F109" s="28">
        <v>800</v>
      </c>
      <c r="G109" s="30">
        <v>20</v>
      </c>
      <c r="H109" s="30">
        <v>20</v>
      </c>
    </row>
    <row r="110" spans="1:8" ht="30">
      <c r="A110" s="31" t="s">
        <v>250</v>
      </c>
      <c r="B110" s="85"/>
      <c r="C110" s="147" t="s">
        <v>34</v>
      </c>
      <c r="D110" s="147" t="s">
        <v>98</v>
      </c>
      <c r="E110" s="28" t="s">
        <v>251</v>
      </c>
      <c r="F110" s="28"/>
      <c r="G110" s="30">
        <f>SUM(G111)</f>
        <v>640</v>
      </c>
      <c r="H110" s="30">
        <f>SUM(H111)</f>
        <v>640</v>
      </c>
    </row>
    <row r="111" spans="1:8" ht="30">
      <c r="A111" s="31" t="s">
        <v>80</v>
      </c>
      <c r="B111" s="85"/>
      <c r="C111" s="147" t="s">
        <v>34</v>
      </c>
      <c r="D111" s="147" t="s">
        <v>98</v>
      </c>
      <c r="E111" s="28" t="s">
        <v>252</v>
      </c>
      <c r="F111" s="28"/>
      <c r="G111" s="30">
        <f>SUM(G112)</f>
        <v>640</v>
      </c>
      <c r="H111" s="30">
        <f>SUM(H112)</f>
        <v>640</v>
      </c>
    </row>
    <row r="112" spans="1:8" ht="30">
      <c r="A112" s="31" t="s">
        <v>489</v>
      </c>
      <c r="B112" s="85"/>
      <c r="C112" s="147" t="s">
        <v>34</v>
      </c>
      <c r="D112" s="147" t="s">
        <v>98</v>
      </c>
      <c r="E112" s="28" t="s">
        <v>253</v>
      </c>
      <c r="F112" s="28"/>
      <c r="G112" s="30">
        <f>SUM(G113:G114)</f>
        <v>640</v>
      </c>
      <c r="H112" s="30">
        <f>SUM(H113:H114)</f>
        <v>640</v>
      </c>
    </row>
    <row r="113" spans="1:8" ht="30">
      <c r="A113" s="31" t="s">
        <v>52</v>
      </c>
      <c r="B113" s="85"/>
      <c r="C113" s="147" t="s">
        <v>34</v>
      </c>
      <c r="D113" s="147" t="s">
        <v>98</v>
      </c>
      <c r="E113" s="28" t="s">
        <v>253</v>
      </c>
      <c r="F113" s="28">
        <v>200</v>
      </c>
      <c r="G113" s="30">
        <v>640</v>
      </c>
      <c r="H113" s="30">
        <v>640</v>
      </c>
    </row>
    <row r="114" spans="1:8" ht="15" hidden="1">
      <c r="A114" s="31" t="s">
        <v>22</v>
      </c>
      <c r="B114" s="85"/>
      <c r="C114" s="147" t="s">
        <v>34</v>
      </c>
      <c r="D114" s="147" t="s">
        <v>98</v>
      </c>
      <c r="E114" s="28" t="s">
        <v>253</v>
      </c>
      <c r="F114" s="28">
        <v>800</v>
      </c>
      <c r="G114" s="30"/>
      <c r="H114" s="30"/>
    </row>
    <row r="115" spans="1:8" ht="30" hidden="1">
      <c r="A115" s="31" t="s">
        <v>254</v>
      </c>
      <c r="B115" s="85"/>
      <c r="C115" s="147" t="s">
        <v>34</v>
      </c>
      <c r="D115" s="147" t="s">
        <v>98</v>
      </c>
      <c r="E115" s="28" t="s">
        <v>255</v>
      </c>
      <c r="F115" s="28"/>
      <c r="G115" s="30">
        <f>SUM(G116)</f>
        <v>0</v>
      </c>
      <c r="H115" s="30">
        <f>SUM(H116)</f>
        <v>0</v>
      </c>
    </row>
    <row r="116" spans="1:8" ht="15" hidden="1">
      <c r="A116" s="31" t="s">
        <v>94</v>
      </c>
      <c r="B116" s="85"/>
      <c r="C116" s="147" t="s">
        <v>34</v>
      </c>
      <c r="D116" s="147" t="s">
        <v>98</v>
      </c>
      <c r="E116" s="28" t="s">
        <v>255</v>
      </c>
      <c r="F116" s="28">
        <v>200</v>
      </c>
      <c r="G116" s="30"/>
      <c r="H116" s="30"/>
    </row>
    <row r="117" spans="1:8" ht="30">
      <c r="A117" s="31" t="s">
        <v>548</v>
      </c>
      <c r="B117" s="85"/>
      <c r="C117" s="147" t="s">
        <v>34</v>
      </c>
      <c r="D117" s="147" t="s">
        <v>98</v>
      </c>
      <c r="E117" s="28" t="s">
        <v>256</v>
      </c>
      <c r="F117" s="28"/>
      <c r="G117" s="30">
        <f>SUM(G118)</f>
        <v>414.4</v>
      </c>
      <c r="H117" s="30">
        <f>SUM(H118)</f>
        <v>414.4</v>
      </c>
    </row>
    <row r="118" spans="1:8" ht="30">
      <c r="A118" s="146" t="s">
        <v>102</v>
      </c>
      <c r="B118" s="85"/>
      <c r="C118" s="147" t="s">
        <v>34</v>
      </c>
      <c r="D118" s="147" t="s">
        <v>98</v>
      </c>
      <c r="E118" s="28" t="s">
        <v>700</v>
      </c>
      <c r="F118" s="28"/>
      <c r="G118" s="30">
        <f>SUM(G119:G120)</f>
        <v>414.4</v>
      </c>
      <c r="H118" s="30">
        <f>SUM(H119:H120)</f>
        <v>414.4</v>
      </c>
    </row>
    <row r="119" spans="1:8" ht="30">
      <c r="A119" s="31" t="s">
        <v>52</v>
      </c>
      <c r="B119" s="85"/>
      <c r="C119" s="147" t="s">
        <v>34</v>
      </c>
      <c r="D119" s="147" t="s">
        <v>98</v>
      </c>
      <c r="E119" s="28" t="s">
        <v>700</v>
      </c>
      <c r="F119" s="28">
        <v>200</v>
      </c>
      <c r="G119" s="30">
        <v>264.4</v>
      </c>
      <c r="H119" s="30">
        <v>264.4</v>
      </c>
    </row>
    <row r="120" spans="1:8" ht="15">
      <c r="A120" s="31" t="s">
        <v>42</v>
      </c>
      <c r="B120" s="85"/>
      <c r="C120" s="147" t="s">
        <v>34</v>
      </c>
      <c r="D120" s="147" t="s">
        <v>98</v>
      </c>
      <c r="E120" s="28" t="s">
        <v>700</v>
      </c>
      <c r="F120" s="28">
        <v>300</v>
      </c>
      <c r="G120" s="30">
        <v>150</v>
      </c>
      <c r="H120" s="30">
        <v>150</v>
      </c>
    </row>
    <row r="121" spans="1:8" ht="30">
      <c r="A121" s="31" t="s">
        <v>549</v>
      </c>
      <c r="B121" s="85"/>
      <c r="C121" s="147" t="s">
        <v>34</v>
      </c>
      <c r="D121" s="147" t="s">
        <v>98</v>
      </c>
      <c r="E121" s="28" t="s">
        <v>257</v>
      </c>
      <c r="F121" s="28"/>
      <c r="G121" s="30">
        <f>SUM(G122)</f>
        <v>135</v>
      </c>
      <c r="H121" s="30">
        <f>SUM(H122)</f>
        <v>135</v>
      </c>
    </row>
    <row r="122" spans="1:8" ht="30">
      <c r="A122" s="31" t="s">
        <v>52</v>
      </c>
      <c r="B122" s="85"/>
      <c r="C122" s="147" t="s">
        <v>34</v>
      </c>
      <c r="D122" s="147" t="s">
        <v>98</v>
      </c>
      <c r="E122" s="28" t="s">
        <v>257</v>
      </c>
      <c r="F122" s="28">
        <v>200</v>
      </c>
      <c r="G122" s="30">
        <v>135</v>
      </c>
      <c r="H122" s="30">
        <v>135</v>
      </c>
    </row>
    <row r="123" spans="1:8" ht="30">
      <c r="A123" s="31" t="s">
        <v>644</v>
      </c>
      <c r="B123" s="85"/>
      <c r="C123" s="147" t="s">
        <v>34</v>
      </c>
      <c r="D123" s="147" t="s">
        <v>98</v>
      </c>
      <c r="E123" s="28" t="s">
        <v>258</v>
      </c>
      <c r="F123" s="28"/>
      <c r="G123" s="30">
        <f>SUM(G124)+G126</f>
        <v>4888.8</v>
      </c>
      <c r="H123" s="30">
        <f>SUM(H124)+H126</f>
        <v>4888.8</v>
      </c>
    </row>
    <row r="124" spans="1:8" ht="30">
      <c r="A124" s="31" t="s">
        <v>426</v>
      </c>
      <c r="B124" s="85"/>
      <c r="C124" s="147" t="s">
        <v>34</v>
      </c>
      <c r="D124" s="147" t="s">
        <v>98</v>
      </c>
      <c r="E124" s="28" t="s">
        <v>677</v>
      </c>
      <c r="F124" s="28"/>
      <c r="G124" s="30">
        <f>SUM(G125)</f>
        <v>295.6</v>
      </c>
      <c r="H124" s="30">
        <f>SUM(H125)</f>
        <v>295.6</v>
      </c>
    </row>
    <row r="125" spans="1:8" ht="30">
      <c r="A125" s="31" t="s">
        <v>260</v>
      </c>
      <c r="B125" s="85"/>
      <c r="C125" s="147" t="s">
        <v>34</v>
      </c>
      <c r="D125" s="147" t="s">
        <v>98</v>
      </c>
      <c r="E125" s="28" t="s">
        <v>677</v>
      </c>
      <c r="F125" s="28">
        <v>600</v>
      </c>
      <c r="G125" s="30">
        <v>295.6</v>
      </c>
      <c r="H125" s="30">
        <v>295.6</v>
      </c>
    </row>
    <row r="126" spans="1:8" ht="45">
      <c r="A126" s="31" t="s">
        <v>26</v>
      </c>
      <c r="B126" s="85"/>
      <c r="C126" s="147" t="s">
        <v>34</v>
      </c>
      <c r="D126" s="147" t="s">
        <v>98</v>
      </c>
      <c r="E126" s="28" t="s">
        <v>259</v>
      </c>
      <c r="F126" s="28"/>
      <c r="G126" s="30">
        <f>SUM(G127)</f>
        <v>4593.2</v>
      </c>
      <c r="H126" s="30">
        <f>SUM(H127)</f>
        <v>4593.2</v>
      </c>
    </row>
    <row r="127" spans="1:8" ht="30">
      <c r="A127" s="31" t="s">
        <v>260</v>
      </c>
      <c r="B127" s="85"/>
      <c r="C127" s="147" t="s">
        <v>34</v>
      </c>
      <c r="D127" s="147" t="s">
        <v>98</v>
      </c>
      <c r="E127" s="28" t="s">
        <v>259</v>
      </c>
      <c r="F127" s="28">
        <v>600</v>
      </c>
      <c r="G127" s="30">
        <v>4593.2</v>
      </c>
      <c r="H127" s="30">
        <v>4593.2</v>
      </c>
    </row>
    <row r="128" spans="1:8" ht="15">
      <c r="A128" s="31" t="s">
        <v>261</v>
      </c>
      <c r="B128" s="85"/>
      <c r="C128" s="147" t="s">
        <v>54</v>
      </c>
      <c r="D128" s="147"/>
      <c r="E128" s="147"/>
      <c r="F128" s="147"/>
      <c r="G128" s="30">
        <f>SUM(G129)+G135</f>
        <v>26802.2</v>
      </c>
      <c r="H128" s="30">
        <f>SUM(H129)+H135</f>
        <v>27092.5</v>
      </c>
    </row>
    <row r="129" spans="1:8" ht="15">
      <c r="A129" s="123" t="s">
        <v>183</v>
      </c>
      <c r="B129" s="28"/>
      <c r="C129" s="147" t="s">
        <v>54</v>
      </c>
      <c r="D129" s="147" t="s">
        <v>13</v>
      </c>
      <c r="E129" s="147"/>
      <c r="F129" s="147"/>
      <c r="G129" s="30">
        <f>SUM(G130)</f>
        <v>4916.8</v>
      </c>
      <c r="H129" s="30">
        <f>SUM(H130)</f>
        <v>5207.099999999999</v>
      </c>
    </row>
    <row r="130" spans="1:8" ht="60">
      <c r="A130" s="31" t="s">
        <v>645</v>
      </c>
      <c r="B130" s="85"/>
      <c r="C130" s="147" t="s">
        <v>54</v>
      </c>
      <c r="D130" s="147" t="s">
        <v>13</v>
      </c>
      <c r="E130" s="147" t="s">
        <v>437</v>
      </c>
      <c r="F130" s="147"/>
      <c r="G130" s="30">
        <f>SUM(G131)</f>
        <v>4916.8</v>
      </c>
      <c r="H130" s="30">
        <f>SUM(H131)</f>
        <v>5207.099999999999</v>
      </c>
    </row>
    <row r="131" spans="1:8" ht="30">
      <c r="A131" s="31" t="s">
        <v>262</v>
      </c>
      <c r="B131" s="85"/>
      <c r="C131" s="147" t="s">
        <v>54</v>
      </c>
      <c r="D131" s="147" t="s">
        <v>13</v>
      </c>
      <c r="E131" s="147" t="s">
        <v>678</v>
      </c>
      <c r="F131" s="147"/>
      <c r="G131" s="30">
        <f>SUM(G132:G134)</f>
        <v>4916.8</v>
      </c>
      <c r="H131" s="30">
        <f>SUM(H132:H134)</f>
        <v>5207.099999999999</v>
      </c>
    </row>
    <row r="132" spans="1:8" ht="45">
      <c r="A132" s="56" t="s">
        <v>51</v>
      </c>
      <c r="B132" s="85"/>
      <c r="C132" s="147" t="s">
        <v>54</v>
      </c>
      <c r="D132" s="147" t="s">
        <v>13</v>
      </c>
      <c r="E132" s="147" t="s">
        <v>678</v>
      </c>
      <c r="F132" s="147" t="s">
        <v>93</v>
      </c>
      <c r="G132" s="30">
        <v>4263.9</v>
      </c>
      <c r="H132" s="30">
        <v>4263.9</v>
      </c>
    </row>
    <row r="133" spans="1:8" ht="30">
      <c r="A133" s="31" t="s">
        <v>52</v>
      </c>
      <c r="B133" s="85"/>
      <c r="C133" s="147" t="s">
        <v>54</v>
      </c>
      <c r="D133" s="147" t="s">
        <v>13</v>
      </c>
      <c r="E133" s="147" t="s">
        <v>678</v>
      </c>
      <c r="F133" s="147" t="s">
        <v>95</v>
      </c>
      <c r="G133" s="30">
        <v>576.1</v>
      </c>
      <c r="H133" s="30">
        <v>866.4</v>
      </c>
    </row>
    <row r="134" spans="1:8" ht="15">
      <c r="A134" s="31" t="s">
        <v>22</v>
      </c>
      <c r="B134" s="85"/>
      <c r="C134" s="147" t="s">
        <v>54</v>
      </c>
      <c r="D134" s="147" t="s">
        <v>13</v>
      </c>
      <c r="E134" s="147" t="s">
        <v>678</v>
      </c>
      <c r="F134" s="147" t="s">
        <v>100</v>
      </c>
      <c r="G134" s="30">
        <v>76.8</v>
      </c>
      <c r="H134" s="30">
        <v>76.8</v>
      </c>
    </row>
    <row r="135" spans="1:8" ht="30">
      <c r="A135" s="56" t="s">
        <v>326</v>
      </c>
      <c r="B135" s="32"/>
      <c r="C135" s="32" t="s">
        <v>54</v>
      </c>
      <c r="D135" s="32" t="s">
        <v>185</v>
      </c>
      <c r="E135" s="32"/>
      <c r="F135" s="32"/>
      <c r="G135" s="50">
        <f>SUM(G136+G155)</f>
        <v>21885.4</v>
      </c>
      <c r="H135" s="50">
        <f>SUM(H136+H155)</f>
        <v>21885.4</v>
      </c>
    </row>
    <row r="136" spans="1:8" ht="30">
      <c r="A136" s="56" t="s">
        <v>550</v>
      </c>
      <c r="B136" s="32"/>
      <c r="C136" s="32" t="s">
        <v>54</v>
      </c>
      <c r="D136" s="32" t="s">
        <v>185</v>
      </c>
      <c r="E136" s="32" t="s">
        <v>330</v>
      </c>
      <c r="F136" s="32"/>
      <c r="G136" s="50">
        <f>SUM(G137,G147,G151)</f>
        <v>21385.4</v>
      </c>
      <c r="H136" s="50">
        <f>SUM(H137,H147,H151)</f>
        <v>21385.4</v>
      </c>
    </row>
    <row r="137" spans="1:8" ht="45">
      <c r="A137" s="56" t="s">
        <v>551</v>
      </c>
      <c r="B137" s="32"/>
      <c r="C137" s="32" t="s">
        <v>54</v>
      </c>
      <c r="D137" s="32" t="s">
        <v>185</v>
      </c>
      <c r="E137" s="32" t="s">
        <v>331</v>
      </c>
      <c r="F137" s="32"/>
      <c r="G137" s="50">
        <f>SUM(G138,G143)</f>
        <v>20360.4</v>
      </c>
      <c r="H137" s="50">
        <f>SUM(H138,H143)</f>
        <v>20360.4</v>
      </c>
    </row>
    <row r="138" spans="1:8" ht="15">
      <c r="A138" s="56" t="s">
        <v>35</v>
      </c>
      <c r="B138" s="32"/>
      <c r="C138" s="32" t="s">
        <v>54</v>
      </c>
      <c r="D138" s="32" t="s">
        <v>185</v>
      </c>
      <c r="E138" s="32" t="s">
        <v>332</v>
      </c>
      <c r="F138" s="32"/>
      <c r="G138" s="50">
        <f>SUM(G139)+G141</f>
        <v>1250</v>
      </c>
      <c r="H138" s="50">
        <f>SUM(H139)+H141</f>
        <v>1250</v>
      </c>
    </row>
    <row r="139" spans="1:8" ht="30">
      <c r="A139" s="56" t="s">
        <v>327</v>
      </c>
      <c r="B139" s="32"/>
      <c r="C139" s="32" t="s">
        <v>54</v>
      </c>
      <c r="D139" s="32" t="s">
        <v>185</v>
      </c>
      <c r="E139" s="32" t="s">
        <v>333</v>
      </c>
      <c r="F139" s="32"/>
      <c r="G139" s="50">
        <f>SUM(G140)</f>
        <v>1220</v>
      </c>
      <c r="H139" s="50">
        <f>SUM(H140)</f>
        <v>1220</v>
      </c>
    </row>
    <row r="140" spans="1:8" ht="30">
      <c r="A140" s="56" t="s">
        <v>52</v>
      </c>
      <c r="B140" s="32"/>
      <c r="C140" s="32" t="s">
        <v>54</v>
      </c>
      <c r="D140" s="32" t="s">
        <v>185</v>
      </c>
      <c r="E140" s="32" t="s">
        <v>333</v>
      </c>
      <c r="F140" s="32" t="s">
        <v>95</v>
      </c>
      <c r="G140" s="50">
        <v>1220</v>
      </c>
      <c r="H140" s="50">
        <v>1220</v>
      </c>
    </row>
    <row r="141" spans="1:8" ht="30">
      <c r="A141" s="56" t="s">
        <v>328</v>
      </c>
      <c r="B141" s="32"/>
      <c r="C141" s="32" t="s">
        <v>54</v>
      </c>
      <c r="D141" s="32" t="s">
        <v>185</v>
      </c>
      <c r="E141" s="32" t="s">
        <v>334</v>
      </c>
      <c r="F141" s="32"/>
      <c r="G141" s="50">
        <f>SUM(G142)</f>
        <v>30</v>
      </c>
      <c r="H141" s="50">
        <f>SUM(H142)</f>
        <v>30</v>
      </c>
    </row>
    <row r="142" spans="1:8" ht="30">
      <c r="A142" s="56" t="s">
        <v>52</v>
      </c>
      <c r="B142" s="32"/>
      <c r="C142" s="32" t="s">
        <v>54</v>
      </c>
      <c r="D142" s="32" t="s">
        <v>185</v>
      </c>
      <c r="E142" s="32" t="s">
        <v>334</v>
      </c>
      <c r="F142" s="32" t="s">
        <v>95</v>
      </c>
      <c r="G142" s="50">
        <v>30</v>
      </c>
      <c r="H142" s="50">
        <v>30</v>
      </c>
    </row>
    <row r="143" spans="1:8" ht="30">
      <c r="A143" s="56" t="s">
        <v>45</v>
      </c>
      <c r="B143" s="32"/>
      <c r="C143" s="32" t="s">
        <v>54</v>
      </c>
      <c r="D143" s="32" t="s">
        <v>185</v>
      </c>
      <c r="E143" s="32" t="s">
        <v>335</v>
      </c>
      <c r="F143" s="32"/>
      <c r="G143" s="50">
        <f>SUM(G144:G146)</f>
        <v>19110.4</v>
      </c>
      <c r="H143" s="50">
        <f>SUM(H144:H146)</f>
        <v>19110.4</v>
      </c>
    </row>
    <row r="144" spans="1:8" ht="45">
      <c r="A144" s="56" t="s">
        <v>51</v>
      </c>
      <c r="B144" s="32"/>
      <c r="C144" s="32" t="s">
        <v>54</v>
      </c>
      <c r="D144" s="32" t="s">
        <v>185</v>
      </c>
      <c r="E144" s="32" t="s">
        <v>335</v>
      </c>
      <c r="F144" s="32" t="s">
        <v>93</v>
      </c>
      <c r="G144" s="50">
        <v>15815.5</v>
      </c>
      <c r="H144" s="50">
        <v>15815.5</v>
      </c>
    </row>
    <row r="145" spans="1:8" ht="30">
      <c r="A145" s="56" t="s">
        <v>52</v>
      </c>
      <c r="B145" s="32"/>
      <c r="C145" s="32" t="s">
        <v>54</v>
      </c>
      <c r="D145" s="32" t="s">
        <v>185</v>
      </c>
      <c r="E145" s="32" t="s">
        <v>335</v>
      </c>
      <c r="F145" s="32" t="s">
        <v>95</v>
      </c>
      <c r="G145" s="50">
        <v>3213.9</v>
      </c>
      <c r="H145" s="50">
        <v>3213.9</v>
      </c>
    </row>
    <row r="146" spans="1:8" ht="15">
      <c r="A146" s="56" t="s">
        <v>22</v>
      </c>
      <c r="B146" s="32"/>
      <c r="C146" s="32" t="s">
        <v>54</v>
      </c>
      <c r="D146" s="32" t="s">
        <v>185</v>
      </c>
      <c r="E146" s="32" t="s">
        <v>335</v>
      </c>
      <c r="F146" s="32" t="s">
        <v>100</v>
      </c>
      <c r="G146" s="50">
        <v>81</v>
      </c>
      <c r="H146" s="50">
        <v>81</v>
      </c>
    </row>
    <row r="147" spans="1:8" ht="45">
      <c r="A147" s="56" t="s">
        <v>329</v>
      </c>
      <c r="B147" s="32"/>
      <c r="C147" s="32" t="s">
        <v>54</v>
      </c>
      <c r="D147" s="32" t="s">
        <v>185</v>
      </c>
      <c r="E147" s="32" t="s">
        <v>336</v>
      </c>
      <c r="F147" s="32"/>
      <c r="G147" s="50">
        <f aca="true" t="shared" si="2" ref="G147:H149">SUM(G148)</f>
        <v>597.5</v>
      </c>
      <c r="H147" s="50">
        <f t="shared" si="2"/>
        <v>597.5</v>
      </c>
    </row>
    <row r="148" spans="1:8" ht="15">
      <c r="A148" s="56" t="s">
        <v>35</v>
      </c>
      <c r="B148" s="32"/>
      <c r="C148" s="32" t="s">
        <v>54</v>
      </c>
      <c r="D148" s="32" t="s">
        <v>185</v>
      </c>
      <c r="E148" s="32" t="s">
        <v>337</v>
      </c>
      <c r="F148" s="32"/>
      <c r="G148" s="50">
        <f t="shared" si="2"/>
        <v>597.5</v>
      </c>
      <c r="H148" s="50">
        <f t="shared" si="2"/>
        <v>597.5</v>
      </c>
    </row>
    <row r="149" spans="1:8" ht="30">
      <c r="A149" s="56" t="s">
        <v>328</v>
      </c>
      <c r="B149" s="32"/>
      <c r="C149" s="32" t="s">
        <v>54</v>
      </c>
      <c r="D149" s="32" t="s">
        <v>185</v>
      </c>
      <c r="E149" s="32" t="s">
        <v>338</v>
      </c>
      <c r="F149" s="32"/>
      <c r="G149" s="50">
        <f t="shared" si="2"/>
        <v>597.5</v>
      </c>
      <c r="H149" s="50">
        <f t="shared" si="2"/>
        <v>597.5</v>
      </c>
    </row>
    <row r="150" spans="1:8" ht="30">
      <c r="A150" s="56" t="s">
        <v>52</v>
      </c>
      <c r="B150" s="32"/>
      <c r="C150" s="32" t="s">
        <v>54</v>
      </c>
      <c r="D150" s="32" t="s">
        <v>185</v>
      </c>
      <c r="E150" s="32" t="s">
        <v>338</v>
      </c>
      <c r="F150" s="32" t="s">
        <v>95</v>
      </c>
      <c r="G150" s="50">
        <v>597.5</v>
      </c>
      <c r="H150" s="50">
        <v>597.5</v>
      </c>
    </row>
    <row r="151" spans="1:8" ht="30">
      <c r="A151" s="56" t="s">
        <v>552</v>
      </c>
      <c r="B151" s="32"/>
      <c r="C151" s="32" t="s">
        <v>54</v>
      </c>
      <c r="D151" s="32" t="s">
        <v>185</v>
      </c>
      <c r="E151" s="32" t="s">
        <v>339</v>
      </c>
      <c r="F151" s="32"/>
      <c r="G151" s="50">
        <f aca="true" t="shared" si="3" ref="G151:H153">SUM(G152)</f>
        <v>427.5</v>
      </c>
      <c r="H151" s="50">
        <f t="shared" si="3"/>
        <v>427.5</v>
      </c>
    </row>
    <row r="152" spans="1:8" ht="15">
      <c r="A152" s="56" t="s">
        <v>35</v>
      </c>
      <c r="B152" s="32"/>
      <c r="C152" s="32" t="s">
        <v>54</v>
      </c>
      <c r="D152" s="32" t="s">
        <v>185</v>
      </c>
      <c r="E152" s="32" t="s">
        <v>340</v>
      </c>
      <c r="F152" s="32"/>
      <c r="G152" s="50">
        <f t="shared" si="3"/>
        <v>427.5</v>
      </c>
      <c r="H152" s="50">
        <f t="shared" si="3"/>
        <v>427.5</v>
      </c>
    </row>
    <row r="153" spans="1:8" ht="45">
      <c r="A153" s="56" t="s">
        <v>323</v>
      </c>
      <c r="B153" s="32"/>
      <c r="C153" s="32" t="s">
        <v>54</v>
      </c>
      <c r="D153" s="32" t="s">
        <v>185</v>
      </c>
      <c r="E153" s="32" t="s">
        <v>486</v>
      </c>
      <c r="F153" s="32"/>
      <c r="G153" s="50">
        <f t="shared" si="3"/>
        <v>427.5</v>
      </c>
      <c r="H153" s="50">
        <f t="shared" si="3"/>
        <v>427.5</v>
      </c>
    </row>
    <row r="154" spans="1:8" ht="30">
      <c r="A154" s="56" t="s">
        <v>52</v>
      </c>
      <c r="B154" s="32"/>
      <c r="C154" s="32" t="s">
        <v>54</v>
      </c>
      <c r="D154" s="32" t="s">
        <v>185</v>
      </c>
      <c r="E154" s="32" t="s">
        <v>486</v>
      </c>
      <c r="F154" s="32" t="s">
        <v>95</v>
      </c>
      <c r="G154" s="50">
        <v>427.5</v>
      </c>
      <c r="H154" s="50">
        <v>427.5</v>
      </c>
    </row>
    <row r="155" spans="1:8" ht="15">
      <c r="A155" s="56" t="s">
        <v>208</v>
      </c>
      <c r="B155" s="32"/>
      <c r="C155" s="32" t="s">
        <v>54</v>
      </c>
      <c r="D155" s="32" t="s">
        <v>185</v>
      </c>
      <c r="E155" s="32" t="s">
        <v>209</v>
      </c>
      <c r="F155" s="32"/>
      <c r="G155" s="50">
        <f aca="true" t="shared" si="4" ref="G155:H157">SUM(G156)</f>
        <v>500</v>
      </c>
      <c r="H155" s="50">
        <f t="shared" si="4"/>
        <v>500</v>
      </c>
    </row>
    <row r="156" spans="1:8" ht="45">
      <c r="A156" s="56" t="s">
        <v>323</v>
      </c>
      <c r="B156" s="32"/>
      <c r="C156" s="32" t="s">
        <v>54</v>
      </c>
      <c r="D156" s="32" t="s">
        <v>185</v>
      </c>
      <c r="E156" s="32" t="s">
        <v>378</v>
      </c>
      <c r="F156" s="32"/>
      <c r="G156" s="50">
        <f t="shared" si="4"/>
        <v>500</v>
      </c>
      <c r="H156" s="50">
        <f t="shared" si="4"/>
        <v>500</v>
      </c>
    </row>
    <row r="157" spans="1:8" ht="30">
      <c r="A157" s="56" t="s">
        <v>377</v>
      </c>
      <c r="B157" s="32"/>
      <c r="C157" s="32" t="s">
        <v>54</v>
      </c>
      <c r="D157" s="32" t="s">
        <v>185</v>
      </c>
      <c r="E157" s="32" t="s">
        <v>379</v>
      </c>
      <c r="F157" s="32"/>
      <c r="G157" s="50">
        <f t="shared" si="4"/>
        <v>500</v>
      </c>
      <c r="H157" s="50">
        <f t="shared" si="4"/>
        <v>500</v>
      </c>
    </row>
    <row r="158" spans="1:8" ht="30">
      <c r="A158" s="56" t="s">
        <v>52</v>
      </c>
      <c r="B158" s="32"/>
      <c r="C158" s="32" t="s">
        <v>54</v>
      </c>
      <c r="D158" s="32" t="s">
        <v>185</v>
      </c>
      <c r="E158" s="32" t="s">
        <v>379</v>
      </c>
      <c r="F158" s="32" t="s">
        <v>95</v>
      </c>
      <c r="G158" s="50">
        <v>500</v>
      </c>
      <c r="H158" s="50">
        <v>500</v>
      </c>
    </row>
    <row r="159" spans="1:8" ht="15">
      <c r="A159" s="31" t="s">
        <v>12</v>
      </c>
      <c r="B159" s="85"/>
      <c r="C159" s="147" t="s">
        <v>13</v>
      </c>
      <c r="D159" s="28"/>
      <c r="E159" s="28"/>
      <c r="F159" s="28"/>
      <c r="G159" s="30">
        <f>SUM(G188)+G165+G178+G160</f>
        <v>125163.4</v>
      </c>
      <c r="H159" s="30">
        <f>SUM(H188)+H165+H178+H160</f>
        <v>124685.9</v>
      </c>
    </row>
    <row r="160" spans="1:8" ht="15">
      <c r="A160" s="57" t="s">
        <v>502</v>
      </c>
      <c r="B160" s="62"/>
      <c r="C160" s="63" t="s">
        <v>13</v>
      </c>
      <c r="D160" s="63" t="s">
        <v>181</v>
      </c>
      <c r="E160" s="63"/>
      <c r="F160" s="63"/>
      <c r="G160" s="64">
        <f aca="true" t="shared" si="5" ref="G160:H163">SUM(G161)</f>
        <v>401.2</v>
      </c>
      <c r="H160" s="64">
        <f t="shared" si="5"/>
        <v>401.2</v>
      </c>
    </row>
    <row r="161" spans="1:8" ht="30">
      <c r="A161" s="57" t="s">
        <v>646</v>
      </c>
      <c r="B161" s="62"/>
      <c r="C161" s="63" t="s">
        <v>13</v>
      </c>
      <c r="D161" s="63" t="s">
        <v>181</v>
      </c>
      <c r="E161" s="63" t="s">
        <v>503</v>
      </c>
      <c r="F161" s="63"/>
      <c r="G161" s="64">
        <f t="shared" si="5"/>
        <v>401.2</v>
      </c>
      <c r="H161" s="64">
        <f t="shared" si="5"/>
        <v>401.2</v>
      </c>
    </row>
    <row r="162" spans="1:8" ht="45">
      <c r="A162" s="57" t="s">
        <v>647</v>
      </c>
      <c r="B162" s="62"/>
      <c r="C162" s="63" t="s">
        <v>13</v>
      </c>
      <c r="D162" s="63" t="s">
        <v>181</v>
      </c>
      <c r="E162" s="63" t="s">
        <v>504</v>
      </c>
      <c r="F162" s="63"/>
      <c r="G162" s="64">
        <f>SUM(G163)</f>
        <v>401.2</v>
      </c>
      <c r="H162" s="64">
        <f>SUM(H163)</f>
        <v>401.2</v>
      </c>
    </row>
    <row r="163" spans="1:8" ht="60">
      <c r="A163" s="102" t="s">
        <v>505</v>
      </c>
      <c r="B163" s="65"/>
      <c r="C163" s="63" t="s">
        <v>13</v>
      </c>
      <c r="D163" s="63" t="s">
        <v>181</v>
      </c>
      <c r="E163" s="63" t="s">
        <v>686</v>
      </c>
      <c r="F163" s="63"/>
      <c r="G163" s="64">
        <f t="shared" si="5"/>
        <v>401.2</v>
      </c>
      <c r="H163" s="64">
        <f t="shared" si="5"/>
        <v>401.2</v>
      </c>
    </row>
    <row r="164" spans="1:8" ht="30">
      <c r="A164" s="57" t="s">
        <v>52</v>
      </c>
      <c r="B164" s="62"/>
      <c r="C164" s="63" t="s">
        <v>13</v>
      </c>
      <c r="D164" s="63" t="s">
        <v>181</v>
      </c>
      <c r="E164" s="63" t="s">
        <v>686</v>
      </c>
      <c r="F164" s="63" t="s">
        <v>95</v>
      </c>
      <c r="G164" s="64">
        <v>401.2</v>
      </c>
      <c r="H164" s="64">
        <v>401.2</v>
      </c>
    </row>
    <row r="165" spans="1:8" ht="15">
      <c r="A165" s="56" t="s">
        <v>14</v>
      </c>
      <c r="B165" s="32"/>
      <c r="C165" s="32" t="s">
        <v>13</v>
      </c>
      <c r="D165" s="32" t="s">
        <v>15</v>
      </c>
      <c r="E165" s="32"/>
      <c r="F165" s="32"/>
      <c r="G165" s="50">
        <f>SUM(G166)+G173</f>
        <v>28327.6</v>
      </c>
      <c r="H165" s="50">
        <f>SUM(H166)+H173</f>
        <v>28327.6</v>
      </c>
    </row>
    <row r="166" spans="1:8" ht="45">
      <c r="A166" s="56" t="s">
        <v>545</v>
      </c>
      <c r="B166" s="32"/>
      <c r="C166" s="32" t="s">
        <v>13</v>
      </c>
      <c r="D166" s="32" t="s">
        <v>15</v>
      </c>
      <c r="E166" s="32" t="s">
        <v>341</v>
      </c>
      <c r="F166" s="32"/>
      <c r="G166" s="50">
        <f>SUM(G167)</f>
        <v>28227.6</v>
      </c>
      <c r="H166" s="50">
        <f>SUM(H167)</f>
        <v>28227.6</v>
      </c>
    </row>
    <row r="167" spans="1:8" ht="30">
      <c r="A167" s="56" t="s">
        <v>308</v>
      </c>
      <c r="B167" s="32"/>
      <c r="C167" s="32" t="s">
        <v>13</v>
      </c>
      <c r="D167" s="32" t="s">
        <v>15</v>
      </c>
      <c r="E167" s="32" t="s">
        <v>342</v>
      </c>
      <c r="F167" s="32"/>
      <c r="G167" s="50">
        <f>SUM(G168)</f>
        <v>28227.6</v>
      </c>
      <c r="H167" s="50">
        <f>SUM(H168)</f>
        <v>28227.6</v>
      </c>
    </row>
    <row r="168" spans="1:8" ht="45">
      <c r="A168" s="56" t="s">
        <v>18</v>
      </c>
      <c r="B168" s="32"/>
      <c r="C168" s="32" t="s">
        <v>13</v>
      </c>
      <c r="D168" s="32" t="s">
        <v>15</v>
      </c>
      <c r="E168" s="32" t="s">
        <v>343</v>
      </c>
      <c r="F168" s="32"/>
      <c r="G168" s="50">
        <f>SUM(G169+G171)</f>
        <v>28227.6</v>
      </c>
      <c r="H168" s="50">
        <f>SUM(H169+H171)</f>
        <v>28227.6</v>
      </c>
    </row>
    <row r="169" spans="1:8" ht="15">
      <c r="A169" s="56" t="s">
        <v>20</v>
      </c>
      <c r="B169" s="32"/>
      <c r="C169" s="32" t="s">
        <v>13</v>
      </c>
      <c r="D169" s="32" t="s">
        <v>15</v>
      </c>
      <c r="E169" s="32" t="s">
        <v>344</v>
      </c>
      <c r="F169" s="32"/>
      <c r="G169" s="50">
        <f>SUM(G170)</f>
        <v>10527.6</v>
      </c>
      <c r="H169" s="50">
        <f>SUM(H170)</f>
        <v>10527.6</v>
      </c>
    </row>
    <row r="170" spans="1:8" ht="15">
      <c r="A170" s="56" t="s">
        <v>22</v>
      </c>
      <c r="B170" s="32"/>
      <c r="C170" s="32" t="s">
        <v>13</v>
      </c>
      <c r="D170" s="32" t="s">
        <v>15</v>
      </c>
      <c r="E170" s="32" t="s">
        <v>344</v>
      </c>
      <c r="F170" s="32" t="s">
        <v>100</v>
      </c>
      <c r="G170" s="50">
        <v>10527.6</v>
      </c>
      <c r="H170" s="50">
        <v>10527.6</v>
      </c>
    </row>
    <row r="171" spans="1:8" ht="15">
      <c r="A171" s="56" t="s">
        <v>309</v>
      </c>
      <c r="B171" s="32"/>
      <c r="C171" s="32" t="s">
        <v>13</v>
      </c>
      <c r="D171" s="32" t="s">
        <v>15</v>
      </c>
      <c r="E171" s="32" t="s">
        <v>345</v>
      </c>
      <c r="F171" s="32"/>
      <c r="G171" s="50">
        <f>SUM(G172)</f>
        <v>17700</v>
      </c>
      <c r="H171" s="50">
        <f>SUM(H172)</f>
        <v>17700</v>
      </c>
    </row>
    <row r="172" spans="1:8" ht="15">
      <c r="A172" s="56" t="s">
        <v>22</v>
      </c>
      <c r="B172" s="32"/>
      <c r="C172" s="32" t="s">
        <v>13</v>
      </c>
      <c r="D172" s="32" t="s">
        <v>15</v>
      </c>
      <c r="E172" s="32" t="s">
        <v>345</v>
      </c>
      <c r="F172" s="32" t="s">
        <v>100</v>
      </c>
      <c r="G172" s="50">
        <v>17700</v>
      </c>
      <c r="H172" s="50">
        <v>17700</v>
      </c>
    </row>
    <row r="173" spans="1:8" ht="30">
      <c r="A173" s="31" t="s">
        <v>522</v>
      </c>
      <c r="B173" s="32"/>
      <c r="C173" s="32" t="s">
        <v>13</v>
      </c>
      <c r="D173" s="32" t="s">
        <v>15</v>
      </c>
      <c r="E173" s="28" t="s">
        <v>245</v>
      </c>
      <c r="F173" s="28"/>
      <c r="G173" s="50">
        <f aca="true" t="shared" si="6" ref="G173:H175">SUM(G174)</f>
        <v>100</v>
      </c>
      <c r="H173" s="50">
        <f t="shared" si="6"/>
        <v>100</v>
      </c>
    </row>
    <row r="174" spans="1:8" ht="30">
      <c r="A174" s="31" t="s">
        <v>246</v>
      </c>
      <c r="B174" s="32"/>
      <c r="C174" s="32" t="s">
        <v>13</v>
      </c>
      <c r="D174" s="32" t="s">
        <v>15</v>
      </c>
      <c r="E174" s="28" t="s">
        <v>247</v>
      </c>
      <c r="F174" s="28"/>
      <c r="G174" s="50">
        <f t="shared" si="6"/>
        <v>100</v>
      </c>
      <c r="H174" s="50">
        <f t="shared" si="6"/>
        <v>100</v>
      </c>
    </row>
    <row r="175" spans="1:8" ht="30">
      <c r="A175" s="31" t="s">
        <v>80</v>
      </c>
      <c r="B175" s="32"/>
      <c r="C175" s="32" t="s">
        <v>13</v>
      </c>
      <c r="D175" s="32" t="s">
        <v>15</v>
      </c>
      <c r="E175" s="28" t="s">
        <v>248</v>
      </c>
      <c r="F175" s="28"/>
      <c r="G175" s="50">
        <f t="shared" si="6"/>
        <v>100</v>
      </c>
      <c r="H175" s="50">
        <f t="shared" si="6"/>
        <v>100</v>
      </c>
    </row>
    <row r="176" spans="1:8" ht="30">
      <c r="A176" s="31" t="s">
        <v>489</v>
      </c>
      <c r="B176" s="32"/>
      <c r="C176" s="32" t="s">
        <v>13</v>
      </c>
      <c r="D176" s="32" t="s">
        <v>15</v>
      </c>
      <c r="E176" s="28" t="s">
        <v>249</v>
      </c>
      <c r="F176" s="28"/>
      <c r="G176" s="50">
        <f>SUM(G177)</f>
        <v>100</v>
      </c>
      <c r="H176" s="50">
        <f>SUM(H177)</f>
        <v>100</v>
      </c>
    </row>
    <row r="177" spans="1:8" ht="30">
      <c r="A177" s="31" t="s">
        <v>52</v>
      </c>
      <c r="B177" s="32"/>
      <c r="C177" s="32" t="s">
        <v>13</v>
      </c>
      <c r="D177" s="32" t="s">
        <v>15</v>
      </c>
      <c r="E177" s="28" t="s">
        <v>249</v>
      </c>
      <c r="F177" s="28">
        <v>200</v>
      </c>
      <c r="G177" s="50">
        <v>100</v>
      </c>
      <c r="H177" s="50">
        <v>100</v>
      </c>
    </row>
    <row r="178" spans="1:8" ht="14.25" customHeight="1">
      <c r="A178" s="56" t="s">
        <v>310</v>
      </c>
      <c r="B178" s="32"/>
      <c r="C178" s="32" t="s">
        <v>13</v>
      </c>
      <c r="D178" s="32" t="s">
        <v>185</v>
      </c>
      <c r="E178" s="32"/>
      <c r="F178" s="32"/>
      <c r="G178" s="50">
        <f>SUM(G179,G184)</f>
        <v>83908.7</v>
      </c>
      <c r="H178" s="50">
        <f>SUM(H179,H184)</f>
        <v>83908.7</v>
      </c>
    </row>
    <row r="179" spans="1:8" ht="44.25" customHeight="1">
      <c r="A179" s="56" t="s">
        <v>545</v>
      </c>
      <c r="B179" s="32"/>
      <c r="C179" s="32" t="s">
        <v>13</v>
      </c>
      <c r="D179" s="32" t="s">
        <v>185</v>
      </c>
      <c r="E179" s="32" t="s">
        <v>341</v>
      </c>
      <c r="F179" s="32"/>
      <c r="G179" s="50">
        <f aca="true" t="shared" si="7" ref="G179:H182">SUM(G180)</f>
        <v>80000</v>
      </c>
      <c r="H179" s="50">
        <f t="shared" si="7"/>
        <v>80000</v>
      </c>
    </row>
    <row r="180" spans="1:8" ht="30">
      <c r="A180" s="56" t="s">
        <v>311</v>
      </c>
      <c r="B180" s="32"/>
      <c r="C180" s="32" t="s">
        <v>13</v>
      </c>
      <c r="D180" s="32" t="s">
        <v>185</v>
      </c>
      <c r="E180" s="32" t="s">
        <v>346</v>
      </c>
      <c r="F180" s="32"/>
      <c r="G180" s="50">
        <f t="shared" si="7"/>
        <v>80000</v>
      </c>
      <c r="H180" s="50">
        <f t="shared" si="7"/>
        <v>80000</v>
      </c>
    </row>
    <row r="181" spans="1:8" ht="15">
      <c r="A181" s="56" t="s">
        <v>35</v>
      </c>
      <c r="B181" s="32"/>
      <c r="C181" s="32" t="s">
        <v>13</v>
      </c>
      <c r="D181" s="32" t="s">
        <v>185</v>
      </c>
      <c r="E181" s="32" t="s">
        <v>347</v>
      </c>
      <c r="F181" s="32"/>
      <c r="G181" s="50">
        <f t="shared" si="7"/>
        <v>80000</v>
      </c>
      <c r="H181" s="50">
        <f t="shared" si="7"/>
        <v>80000</v>
      </c>
    </row>
    <row r="182" spans="1:8" ht="45">
      <c r="A182" s="56" t="s">
        <v>312</v>
      </c>
      <c r="B182" s="32"/>
      <c r="C182" s="32" t="s">
        <v>13</v>
      </c>
      <c r="D182" s="32" t="s">
        <v>185</v>
      </c>
      <c r="E182" s="32" t="s">
        <v>348</v>
      </c>
      <c r="F182" s="32"/>
      <c r="G182" s="50">
        <f t="shared" si="7"/>
        <v>80000</v>
      </c>
      <c r="H182" s="50">
        <f t="shared" si="7"/>
        <v>80000</v>
      </c>
    </row>
    <row r="183" spans="1:8" ht="30">
      <c r="A183" s="56" t="s">
        <v>52</v>
      </c>
      <c r="B183" s="32"/>
      <c r="C183" s="32" t="s">
        <v>13</v>
      </c>
      <c r="D183" s="32" t="s">
        <v>185</v>
      </c>
      <c r="E183" s="32" t="s">
        <v>348</v>
      </c>
      <c r="F183" s="32" t="s">
        <v>95</v>
      </c>
      <c r="G183" s="50">
        <v>80000</v>
      </c>
      <c r="H183" s="50">
        <v>80000</v>
      </c>
    </row>
    <row r="184" spans="1:8" ht="30">
      <c r="A184" s="56" t="s">
        <v>553</v>
      </c>
      <c r="B184" s="32"/>
      <c r="C184" s="32" t="s">
        <v>13</v>
      </c>
      <c r="D184" s="32" t="s">
        <v>185</v>
      </c>
      <c r="E184" s="32" t="s">
        <v>349</v>
      </c>
      <c r="F184" s="32"/>
      <c r="G184" s="50">
        <f aca="true" t="shared" si="8" ref="G184:H186">SUM(G185)</f>
        <v>3908.7</v>
      </c>
      <c r="H184" s="50">
        <f t="shared" si="8"/>
        <v>3908.7</v>
      </c>
    </row>
    <row r="185" spans="1:8" ht="15">
      <c r="A185" s="56" t="s">
        <v>35</v>
      </c>
      <c r="B185" s="32"/>
      <c r="C185" s="32" t="s">
        <v>13</v>
      </c>
      <c r="D185" s="32" t="s">
        <v>185</v>
      </c>
      <c r="E185" s="32" t="s">
        <v>350</v>
      </c>
      <c r="F185" s="32"/>
      <c r="G185" s="50">
        <f t="shared" si="8"/>
        <v>3908.7</v>
      </c>
      <c r="H185" s="50">
        <f t="shared" si="8"/>
        <v>3908.7</v>
      </c>
    </row>
    <row r="186" spans="1:8" ht="45">
      <c r="A186" s="56" t="s">
        <v>312</v>
      </c>
      <c r="B186" s="32"/>
      <c r="C186" s="32" t="s">
        <v>13</v>
      </c>
      <c r="D186" s="32" t="s">
        <v>185</v>
      </c>
      <c r="E186" s="32" t="s">
        <v>351</v>
      </c>
      <c r="F186" s="32"/>
      <c r="G186" s="50">
        <f t="shared" si="8"/>
        <v>3908.7</v>
      </c>
      <c r="H186" s="50">
        <f t="shared" si="8"/>
        <v>3908.7</v>
      </c>
    </row>
    <row r="187" spans="1:8" ht="30">
      <c r="A187" s="56" t="s">
        <v>52</v>
      </c>
      <c r="B187" s="32"/>
      <c r="C187" s="32" t="s">
        <v>13</v>
      </c>
      <c r="D187" s="32" t="s">
        <v>185</v>
      </c>
      <c r="E187" s="32" t="s">
        <v>351</v>
      </c>
      <c r="F187" s="32" t="s">
        <v>95</v>
      </c>
      <c r="G187" s="50">
        <v>3908.7</v>
      </c>
      <c r="H187" s="50">
        <v>3908.7</v>
      </c>
    </row>
    <row r="188" spans="1:8" ht="15">
      <c r="A188" s="31" t="s">
        <v>23</v>
      </c>
      <c r="B188" s="85"/>
      <c r="C188" s="147" t="s">
        <v>13</v>
      </c>
      <c r="D188" s="147" t="s">
        <v>24</v>
      </c>
      <c r="E188" s="28"/>
      <c r="F188" s="28"/>
      <c r="G188" s="30">
        <f>SUM(+G189+G198+G204+G213)</f>
        <v>12525.9</v>
      </c>
      <c r="H188" s="30">
        <f>SUM(+H189+H198+H204+H213)</f>
        <v>12048.4</v>
      </c>
    </row>
    <row r="189" spans="1:8" ht="30">
      <c r="A189" s="31" t="s">
        <v>554</v>
      </c>
      <c r="B189" s="85"/>
      <c r="C189" s="147" t="s">
        <v>13</v>
      </c>
      <c r="D189" s="147" t="s">
        <v>24</v>
      </c>
      <c r="E189" s="28" t="s">
        <v>263</v>
      </c>
      <c r="F189" s="28"/>
      <c r="G189" s="30">
        <f>SUM(G190+G194)</f>
        <v>3500</v>
      </c>
      <c r="H189" s="30">
        <f>SUM(H190+H194)</f>
        <v>3500</v>
      </c>
    </row>
    <row r="190" spans="1:8" ht="30">
      <c r="A190" s="31" t="s">
        <v>289</v>
      </c>
      <c r="B190" s="85"/>
      <c r="C190" s="147" t="s">
        <v>13</v>
      </c>
      <c r="D190" s="147" t="s">
        <v>24</v>
      </c>
      <c r="E190" s="147" t="s">
        <v>264</v>
      </c>
      <c r="F190" s="28"/>
      <c r="G190" s="30">
        <f aca="true" t="shared" si="9" ref="G190:H192">SUM(G191)</f>
        <v>1500</v>
      </c>
      <c r="H190" s="30">
        <f t="shared" si="9"/>
        <v>1500</v>
      </c>
    </row>
    <row r="191" spans="1:8" ht="45">
      <c r="A191" s="69" t="s">
        <v>18</v>
      </c>
      <c r="B191" s="124"/>
      <c r="C191" s="147" t="s">
        <v>13</v>
      </c>
      <c r="D191" s="147" t="s">
        <v>24</v>
      </c>
      <c r="E191" s="147" t="s">
        <v>423</v>
      </c>
      <c r="F191" s="28"/>
      <c r="G191" s="30">
        <f t="shared" si="9"/>
        <v>1500</v>
      </c>
      <c r="H191" s="30">
        <f t="shared" si="9"/>
        <v>1500</v>
      </c>
    </row>
    <row r="192" spans="1:8" ht="30">
      <c r="A192" s="31" t="s">
        <v>265</v>
      </c>
      <c r="B192" s="85"/>
      <c r="C192" s="147" t="s">
        <v>13</v>
      </c>
      <c r="D192" s="147" t="s">
        <v>24</v>
      </c>
      <c r="E192" s="147" t="s">
        <v>307</v>
      </c>
      <c r="F192" s="147"/>
      <c r="G192" s="30">
        <f t="shared" si="9"/>
        <v>1500</v>
      </c>
      <c r="H192" s="30">
        <f t="shared" si="9"/>
        <v>1500</v>
      </c>
    </row>
    <row r="193" spans="1:8" ht="15">
      <c r="A193" s="31" t="s">
        <v>22</v>
      </c>
      <c r="B193" s="85"/>
      <c r="C193" s="147" t="s">
        <v>13</v>
      </c>
      <c r="D193" s="147" t="s">
        <v>24</v>
      </c>
      <c r="E193" s="147" t="s">
        <v>307</v>
      </c>
      <c r="F193" s="147" t="s">
        <v>100</v>
      </c>
      <c r="G193" s="30">
        <v>1500</v>
      </c>
      <c r="H193" s="30">
        <v>1500</v>
      </c>
    </row>
    <row r="194" spans="1:8" ht="15">
      <c r="A194" s="31" t="s">
        <v>266</v>
      </c>
      <c r="B194" s="85"/>
      <c r="C194" s="147" t="s">
        <v>13</v>
      </c>
      <c r="D194" s="147" t="s">
        <v>24</v>
      </c>
      <c r="E194" s="147" t="s">
        <v>267</v>
      </c>
      <c r="F194" s="28"/>
      <c r="G194" s="30">
        <f aca="true" t="shared" si="10" ref="G194:H196">SUM(G195)</f>
        <v>2000</v>
      </c>
      <c r="H194" s="30">
        <f t="shared" si="10"/>
        <v>2000</v>
      </c>
    </row>
    <row r="195" spans="1:8" ht="30">
      <c r="A195" s="69" t="s">
        <v>69</v>
      </c>
      <c r="B195" s="124"/>
      <c r="C195" s="147" t="s">
        <v>13</v>
      </c>
      <c r="D195" s="147" t="s">
        <v>24</v>
      </c>
      <c r="E195" s="147" t="s">
        <v>483</v>
      </c>
      <c r="F195" s="28"/>
      <c r="G195" s="30">
        <f t="shared" si="10"/>
        <v>2000</v>
      </c>
      <c r="H195" s="30">
        <f t="shared" si="10"/>
        <v>2000</v>
      </c>
    </row>
    <row r="196" spans="1:8" ht="30">
      <c r="A196" s="31" t="s">
        <v>648</v>
      </c>
      <c r="B196" s="85"/>
      <c r="C196" s="147" t="s">
        <v>13</v>
      </c>
      <c r="D196" s="147" t="s">
        <v>24</v>
      </c>
      <c r="E196" s="147" t="s">
        <v>305</v>
      </c>
      <c r="F196" s="147"/>
      <c r="G196" s="30">
        <f t="shared" si="10"/>
        <v>2000</v>
      </c>
      <c r="H196" s="30">
        <f t="shared" si="10"/>
        <v>2000</v>
      </c>
    </row>
    <row r="197" spans="1:8" ht="30">
      <c r="A197" s="31" t="s">
        <v>260</v>
      </c>
      <c r="B197" s="85"/>
      <c r="C197" s="147" t="s">
        <v>13</v>
      </c>
      <c r="D197" s="147" t="s">
        <v>24</v>
      </c>
      <c r="E197" s="147" t="s">
        <v>305</v>
      </c>
      <c r="F197" s="147" t="s">
        <v>127</v>
      </c>
      <c r="G197" s="30">
        <v>2000</v>
      </c>
      <c r="H197" s="30">
        <v>2000</v>
      </c>
    </row>
    <row r="198" spans="1:8" ht="30">
      <c r="A198" s="56" t="s">
        <v>555</v>
      </c>
      <c r="B198" s="32"/>
      <c r="C198" s="32" t="s">
        <v>13</v>
      </c>
      <c r="D198" s="32" t="s">
        <v>24</v>
      </c>
      <c r="E198" s="32" t="s">
        <v>352</v>
      </c>
      <c r="F198" s="32"/>
      <c r="G198" s="50">
        <f>SUM(G199)</f>
        <v>5826.8</v>
      </c>
      <c r="H198" s="50">
        <f>SUM(H199)</f>
        <v>5826.8</v>
      </c>
    </row>
    <row r="199" spans="1:8" ht="30">
      <c r="A199" s="56" t="s">
        <v>556</v>
      </c>
      <c r="B199" s="32"/>
      <c r="C199" s="32" t="s">
        <v>13</v>
      </c>
      <c r="D199" s="32" t="s">
        <v>24</v>
      </c>
      <c r="E199" s="32" t="s">
        <v>353</v>
      </c>
      <c r="F199" s="32"/>
      <c r="G199" s="50">
        <f>SUM(G200)</f>
        <v>5826.8</v>
      </c>
      <c r="H199" s="50">
        <f>SUM(H200)</f>
        <v>5826.8</v>
      </c>
    </row>
    <row r="200" spans="1:8" ht="30">
      <c r="A200" s="56" t="s">
        <v>45</v>
      </c>
      <c r="B200" s="32"/>
      <c r="C200" s="32" t="s">
        <v>13</v>
      </c>
      <c r="D200" s="32" t="s">
        <v>24</v>
      </c>
      <c r="E200" s="32" t="s">
        <v>354</v>
      </c>
      <c r="F200" s="32"/>
      <c r="G200" s="50">
        <f>SUM(G201:G203)</f>
        <v>5826.8</v>
      </c>
      <c r="H200" s="50">
        <f>SUM(H201:H203)</f>
        <v>5826.8</v>
      </c>
    </row>
    <row r="201" spans="1:8" ht="45">
      <c r="A201" s="56" t="s">
        <v>51</v>
      </c>
      <c r="B201" s="32"/>
      <c r="C201" s="32" t="s">
        <v>13</v>
      </c>
      <c r="D201" s="32" t="s">
        <v>24</v>
      </c>
      <c r="E201" s="32" t="s">
        <v>354</v>
      </c>
      <c r="F201" s="32" t="s">
        <v>93</v>
      </c>
      <c r="G201" s="50">
        <v>4777.5</v>
      </c>
      <c r="H201" s="50">
        <v>4777.5</v>
      </c>
    </row>
    <row r="202" spans="1:8" ht="30">
      <c r="A202" s="56" t="s">
        <v>52</v>
      </c>
      <c r="B202" s="32"/>
      <c r="C202" s="32" t="s">
        <v>13</v>
      </c>
      <c r="D202" s="32" t="s">
        <v>24</v>
      </c>
      <c r="E202" s="32" t="s">
        <v>354</v>
      </c>
      <c r="F202" s="32" t="s">
        <v>95</v>
      </c>
      <c r="G202" s="50">
        <v>1027.5</v>
      </c>
      <c r="H202" s="50">
        <v>1027.5</v>
      </c>
    </row>
    <row r="203" spans="1:8" ht="15">
      <c r="A203" s="56" t="s">
        <v>22</v>
      </c>
      <c r="B203" s="32"/>
      <c r="C203" s="32" t="s">
        <v>13</v>
      </c>
      <c r="D203" s="32" t="s">
        <v>24</v>
      </c>
      <c r="E203" s="32" t="s">
        <v>354</v>
      </c>
      <c r="F203" s="32" t="s">
        <v>100</v>
      </c>
      <c r="G203" s="50">
        <v>21.8</v>
      </c>
      <c r="H203" s="50">
        <v>21.8</v>
      </c>
    </row>
    <row r="204" spans="1:8" ht="30">
      <c r="A204" s="31" t="s">
        <v>522</v>
      </c>
      <c r="B204" s="85"/>
      <c r="C204" s="147" t="s">
        <v>13</v>
      </c>
      <c r="D204" s="147" t="s">
        <v>24</v>
      </c>
      <c r="E204" s="28" t="s">
        <v>245</v>
      </c>
      <c r="F204" s="147"/>
      <c r="G204" s="30">
        <f>SUM(G205)+G208+G212</f>
        <v>1100.1</v>
      </c>
      <c r="H204" s="30">
        <f>SUM(H205)+H208+H212</f>
        <v>622.6</v>
      </c>
    </row>
    <row r="205" spans="1:8" ht="52.5" customHeight="1">
      <c r="A205" s="31" t="s">
        <v>268</v>
      </c>
      <c r="B205" s="85"/>
      <c r="C205" s="147" t="s">
        <v>13</v>
      </c>
      <c r="D205" s="147" t="s">
        <v>24</v>
      </c>
      <c r="E205" s="28" t="s">
        <v>269</v>
      </c>
      <c r="F205" s="147"/>
      <c r="G205" s="30">
        <f>SUM(G206)</f>
        <v>622.6</v>
      </c>
      <c r="H205" s="30">
        <f>SUM(H206)</f>
        <v>622.6</v>
      </c>
    </row>
    <row r="206" spans="1:8" ht="30">
      <c r="A206" s="31" t="s">
        <v>52</v>
      </c>
      <c r="B206" s="85"/>
      <c r="C206" s="147" t="s">
        <v>13</v>
      </c>
      <c r="D206" s="147" t="s">
        <v>24</v>
      </c>
      <c r="E206" s="28" t="s">
        <v>269</v>
      </c>
      <c r="F206" s="147" t="s">
        <v>95</v>
      </c>
      <c r="G206" s="30">
        <v>622.6</v>
      </c>
      <c r="H206" s="30">
        <v>622.6</v>
      </c>
    </row>
    <row r="207" spans="1:8" ht="30">
      <c r="A207" s="27" t="s">
        <v>523</v>
      </c>
      <c r="B207" s="85"/>
      <c r="C207" s="77" t="s">
        <v>13</v>
      </c>
      <c r="D207" s="77" t="s">
        <v>24</v>
      </c>
      <c r="E207" s="58" t="s">
        <v>682</v>
      </c>
      <c r="F207" s="28"/>
      <c r="G207" s="30"/>
      <c r="H207" s="30"/>
    </row>
    <row r="208" spans="1:8" ht="30">
      <c r="A208" s="27" t="s">
        <v>52</v>
      </c>
      <c r="B208" s="85"/>
      <c r="C208" s="77" t="s">
        <v>13</v>
      </c>
      <c r="D208" s="77" t="s">
        <v>24</v>
      </c>
      <c r="E208" s="58" t="s">
        <v>682</v>
      </c>
      <c r="F208" s="28">
        <v>200</v>
      </c>
      <c r="G208" s="30">
        <v>227.5</v>
      </c>
      <c r="H208" s="30"/>
    </row>
    <row r="209" spans="1:8" ht="30" hidden="1">
      <c r="A209" s="27" t="s">
        <v>683</v>
      </c>
      <c r="B209" s="85"/>
      <c r="C209" s="77" t="s">
        <v>13</v>
      </c>
      <c r="D209" s="77" t="s">
        <v>24</v>
      </c>
      <c r="E209" s="58" t="s">
        <v>684</v>
      </c>
      <c r="F209" s="28"/>
      <c r="G209" s="30"/>
      <c r="H209" s="30"/>
    </row>
    <row r="210" spans="1:8" ht="30" hidden="1">
      <c r="A210" s="27" t="s">
        <v>52</v>
      </c>
      <c r="B210" s="85"/>
      <c r="C210" s="77" t="s">
        <v>13</v>
      </c>
      <c r="D210" s="77" t="s">
        <v>24</v>
      </c>
      <c r="E210" s="58" t="s">
        <v>684</v>
      </c>
      <c r="F210" s="28">
        <v>200</v>
      </c>
      <c r="G210" s="30"/>
      <c r="H210" s="30"/>
    </row>
    <row r="211" spans="1:8" ht="30">
      <c r="A211" s="27" t="s">
        <v>524</v>
      </c>
      <c r="B211" s="85"/>
      <c r="C211" s="77" t="s">
        <v>13</v>
      </c>
      <c r="D211" s="77" t="s">
        <v>24</v>
      </c>
      <c r="E211" s="58" t="s">
        <v>685</v>
      </c>
      <c r="F211" s="28"/>
      <c r="G211" s="30"/>
      <c r="H211" s="30"/>
    </row>
    <row r="212" spans="1:8" ht="30">
      <c r="A212" s="27" t="s">
        <v>52</v>
      </c>
      <c r="B212" s="85"/>
      <c r="C212" s="77" t="s">
        <v>13</v>
      </c>
      <c r="D212" s="77" t="s">
        <v>24</v>
      </c>
      <c r="E212" s="58" t="s">
        <v>685</v>
      </c>
      <c r="F212" s="28">
        <v>200</v>
      </c>
      <c r="G212" s="30">
        <v>250</v>
      </c>
      <c r="H212" s="30"/>
    </row>
    <row r="213" spans="1:8" ht="30">
      <c r="A213" s="56" t="s">
        <v>649</v>
      </c>
      <c r="B213" s="85"/>
      <c r="C213" s="147" t="s">
        <v>13</v>
      </c>
      <c r="D213" s="147" t="s">
        <v>24</v>
      </c>
      <c r="E213" s="28" t="s">
        <v>525</v>
      </c>
      <c r="F213" s="147"/>
      <c r="G213" s="30">
        <f>SUM(G214+G217)</f>
        <v>2099</v>
      </c>
      <c r="H213" s="30">
        <f>SUM(H214+H217)</f>
        <v>2099</v>
      </c>
    </row>
    <row r="214" spans="1:8" ht="15">
      <c r="A214" s="27" t="s">
        <v>35</v>
      </c>
      <c r="B214" s="85"/>
      <c r="C214" s="77" t="s">
        <v>13</v>
      </c>
      <c r="D214" s="77" t="s">
        <v>24</v>
      </c>
      <c r="E214" s="58" t="s">
        <v>526</v>
      </c>
      <c r="F214" s="77"/>
      <c r="G214" s="30">
        <f>SUM(G215)</f>
        <v>99</v>
      </c>
      <c r="H214" s="30">
        <f>SUM(H215)</f>
        <v>99</v>
      </c>
    </row>
    <row r="215" spans="1:8" ht="30">
      <c r="A215" s="27" t="s">
        <v>52</v>
      </c>
      <c r="B215" s="85"/>
      <c r="C215" s="77" t="s">
        <v>13</v>
      </c>
      <c r="D215" s="77" t="s">
        <v>24</v>
      </c>
      <c r="E215" s="58" t="s">
        <v>526</v>
      </c>
      <c r="F215" s="77" t="s">
        <v>95</v>
      </c>
      <c r="G215" s="30">
        <v>99</v>
      </c>
      <c r="H215" s="30">
        <v>99</v>
      </c>
    </row>
    <row r="216" spans="1:8" ht="30">
      <c r="A216" s="27" t="s">
        <v>69</v>
      </c>
      <c r="B216" s="85"/>
      <c r="C216" s="77" t="s">
        <v>13</v>
      </c>
      <c r="D216" s="77" t="s">
        <v>24</v>
      </c>
      <c r="E216" s="58" t="s">
        <v>527</v>
      </c>
      <c r="F216" s="77"/>
      <c r="G216" s="30">
        <f>SUM(G217)</f>
        <v>2000</v>
      </c>
      <c r="H216" s="30">
        <f>SUM(H217)</f>
        <v>2000</v>
      </c>
    </row>
    <row r="217" spans="1:8" ht="30">
      <c r="A217" s="27" t="s">
        <v>650</v>
      </c>
      <c r="B217" s="85"/>
      <c r="C217" s="77" t="s">
        <v>13</v>
      </c>
      <c r="D217" s="77" t="s">
        <v>24</v>
      </c>
      <c r="E217" s="58" t="s">
        <v>528</v>
      </c>
      <c r="F217" s="77"/>
      <c r="G217" s="30">
        <f>SUM(G218)</f>
        <v>2000</v>
      </c>
      <c r="H217" s="30">
        <f>SUM(H218)</f>
        <v>2000</v>
      </c>
    </row>
    <row r="218" spans="1:8" ht="30">
      <c r="A218" s="27" t="s">
        <v>260</v>
      </c>
      <c r="B218" s="85"/>
      <c r="C218" s="77" t="s">
        <v>13</v>
      </c>
      <c r="D218" s="77" t="s">
        <v>24</v>
      </c>
      <c r="E218" s="58" t="s">
        <v>528</v>
      </c>
      <c r="F218" s="77" t="s">
        <v>127</v>
      </c>
      <c r="G218" s="30">
        <v>2000</v>
      </c>
      <c r="H218" s="30">
        <v>2000</v>
      </c>
    </row>
    <row r="219" spans="1:8" ht="15">
      <c r="A219" s="31" t="s">
        <v>270</v>
      </c>
      <c r="B219" s="85"/>
      <c r="C219" s="147" t="s">
        <v>181</v>
      </c>
      <c r="D219" s="147"/>
      <c r="E219" s="28"/>
      <c r="F219" s="147"/>
      <c r="G219" s="30">
        <f>SUM(G220+G229+G255+G279)</f>
        <v>242212.5</v>
      </c>
      <c r="H219" s="30">
        <f>SUM(H220+H229+H255+H279)</f>
        <v>161411.5</v>
      </c>
    </row>
    <row r="220" spans="1:8" ht="15">
      <c r="A220" s="31" t="s">
        <v>187</v>
      </c>
      <c r="B220" s="85"/>
      <c r="C220" s="147" t="s">
        <v>181</v>
      </c>
      <c r="D220" s="147" t="s">
        <v>34</v>
      </c>
      <c r="E220" s="28"/>
      <c r="F220" s="147"/>
      <c r="G220" s="30">
        <f>SUM(G226)+G221</f>
        <v>129487.5</v>
      </c>
      <c r="H220" s="30">
        <f>SUM(H226)+H221</f>
        <v>70262</v>
      </c>
    </row>
    <row r="221" spans="1:8" ht="45">
      <c r="A221" s="54" t="s">
        <v>533</v>
      </c>
      <c r="B221" s="54"/>
      <c r="C221" s="77" t="s">
        <v>181</v>
      </c>
      <c r="D221" s="77" t="s">
        <v>34</v>
      </c>
      <c r="E221" s="58" t="s">
        <v>529</v>
      </c>
      <c r="F221" s="77"/>
      <c r="G221" s="30">
        <f aca="true" t="shared" si="11" ref="G221:H223">SUM(G222)</f>
        <v>129487.5</v>
      </c>
      <c r="H221" s="30">
        <f t="shared" si="11"/>
        <v>70262</v>
      </c>
    </row>
    <row r="222" spans="1:8" ht="30">
      <c r="A222" s="54" t="s">
        <v>651</v>
      </c>
      <c r="B222" s="54"/>
      <c r="C222" s="77" t="s">
        <v>181</v>
      </c>
      <c r="D222" s="77" t="s">
        <v>34</v>
      </c>
      <c r="E222" s="58" t="s">
        <v>530</v>
      </c>
      <c r="F222" s="77"/>
      <c r="G222" s="30">
        <f t="shared" si="11"/>
        <v>129487.5</v>
      </c>
      <c r="H222" s="30">
        <f t="shared" si="11"/>
        <v>70262</v>
      </c>
    </row>
    <row r="223" spans="1:8" ht="30">
      <c r="A223" s="27" t="s">
        <v>688</v>
      </c>
      <c r="B223" s="27"/>
      <c r="C223" s="77" t="s">
        <v>181</v>
      </c>
      <c r="D223" s="77" t="s">
        <v>34</v>
      </c>
      <c r="E223" s="58" t="s">
        <v>687</v>
      </c>
      <c r="F223" s="77"/>
      <c r="G223" s="30">
        <f t="shared" si="11"/>
        <v>129487.5</v>
      </c>
      <c r="H223" s="30">
        <f t="shared" si="11"/>
        <v>70262</v>
      </c>
    </row>
    <row r="224" spans="1:8" ht="45">
      <c r="A224" s="27" t="s">
        <v>532</v>
      </c>
      <c r="B224" s="27"/>
      <c r="C224" s="77" t="s">
        <v>181</v>
      </c>
      <c r="D224" s="77" t="s">
        <v>34</v>
      </c>
      <c r="E224" s="58" t="s">
        <v>689</v>
      </c>
      <c r="F224" s="77"/>
      <c r="G224" s="30">
        <f>SUM(G225)</f>
        <v>129487.5</v>
      </c>
      <c r="H224" s="30">
        <f>SUM(H225)</f>
        <v>70262</v>
      </c>
    </row>
    <row r="225" spans="1:8" ht="30">
      <c r="A225" s="27" t="s">
        <v>285</v>
      </c>
      <c r="B225" s="27"/>
      <c r="C225" s="77" t="s">
        <v>181</v>
      </c>
      <c r="D225" s="77" t="s">
        <v>34</v>
      </c>
      <c r="E225" s="58" t="s">
        <v>689</v>
      </c>
      <c r="F225" s="77" t="s">
        <v>286</v>
      </c>
      <c r="G225" s="30">
        <v>129487.5</v>
      </c>
      <c r="H225" s="30">
        <v>70262</v>
      </c>
    </row>
    <row r="226" spans="1:8" ht="30" hidden="1">
      <c r="A226" s="31" t="s">
        <v>271</v>
      </c>
      <c r="B226" s="85"/>
      <c r="C226" s="147" t="s">
        <v>181</v>
      </c>
      <c r="D226" s="147" t="s">
        <v>34</v>
      </c>
      <c r="E226" s="28" t="s">
        <v>272</v>
      </c>
      <c r="F226" s="147"/>
      <c r="G226" s="30">
        <f>SUM(G227)</f>
        <v>0</v>
      </c>
      <c r="H226" s="30">
        <f>SUM(H227)</f>
        <v>0</v>
      </c>
    </row>
    <row r="227" spans="1:8" ht="30" hidden="1">
      <c r="A227" s="31" t="s">
        <v>273</v>
      </c>
      <c r="B227" s="85"/>
      <c r="C227" s="147" t="s">
        <v>274</v>
      </c>
      <c r="D227" s="147" t="s">
        <v>34</v>
      </c>
      <c r="E227" s="28" t="s">
        <v>275</v>
      </c>
      <c r="F227" s="147"/>
      <c r="G227" s="30">
        <f>SUM(G228)</f>
        <v>0</v>
      </c>
      <c r="H227" s="30">
        <f>SUM(H228)</f>
        <v>0</v>
      </c>
    </row>
    <row r="228" spans="1:8" ht="15" hidden="1">
      <c r="A228" s="31" t="s">
        <v>94</v>
      </c>
      <c r="B228" s="85"/>
      <c r="C228" s="147" t="s">
        <v>274</v>
      </c>
      <c r="D228" s="147" t="s">
        <v>34</v>
      </c>
      <c r="E228" s="28" t="s">
        <v>275</v>
      </c>
      <c r="F228" s="147" t="s">
        <v>95</v>
      </c>
      <c r="G228" s="30"/>
      <c r="H228" s="30"/>
    </row>
    <row r="229" spans="1:8" ht="15">
      <c r="A229" s="56" t="s">
        <v>188</v>
      </c>
      <c r="B229" s="32"/>
      <c r="C229" s="32" t="s">
        <v>181</v>
      </c>
      <c r="D229" s="32" t="s">
        <v>44</v>
      </c>
      <c r="E229" s="32"/>
      <c r="F229" s="32"/>
      <c r="G229" s="50">
        <f>SUM(G234,G238,G242)+G249+G230</f>
        <v>12706.5</v>
      </c>
      <c r="H229" s="50">
        <f>SUM(H234,H238,H242)+H249+H230</f>
        <v>12706.5</v>
      </c>
    </row>
    <row r="230" spans="1:8" ht="45">
      <c r="A230" s="57" t="s">
        <v>533</v>
      </c>
      <c r="B230" s="32"/>
      <c r="C230" s="32" t="s">
        <v>181</v>
      </c>
      <c r="D230" s="32" t="s">
        <v>44</v>
      </c>
      <c r="E230" s="55" t="s">
        <v>529</v>
      </c>
      <c r="F230" s="32"/>
      <c r="G230" s="30">
        <f aca="true" t="shared" si="12" ref="G230:H232">SUM(G231)</f>
        <v>8139.5</v>
      </c>
      <c r="H230" s="30">
        <f t="shared" si="12"/>
        <v>8139.5</v>
      </c>
    </row>
    <row r="231" spans="1:8" ht="15">
      <c r="A231" s="54" t="s">
        <v>318</v>
      </c>
      <c r="B231" s="32"/>
      <c r="C231" s="32" t="s">
        <v>181</v>
      </c>
      <c r="D231" s="32" t="s">
        <v>44</v>
      </c>
      <c r="E231" s="55" t="s">
        <v>534</v>
      </c>
      <c r="F231" s="32"/>
      <c r="G231" s="30">
        <f t="shared" si="12"/>
        <v>8139.5</v>
      </c>
      <c r="H231" s="30">
        <f t="shared" si="12"/>
        <v>8139.5</v>
      </c>
    </row>
    <row r="232" spans="1:8" ht="60">
      <c r="A232" s="56" t="s">
        <v>536</v>
      </c>
      <c r="B232" s="32"/>
      <c r="C232" s="32" t="s">
        <v>181</v>
      </c>
      <c r="D232" s="32" t="s">
        <v>44</v>
      </c>
      <c r="E232" s="147" t="s">
        <v>690</v>
      </c>
      <c r="F232" s="32"/>
      <c r="G232" s="30">
        <f t="shared" si="12"/>
        <v>8139.5</v>
      </c>
      <c r="H232" s="30">
        <f t="shared" si="12"/>
        <v>8139.5</v>
      </c>
    </row>
    <row r="233" spans="1:8" ht="30">
      <c r="A233" s="56" t="s">
        <v>52</v>
      </c>
      <c r="B233" s="32"/>
      <c r="C233" s="32" t="s">
        <v>181</v>
      </c>
      <c r="D233" s="32" t="s">
        <v>44</v>
      </c>
      <c r="E233" s="147" t="s">
        <v>690</v>
      </c>
      <c r="F233" s="32" t="s">
        <v>95</v>
      </c>
      <c r="G233" s="50">
        <v>8139.5</v>
      </c>
      <c r="H233" s="50">
        <v>8139.5</v>
      </c>
    </row>
    <row r="234" spans="1:8" ht="45">
      <c r="A234" s="56" t="s">
        <v>557</v>
      </c>
      <c r="B234" s="32"/>
      <c r="C234" s="32" t="s">
        <v>181</v>
      </c>
      <c r="D234" s="32" t="s">
        <v>44</v>
      </c>
      <c r="E234" s="32" t="s">
        <v>355</v>
      </c>
      <c r="F234" s="32"/>
      <c r="G234" s="50">
        <f aca="true" t="shared" si="13" ref="G234:H236">SUM(G235)</f>
        <v>3500</v>
      </c>
      <c r="H234" s="50">
        <f t="shared" si="13"/>
        <v>3500</v>
      </c>
    </row>
    <row r="235" spans="1:8" ht="15">
      <c r="A235" s="56" t="s">
        <v>35</v>
      </c>
      <c r="B235" s="32"/>
      <c r="C235" s="32" t="s">
        <v>181</v>
      </c>
      <c r="D235" s="32" t="s">
        <v>44</v>
      </c>
      <c r="E235" s="32" t="s">
        <v>356</v>
      </c>
      <c r="F235" s="32"/>
      <c r="G235" s="50">
        <f t="shared" si="13"/>
        <v>3500</v>
      </c>
      <c r="H235" s="50">
        <f t="shared" si="13"/>
        <v>3500</v>
      </c>
    </row>
    <row r="236" spans="1:8" ht="15">
      <c r="A236" s="56" t="s">
        <v>314</v>
      </c>
      <c r="B236" s="32"/>
      <c r="C236" s="32" t="s">
        <v>181</v>
      </c>
      <c r="D236" s="32" t="s">
        <v>44</v>
      </c>
      <c r="E236" s="32" t="s">
        <v>357</v>
      </c>
      <c r="F236" s="32"/>
      <c r="G236" s="50">
        <f t="shared" si="13"/>
        <v>3500</v>
      </c>
      <c r="H236" s="50">
        <f t="shared" si="13"/>
        <v>3500</v>
      </c>
    </row>
    <row r="237" spans="1:8" ht="30">
      <c r="A237" s="56" t="s">
        <v>52</v>
      </c>
      <c r="B237" s="32"/>
      <c r="C237" s="32" t="s">
        <v>181</v>
      </c>
      <c r="D237" s="32" t="s">
        <v>44</v>
      </c>
      <c r="E237" s="32" t="s">
        <v>357</v>
      </c>
      <c r="F237" s="32" t="s">
        <v>95</v>
      </c>
      <c r="G237" s="50">
        <v>3500</v>
      </c>
      <c r="H237" s="50">
        <v>3500</v>
      </c>
    </row>
    <row r="238" spans="1:8" ht="45">
      <c r="A238" s="56" t="s">
        <v>558</v>
      </c>
      <c r="B238" s="32"/>
      <c r="C238" s="32" t="s">
        <v>181</v>
      </c>
      <c r="D238" s="32" t="s">
        <v>44</v>
      </c>
      <c r="E238" s="32" t="s">
        <v>358</v>
      </c>
      <c r="F238" s="32"/>
      <c r="G238" s="50">
        <f aca="true" t="shared" si="14" ref="G238:H240">SUM(G239)</f>
        <v>1067</v>
      </c>
      <c r="H238" s="50">
        <f t="shared" si="14"/>
        <v>1067</v>
      </c>
    </row>
    <row r="239" spans="1:8" ht="15">
      <c r="A239" s="56" t="s">
        <v>35</v>
      </c>
      <c r="B239" s="32"/>
      <c r="C239" s="32" t="s">
        <v>181</v>
      </c>
      <c r="D239" s="32" t="s">
        <v>44</v>
      </c>
      <c r="E239" s="32" t="s">
        <v>359</v>
      </c>
      <c r="F239" s="32"/>
      <c r="G239" s="50">
        <f t="shared" si="14"/>
        <v>1067</v>
      </c>
      <c r="H239" s="50">
        <f t="shared" si="14"/>
        <v>1067</v>
      </c>
    </row>
    <row r="240" spans="1:8" ht="15">
      <c r="A240" s="56" t="s">
        <v>314</v>
      </c>
      <c r="B240" s="32"/>
      <c r="C240" s="32" t="s">
        <v>181</v>
      </c>
      <c r="D240" s="32" t="s">
        <v>44</v>
      </c>
      <c r="E240" s="32" t="s">
        <v>360</v>
      </c>
      <c r="F240" s="32"/>
      <c r="G240" s="50">
        <f t="shared" si="14"/>
        <v>1067</v>
      </c>
      <c r="H240" s="50">
        <f t="shared" si="14"/>
        <v>1067</v>
      </c>
    </row>
    <row r="241" spans="1:8" ht="29.25" customHeight="1">
      <c r="A241" s="56" t="s">
        <v>52</v>
      </c>
      <c r="B241" s="32"/>
      <c r="C241" s="32" t="s">
        <v>181</v>
      </c>
      <c r="D241" s="32" t="s">
        <v>44</v>
      </c>
      <c r="E241" s="32" t="s">
        <v>360</v>
      </c>
      <c r="F241" s="32" t="s">
        <v>95</v>
      </c>
      <c r="G241" s="50">
        <v>1067</v>
      </c>
      <c r="H241" s="50">
        <v>1067</v>
      </c>
    </row>
    <row r="242" spans="1:8" ht="30" hidden="1">
      <c r="A242" s="56" t="s">
        <v>280</v>
      </c>
      <c r="B242" s="32"/>
      <c r="C242" s="32" t="s">
        <v>181</v>
      </c>
      <c r="D242" s="32" t="s">
        <v>44</v>
      </c>
      <c r="E242" s="32" t="s">
        <v>281</v>
      </c>
      <c r="F242" s="32"/>
      <c r="G242" s="50">
        <f>SUM(G243,G246)</f>
        <v>0</v>
      </c>
      <c r="H242" s="50">
        <f>SUM(H243,H246)</f>
        <v>0</v>
      </c>
    </row>
    <row r="243" spans="1:8" ht="30" hidden="1">
      <c r="A243" s="56" t="s">
        <v>315</v>
      </c>
      <c r="B243" s="32"/>
      <c r="C243" s="32" t="s">
        <v>181</v>
      </c>
      <c r="D243" s="32" t="s">
        <v>44</v>
      </c>
      <c r="E243" s="32" t="s">
        <v>361</v>
      </c>
      <c r="F243" s="32"/>
      <c r="G243" s="50">
        <f>SUM(G244)</f>
        <v>0</v>
      </c>
      <c r="H243" s="50">
        <f>SUM(H244)</f>
        <v>0</v>
      </c>
    </row>
    <row r="244" spans="1:8" ht="30" hidden="1">
      <c r="A244" s="56" t="s">
        <v>316</v>
      </c>
      <c r="B244" s="32"/>
      <c r="C244" s="32" t="s">
        <v>181</v>
      </c>
      <c r="D244" s="32" t="s">
        <v>44</v>
      </c>
      <c r="E244" s="32" t="s">
        <v>362</v>
      </c>
      <c r="F244" s="32"/>
      <c r="G244" s="50">
        <f>SUM(G245)</f>
        <v>0</v>
      </c>
      <c r="H244" s="50">
        <f>SUM(H245)</f>
        <v>0</v>
      </c>
    </row>
    <row r="245" spans="1:8" ht="30" hidden="1">
      <c r="A245" s="56" t="s">
        <v>317</v>
      </c>
      <c r="B245" s="32"/>
      <c r="C245" s="32" t="s">
        <v>181</v>
      </c>
      <c r="D245" s="32" t="s">
        <v>44</v>
      </c>
      <c r="E245" s="32" t="s">
        <v>362</v>
      </c>
      <c r="F245" s="32" t="s">
        <v>286</v>
      </c>
      <c r="G245" s="50"/>
      <c r="H245" s="50"/>
    </row>
    <row r="246" spans="1:8" ht="15" hidden="1">
      <c r="A246" s="56" t="s">
        <v>318</v>
      </c>
      <c r="B246" s="32"/>
      <c r="C246" s="32" t="s">
        <v>181</v>
      </c>
      <c r="D246" s="32" t="s">
        <v>44</v>
      </c>
      <c r="E246" s="32" t="s">
        <v>363</v>
      </c>
      <c r="F246" s="32"/>
      <c r="G246" s="50">
        <f>SUM(G247)</f>
        <v>0</v>
      </c>
      <c r="H246" s="50">
        <f>SUM(H247)</f>
        <v>0</v>
      </c>
    </row>
    <row r="247" spans="1:8" ht="30" hidden="1">
      <c r="A247" s="56" t="s">
        <v>316</v>
      </c>
      <c r="B247" s="32"/>
      <c r="C247" s="32" t="s">
        <v>181</v>
      </c>
      <c r="D247" s="32" t="s">
        <v>44</v>
      </c>
      <c r="E247" s="32" t="s">
        <v>364</v>
      </c>
      <c r="F247" s="32"/>
      <c r="G247" s="50">
        <f>SUM(G248)</f>
        <v>0</v>
      </c>
      <c r="H247" s="50">
        <f>SUM(H248)</f>
        <v>0</v>
      </c>
    </row>
    <row r="248" spans="1:8" ht="30" hidden="1">
      <c r="A248" s="56" t="s">
        <v>317</v>
      </c>
      <c r="B248" s="32"/>
      <c r="C248" s="32" t="s">
        <v>181</v>
      </c>
      <c r="D248" s="32" t="s">
        <v>44</v>
      </c>
      <c r="E248" s="32" t="s">
        <v>364</v>
      </c>
      <c r="F248" s="32" t="s">
        <v>286</v>
      </c>
      <c r="G248" s="50"/>
      <c r="H248" s="50"/>
    </row>
    <row r="249" spans="1:8" ht="30" hidden="1">
      <c r="A249" s="56" t="s">
        <v>487</v>
      </c>
      <c r="B249" s="32"/>
      <c r="C249" s="32" t="s">
        <v>181</v>
      </c>
      <c r="D249" s="32" t="s">
        <v>44</v>
      </c>
      <c r="E249" s="32" t="s">
        <v>245</v>
      </c>
      <c r="F249" s="32"/>
      <c r="G249" s="50">
        <f aca="true" t="shared" si="15" ref="G249:H251">SUM(G250)</f>
        <v>0</v>
      </c>
      <c r="H249" s="50">
        <f t="shared" si="15"/>
        <v>0</v>
      </c>
    </row>
    <row r="250" spans="1:8" ht="30" hidden="1">
      <c r="A250" s="56" t="s">
        <v>246</v>
      </c>
      <c r="B250" s="32"/>
      <c r="C250" s="32" t="s">
        <v>181</v>
      </c>
      <c r="D250" s="32" t="s">
        <v>44</v>
      </c>
      <c r="E250" s="32" t="s">
        <v>247</v>
      </c>
      <c r="F250" s="32"/>
      <c r="G250" s="50">
        <f t="shared" si="15"/>
        <v>0</v>
      </c>
      <c r="H250" s="50">
        <f t="shared" si="15"/>
        <v>0</v>
      </c>
    </row>
    <row r="251" spans="1:8" ht="30" hidden="1">
      <c r="A251" s="56" t="s">
        <v>80</v>
      </c>
      <c r="B251" s="32"/>
      <c r="C251" s="32" t="s">
        <v>181</v>
      </c>
      <c r="D251" s="32" t="s">
        <v>44</v>
      </c>
      <c r="E251" s="32" t="s">
        <v>248</v>
      </c>
      <c r="F251" s="32"/>
      <c r="G251" s="50">
        <f t="shared" si="15"/>
        <v>0</v>
      </c>
      <c r="H251" s="50">
        <f t="shared" si="15"/>
        <v>0</v>
      </c>
    </row>
    <row r="252" spans="1:8" ht="55.5" customHeight="1" hidden="1">
      <c r="A252" s="56" t="s">
        <v>489</v>
      </c>
      <c r="B252" s="32"/>
      <c r="C252" s="32" t="s">
        <v>181</v>
      </c>
      <c r="D252" s="32" t="s">
        <v>44</v>
      </c>
      <c r="E252" s="32" t="s">
        <v>249</v>
      </c>
      <c r="F252" s="32"/>
      <c r="G252" s="50">
        <f>SUM(G253:G254)</f>
        <v>0</v>
      </c>
      <c r="H252" s="50">
        <f>SUM(H253:H254)</f>
        <v>0</v>
      </c>
    </row>
    <row r="253" spans="1:8" ht="0.75" customHeight="1" hidden="1">
      <c r="A253" s="56" t="s">
        <v>52</v>
      </c>
      <c r="B253" s="32"/>
      <c r="C253" s="32" t="s">
        <v>181</v>
      </c>
      <c r="D253" s="32" t="s">
        <v>44</v>
      </c>
      <c r="E253" s="32" t="s">
        <v>249</v>
      </c>
      <c r="F253" s="32" t="s">
        <v>95</v>
      </c>
      <c r="G253" s="50"/>
      <c r="H253" s="50"/>
    </row>
    <row r="254" spans="1:8" ht="30" hidden="1">
      <c r="A254" s="56" t="s">
        <v>317</v>
      </c>
      <c r="B254" s="32"/>
      <c r="C254" s="32" t="s">
        <v>181</v>
      </c>
      <c r="D254" s="32" t="s">
        <v>44</v>
      </c>
      <c r="E254" s="32" t="s">
        <v>249</v>
      </c>
      <c r="F254" s="32" t="s">
        <v>286</v>
      </c>
      <c r="G254" s="50"/>
      <c r="H254" s="50"/>
    </row>
    <row r="255" spans="1:8" ht="15">
      <c r="A255" s="56" t="s">
        <v>189</v>
      </c>
      <c r="B255" s="32"/>
      <c r="C255" s="32" t="s">
        <v>181</v>
      </c>
      <c r="D255" s="32" t="s">
        <v>54</v>
      </c>
      <c r="E255" s="32"/>
      <c r="F255" s="32"/>
      <c r="G255" s="50">
        <f>SUM(G260,G271,G275+G257)</f>
        <v>82870.5</v>
      </c>
      <c r="H255" s="50">
        <f>SUM(H260,H271,H275+H257)</f>
        <v>56830.799999999996</v>
      </c>
    </row>
    <row r="256" spans="1:8" ht="30">
      <c r="A256" s="57" t="s">
        <v>542</v>
      </c>
      <c r="B256" s="32"/>
      <c r="C256" s="32" t="s">
        <v>181</v>
      </c>
      <c r="D256" s="32" t="s">
        <v>54</v>
      </c>
      <c r="E256" s="32" t="s">
        <v>543</v>
      </c>
      <c r="F256" s="32"/>
      <c r="G256" s="50">
        <f aca="true" t="shared" si="16" ref="G256:H258">SUM(G257)</f>
        <v>8012.3</v>
      </c>
      <c r="H256" s="50">
        <f t="shared" si="16"/>
        <v>1972.6</v>
      </c>
    </row>
    <row r="257" spans="1:8" ht="15">
      <c r="A257" s="57" t="s">
        <v>692</v>
      </c>
      <c r="B257" s="32"/>
      <c r="C257" s="32" t="s">
        <v>181</v>
      </c>
      <c r="D257" s="32" t="s">
        <v>54</v>
      </c>
      <c r="E257" s="32" t="s">
        <v>693</v>
      </c>
      <c r="F257" s="32"/>
      <c r="G257" s="50">
        <f t="shared" si="16"/>
        <v>8012.3</v>
      </c>
      <c r="H257" s="50">
        <f t="shared" si="16"/>
        <v>1972.6</v>
      </c>
    </row>
    <row r="258" spans="1:8" ht="15">
      <c r="A258" s="56" t="s">
        <v>695</v>
      </c>
      <c r="B258" s="32"/>
      <c r="C258" s="32" t="s">
        <v>181</v>
      </c>
      <c r="D258" s="32" t="s">
        <v>54</v>
      </c>
      <c r="E258" s="32" t="s">
        <v>694</v>
      </c>
      <c r="F258" s="32"/>
      <c r="G258" s="50">
        <f t="shared" si="16"/>
        <v>8012.3</v>
      </c>
      <c r="H258" s="50">
        <f t="shared" si="16"/>
        <v>1972.6</v>
      </c>
    </row>
    <row r="259" spans="1:8" ht="30">
      <c r="A259" s="56" t="s">
        <v>52</v>
      </c>
      <c r="B259" s="32"/>
      <c r="C259" s="32" t="s">
        <v>181</v>
      </c>
      <c r="D259" s="32" t="s">
        <v>54</v>
      </c>
      <c r="E259" s="32" t="s">
        <v>694</v>
      </c>
      <c r="F259" s="32" t="s">
        <v>95</v>
      </c>
      <c r="G259" s="50">
        <v>8012.3</v>
      </c>
      <c r="H259" s="50">
        <v>1972.6</v>
      </c>
    </row>
    <row r="260" spans="1:8" ht="30">
      <c r="A260" s="97" t="s">
        <v>559</v>
      </c>
      <c r="B260" s="84"/>
      <c r="C260" s="32" t="s">
        <v>181</v>
      </c>
      <c r="D260" s="32" t="s">
        <v>54</v>
      </c>
      <c r="E260" s="32" t="s">
        <v>365</v>
      </c>
      <c r="F260" s="32"/>
      <c r="G260" s="50">
        <f>SUM(G261,G268)</f>
        <v>74358.2</v>
      </c>
      <c r="H260" s="50">
        <f>SUM(H261,H268)</f>
        <v>54358.2</v>
      </c>
    </row>
    <row r="261" spans="1:8" ht="15">
      <c r="A261" s="56" t="s">
        <v>35</v>
      </c>
      <c r="B261" s="32"/>
      <c r="C261" s="32" t="s">
        <v>181</v>
      </c>
      <c r="D261" s="32" t="s">
        <v>54</v>
      </c>
      <c r="E261" s="32" t="s">
        <v>366</v>
      </c>
      <c r="F261" s="32"/>
      <c r="G261" s="50">
        <f>SUM(G262,G264,G266)</f>
        <v>74358.2</v>
      </c>
      <c r="H261" s="50">
        <f>SUM(H262,H264,H266)</f>
        <v>54358.2</v>
      </c>
    </row>
    <row r="262" spans="1:8" ht="15">
      <c r="A262" s="56" t="s">
        <v>319</v>
      </c>
      <c r="B262" s="32"/>
      <c r="C262" s="32" t="s">
        <v>181</v>
      </c>
      <c r="D262" s="32" t="s">
        <v>54</v>
      </c>
      <c r="E262" s="32" t="s">
        <v>367</v>
      </c>
      <c r="F262" s="32"/>
      <c r="G262" s="50">
        <f>SUM(G263)</f>
        <v>50150</v>
      </c>
      <c r="H262" s="50">
        <f>SUM(H263)</f>
        <v>50150</v>
      </c>
    </row>
    <row r="263" spans="1:8" ht="27.75" customHeight="1">
      <c r="A263" s="56" t="s">
        <v>52</v>
      </c>
      <c r="B263" s="32"/>
      <c r="C263" s="32" t="s">
        <v>181</v>
      </c>
      <c r="D263" s="32" t="s">
        <v>54</v>
      </c>
      <c r="E263" s="32" t="s">
        <v>367</v>
      </c>
      <c r="F263" s="32" t="s">
        <v>95</v>
      </c>
      <c r="G263" s="50">
        <v>50150</v>
      </c>
      <c r="H263" s="50">
        <v>50150</v>
      </c>
    </row>
    <row r="264" spans="1:8" ht="15" hidden="1">
      <c r="A264" s="56" t="s">
        <v>320</v>
      </c>
      <c r="B264" s="32"/>
      <c r="C264" s="32" t="s">
        <v>181</v>
      </c>
      <c r="D264" s="32" t="s">
        <v>54</v>
      </c>
      <c r="E264" s="32" t="s">
        <v>368</v>
      </c>
      <c r="F264" s="32"/>
      <c r="G264" s="50">
        <f>SUM(G265)</f>
        <v>0</v>
      </c>
      <c r="H264" s="50">
        <f>SUM(H265)</f>
        <v>0</v>
      </c>
    </row>
    <row r="265" spans="1:8" ht="30" hidden="1">
      <c r="A265" s="56" t="s">
        <v>52</v>
      </c>
      <c r="B265" s="32"/>
      <c r="C265" s="32" t="s">
        <v>181</v>
      </c>
      <c r="D265" s="32" t="s">
        <v>54</v>
      </c>
      <c r="E265" s="32" t="s">
        <v>368</v>
      </c>
      <c r="F265" s="32" t="s">
        <v>95</v>
      </c>
      <c r="G265" s="50"/>
      <c r="H265" s="50"/>
    </row>
    <row r="266" spans="1:8" ht="15">
      <c r="A266" s="56" t="s">
        <v>321</v>
      </c>
      <c r="B266" s="32"/>
      <c r="C266" s="32" t="s">
        <v>181</v>
      </c>
      <c r="D266" s="32" t="s">
        <v>54</v>
      </c>
      <c r="E266" s="32" t="s">
        <v>369</v>
      </c>
      <c r="F266" s="32"/>
      <c r="G266" s="50">
        <f>SUM(G267)</f>
        <v>24208.2</v>
      </c>
      <c r="H266" s="50">
        <f>SUM(H267)</f>
        <v>4208.2</v>
      </c>
    </row>
    <row r="267" spans="1:8" ht="30">
      <c r="A267" s="56" t="s">
        <v>52</v>
      </c>
      <c r="B267" s="32"/>
      <c r="C267" s="32" t="s">
        <v>181</v>
      </c>
      <c r="D267" s="32" t="s">
        <v>54</v>
      </c>
      <c r="E267" s="32" t="s">
        <v>369</v>
      </c>
      <c r="F267" s="32" t="s">
        <v>95</v>
      </c>
      <c r="G267" s="50">
        <v>24208.2</v>
      </c>
      <c r="H267" s="50">
        <v>4208.2</v>
      </c>
    </row>
    <row r="268" spans="1:8" ht="45" hidden="1">
      <c r="A268" s="56" t="s">
        <v>26</v>
      </c>
      <c r="B268" s="32"/>
      <c r="C268" s="32" t="s">
        <v>181</v>
      </c>
      <c r="D268" s="32" t="s">
        <v>54</v>
      </c>
      <c r="E268" s="32" t="s">
        <v>370</v>
      </c>
      <c r="F268" s="32"/>
      <c r="G268" s="50">
        <f>SUM(G269)</f>
        <v>0</v>
      </c>
      <c r="H268" s="50">
        <f>SUM(H269)</f>
        <v>0</v>
      </c>
    </row>
    <row r="269" spans="1:8" ht="15" hidden="1">
      <c r="A269" s="56" t="s">
        <v>321</v>
      </c>
      <c r="B269" s="32"/>
      <c r="C269" s="32" t="s">
        <v>181</v>
      </c>
      <c r="D269" s="32" t="s">
        <v>54</v>
      </c>
      <c r="E269" s="32" t="s">
        <v>371</v>
      </c>
      <c r="F269" s="32"/>
      <c r="G269" s="50">
        <f>SUM(G270)</f>
        <v>0</v>
      </c>
      <c r="H269" s="50">
        <f>SUM(H270)</f>
        <v>0</v>
      </c>
    </row>
    <row r="270" spans="1:8" ht="30" hidden="1">
      <c r="A270" s="56" t="s">
        <v>260</v>
      </c>
      <c r="B270" s="32"/>
      <c r="C270" s="32" t="s">
        <v>181</v>
      </c>
      <c r="D270" s="32" t="s">
        <v>54</v>
      </c>
      <c r="E270" s="32" t="s">
        <v>371</v>
      </c>
      <c r="F270" s="32" t="s">
        <v>127</v>
      </c>
      <c r="G270" s="50"/>
      <c r="H270" s="50"/>
    </row>
    <row r="271" spans="1:8" ht="45">
      <c r="A271" s="56" t="s">
        <v>558</v>
      </c>
      <c r="B271" s="32"/>
      <c r="C271" s="32" t="s">
        <v>181</v>
      </c>
      <c r="D271" s="32" t="s">
        <v>54</v>
      </c>
      <c r="E271" s="32" t="s">
        <v>358</v>
      </c>
      <c r="F271" s="32"/>
      <c r="G271" s="50">
        <f aca="true" t="shared" si="17" ref="G271:H273">SUM(G272)</f>
        <v>500</v>
      </c>
      <c r="H271" s="50">
        <f t="shared" si="17"/>
        <v>500</v>
      </c>
    </row>
    <row r="272" spans="1:8" ht="15">
      <c r="A272" s="56" t="s">
        <v>35</v>
      </c>
      <c r="B272" s="32"/>
      <c r="C272" s="32" t="s">
        <v>181</v>
      </c>
      <c r="D272" s="32" t="s">
        <v>54</v>
      </c>
      <c r="E272" s="32" t="s">
        <v>359</v>
      </c>
      <c r="F272" s="32"/>
      <c r="G272" s="50">
        <f t="shared" si="17"/>
        <v>500</v>
      </c>
      <c r="H272" s="50">
        <f t="shared" si="17"/>
        <v>500</v>
      </c>
    </row>
    <row r="273" spans="1:8" ht="15">
      <c r="A273" s="56" t="s">
        <v>321</v>
      </c>
      <c r="B273" s="32"/>
      <c r="C273" s="32" t="s">
        <v>181</v>
      </c>
      <c r="D273" s="32" t="s">
        <v>54</v>
      </c>
      <c r="E273" s="32" t="s">
        <v>372</v>
      </c>
      <c r="F273" s="32"/>
      <c r="G273" s="50">
        <f t="shared" si="17"/>
        <v>500</v>
      </c>
      <c r="H273" s="50">
        <f t="shared" si="17"/>
        <v>500</v>
      </c>
    </row>
    <row r="274" spans="1:8" ht="27.75" customHeight="1">
      <c r="A274" s="56" t="s">
        <v>52</v>
      </c>
      <c r="B274" s="32"/>
      <c r="C274" s="32" t="s">
        <v>181</v>
      </c>
      <c r="D274" s="32" t="s">
        <v>54</v>
      </c>
      <c r="E274" s="32" t="s">
        <v>372</v>
      </c>
      <c r="F274" s="32" t="s">
        <v>95</v>
      </c>
      <c r="G274" s="50">
        <v>500</v>
      </c>
      <c r="H274" s="50">
        <v>500</v>
      </c>
    </row>
    <row r="275" spans="1:8" ht="15" hidden="1">
      <c r="A275" s="56" t="s">
        <v>322</v>
      </c>
      <c r="B275" s="32"/>
      <c r="C275" s="32" t="s">
        <v>181</v>
      </c>
      <c r="D275" s="32" t="s">
        <v>54</v>
      </c>
      <c r="E275" s="32" t="s">
        <v>209</v>
      </c>
      <c r="F275" s="32"/>
      <c r="G275" s="50">
        <f aca="true" t="shared" si="18" ref="G275:H277">SUM(G276)</f>
        <v>0</v>
      </c>
      <c r="H275" s="50">
        <f t="shared" si="18"/>
        <v>0</v>
      </c>
    </row>
    <row r="276" spans="1:8" ht="75" hidden="1">
      <c r="A276" s="97" t="s">
        <v>290</v>
      </c>
      <c r="B276" s="84"/>
      <c r="C276" s="32" t="s">
        <v>181</v>
      </c>
      <c r="D276" s="32" t="s">
        <v>54</v>
      </c>
      <c r="E276" s="32" t="s">
        <v>236</v>
      </c>
      <c r="F276" s="32"/>
      <c r="G276" s="50">
        <f t="shared" si="18"/>
        <v>0</v>
      </c>
      <c r="H276" s="50">
        <f t="shared" si="18"/>
        <v>0</v>
      </c>
    </row>
    <row r="277" spans="1:8" ht="60" hidden="1">
      <c r="A277" s="97" t="s">
        <v>374</v>
      </c>
      <c r="B277" s="84"/>
      <c r="C277" s="32" t="s">
        <v>181</v>
      </c>
      <c r="D277" s="32" t="s">
        <v>54</v>
      </c>
      <c r="E277" s="32" t="s">
        <v>373</v>
      </c>
      <c r="F277" s="32"/>
      <c r="G277" s="50">
        <f t="shared" si="18"/>
        <v>0</v>
      </c>
      <c r="H277" s="50">
        <f t="shared" si="18"/>
        <v>0</v>
      </c>
    </row>
    <row r="278" spans="1:8" ht="30" hidden="1">
      <c r="A278" s="56" t="s">
        <v>52</v>
      </c>
      <c r="B278" s="32"/>
      <c r="C278" s="32" t="s">
        <v>181</v>
      </c>
      <c r="D278" s="32" t="s">
        <v>54</v>
      </c>
      <c r="E278" s="32" t="s">
        <v>373</v>
      </c>
      <c r="F278" s="32" t="s">
        <v>95</v>
      </c>
      <c r="G278" s="50"/>
      <c r="H278" s="50"/>
    </row>
    <row r="279" spans="1:8" ht="21" customHeight="1">
      <c r="A279" s="56" t="s">
        <v>190</v>
      </c>
      <c r="B279" s="32"/>
      <c r="C279" s="55" t="s">
        <v>181</v>
      </c>
      <c r="D279" s="55" t="s">
        <v>181</v>
      </c>
      <c r="E279" s="55"/>
      <c r="F279" s="55"/>
      <c r="G279" s="30">
        <f>SUM(G287)+G290+G295+G280+G284</f>
        <v>17148</v>
      </c>
      <c r="H279" s="30">
        <f>SUM(H287)+H290+H295+H280+H284</f>
        <v>21612.2</v>
      </c>
    </row>
    <row r="280" spans="1:8" ht="49.5" customHeight="1">
      <c r="A280" s="57" t="s">
        <v>533</v>
      </c>
      <c r="B280" s="32"/>
      <c r="C280" s="55" t="s">
        <v>181</v>
      </c>
      <c r="D280" s="55" t="s">
        <v>181</v>
      </c>
      <c r="E280" s="55" t="s">
        <v>529</v>
      </c>
      <c r="F280" s="55"/>
      <c r="G280" s="30">
        <f aca="true" t="shared" si="19" ref="G280:H282">SUM(G281)</f>
        <v>17000</v>
      </c>
      <c r="H280" s="30">
        <f t="shared" si="19"/>
        <v>17000</v>
      </c>
    </row>
    <row r="281" spans="1:8" ht="37.5" customHeight="1">
      <c r="A281" s="54" t="s">
        <v>318</v>
      </c>
      <c r="B281" s="32"/>
      <c r="C281" s="55" t="s">
        <v>181</v>
      </c>
      <c r="D281" s="55" t="s">
        <v>181</v>
      </c>
      <c r="E281" s="55" t="s">
        <v>534</v>
      </c>
      <c r="F281" s="55"/>
      <c r="G281" s="30">
        <f>SUM(G282)</f>
        <v>17000</v>
      </c>
      <c r="H281" s="30">
        <f>SUM(H282)</f>
        <v>17000</v>
      </c>
    </row>
    <row r="282" spans="1:8" ht="21" customHeight="1">
      <c r="A282" s="56" t="s">
        <v>535</v>
      </c>
      <c r="B282" s="32"/>
      <c r="C282" s="55" t="s">
        <v>181</v>
      </c>
      <c r="D282" s="55" t="s">
        <v>181</v>
      </c>
      <c r="E282" s="147" t="s">
        <v>691</v>
      </c>
      <c r="F282" s="55"/>
      <c r="G282" s="30">
        <f t="shared" si="19"/>
        <v>17000</v>
      </c>
      <c r="H282" s="30">
        <f t="shared" si="19"/>
        <v>17000</v>
      </c>
    </row>
    <row r="283" spans="1:8" ht="38.25" customHeight="1">
      <c r="A283" s="56" t="s">
        <v>317</v>
      </c>
      <c r="B283" s="32"/>
      <c r="C283" s="55" t="s">
        <v>181</v>
      </c>
      <c r="D283" s="55" t="s">
        <v>181</v>
      </c>
      <c r="E283" s="147" t="s">
        <v>691</v>
      </c>
      <c r="F283" s="55" t="s">
        <v>286</v>
      </c>
      <c r="G283" s="30">
        <v>17000</v>
      </c>
      <c r="H283" s="30">
        <v>17000</v>
      </c>
    </row>
    <row r="284" spans="1:8" ht="38.25" customHeight="1">
      <c r="A284" s="57" t="s">
        <v>542</v>
      </c>
      <c r="B284" s="62"/>
      <c r="C284" s="63" t="s">
        <v>181</v>
      </c>
      <c r="D284" s="63" t="s">
        <v>181</v>
      </c>
      <c r="E284" s="63" t="s">
        <v>543</v>
      </c>
      <c r="F284" s="63"/>
      <c r="G284" s="30">
        <f>SUM(G285)</f>
        <v>0</v>
      </c>
      <c r="H284" s="30">
        <f>SUM(H285)</f>
        <v>4464.2</v>
      </c>
    </row>
    <row r="285" spans="1:8" ht="38.25" customHeight="1">
      <c r="A285" s="57" t="s">
        <v>544</v>
      </c>
      <c r="B285" s="62"/>
      <c r="C285" s="63" t="s">
        <v>181</v>
      </c>
      <c r="D285" s="63" t="s">
        <v>181</v>
      </c>
      <c r="E285" s="63" t="s">
        <v>696</v>
      </c>
      <c r="F285" s="63"/>
      <c r="G285" s="30">
        <f>SUM(G286)</f>
        <v>0</v>
      </c>
      <c r="H285" s="30">
        <f>SUM(H286)</f>
        <v>4464.2</v>
      </c>
    </row>
    <row r="286" spans="1:8" ht="38.25" customHeight="1">
      <c r="A286" s="57" t="s">
        <v>52</v>
      </c>
      <c r="B286" s="62"/>
      <c r="C286" s="63" t="s">
        <v>181</v>
      </c>
      <c r="D286" s="63" t="s">
        <v>181</v>
      </c>
      <c r="E286" s="63" t="s">
        <v>696</v>
      </c>
      <c r="F286" s="63" t="s">
        <v>95</v>
      </c>
      <c r="G286" s="30"/>
      <c r="H286" s="30">
        <v>4464.2</v>
      </c>
    </row>
    <row r="287" spans="1:8" ht="30" hidden="1">
      <c r="A287" s="56" t="s">
        <v>313</v>
      </c>
      <c r="B287" s="32"/>
      <c r="C287" s="55" t="s">
        <v>181</v>
      </c>
      <c r="D287" s="55" t="s">
        <v>181</v>
      </c>
      <c r="E287" s="55" t="s">
        <v>352</v>
      </c>
      <c r="F287" s="55"/>
      <c r="G287" s="30">
        <f>SUM(G288)</f>
        <v>0</v>
      </c>
      <c r="H287" s="30">
        <f>SUM(H288)</f>
        <v>0</v>
      </c>
    </row>
    <row r="288" spans="1:8" ht="30" hidden="1">
      <c r="A288" s="56" t="s">
        <v>316</v>
      </c>
      <c r="B288" s="32"/>
      <c r="C288" s="55" t="s">
        <v>181</v>
      </c>
      <c r="D288" s="55" t="s">
        <v>181</v>
      </c>
      <c r="E288" s="55" t="s">
        <v>375</v>
      </c>
      <c r="F288" s="55"/>
      <c r="G288" s="30">
        <f>SUM(G289)</f>
        <v>0</v>
      </c>
      <c r="H288" s="30">
        <f>SUM(H289)</f>
        <v>0</v>
      </c>
    </row>
    <row r="289" spans="1:8" ht="30" hidden="1">
      <c r="A289" s="56" t="s">
        <v>317</v>
      </c>
      <c r="B289" s="32"/>
      <c r="C289" s="55" t="s">
        <v>181</v>
      </c>
      <c r="D289" s="55" t="s">
        <v>181</v>
      </c>
      <c r="E289" s="55" t="s">
        <v>375</v>
      </c>
      <c r="F289" s="55" t="s">
        <v>286</v>
      </c>
      <c r="G289" s="30"/>
      <c r="H289" s="30"/>
    </row>
    <row r="290" spans="1:8" ht="30" hidden="1">
      <c r="A290" s="56" t="s">
        <v>271</v>
      </c>
      <c r="B290" s="32"/>
      <c r="C290" s="55" t="s">
        <v>181</v>
      </c>
      <c r="D290" s="55" t="s">
        <v>181</v>
      </c>
      <c r="E290" s="55" t="s">
        <v>272</v>
      </c>
      <c r="F290" s="55"/>
      <c r="G290" s="30">
        <f aca="true" t="shared" si="20" ref="G290:H292">SUM(G291)</f>
        <v>0</v>
      </c>
      <c r="H290" s="30">
        <f t="shared" si="20"/>
        <v>0</v>
      </c>
    </row>
    <row r="291" spans="1:8" ht="30" hidden="1">
      <c r="A291" s="56" t="s">
        <v>434</v>
      </c>
      <c r="B291" s="32"/>
      <c r="C291" s="55" t="s">
        <v>181</v>
      </c>
      <c r="D291" s="55" t="s">
        <v>181</v>
      </c>
      <c r="E291" s="55" t="s">
        <v>275</v>
      </c>
      <c r="F291" s="55"/>
      <c r="G291" s="30">
        <f t="shared" si="20"/>
        <v>0</v>
      </c>
      <c r="H291" s="30">
        <f t="shared" si="20"/>
        <v>0</v>
      </c>
    </row>
    <row r="292" spans="1:8" ht="30" hidden="1">
      <c r="A292" s="56" t="s">
        <v>435</v>
      </c>
      <c r="B292" s="32"/>
      <c r="C292" s="55" t="s">
        <v>181</v>
      </c>
      <c r="D292" s="55" t="s">
        <v>181</v>
      </c>
      <c r="E292" s="55" t="s">
        <v>436</v>
      </c>
      <c r="F292" s="55"/>
      <c r="G292" s="30">
        <f t="shared" si="20"/>
        <v>0</v>
      </c>
      <c r="H292" s="30">
        <f t="shared" si="20"/>
        <v>0</v>
      </c>
    </row>
    <row r="293" spans="1:8" ht="27.75" customHeight="1" hidden="1">
      <c r="A293" s="56" t="s">
        <v>317</v>
      </c>
      <c r="B293" s="32"/>
      <c r="C293" s="55" t="s">
        <v>181</v>
      </c>
      <c r="D293" s="55" t="s">
        <v>181</v>
      </c>
      <c r="E293" s="55" t="s">
        <v>436</v>
      </c>
      <c r="F293" s="55" t="s">
        <v>286</v>
      </c>
      <c r="G293" s="30"/>
      <c r="H293" s="30"/>
    </row>
    <row r="294" spans="1:8" ht="27.75" customHeight="1">
      <c r="A294" s="31" t="s">
        <v>669</v>
      </c>
      <c r="B294" s="32"/>
      <c r="C294" s="55" t="s">
        <v>181</v>
      </c>
      <c r="D294" s="55" t="s">
        <v>181</v>
      </c>
      <c r="E294" s="147" t="s">
        <v>209</v>
      </c>
      <c r="F294" s="55"/>
      <c r="G294" s="30">
        <f>SUM(G295)</f>
        <v>148</v>
      </c>
      <c r="H294" s="30">
        <f>SUM(H295)</f>
        <v>148</v>
      </c>
    </row>
    <row r="295" spans="1:8" ht="45">
      <c r="A295" s="31" t="s">
        <v>424</v>
      </c>
      <c r="B295" s="55"/>
      <c r="C295" s="55" t="s">
        <v>181</v>
      </c>
      <c r="D295" s="55" t="s">
        <v>181</v>
      </c>
      <c r="E295" s="147" t="s">
        <v>675</v>
      </c>
      <c r="F295" s="28"/>
      <c r="G295" s="30">
        <f>SUM(G296:G297)</f>
        <v>148</v>
      </c>
      <c r="H295" s="30">
        <f>SUM(H296:H297)</f>
        <v>148</v>
      </c>
    </row>
    <row r="296" spans="1:8" ht="45">
      <c r="A296" s="56" t="s">
        <v>51</v>
      </c>
      <c r="B296" s="55"/>
      <c r="C296" s="55" t="s">
        <v>181</v>
      </c>
      <c r="D296" s="55" t="s">
        <v>181</v>
      </c>
      <c r="E296" s="147" t="s">
        <v>675</v>
      </c>
      <c r="F296" s="147" t="s">
        <v>93</v>
      </c>
      <c r="G296" s="30">
        <v>148</v>
      </c>
      <c r="H296" s="30">
        <v>148</v>
      </c>
    </row>
    <row r="297" spans="1:8" ht="30" hidden="1">
      <c r="A297" s="31" t="s">
        <v>52</v>
      </c>
      <c r="B297" s="55"/>
      <c r="C297" s="55" t="s">
        <v>181</v>
      </c>
      <c r="D297" s="55" t="s">
        <v>181</v>
      </c>
      <c r="E297" s="147" t="s">
        <v>425</v>
      </c>
      <c r="F297" s="147" t="s">
        <v>95</v>
      </c>
      <c r="G297" s="30"/>
      <c r="H297" s="30"/>
    </row>
    <row r="298" spans="1:8" ht="15">
      <c r="A298" s="31" t="s">
        <v>276</v>
      </c>
      <c r="B298" s="85"/>
      <c r="C298" s="147" t="s">
        <v>78</v>
      </c>
      <c r="D298" s="28"/>
      <c r="E298" s="28"/>
      <c r="F298" s="28"/>
      <c r="G298" s="30">
        <f>SUM(G299+G305)</f>
        <v>5133.5</v>
      </c>
      <c r="H298" s="30">
        <f>SUM(H299+H305)</f>
        <v>5133.5</v>
      </c>
    </row>
    <row r="299" spans="1:8" ht="15">
      <c r="A299" s="31" t="s">
        <v>277</v>
      </c>
      <c r="B299" s="85"/>
      <c r="C299" s="147" t="s">
        <v>78</v>
      </c>
      <c r="D299" s="147" t="s">
        <v>54</v>
      </c>
      <c r="E299" s="28"/>
      <c r="F299" s="28"/>
      <c r="G299" s="30">
        <f>SUM(G300)</f>
        <v>5133.5</v>
      </c>
      <c r="H299" s="30">
        <f>SUM(H300)</f>
        <v>5133.5</v>
      </c>
    </row>
    <row r="300" spans="1:8" ht="30">
      <c r="A300" s="31" t="s">
        <v>560</v>
      </c>
      <c r="B300" s="85"/>
      <c r="C300" s="147" t="s">
        <v>78</v>
      </c>
      <c r="D300" s="147" t="s">
        <v>54</v>
      </c>
      <c r="E300" s="28" t="s">
        <v>278</v>
      </c>
      <c r="F300" s="28"/>
      <c r="G300" s="30">
        <f>SUM(G301)</f>
        <v>5133.5</v>
      </c>
      <c r="H300" s="30">
        <f>SUM(H301)</f>
        <v>5133.5</v>
      </c>
    </row>
    <row r="301" spans="1:8" ht="30">
      <c r="A301" s="31" t="s">
        <v>45</v>
      </c>
      <c r="B301" s="85"/>
      <c r="C301" s="147" t="s">
        <v>78</v>
      </c>
      <c r="D301" s="147" t="s">
        <v>54</v>
      </c>
      <c r="E301" s="28" t="s">
        <v>279</v>
      </c>
      <c r="F301" s="28"/>
      <c r="G301" s="30">
        <f>SUM(G302:G304)</f>
        <v>5133.5</v>
      </c>
      <c r="H301" s="30">
        <f>SUM(H302:H304)</f>
        <v>5133.5</v>
      </c>
    </row>
    <row r="302" spans="1:8" ht="45">
      <c r="A302" s="56" t="s">
        <v>51</v>
      </c>
      <c r="B302" s="85"/>
      <c r="C302" s="147" t="s">
        <v>78</v>
      </c>
      <c r="D302" s="147" t="s">
        <v>54</v>
      </c>
      <c r="E302" s="28" t="s">
        <v>279</v>
      </c>
      <c r="F302" s="147" t="s">
        <v>93</v>
      </c>
      <c r="G302" s="30">
        <v>4750.2</v>
      </c>
      <c r="H302" s="30">
        <v>4750.2</v>
      </c>
    </row>
    <row r="303" spans="1:8" ht="30">
      <c r="A303" s="31" t="s">
        <v>52</v>
      </c>
      <c r="B303" s="85"/>
      <c r="C303" s="147" t="s">
        <v>78</v>
      </c>
      <c r="D303" s="147" t="s">
        <v>54</v>
      </c>
      <c r="E303" s="28" t="s">
        <v>279</v>
      </c>
      <c r="F303" s="147" t="s">
        <v>95</v>
      </c>
      <c r="G303" s="30">
        <v>329.3</v>
      </c>
      <c r="H303" s="30">
        <v>329.3</v>
      </c>
    </row>
    <row r="304" spans="1:8" ht="15">
      <c r="A304" s="31" t="s">
        <v>22</v>
      </c>
      <c r="B304" s="85"/>
      <c r="C304" s="147" t="s">
        <v>78</v>
      </c>
      <c r="D304" s="147" t="s">
        <v>54</v>
      </c>
      <c r="E304" s="28" t="s">
        <v>279</v>
      </c>
      <c r="F304" s="147" t="s">
        <v>100</v>
      </c>
      <c r="G304" s="30">
        <v>54</v>
      </c>
      <c r="H304" s="30">
        <v>54</v>
      </c>
    </row>
    <row r="305" spans="1:8" ht="15" hidden="1">
      <c r="A305" s="31" t="s">
        <v>191</v>
      </c>
      <c r="B305" s="85"/>
      <c r="C305" s="147" t="s">
        <v>78</v>
      </c>
      <c r="D305" s="147" t="s">
        <v>181</v>
      </c>
      <c r="E305" s="28"/>
      <c r="F305" s="28"/>
      <c r="G305" s="30">
        <f>SUM(G306)</f>
        <v>0</v>
      </c>
      <c r="H305" s="30">
        <f>SUM(H306)</f>
        <v>0</v>
      </c>
    </row>
    <row r="306" spans="1:8" ht="30" hidden="1">
      <c r="A306" s="31" t="s">
        <v>560</v>
      </c>
      <c r="B306" s="85"/>
      <c r="C306" s="147" t="s">
        <v>78</v>
      </c>
      <c r="D306" s="147" t="s">
        <v>181</v>
      </c>
      <c r="E306" s="28" t="s">
        <v>278</v>
      </c>
      <c r="F306" s="28"/>
      <c r="G306" s="30">
        <f>SUM(G307)</f>
        <v>0</v>
      </c>
      <c r="H306" s="30">
        <f>SUM(H307)</f>
        <v>0</v>
      </c>
    </row>
    <row r="307" spans="1:8" ht="15" hidden="1">
      <c r="A307" s="31" t="s">
        <v>35</v>
      </c>
      <c r="B307" s="85"/>
      <c r="C307" s="147" t="s">
        <v>78</v>
      </c>
      <c r="D307" s="147" t="s">
        <v>181</v>
      </c>
      <c r="E307" s="28" t="s">
        <v>288</v>
      </c>
      <c r="F307" s="28"/>
      <c r="G307" s="30">
        <f>SUM(G308)+G310</f>
        <v>0</v>
      </c>
      <c r="H307" s="30">
        <f>SUM(H308)+H310</f>
        <v>0</v>
      </c>
    </row>
    <row r="308" spans="1:8" ht="45" hidden="1">
      <c r="A308" s="31" t="s">
        <v>323</v>
      </c>
      <c r="B308" s="85"/>
      <c r="C308" s="147" t="s">
        <v>78</v>
      </c>
      <c r="D308" s="147" t="s">
        <v>181</v>
      </c>
      <c r="E308" s="28" t="s">
        <v>324</v>
      </c>
      <c r="F308" s="28"/>
      <c r="G308" s="30">
        <f>SUM(G309)</f>
        <v>0</v>
      </c>
      <c r="H308" s="30">
        <f>SUM(H309)</f>
        <v>0</v>
      </c>
    </row>
    <row r="309" spans="1:8" ht="15" hidden="1">
      <c r="A309" s="31" t="s">
        <v>94</v>
      </c>
      <c r="B309" s="85"/>
      <c r="C309" s="147" t="s">
        <v>78</v>
      </c>
      <c r="D309" s="147" t="s">
        <v>181</v>
      </c>
      <c r="E309" s="28" t="s">
        <v>324</v>
      </c>
      <c r="F309" s="147" t="s">
        <v>95</v>
      </c>
      <c r="G309" s="30"/>
      <c r="H309" s="30"/>
    </row>
    <row r="310" spans="1:8" ht="45" hidden="1">
      <c r="A310" s="31" t="s">
        <v>323</v>
      </c>
      <c r="B310" s="85"/>
      <c r="C310" s="147" t="s">
        <v>78</v>
      </c>
      <c r="D310" s="147" t="s">
        <v>181</v>
      </c>
      <c r="E310" s="28" t="s">
        <v>324</v>
      </c>
      <c r="F310" s="28"/>
      <c r="G310" s="30">
        <f>SUM(G311:G312)</f>
        <v>0</v>
      </c>
      <c r="H310" s="30">
        <f>SUM(H311:H312)</f>
        <v>0</v>
      </c>
    </row>
    <row r="311" spans="1:8" ht="45" hidden="1">
      <c r="A311" s="56" t="s">
        <v>51</v>
      </c>
      <c r="B311" s="85"/>
      <c r="C311" s="147" t="s">
        <v>78</v>
      </c>
      <c r="D311" s="147" t="s">
        <v>181</v>
      </c>
      <c r="E311" s="28" t="s">
        <v>324</v>
      </c>
      <c r="F311" s="28">
        <v>100</v>
      </c>
      <c r="G311" s="30"/>
      <c r="H311" s="30"/>
    </row>
    <row r="312" spans="1:8" ht="30" hidden="1">
      <c r="A312" s="31" t="s">
        <v>52</v>
      </c>
      <c r="B312" s="85"/>
      <c r="C312" s="147" t="s">
        <v>78</v>
      </c>
      <c r="D312" s="147" t="s">
        <v>181</v>
      </c>
      <c r="E312" s="28" t="s">
        <v>324</v>
      </c>
      <c r="F312" s="147" t="s">
        <v>95</v>
      </c>
      <c r="G312" s="30"/>
      <c r="H312" s="30"/>
    </row>
    <row r="313" spans="1:8" ht="15" hidden="1">
      <c r="A313" s="56" t="s">
        <v>117</v>
      </c>
      <c r="B313" s="32"/>
      <c r="C313" s="55" t="s">
        <v>118</v>
      </c>
      <c r="D313" s="55" t="s">
        <v>32</v>
      </c>
      <c r="E313" s="55"/>
      <c r="F313" s="55"/>
      <c r="G313" s="30">
        <f aca="true" t="shared" si="21" ref="G313:H316">SUM(G314)</f>
        <v>0</v>
      </c>
      <c r="H313" s="30">
        <f t="shared" si="21"/>
        <v>0</v>
      </c>
    </row>
    <row r="314" spans="1:8" ht="15" hidden="1">
      <c r="A314" s="56" t="s">
        <v>195</v>
      </c>
      <c r="B314" s="32"/>
      <c r="C314" s="55" t="s">
        <v>118</v>
      </c>
      <c r="D314" s="55" t="s">
        <v>185</v>
      </c>
      <c r="E314" s="55"/>
      <c r="F314" s="55"/>
      <c r="G314" s="30">
        <f t="shared" si="21"/>
        <v>0</v>
      </c>
      <c r="H314" s="30">
        <f t="shared" si="21"/>
        <v>0</v>
      </c>
    </row>
    <row r="315" spans="1:8" ht="30" hidden="1">
      <c r="A315" s="56" t="s">
        <v>313</v>
      </c>
      <c r="B315" s="32"/>
      <c r="C315" s="55" t="s">
        <v>118</v>
      </c>
      <c r="D315" s="55" t="s">
        <v>185</v>
      </c>
      <c r="E315" s="55" t="s">
        <v>352</v>
      </c>
      <c r="F315" s="55"/>
      <c r="G315" s="30">
        <f t="shared" si="21"/>
        <v>0</v>
      </c>
      <c r="H315" s="30">
        <f t="shared" si="21"/>
        <v>0</v>
      </c>
    </row>
    <row r="316" spans="1:8" ht="30" hidden="1">
      <c r="A316" s="56" t="s">
        <v>316</v>
      </c>
      <c r="B316" s="32"/>
      <c r="C316" s="55" t="s">
        <v>118</v>
      </c>
      <c r="D316" s="55" t="s">
        <v>185</v>
      </c>
      <c r="E316" s="55" t="s">
        <v>375</v>
      </c>
      <c r="F316" s="55"/>
      <c r="G316" s="30">
        <f t="shared" si="21"/>
        <v>0</v>
      </c>
      <c r="H316" s="30">
        <f t="shared" si="21"/>
        <v>0</v>
      </c>
    </row>
    <row r="317" spans="1:8" ht="30" hidden="1">
      <c r="A317" s="56" t="s">
        <v>317</v>
      </c>
      <c r="B317" s="32"/>
      <c r="C317" s="55" t="s">
        <v>118</v>
      </c>
      <c r="D317" s="55" t="s">
        <v>185</v>
      </c>
      <c r="E317" s="55" t="s">
        <v>375</v>
      </c>
      <c r="F317" s="55" t="s">
        <v>286</v>
      </c>
      <c r="G317" s="30"/>
      <c r="H317" s="30"/>
    </row>
    <row r="318" spans="1:8" ht="15">
      <c r="A318" s="31" t="s">
        <v>30</v>
      </c>
      <c r="B318" s="85"/>
      <c r="C318" s="147" t="s">
        <v>31</v>
      </c>
      <c r="D318" s="147"/>
      <c r="E318" s="28"/>
      <c r="F318" s="28"/>
      <c r="G318" s="30">
        <f>SUM(G319+G324)+G336</f>
        <v>76092.5</v>
      </c>
      <c r="H318" s="30">
        <f>SUM(H319+H324)+H336</f>
        <v>76092.5</v>
      </c>
    </row>
    <row r="319" spans="1:8" ht="15">
      <c r="A319" s="31" t="s">
        <v>53</v>
      </c>
      <c r="B319" s="85"/>
      <c r="C319" s="147" t="s">
        <v>31</v>
      </c>
      <c r="D319" s="147" t="s">
        <v>54</v>
      </c>
      <c r="E319" s="28"/>
      <c r="F319" s="28"/>
      <c r="G319" s="30">
        <f>SUM(G323)</f>
        <v>500</v>
      </c>
      <c r="H319" s="30">
        <f>SUM(H323)</f>
        <v>500</v>
      </c>
    </row>
    <row r="320" spans="1:8" ht="30">
      <c r="A320" s="144" t="s">
        <v>619</v>
      </c>
      <c r="B320" s="85"/>
      <c r="C320" s="147" t="s">
        <v>31</v>
      </c>
      <c r="D320" s="147" t="s">
        <v>54</v>
      </c>
      <c r="E320" s="28" t="s">
        <v>281</v>
      </c>
      <c r="F320" s="28"/>
      <c r="G320" s="30">
        <f aca="true" t="shared" si="22" ref="G320:H322">SUM(G321)</f>
        <v>500</v>
      </c>
      <c r="H320" s="30">
        <f t="shared" si="22"/>
        <v>500</v>
      </c>
    </row>
    <row r="321" spans="1:8" ht="30">
      <c r="A321" s="144" t="s">
        <v>292</v>
      </c>
      <c r="B321" s="85"/>
      <c r="C321" s="147" t="s">
        <v>31</v>
      </c>
      <c r="D321" s="147" t="s">
        <v>54</v>
      </c>
      <c r="E321" s="28" t="s">
        <v>282</v>
      </c>
      <c r="F321" s="28"/>
      <c r="G321" s="30">
        <f t="shared" si="22"/>
        <v>500</v>
      </c>
      <c r="H321" s="30">
        <f t="shared" si="22"/>
        <v>500</v>
      </c>
    </row>
    <row r="322" spans="1:8" ht="60">
      <c r="A322" s="27" t="s">
        <v>539</v>
      </c>
      <c r="B322" s="85"/>
      <c r="C322" s="147" t="s">
        <v>31</v>
      </c>
      <c r="D322" s="147" t="s">
        <v>54</v>
      </c>
      <c r="E322" s="28" t="s">
        <v>679</v>
      </c>
      <c r="F322" s="28"/>
      <c r="G322" s="30">
        <f t="shared" si="22"/>
        <v>500</v>
      </c>
      <c r="H322" s="30">
        <f t="shared" si="22"/>
        <v>500</v>
      </c>
    </row>
    <row r="323" spans="1:8" ht="15">
      <c r="A323" s="144" t="s">
        <v>42</v>
      </c>
      <c r="B323" s="85"/>
      <c r="C323" s="147" t="s">
        <v>31</v>
      </c>
      <c r="D323" s="147" t="s">
        <v>54</v>
      </c>
      <c r="E323" s="28" t="s">
        <v>679</v>
      </c>
      <c r="F323" s="28">
        <v>300</v>
      </c>
      <c r="G323" s="30">
        <v>500</v>
      </c>
      <c r="H323" s="30">
        <v>500</v>
      </c>
    </row>
    <row r="324" spans="1:8" ht="15">
      <c r="A324" s="31" t="s">
        <v>201</v>
      </c>
      <c r="B324" s="85"/>
      <c r="C324" s="147" t="s">
        <v>31</v>
      </c>
      <c r="D324" s="147" t="s">
        <v>13</v>
      </c>
      <c r="E324" s="147"/>
      <c r="F324" s="147"/>
      <c r="G324" s="30">
        <f>SUM(G325)+G330</f>
        <v>50370.5</v>
      </c>
      <c r="H324" s="30">
        <f>SUM(H325)+H330</f>
        <v>50370.5</v>
      </c>
    </row>
    <row r="325" spans="1:8" ht="30" hidden="1">
      <c r="A325" s="31" t="s">
        <v>508</v>
      </c>
      <c r="B325" s="85"/>
      <c r="C325" s="147" t="s">
        <v>31</v>
      </c>
      <c r="D325" s="147" t="s">
        <v>13</v>
      </c>
      <c r="E325" s="147" t="s">
        <v>429</v>
      </c>
      <c r="F325" s="147"/>
      <c r="G325" s="30">
        <f aca="true" t="shared" si="23" ref="G325:H328">SUM(G326)</f>
        <v>0</v>
      </c>
      <c r="H325" s="30">
        <f t="shared" si="23"/>
        <v>0</v>
      </c>
    </row>
    <row r="326" spans="1:8" ht="15" hidden="1">
      <c r="A326" s="31" t="s">
        <v>485</v>
      </c>
      <c r="B326" s="85"/>
      <c r="C326" s="147" t="s">
        <v>31</v>
      </c>
      <c r="D326" s="147" t="s">
        <v>13</v>
      </c>
      <c r="E326" s="147" t="s">
        <v>430</v>
      </c>
      <c r="F326" s="147"/>
      <c r="G326" s="30">
        <f t="shared" si="23"/>
        <v>0</v>
      </c>
      <c r="H326" s="30">
        <f t="shared" si="23"/>
        <v>0</v>
      </c>
    </row>
    <row r="327" spans="1:8" ht="75" hidden="1">
      <c r="A327" s="31" t="s">
        <v>290</v>
      </c>
      <c r="B327" s="32"/>
      <c r="C327" s="147" t="s">
        <v>31</v>
      </c>
      <c r="D327" s="147" t="s">
        <v>13</v>
      </c>
      <c r="E327" s="147" t="s">
        <v>431</v>
      </c>
      <c r="F327" s="147"/>
      <c r="G327" s="30">
        <f t="shared" si="23"/>
        <v>0</v>
      </c>
      <c r="H327" s="30">
        <f t="shared" si="23"/>
        <v>0</v>
      </c>
    </row>
    <row r="328" spans="1:8" ht="30" hidden="1">
      <c r="A328" s="31" t="s">
        <v>427</v>
      </c>
      <c r="B328" s="85"/>
      <c r="C328" s="147" t="s">
        <v>31</v>
      </c>
      <c r="D328" s="147" t="s">
        <v>13</v>
      </c>
      <c r="E328" s="147" t="s">
        <v>432</v>
      </c>
      <c r="F328" s="147"/>
      <c r="G328" s="30">
        <f t="shared" si="23"/>
        <v>0</v>
      </c>
      <c r="H328" s="30">
        <f t="shared" si="23"/>
        <v>0</v>
      </c>
    </row>
    <row r="329" spans="1:8" ht="30" hidden="1">
      <c r="A329" s="31" t="s">
        <v>285</v>
      </c>
      <c r="B329" s="85"/>
      <c r="C329" s="147" t="s">
        <v>31</v>
      </c>
      <c r="D329" s="147" t="s">
        <v>13</v>
      </c>
      <c r="E329" s="147" t="s">
        <v>432</v>
      </c>
      <c r="F329" s="147" t="s">
        <v>286</v>
      </c>
      <c r="G329" s="30"/>
      <c r="H329" s="30"/>
    </row>
    <row r="330" spans="1:8" ht="30">
      <c r="A330" s="31" t="s">
        <v>561</v>
      </c>
      <c r="B330" s="85"/>
      <c r="C330" s="147" t="s">
        <v>31</v>
      </c>
      <c r="D330" s="147" t="s">
        <v>13</v>
      </c>
      <c r="E330" s="28" t="s">
        <v>272</v>
      </c>
      <c r="F330" s="28"/>
      <c r="G330" s="30">
        <f>SUM(G331)</f>
        <v>50370.5</v>
      </c>
      <c r="H330" s="30">
        <f>SUM(H331)</f>
        <v>50370.5</v>
      </c>
    </row>
    <row r="331" spans="1:8" ht="60">
      <c r="A331" s="31" t="s">
        <v>428</v>
      </c>
      <c r="B331" s="85"/>
      <c r="C331" s="147" t="s">
        <v>31</v>
      </c>
      <c r="D331" s="147" t="s">
        <v>13</v>
      </c>
      <c r="E331" s="28" t="s">
        <v>433</v>
      </c>
      <c r="F331" s="28"/>
      <c r="G331" s="30">
        <f>SUM(G332+G334)</f>
        <v>50370.5</v>
      </c>
      <c r="H331" s="30">
        <f>SUM(H332+H334)</f>
        <v>50370.5</v>
      </c>
    </row>
    <row r="332" spans="1:8" ht="15">
      <c r="A332" s="56" t="s">
        <v>764</v>
      </c>
      <c r="B332" s="85"/>
      <c r="C332" s="147" t="s">
        <v>31</v>
      </c>
      <c r="D332" s="147" t="s">
        <v>13</v>
      </c>
      <c r="E332" s="28" t="s">
        <v>680</v>
      </c>
      <c r="F332" s="28"/>
      <c r="G332" s="30">
        <f>SUM(G333)</f>
        <v>24764.6</v>
      </c>
      <c r="H332" s="30">
        <f>SUM(H333)</f>
        <v>24764.6</v>
      </c>
    </row>
    <row r="333" spans="1:8" ht="30">
      <c r="A333" s="31" t="s">
        <v>285</v>
      </c>
      <c r="B333" s="85"/>
      <c r="C333" s="147" t="s">
        <v>31</v>
      </c>
      <c r="D333" s="147" t="s">
        <v>13</v>
      </c>
      <c r="E333" s="28" t="s">
        <v>680</v>
      </c>
      <c r="F333" s="28">
        <v>400</v>
      </c>
      <c r="G333" s="30">
        <v>24764.6</v>
      </c>
      <c r="H333" s="30">
        <v>24764.6</v>
      </c>
    </row>
    <row r="334" spans="1:8" ht="45">
      <c r="A334" s="31" t="s">
        <v>287</v>
      </c>
      <c r="B334" s="85"/>
      <c r="C334" s="147" t="s">
        <v>31</v>
      </c>
      <c r="D334" s="147" t="s">
        <v>13</v>
      </c>
      <c r="E334" s="147" t="s">
        <v>681</v>
      </c>
      <c r="F334" s="28"/>
      <c r="G334" s="30">
        <f>SUM(G335)</f>
        <v>25605.9</v>
      </c>
      <c r="H334" s="30">
        <f>SUM(H335)</f>
        <v>25605.9</v>
      </c>
    </row>
    <row r="335" spans="1:8" ht="30">
      <c r="A335" s="31" t="s">
        <v>285</v>
      </c>
      <c r="B335" s="85"/>
      <c r="C335" s="147" t="s">
        <v>31</v>
      </c>
      <c r="D335" s="147" t="s">
        <v>13</v>
      </c>
      <c r="E335" s="147" t="s">
        <v>681</v>
      </c>
      <c r="F335" s="147" t="s">
        <v>286</v>
      </c>
      <c r="G335" s="30">
        <v>25605.9</v>
      </c>
      <c r="H335" s="30">
        <v>25605.9</v>
      </c>
    </row>
    <row r="336" spans="1:8" ht="15">
      <c r="A336" s="31" t="s">
        <v>77</v>
      </c>
      <c r="B336" s="85"/>
      <c r="C336" s="147" t="s">
        <v>31</v>
      </c>
      <c r="D336" s="147" t="s">
        <v>78</v>
      </c>
      <c r="E336" s="28"/>
      <c r="F336" s="28"/>
      <c r="G336" s="30">
        <f>G342+G337</f>
        <v>25222</v>
      </c>
      <c r="H336" s="30">
        <f>H342+H337</f>
        <v>25222</v>
      </c>
    </row>
    <row r="337" spans="1:8" ht="30">
      <c r="A337" s="31" t="s">
        <v>541</v>
      </c>
      <c r="B337" s="28"/>
      <c r="C337" s="147" t="s">
        <v>31</v>
      </c>
      <c r="D337" s="147" t="s">
        <v>78</v>
      </c>
      <c r="E337" s="28" t="s">
        <v>16</v>
      </c>
      <c r="F337" s="28"/>
      <c r="G337" s="30">
        <f>SUM(G338)</f>
        <v>30</v>
      </c>
      <c r="H337" s="30">
        <f>SUM(H338)</f>
        <v>30</v>
      </c>
    </row>
    <row r="338" spans="1:8" ht="15">
      <c r="A338" s="31" t="s">
        <v>87</v>
      </c>
      <c r="B338" s="85"/>
      <c r="C338" s="147" t="s">
        <v>31</v>
      </c>
      <c r="D338" s="147" t="s">
        <v>78</v>
      </c>
      <c r="E338" s="28" t="s">
        <v>68</v>
      </c>
      <c r="F338" s="28"/>
      <c r="G338" s="30">
        <f>SUM(G340)</f>
        <v>30</v>
      </c>
      <c r="H338" s="30">
        <f>SUM(H340)</f>
        <v>30</v>
      </c>
    </row>
    <row r="339" spans="1:8" ht="15">
      <c r="A339" s="31" t="s">
        <v>35</v>
      </c>
      <c r="B339" s="85"/>
      <c r="C339" s="147" t="s">
        <v>31</v>
      </c>
      <c r="D339" s="147" t="s">
        <v>78</v>
      </c>
      <c r="E339" s="28" t="s">
        <v>490</v>
      </c>
      <c r="F339" s="28"/>
      <c r="G339" s="30">
        <f>SUM(G340)</f>
        <v>30</v>
      </c>
      <c r="H339" s="30">
        <f>SUM(H340)</f>
        <v>30</v>
      </c>
    </row>
    <row r="340" spans="1:8" ht="15">
      <c r="A340" s="31" t="s">
        <v>37</v>
      </c>
      <c r="B340" s="85"/>
      <c r="C340" s="147" t="s">
        <v>31</v>
      </c>
      <c r="D340" s="147" t="s">
        <v>78</v>
      </c>
      <c r="E340" s="28" t="s">
        <v>491</v>
      </c>
      <c r="F340" s="28"/>
      <c r="G340" s="30">
        <f>SUM(G341)</f>
        <v>30</v>
      </c>
      <c r="H340" s="30">
        <f>SUM(H341)</f>
        <v>30</v>
      </c>
    </row>
    <row r="341" spans="1:8" ht="30">
      <c r="A341" s="31" t="s">
        <v>52</v>
      </c>
      <c r="B341" s="85"/>
      <c r="C341" s="147" t="s">
        <v>31</v>
      </c>
      <c r="D341" s="147" t="s">
        <v>78</v>
      </c>
      <c r="E341" s="28" t="s">
        <v>491</v>
      </c>
      <c r="F341" s="28">
        <v>200</v>
      </c>
      <c r="G341" s="30">
        <v>30</v>
      </c>
      <c r="H341" s="30">
        <v>30</v>
      </c>
    </row>
    <row r="342" spans="1:8" ht="60">
      <c r="A342" s="31" t="s">
        <v>562</v>
      </c>
      <c r="B342" s="85"/>
      <c r="C342" s="147" t="s">
        <v>31</v>
      </c>
      <c r="D342" s="147" t="s">
        <v>78</v>
      </c>
      <c r="E342" s="28" t="s">
        <v>25</v>
      </c>
      <c r="F342" s="28"/>
      <c r="G342" s="30">
        <f>SUM(G343)</f>
        <v>25192</v>
      </c>
      <c r="H342" s="30">
        <f>SUM(H343)</f>
        <v>25192</v>
      </c>
    </row>
    <row r="343" spans="1:8" ht="45">
      <c r="A343" s="31" t="s">
        <v>26</v>
      </c>
      <c r="B343" s="85"/>
      <c r="C343" s="147" t="s">
        <v>31</v>
      </c>
      <c r="D343" s="147" t="s">
        <v>78</v>
      </c>
      <c r="E343" s="28" t="s">
        <v>27</v>
      </c>
      <c r="F343" s="28"/>
      <c r="G343" s="30">
        <f>G344</f>
        <v>25192</v>
      </c>
      <c r="H343" s="30">
        <f>H344</f>
        <v>25192</v>
      </c>
    </row>
    <row r="344" spans="1:8" ht="30">
      <c r="A344" s="31" t="s">
        <v>28</v>
      </c>
      <c r="B344" s="85"/>
      <c r="C344" s="147" t="s">
        <v>31</v>
      </c>
      <c r="D344" s="147" t="s">
        <v>78</v>
      </c>
      <c r="E344" s="28" t="s">
        <v>29</v>
      </c>
      <c r="F344" s="28"/>
      <c r="G344" s="30">
        <f>SUM(G345)</f>
        <v>25192</v>
      </c>
      <c r="H344" s="30">
        <f>SUM(H345)</f>
        <v>25192</v>
      </c>
    </row>
    <row r="345" spans="1:8" ht="33.75" customHeight="1">
      <c r="A345" s="31" t="s">
        <v>72</v>
      </c>
      <c r="B345" s="85"/>
      <c r="C345" s="147" t="s">
        <v>31</v>
      </c>
      <c r="D345" s="147" t="s">
        <v>78</v>
      </c>
      <c r="E345" s="28" t="s">
        <v>29</v>
      </c>
      <c r="F345" s="28">
        <v>600</v>
      </c>
      <c r="G345" s="30">
        <v>25192</v>
      </c>
      <c r="H345" s="30">
        <v>25192</v>
      </c>
    </row>
    <row r="346" spans="1:8" ht="15">
      <c r="A346" s="56" t="s">
        <v>294</v>
      </c>
      <c r="B346" s="32"/>
      <c r="C346" s="55" t="s">
        <v>182</v>
      </c>
      <c r="D346" s="55" t="s">
        <v>32</v>
      </c>
      <c r="E346" s="55"/>
      <c r="F346" s="55"/>
      <c r="G346" s="30">
        <f>SUM(G347)</f>
        <v>3300</v>
      </c>
      <c r="H346" s="30">
        <f>SUM(H347)</f>
        <v>0</v>
      </c>
    </row>
    <row r="347" spans="1:8" ht="15">
      <c r="A347" s="56" t="s">
        <v>202</v>
      </c>
      <c r="B347" s="32"/>
      <c r="C347" s="55" t="s">
        <v>182</v>
      </c>
      <c r="D347" s="55" t="s">
        <v>34</v>
      </c>
      <c r="E347" s="55"/>
      <c r="F347" s="55"/>
      <c r="G347" s="30">
        <f>SUM(G348,G351)</f>
        <v>3300</v>
      </c>
      <c r="H347" s="30">
        <f>SUM(H348,H351)</f>
        <v>0</v>
      </c>
    </row>
    <row r="348" spans="1:8" ht="30" hidden="1">
      <c r="A348" s="56" t="s">
        <v>313</v>
      </c>
      <c r="B348" s="32"/>
      <c r="C348" s="55" t="s">
        <v>182</v>
      </c>
      <c r="D348" s="55" t="s">
        <v>34</v>
      </c>
      <c r="E348" s="55" t="s">
        <v>352</v>
      </c>
      <c r="F348" s="55"/>
      <c r="G348" s="30">
        <f>SUM(G349)</f>
        <v>0</v>
      </c>
      <c r="H348" s="30">
        <f>SUM(H349)</f>
        <v>0</v>
      </c>
    </row>
    <row r="349" spans="1:8" ht="30" hidden="1">
      <c r="A349" s="56" t="s">
        <v>316</v>
      </c>
      <c r="B349" s="32"/>
      <c r="C349" s="55" t="s">
        <v>182</v>
      </c>
      <c r="D349" s="55" t="s">
        <v>34</v>
      </c>
      <c r="E349" s="55" t="s">
        <v>375</v>
      </c>
      <c r="F349" s="55"/>
      <c r="G349" s="30">
        <f>SUM(G350)</f>
        <v>0</v>
      </c>
      <c r="H349" s="30">
        <f>SUM(H350)</f>
        <v>0</v>
      </c>
    </row>
    <row r="350" spans="1:8" ht="30" hidden="1">
      <c r="A350" s="56" t="s">
        <v>317</v>
      </c>
      <c r="B350" s="32"/>
      <c r="C350" s="55" t="s">
        <v>182</v>
      </c>
      <c r="D350" s="55" t="s">
        <v>34</v>
      </c>
      <c r="E350" s="55" t="s">
        <v>375</v>
      </c>
      <c r="F350" s="55" t="s">
        <v>286</v>
      </c>
      <c r="G350" s="30"/>
      <c r="H350" s="30"/>
    </row>
    <row r="351" spans="1:8" ht="30">
      <c r="A351" s="36" t="s">
        <v>629</v>
      </c>
      <c r="B351" s="121"/>
      <c r="C351" s="55" t="s">
        <v>182</v>
      </c>
      <c r="D351" s="55" t="s">
        <v>34</v>
      </c>
      <c r="E351" s="122" t="s">
        <v>296</v>
      </c>
      <c r="F351" s="122"/>
      <c r="G351" s="30">
        <f aca="true" t="shared" si="24" ref="G351:H353">SUM(G352)</f>
        <v>3300</v>
      </c>
      <c r="H351" s="30">
        <f t="shared" si="24"/>
        <v>0</v>
      </c>
    </row>
    <row r="352" spans="1:8" ht="30">
      <c r="A352" s="36" t="s">
        <v>325</v>
      </c>
      <c r="B352" s="121"/>
      <c r="C352" s="55" t="s">
        <v>182</v>
      </c>
      <c r="D352" s="55" t="s">
        <v>34</v>
      </c>
      <c r="E352" s="122" t="s">
        <v>302</v>
      </c>
      <c r="F352" s="122"/>
      <c r="G352" s="30">
        <f t="shared" si="24"/>
        <v>3300</v>
      </c>
      <c r="H352" s="30">
        <f t="shared" si="24"/>
        <v>0</v>
      </c>
    </row>
    <row r="353" spans="1:8" ht="30">
      <c r="A353" s="56" t="s">
        <v>316</v>
      </c>
      <c r="B353" s="32"/>
      <c r="C353" s="55" t="s">
        <v>182</v>
      </c>
      <c r="D353" s="55" t="s">
        <v>34</v>
      </c>
      <c r="E353" s="122" t="s">
        <v>376</v>
      </c>
      <c r="F353" s="122"/>
      <c r="G353" s="30">
        <f t="shared" si="24"/>
        <v>3300</v>
      </c>
      <c r="H353" s="30">
        <f t="shared" si="24"/>
        <v>0</v>
      </c>
    </row>
    <row r="354" spans="1:8" ht="30">
      <c r="A354" s="56" t="s">
        <v>317</v>
      </c>
      <c r="B354" s="32"/>
      <c r="C354" s="55" t="s">
        <v>182</v>
      </c>
      <c r="D354" s="55" t="s">
        <v>34</v>
      </c>
      <c r="E354" s="122" t="s">
        <v>376</v>
      </c>
      <c r="F354" s="122">
        <v>400</v>
      </c>
      <c r="G354" s="30">
        <v>3300</v>
      </c>
      <c r="H354" s="30"/>
    </row>
    <row r="355" spans="1:8" s="118" customFormat="1" ht="28.5">
      <c r="A355" s="23" t="s">
        <v>227</v>
      </c>
      <c r="B355" s="46" t="s">
        <v>228</v>
      </c>
      <c r="C355" s="46"/>
      <c r="D355" s="46"/>
      <c r="E355" s="46"/>
      <c r="F355" s="46"/>
      <c r="G355" s="48">
        <f>SUM(G356+G381+G386)</f>
        <v>37118.9</v>
      </c>
      <c r="H355" s="48">
        <f>SUM(H356+H381+H386)</f>
        <v>40418.9</v>
      </c>
    </row>
    <row r="356" spans="1:8" ht="15">
      <c r="A356" s="31" t="s">
        <v>90</v>
      </c>
      <c r="B356" s="32"/>
      <c r="C356" s="147" t="s">
        <v>34</v>
      </c>
      <c r="D356" s="147"/>
      <c r="E356" s="147"/>
      <c r="F356" s="28"/>
      <c r="G356" s="93">
        <f>SUM(G357+G363+G367)</f>
        <v>33418.9</v>
      </c>
      <c r="H356" s="93">
        <f>SUM(H357+H363+H367)</f>
        <v>33418.9</v>
      </c>
    </row>
    <row r="357" spans="1:8" ht="30">
      <c r="A357" s="31" t="s">
        <v>106</v>
      </c>
      <c r="B357" s="32"/>
      <c r="C357" s="147" t="s">
        <v>34</v>
      </c>
      <c r="D357" s="147" t="s">
        <v>78</v>
      </c>
      <c r="E357" s="28"/>
      <c r="F357" s="28"/>
      <c r="G357" s="93">
        <f aca="true" t="shared" si="25" ref="G357:H359">SUM(G358)</f>
        <v>25489</v>
      </c>
      <c r="H357" s="93">
        <f t="shared" si="25"/>
        <v>25489</v>
      </c>
    </row>
    <row r="358" spans="1:8" ht="30">
      <c r="A358" s="36" t="s">
        <v>563</v>
      </c>
      <c r="B358" s="32"/>
      <c r="C358" s="147" t="s">
        <v>34</v>
      </c>
      <c r="D358" s="147" t="s">
        <v>78</v>
      </c>
      <c r="E358" s="28" t="s">
        <v>211</v>
      </c>
      <c r="F358" s="28"/>
      <c r="G358" s="93">
        <f t="shared" si="25"/>
        <v>25489</v>
      </c>
      <c r="H358" s="93">
        <f t="shared" si="25"/>
        <v>25489</v>
      </c>
    </row>
    <row r="359" spans="1:8" ht="30">
      <c r="A359" s="31" t="s">
        <v>80</v>
      </c>
      <c r="B359" s="32"/>
      <c r="C359" s="147" t="s">
        <v>34</v>
      </c>
      <c r="D359" s="147" t="s">
        <v>78</v>
      </c>
      <c r="E359" s="147" t="s">
        <v>212</v>
      </c>
      <c r="F359" s="147"/>
      <c r="G359" s="93">
        <f t="shared" si="25"/>
        <v>25489</v>
      </c>
      <c r="H359" s="93">
        <f t="shared" si="25"/>
        <v>25489</v>
      </c>
    </row>
    <row r="360" spans="1:8" ht="15">
      <c r="A360" s="31" t="s">
        <v>82</v>
      </c>
      <c r="B360" s="32"/>
      <c r="C360" s="147" t="s">
        <v>34</v>
      </c>
      <c r="D360" s="147" t="s">
        <v>78</v>
      </c>
      <c r="E360" s="147" t="s">
        <v>213</v>
      </c>
      <c r="F360" s="147"/>
      <c r="G360" s="93">
        <f>SUM(G361:G362)</f>
        <v>25489</v>
      </c>
      <c r="H360" s="93">
        <f>SUM(H361:H362)</f>
        <v>25489</v>
      </c>
    </row>
    <row r="361" spans="1:8" ht="45">
      <c r="A361" s="56" t="s">
        <v>51</v>
      </c>
      <c r="B361" s="32"/>
      <c r="C361" s="147" t="s">
        <v>34</v>
      </c>
      <c r="D361" s="147" t="s">
        <v>78</v>
      </c>
      <c r="E361" s="147" t="s">
        <v>213</v>
      </c>
      <c r="F361" s="147" t="s">
        <v>93</v>
      </c>
      <c r="G361" s="93">
        <v>25482.1</v>
      </c>
      <c r="H361" s="93">
        <v>25482.1</v>
      </c>
    </row>
    <row r="362" spans="1:8" ht="30">
      <c r="A362" s="31" t="s">
        <v>52</v>
      </c>
      <c r="B362" s="32"/>
      <c r="C362" s="147" t="s">
        <v>34</v>
      </c>
      <c r="D362" s="147" t="s">
        <v>78</v>
      </c>
      <c r="E362" s="147" t="s">
        <v>213</v>
      </c>
      <c r="F362" s="147" t="s">
        <v>95</v>
      </c>
      <c r="G362" s="93">
        <v>6.9</v>
      </c>
      <c r="H362" s="93">
        <v>6.9</v>
      </c>
    </row>
    <row r="363" spans="1:8" ht="15">
      <c r="A363" s="31" t="s">
        <v>149</v>
      </c>
      <c r="B363" s="32"/>
      <c r="C363" s="147" t="s">
        <v>34</v>
      </c>
      <c r="D363" s="147" t="s">
        <v>182</v>
      </c>
      <c r="E363" s="147"/>
      <c r="F363" s="28"/>
      <c r="G363" s="93">
        <f aca="true" t="shared" si="26" ref="G363:H365">SUM(G364)</f>
        <v>1000</v>
      </c>
      <c r="H363" s="93">
        <f t="shared" si="26"/>
        <v>1000</v>
      </c>
    </row>
    <row r="364" spans="1:8" ht="15">
      <c r="A364" s="36" t="s">
        <v>669</v>
      </c>
      <c r="B364" s="32"/>
      <c r="C364" s="147" t="s">
        <v>34</v>
      </c>
      <c r="D364" s="147" t="s">
        <v>182</v>
      </c>
      <c r="E364" s="147" t="s">
        <v>209</v>
      </c>
      <c r="F364" s="28"/>
      <c r="G364" s="93">
        <f t="shared" si="26"/>
        <v>1000</v>
      </c>
      <c r="H364" s="93">
        <f t="shared" si="26"/>
        <v>1000</v>
      </c>
    </row>
    <row r="365" spans="1:8" ht="15">
      <c r="A365" s="31" t="s">
        <v>150</v>
      </c>
      <c r="B365" s="32"/>
      <c r="C365" s="147" t="s">
        <v>34</v>
      </c>
      <c r="D365" s="147" t="s">
        <v>182</v>
      </c>
      <c r="E365" s="147" t="s">
        <v>215</v>
      </c>
      <c r="F365" s="28"/>
      <c r="G365" s="93">
        <f t="shared" si="26"/>
        <v>1000</v>
      </c>
      <c r="H365" s="93">
        <f t="shared" si="26"/>
        <v>1000</v>
      </c>
    </row>
    <row r="366" spans="1:8" ht="15">
      <c r="A366" s="31" t="s">
        <v>22</v>
      </c>
      <c r="B366" s="32"/>
      <c r="C366" s="147" t="s">
        <v>34</v>
      </c>
      <c r="D366" s="147" t="s">
        <v>182</v>
      </c>
      <c r="E366" s="147" t="s">
        <v>215</v>
      </c>
      <c r="F366" s="28">
        <v>800</v>
      </c>
      <c r="G366" s="93">
        <v>1000</v>
      </c>
      <c r="H366" s="93">
        <v>1000</v>
      </c>
    </row>
    <row r="367" spans="1:8" ht="15">
      <c r="A367" s="31" t="s">
        <v>97</v>
      </c>
      <c r="B367" s="32"/>
      <c r="C367" s="147" t="s">
        <v>34</v>
      </c>
      <c r="D367" s="147" t="s">
        <v>98</v>
      </c>
      <c r="E367" s="147"/>
      <c r="F367" s="28"/>
      <c r="G367" s="93">
        <f>SUM(G368)</f>
        <v>6929.9</v>
      </c>
      <c r="H367" s="93">
        <f>SUM(H368)</f>
        <v>6929.9</v>
      </c>
    </row>
    <row r="368" spans="1:8" ht="30">
      <c r="A368" s="36" t="s">
        <v>564</v>
      </c>
      <c r="B368" s="32"/>
      <c r="C368" s="147" t="s">
        <v>34</v>
      </c>
      <c r="D368" s="147" t="s">
        <v>98</v>
      </c>
      <c r="E368" s="28" t="s">
        <v>211</v>
      </c>
      <c r="F368" s="28"/>
      <c r="G368" s="93">
        <f>SUM(G369)</f>
        <v>6929.9</v>
      </c>
      <c r="H368" s="93">
        <f>SUM(H369)</f>
        <v>6929.9</v>
      </c>
    </row>
    <row r="369" spans="1:8" ht="30">
      <c r="A369" s="31" t="s">
        <v>80</v>
      </c>
      <c r="B369" s="32"/>
      <c r="C369" s="147" t="s">
        <v>34</v>
      </c>
      <c r="D369" s="147" t="s">
        <v>78</v>
      </c>
      <c r="E369" s="147" t="s">
        <v>212</v>
      </c>
      <c r="F369" s="28"/>
      <c r="G369" s="93">
        <f>SUM(G370+G373+G375)</f>
        <v>6929.9</v>
      </c>
      <c r="H369" s="93">
        <f>SUM(H370+H373+H375)</f>
        <v>6929.9</v>
      </c>
    </row>
    <row r="370" spans="1:8" ht="15">
      <c r="A370" s="31" t="s">
        <v>99</v>
      </c>
      <c r="B370" s="32"/>
      <c r="C370" s="147" t="s">
        <v>34</v>
      </c>
      <c r="D370" s="147" t="s">
        <v>98</v>
      </c>
      <c r="E370" s="28" t="s">
        <v>216</v>
      </c>
      <c r="F370" s="28"/>
      <c r="G370" s="93">
        <f>SUM(G371:G372)</f>
        <v>261.5</v>
      </c>
      <c r="H370" s="93">
        <f>SUM(H371:H372)</f>
        <v>261.5</v>
      </c>
    </row>
    <row r="371" spans="1:8" ht="30">
      <c r="A371" s="31" t="s">
        <v>52</v>
      </c>
      <c r="B371" s="32"/>
      <c r="C371" s="147" t="s">
        <v>34</v>
      </c>
      <c r="D371" s="147" t="s">
        <v>98</v>
      </c>
      <c r="E371" s="28" t="s">
        <v>216</v>
      </c>
      <c r="F371" s="28">
        <v>200</v>
      </c>
      <c r="G371" s="93">
        <v>259.5</v>
      </c>
      <c r="H371" s="93">
        <v>259.5</v>
      </c>
    </row>
    <row r="372" spans="1:8" ht="15">
      <c r="A372" s="31" t="s">
        <v>22</v>
      </c>
      <c r="B372" s="32"/>
      <c r="C372" s="147" t="s">
        <v>34</v>
      </c>
      <c r="D372" s="147" t="s">
        <v>98</v>
      </c>
      <c r="E372" s="28" t="s">
        <v>216</v>
      </c>
      <c r="F372" s="28">
        <v>800</v>
      </c>
      <c r="G372" s="93">
        <v>2</v>
      </c>
      <c r="H372" s="93">
        <v>2</v>
      </c>
    </row>
    <row r="373" spans="1:8" ht="30">
      <c r="A373" s="31" t="s">
        <v>101</v>
      </c>
      <c r="B373" s="32"/>
      <c r="C373" s="147" t="s">
        <v>34</v>
      </c>
      <c r="D373" s="147" t="s">
        <v>98</v>
      </c>
      <c r="E373" s="28" t="s">
        <v>217</v>
      </c>
      <c r="F373" s="28"/>
      <c r="G373" s="93">
        <f>SUM(G374)</f>
        <v>244.9</v>
      </c>
      <c r="H373" s="93">
        <f>SUM(H374)</f>
        <v>244.9</v>
      </c>
    </row>
    <row r="374" spans="1:8" ht="30">
      <c r="A374" s="31" t="s">
        <v>52</v>
      </c>
      <c r="B374" s="32"/>
      <c r="C374" s="147" t="s">
        <v>34</v>
      </c>
      <c r="D374" s="147" t="s">
        <v>98</v>
      </c>
      <c r="E374" s="28" t="s">
        <v>217</v>
      </c>
      <c r="F374" s="28">
        <v>200</v>
      </c>
      <c r="G374" s="93">
        <v>244.9</v>
      </c>
      <c r="H374" s="93">
        <v>244.9</v>
      </c>
    </row>
    <row r="375" spans="1:8" ht="30">
      <c r="A375" s="31" t="s">
        <v>102</v>
      </c>
      <c r="B375" s="32"/>
      <c r="C375" s="147" t="s">
        <v>34</v>
      </c>
      <c r="D375" s="147" t="s">
        <v>98</v>
      </c>
      <c r="E375" s="28" t="s">
        <v>218</v>
      </c>
      <c r="F375" s="28"/>
      <c r="G375" s="93">
        <f>SUM(G376:G377)</f>
        <v>6423.5</v>
      </c>
      <c r="H375" s="93">
        <f>SUM(H376:H377)</f>
        <v>6423.5</v>
      </c>
    </row>
    <row r="376" spans="1:8" ht="30">
      <c r="A376" s="31" t="s">
        <v>52</v>
      </c>
      <c r="B376" s="32"/>
      <c r="C376" s="147" t="s">
        <v>34</v>
      </c>
      <c r="D376" s="147" t="s">
        <v>98</v>
      </c>
      <c r="E376" s="28" t="s">
        <v>218</v>
      </c>
      <c r="F376" s="28">
        <v>200</v>
      </c>
      <c r="G376" s="93">
        <v>6423.5</v>
      </c>
      <c r="H376" s="93">
        <v>6423.5</v>
      </c>
    </row>
    <row r="377" spans="1:8" ht="15" hidden="1">
      <c r="A377" s="31" t="s">
        <v>22</v>
      </c>
      <c r="B377" s="32"/>
      <c r="C377" s="147" t="s">
        <v>34</v>
      </c>
      <c r="D377" s="147" t="s">
        <v>98</v>
      </c>
      <c r="E377" s="28" t="s">
        <v>218</v>
      </c>
      <c r="F377" s="28">
        <v>800</v>
      </c>
      <c r="G377" s="93"/>
      <c r="H377" s="93"/>
    </row>
    <row r="378" spans="1:8" ht="15" hidden="1">
      <c r="A378" s="36" t="s">
        <v>669</v>
      </c>
      <c r="B378" s="32"/>
      <c r="C378" s="147" t="s">
        <v>34</v>
      </c>
      <c r="D378" s="147" t="s">
        <v>98</v>
      </c>
      <c r="E378" s="147" t="s">
        <v>209</v>
      </c>
      <c r="F378" s="28"/>
      <c r="G378" s="93">
        <f>SUM(G379)</f>
        <v>0</v>
      </c>
      <c r="H378" s="93">
        <f>SUM(H379)</f>
        <v>0</v>
      </c>
    </row>
    <row r="379" spans="1:8" ht="30" hidden="1">
      <c r="A379" s="31" t="s">
        <v>219</v>
      </c>
      <c r="B379" s="32"/>
      <c r="C379" s="147" t="s">
        <v>34</v>
      </c>
      <c r="D379" s="147" t="s">
        <v>98</v>
      </c>
      <c r="E379" s="147" t="s">
        <v>220</v>
      </c>
      <c r="F379" s="28"/>
      <c r="G379" s="93">
        <f>SUM(G380)</f>
        <v>0</v>
      </c>
      <c r="H379" s="93">
        <f>SUM(H380)</f>
        <v>0</v>
      </c>
    </row>
    <row r="380" spans="1:8" ht="15" hidden="1">
      <c r="A380" s="31" t="s">
        <v>22</v>
      </c>
      <c r="B380" s="32"/>
      <c r="C380" s="147" t="s">
        <v>34</v>
      </c>
      <c r="D380" s="147" t="s">
        <v>98</v>
      </c>
      <c r="E380" s="147" t="s">
        <v>220</v>
      </c>
      <c r="F380" s="28">
        <v>800</v>
      </c>
      <c r="G380" s="28"/>
      <c r="H380" s="28"/>
    </row>
    <row r="381" spans="1:8" ht="15">
      <c r="A381" s="31" t="s">
        <v>30</v>
      </c>
      <c r="B381" s="32"/>
      <c r="C381" s="147" t="s">
        <v>31</v>
      </c>
      <c r="D381" s="147"/>
      <c r="E381" s="28"/>
      <c r="F381" s="28"/>
      <c r="G381" s="93">
        <f aca="true" t="shared" si="27" ref="G381:H384">SUM(G382)</f>
        <v>3700</v>
      </c>
      <c r="H381" s="93">
        <f t="shared" si="27"/>
        <v>7000</v>
      </c>
    </row>
    <row r="382" spans="1:8" ht="15">
      <c r="A382" s="31" t="s">
        <v>77</v>
      </c>
      <c r="B382" s="32"/>
      <c r="C382" s="147" t="s">
        <v>31</v>
      </c>
      <c r="D382" s="147" t="s">
        <v>78</v>
      </c>
      <c r="E382" s="28"/>
      <c r="F382" s="28"/>
      <c r="G382" s="93">
        <f t="shared" si="27"/>
        <v>3700</v>
      </c>
      <c r="H382" s="93">
        <f t="shared" si="27"/>
        <v>7000</v>
      </c>
    </row>
    <row r="383" spans="1:8" ht="15">
      <c r="A383" s="36" t="s">
        <v>669</v>
      </c>
      <c r="B383" s="32"/>
      <c r="C383" s="147" t="s">
        <v>31</v>
      </c>
      <c r="D383" s="147" t="s">
        <v>78</v>
      </c>
      <c r="E383" s="147" t="s">
        <v>209</v>
      </c>
      <c r="F383" s="28"/>
      <c r="G383" s="93">
        <f t="shared" si="27"/>
        <v>3700</v>
      </c>
      <c r="H383" s="93">
        <f t="shared" si="27"/>
        <v>7000</v>
      </c>
    </row>
    <row r="384" spans="1:8" ht="60">
      <c r="A384" s="31" t="s">
        <v>509</v>
      </c>
      <c r="B384" s="32"/>
      <c r="C384" s="147" t="s">
        <v>31</v>
      </c>
      <c r="D384" s="147" t="s">
        <v>78</v>
      </c>
      <c r="E384" s="28" t="s">
        <v>221</v>
      </c>
      <c r="F384" s="28"/>
      <c r="G384" s="93">
        <f t="shared" si="27"/>
        <v>3700</v>
      </c>
      <c r="H384" s="93">
        <f t="shared" si="27"/>
        <v>7000</v>
      </c>
    </row>
    <row r="385" spans="1:8" ht="15">
      <c r="A385" s="31" t="s">
        <v>22</v>
      </c>
      <c r="B385" s="32"/>
      <c r="C385" s="147" t="s">
        <v>31</v>
      </c>
      <c r="D385" s="147" t="s">
        <v>78</v>
      </c>
      <c r="E385" s="28" t="s">
        <v>221</v>
      </c>
      <c r="F385" s="28">
        <v>800</v>
      </c>
      <c r="G385" s="93">
        <f>7000-31-3300+31</f>
        <v>3700</v>
      </c>
      <c r="H385" s="93">
        <f>7000-15.3+15.3</f>
        <v>7000</v>
      </c>
    </row>
    <row r="386" spans="1:8" ht="15" hidden="1">
      <c r="A386" s="31" t="s">
        <v>222</v>
      </c>
      <c r="B386" s="32"/>
      <c r="C386" s="147" t="s">
        <v>98</v>
      </c>
      <c r="D386" s="147"/>
      <c r="E386" s="28"/>
      <c r="F386" s="28"/>
      <c r="G386" s="93">
        <f aca="true" t="shared" si="28" ref="G386:H389">SUM(G387)</f>
        <v>0</v>
      </c>
      <c r="H386" s="93">
        <f t="shared" si="28"/>
        <v>0</v>
      </c>
    </row>
    <row r="387" spans="1:8" ht="15" hidden="1">
      <c r="A387" s="31" t="s">
        <v>223</v>
      </c>
      <c r="B387" s="32"/>
      <c r="C387" s="147" t="s">
        <v>98</v>
      </c>
      <c r="D387" s="147" t="s">
        <v>34</v>
      </c>
      <c r="E387" s="28"/>
      <c r="F387" s="28"/>
      <c r="G387" s="93">
        <f t="shared" si="28"/>
        <v>0</v>
      </c>
      <c r="H387" s="93">
        <f t="shared" si="28"/>
        <v>0</v>
      </c>
    </row>
    <row r="388" spans="1:8" ht="30" hidden="1">
      <c r="A388" s="36" t="s">
        <v>507</v>
      </c>
      <c r="B388" s="32"/>
      <c r="C388" s="147" t="s">
        <v>98</v>
      </c>
      <c r="D388" s="147" t="s">
        <v>34</v>
      </c>
      <c r="E388" s="28" t="s">
        <v>211</v>
      </c>
      <c r="F388" s="28"/>
      <c r="G388" s="93">
        <f t="shared" si="28"/>
        <v>0</v>
      </c>
      <c r="H388" s="93">
        <f t="shared" si="28"/>
        <v>0</v>
      </c>
    </row>
    <row r="389" spans="1:8" ht="15" hidden="1">
      <c r="A389" s="31" t="s">
        <v>224</v>
      </c>
      <c r="B389" s="32"/>
      <c r="C389" s="147" t="s">
        <v>98</v>
      </c>
      <c r="D389" s="147" t="s">
        <v>34</v>
      </c>
      <c r="E389" s="28" t="s">
        <v>225</v>
      </c>
      <c r="F389" s="28"/>
      <c r="G389" s="93">
        <f t="shared" si="28"/>
        <v>0</v>
      </c>
      <c r="H389" s="93">
        <f t="shared" si="28"/>
        <v>0</v>
      </c>
    </row>
    <row r="390" spans="1:8" ht="15" hidden="1">
      <c r="A390" s="31" t="s">
        <v>226</v>
      </c>
      <c r="B390" s="32"/>
      <c r="C390" s="147" t="s">
        <v>98</v>
      </c>
      <c r="D390" s="147" t="s">
        <v>34</v>
      </c>
      <c r="E390" s="28" t="s">
        <v>225</v>
      </c>
      <c r="F390" s="28">
        <v>700</v>
      </c>
      <c r="G390" s="93"/>
      <c r="H390" s="93"/>
    </row>
    <row r="391" spans="1:8" s="118" customFormat="1" ht="28.5">
      <c r="A391" s="23" t="s">
        <v>10</v>
      </c>
      <c r="B391" s="25" t="s">
        <v>11</v>
      </c>
      <c r="C391" s="24"/>
      <c r="D391" s="24"/>
      <c r="E391" s="24"/>
      <c r="F391" s="24"/>
      <c r="G391" s="26">
        <f>G392+G404</f>
        <v>1136206.3</v>
      </c>
      <c r="H391" s="26">
        <f>H392+H404</f>
        <v>1143278.2000000002</v>
      </c>
    </row>
    <row r="392" spans="1:8" ht="15" hidden="1">
      <c r="A392" s="31" t="s">
        <v>12</v>
      </c>
      <c r="B392" s="29"/>
      <c r="C392" s="147" t="s">
        <v>13</v>
      </c>
      <c r="D392" s="28"/>
      <c r="E392" s="28"/>
      <c r="F392" s="28"/>
      <c r="G392" s="30">
        <f>G393+G399</f>
        <v>0</v>
      </c>
      <c r="H392" s="30">
        <f>H393+H399</f>
        <v>0</v>
      </c>
    </row>
    <row r="393" spans="1:8" ht="15" hidden="1">
      <c r="A393" s="31" t="s">
        <v>14</v>
      </c>
      <c r="B393" s="29"/>
      <c r="C393" s="147" t="s">
        <v>13</v>
      </c>
      <c r="D393" s="147" t="s">
        <v>15</v>
      </c>
      <c r="E393" s="28"/>
      <c r="F393" s="28"/>
      <c r="G393" s="30">
        <f aca="true" t="shared" si="29" ref="G393:H395">G394</f>
        <v>0</v>
      </c>
      <c r="H393" s="30">
        <f t="shared" si="29"/>
        <v>0</v>
      </c>
    </row>
    <row r="394" spans="1:8" ht="30" hidden="1">
      <c r="A394" s="31" t="s">
        <v>506</v>
      </c>
      <c r="B394" s="29"/>
      <c r="C394" s="147" t="s">
        <v>13</v>
      </c>
      <c r="D394" s="147" t="s">
        <v>15</v>
      </c>
      <c r="E394" s="28" t="s">
        <v>16</v>
      </c>
      <c r="F394" s="28"/>
      <c r="G394" s="30">
        <f t="shared" si="29"/>
        <v>0</v>
      </c>
      <c r="H394" s="30">
        <f t="shared" si="29"/>
        <v>0</v>
      </c>
    </row>
    <row r="395" spans="1:8" ht="30" hidden="1">
      <c r="A395" s="31" t="s">
        <v>84</v>
      </c>
      <c r="B395" s="29"/>
      <c r="C395" s="147" t="s">
        <v>13</v>
      </c>
      <c r="D395" s="147" t="s">
        <v>15</v>
      </c>
      <c r="E395" s="28" t="s">
        <v>17</v>
      </c>
      <c r="F395" s="28"/>
      <c r="G395" s="30">
        <f t="shared" si="29"/>
        <v>0</v>
      </c>
      <c r="H395" s="30">
        <f t="shared" si="29"/>
        <v>0</v>
      </c>
    </row>
    <row r="396" spans="1:8" ht="45" hidden="1">
      <c r="A396" s="31" t="s">
        <v>18</v>
      </c>
      <c r="B396" s="29"/>
      <c r="C396" s="147" t="s">
        <v>13</v>
      </c>
      <c r="D396" s="147" t="s">
        <v>15</v>
      </c>
      <c r="E396" s="28" t="s">
        <v>19</v>
      </c>
      <c r="F396" s="28"/>
      <c r="G396" s="30">
        <f>SUM(G397)</f>
        <v>0</v>
      </c>
      <c r="H396" s="30">
        <f>SUM(H397)</f>
        <v>0</v>
      </c>
    </row>
    <row r="397" spans="1:8" ht="15" hidden="1">
      <c r="A397" s="31" t="s">
        <v>20</v>
      </c>
      <c r="B397" s="29"/>
      <c r="C397" s="147" t="s">
        <v>13</v>
      </c>
      <c r="D397" s="147" t="s">
        <v>15</v>
      </c>
      <c r="E397" s="28" t="s">
        <v>21</v>
      </c>
      <c r="F397" s="28"/>
      <c r="G397" s="30">
        <f>G398</f>
        <v>0</v>
      </c>
      <c r="H397" s="30">
        <f>H398</f>
        <v>0</v>
      </c>
    </row>
    <row r="398" spans="1:8" ht="15" hidden="1">
      <c r="A398" s="31" t="s">
        <v>22</v>
      </c>
      <c r="B398" s="29"/>
      <c r="C398" s="147" t="s">
        <v>13</v>
      </c>
      <c r="D398" s="147" t="s">
        <v>15</v>
      </c>
      <c r="E398" s="28" t="s">
        <v>21</v>
      </c>
      <c r="F398" s="28">
        <v>800</v>
      </c>
      <c r="G398" s="30"/>
      <c r="H398" s="30"/>
    </row>
    <row r="399" spans="1:8" ht="15" hidden="1">
      <c r="A399" s="31" t="s">
        <v>23</v>
      </c>
      <c r="B399" s="29"/>
      <c r="C399" s="147" t="s">
        <v>13</v>
      </c>
      <c r="D399" s="147" t="s">
        <v>24</v>
      </c>
      <c r="E399" s="28"/>
      <c r="F399" s="28"/>
      <c r="G399" s="30">
        <f>G400</f>
        <v>0</v>
      </c>
      <c r="H399" s="30">
        <f>H400</f>
        <v>0</v>
      </c>
    </row>
    <row r="400" spans="1:8" ht="60" hidden="1">
      <c r="A400" s="31" t="s">
        <v>85</v>
      </c>
      <c r="B400" s="29"/>
      <c r="C400" s="147" t="s">
        <v>13</v>
      </c>
      <c r="D400" s="147" t="s">
        <v>24</v>
      </c>
      <c r="E400" s="28" t="s">
        <v>25</v>
      </c>
      <c r="F400" s="28"/>
      <c r="G400" s="30">
        <f>G401</f>
        <v>0</v>
      </c>
      <c r="H400" s="30">
        <f>H401</f>
        <v>0</v>
      </c>
    </row>
    <row r="401" spans="1:8" ht="45" hidden="1">
      <c r="A401" s="31" t="s">
        <v>26</v>
      </c>
      <c r="B401" s="29"/>
      <c r="C401" s="147" t="s">
        <v>13</v>
      </c>
      <c r="D401" s="147" t="s">
        <v>24</v>
      </c>
      <c r="E401" s="28" t="s">
        <v>27</v>
      </c>
      <c r="F401" s="28"/>
      <c r="G401" s="30">
        <f>SUM(G402)</f>
        <v>0</v>
      </c>
      <c r="H401" s="30">
        <f>SUM(H402)</f>
        <v>0</v>
      </c>
    </row>
    <row r="402" spans="1:8" ht="30" hidden="1">
      <c r="A402" s="31" t="s">
        <v>28</v>
      </c>
      <c r="B402" s="29"/>
      <c r="C402" s="147" t="s">
        <v>13</v>
      </c>
      <c r="D402" s="147" t="s">
        <v>24</v>
      </c>
      <c r="E402" s="28" t="s">
        <v>29</v>
      </c>
      <c r="F402" s="28"/>
      <c r="G402" s="30">
        <f>G403</f>
        <v>0</v>
      </c>
      <c r="H402" s="30">
        <f>H403</f>
        <v>0</v>
      </c>
    </row>
    <row r="403" spans="1:8" ht="30" hidden="1">
      <c r="A403" s="31" t="s">
        <v>72</v>
      </c>
      <c r="B403" s="29"/>
      <c r="C403" s="147" t="s">
        <v>13</v>
      </c>
      <c r="D403" s="147" t="s">
        <v>24</v>
      </c>
      <c r="E403" s="28" t="s">
        <v>29</v>
      </c>
      <c r="F403" s="28">
        <v>600</v>
      </c>
      <c r="G403" s="30"/>
      <c r="H403" s="30"/>
    </row>
    <row r="404" spans="1:8" ht="15">
      <c r="A404" s="31" t="s">
        <v>30</v>
      </c>
      <c r="B404" s="29"/>
      <c r="C404" s="147" t="s">
        <v>31</v>
      </c>
      <c r="D404" s="147" t="s">
        <v>32</v>
      </c>
      <c r="E404" s="28"/>
      <c r="F404" s="28"/>
      <c r="G404" s="30">
        <f>G405+G412+G430+G545+G519</f>
        <v>1136206.3</v>
      </c>
      <c r="H404" s="30">
        <f>H405+H412+H430+H545+H519</f>
        <v>1143278.2000000002</v>
      </c>
    </row>
    <row r="405" spans="1:8" ht="15">
      <c r="A405" s="31" t="s">
        <v>33</v>
      </c>
      <c r="B405" s="29"/>
      <c r="C405" s="147" t="s">
        <v>31</v>
      </c>
      <c r="D405" s="147" t="s">
        <v>34</v>
      </c>
      <c r="E405" s="28"/>
      <c r="F405" s="28"/>
      <c r="G405" s="30">
        <f aca="true" t="shared" si="30" ref="G405:H407">G406</f>
        <v>10029.3</v>
      </c>
      <c r="H405" s="30">
        <f t="shared" si="30"/>
        <v>1671.6</v>
      </c>
    </row>
    <row r="406" spans="1:8" ht="30">
      <c r="A406" s="31" t="s">
        <v>541</v>
      </c>
      <c r="B406" s="29"/>
      <c r="C406" s="147" t="s">
        <v>31</v>
      </c>
      <c r="D406" s="147" t="s">
        <v>34</v>
      </c>
      <c r="E406" s="28" t="s">
        <v>16</v>
      </c>
      <c r="F406" s="28"/>
      <c r="G406" s="30">
        <f t="shared" si="30"/>
        <v>10029.3</v>
      </c>
      <c r="H406" s="30">
        <f t="shared" si="30"/>
        <v>1671.6</v>
      </c>
    </row>
    <row r="407" spans="1:8" ht="30">
      <c r="A407" s="31" t="s">
        <v>84</v>
      </c>
      <c r="B407" s="29"/>
      <c r="C407" s="147" t="s">
        <v>31</v>
      </c>
      <c r="D407" s="147" t="s">
        <v>34</v>
      </c>
      <c r="E407" s="28" t="s">
        <v>17</v>
      </c>
      <c r="F407" s="28"/>
      <c r="G407" s="30">
        <f t="shared" si="30"/>
        <v>10029.3</v>
      </c>
      <c r="H407" s="30">
        <f t="shared" si="30"/>
        <v>1671.6</v>
      </c>
    </row>
    <row r="408" spans="1:8" ht="15">
      <c r="A408" s="31" t="s">
        <v>35</v>
      </c>
      <c r="B408" s="29"/>
      <c r="C408" s="147" t="s">
        <v>31</v>
      </c>
      <c r="D408" s="147" t="s">
        <v>34</v>
      </c>
      <c r="E408" s="28" t="s">
        <v>36</v>
      </c>
      <c r="F408" s="28"/>
      <c r="G408" s="30">
        <f>SUM(G409)</f>
        <v>10029.3</v>
      </c>
      <c r="H408" s="30">
        <f>SUM(H409)</f>
        <v>1671.6</v>
      </c>
    </row>
    <row r="409" spans="1:8" ht="15">
      <c r="A409" s="31" t="s">
        <v>38</v>
      </c>
      <c r="B409" s="29"/>
      <c r="C409" s="147" t="s">
        <v>31</v>
      </c>
      <c r="D409" s="147" t="s">
        <v>34</v>
      </c>
      <c r="E409" s="28" t="s">
        <v>39</v>
      </c>
      <c r="F409" s="28"/>
      <c r="G409" s="30">
        <f>G410</f>
        <v>10029.3</v>
      </c>
      <c r="H409" s="30">
        <f>H410</f>
        <v>1671.6</v>
      </c>
    </row>
    <row r="410" spans="1:8" ht="30">
      <c r="A410" s="31" t="s">
        <v>40</v>
      </c>
      <c r="B410" s="29"/>
      <c r="C410" s="147" t="s">
        <v>31</v>
      </c>
      <c r="D410" s="147" t="s">
        <v>34</v>
      </c>
      <c r="E410" s="28" t="s">
        <v>41</v>
      </c>
      <c r="F410" s="28"/>
      <c r="G410" s="30">
        <f>G411</f>
        <v>10029.3</v>
      </c>
      <c r="H410" s="30">
        <f>H411</f>
        <v>1671.6</v>
      </c>
    </row>
    <row r="411" spans="1:8" ht="15">
      <c r="A411" s="31" t="s">
        <v>42</v>
      </c>
      <c r="B411" s="29"/>
      <c r="C411" s="147" t="s">
        <v>31</v>
      </c>
      <c r="D411" s="147" t="s">
        <v>34</v>
      </c>
      <c r="E411" s="28" t="s">
        <v>41</v>
      </c>
      <c r="F411" s="28">
        <v>300</v>
      </c>
      <c r="G411" s="30">
        <v>10029.3</v>
      </c>
      <c r="H411" s="30">
        <v>1671.6</v>
      </c>
    </row>
    <row r="412" spans="1:8" ht="15">
      <c r="A412" s="31" t="s">
        <v>43</v>
      </c>
      <c r="B412" s="29"/>
      <c r="C412" s="147" t="s">
        <v>31</v>
      </c>
      <c r="D412" s="147" t="s">
        <v>44</v>
      </c>
      <c r="E412" s="28"/>
      <c r="F412" s="28"/>
      <c r="G412" s="30">
        <f>G419+G413</f>
        <v>80186.9</v>
      </c>
      <c r="H412" s="30">
        <f>H419+H413</f>
        <v>80567.2</v>
      </c>
    </row>
    <row r="413" spans="1:8" ht="30">
      <c r="A413" s="31" t="s">
        <v>565</v>
      </c>
      <c r="B413" s="29"/>
      <c r="C413" s="147" t="s">
        <v>31</v>
      </c>
      <c r="D413" s="147" t="s">
        <v>44</v>
      </c>
      <c r="E413" s="147" t="s">
        <v>429</v>
      </c>
      <c r="F413" s="28"/>
      <c r="G413" s="30">
        <f>G414</f>
        <v>77376.9</v>
      </c>
      <c r="H413" s="30">
        <f>H414</f>
        <v>77757.2</v>
      </c>
    </row>
    <row r="414" spans="1:8" ht="30">
      <c r="A414" s="31" t="s">
        <v>438</v>
      </c>
      <c r="B414" s="29"/>
      <c r="C414" s="147" t="s">
        <v>31</v>
      </c>
      <c r="D414" s="147" t="s">
        <v>44</v>
      </c>
      <c r="E414" s="147" t="s">
        <v>439</v>
      </c>
      <c r="F414" s="28"/>
      <c r="G414" s="30">
        <f>SUM(G415)</f>
        <v>77376.9</v>
      </c>
      <c r="H414" s="30">
        <f>SUM(H415)</f>
        <v>77757.2</v>
      </c>
    </row>
    <row r="415" spans="1:8" ht="30">
      <c r="A415" s="31" t="s">
        <v>440</v>
      </c>
      <c r="B415" s="29"/>
      <c r="C415" s="147" t="s">
        <v>31</v>
      </c>
      <c r="D415" s="147" t="s">
        <v>44</v>
      </c>
      <c r="E415" s="147" t="s">
        <v>703</v>
      </c>
      <c r="F415" s="28"/>
      <c r="G415" s="30">
        <f>G416+G417+G418</f>
        <v>77376.9</v>
      </c>
      <c r="H415" s="30">
        <f>H416+H417+H418</f>
        <v>77757.2</v>
      </c>
    </row>
    <row r="416" spans="1:8" ht="45">
      <c r="A416" s="31" t="s">
        <v>51</v>
      </c>
      <c r="B416" s="29"/>
      <c r="C416" s="147" t="s">
        <v>31</v>
      </c>
      <c r="D416" s="147" t="s">
        <v>44</v>
      </c>
      <c r="E416" s="147" t="s">
        <v>703</v>
      </c>
      <c r="F416" s="28">
        <v>100</v>
      </c>
      <c r="G416" s="30">
        <v>68382.2</v>
      </c>
      <c r="H416" s="30">
        <v>68382.2</v>
      </c>
    </row>
    <row r="417" spans="1:8" ht="30">
      <c r="A417" s="31" t="s">
        <v>52</v>
      </c>
      <c r="B417" s="29"/>
      <c r="C417" s="147" t="s">
        <v>31</v>
      </c>
      <c r="D417" s="147" t="s">
        <v>44</v>
      </c>
      <c r="E417" s="147" t="s">
        <v>703</v>
      </c>
      <c r="F417" s="28">
        <v>200</v>
      </c>
      <c r="G417" s="30">
        <v>8876</v>
      </c>
      <c r="H417" s="30">
        <v>9256.3</v>
      </c>
    </row>
    <row r="418" spans="1:8" ht="15">
      <c r="A418" s="31" t="s">
        <v>22</v>
      </c>
      <c r="B418" s="29"/>
      <c r="C418" s="147" t="s">
        <v>31</v>
      </c>
      <c r="D418" s="147" t="s">
        <v>44</v>
      </c>
      <c r="E418" s="147" t="s">
        <v>703</v>
      </c>
      <c r="F418" s="28">
        <v>800</v>
      </c>
      <c r="G418" s="30">
        <v>118.7</v>
      </c>
      <c r="H418" s="30">
        <v>118.7</v>
      </c>
    </row>
    <row r="419" spans="1:8" ht="30">
      <c r="A419" s="31" t="s">
        <v>541</v>
      </c>
      <c r="B419" s="29"/>
      <c r="C419" s="147" t="s">
        <v>31</v>
      </c>
      <c r="D419" s="147" t="s">
        <v>44</v>
      </c>
      <c r="E419" s="28" t="s">
        <v>16</v>
      </c>
      <c r="F419" s="28"/>
      <c r="G419" s="30">
        <f>G420+G426</f>
        <v>2810</v>
      </c>
      <c r="H419" s="30">
        <f>H420+H426</f>
        <v>2810</v>
      </c>
    </row>
    <row r="420" spans="1:8" ht="30">
      <c r="A420" s="31" t="s">
        <v>84</v>
      </c>
      <c r="B420" s="29"/>
      <c r="C420" s="147" t="s">
        <v>31</v>
      </c>
      <c r="D420" s="147" t="s">
        <v>44</v>
      </c>
      <c r="E420" s="28" t="s">
        <v>17</v>
      </c>
      <c r="F420" s="28"/>
      <c r="G420" s="30">
        <f>G421</f>
        <v>2810</v>
      </c>
      <c r="H420" s="30">
        <f>H421</f>
        <v>2810</v>
      </c>
    </row>
    <row r="421" spans="1:8" ht="30">
      <c r="A421" s="31" t="s">
        <v>45</v>
      </c>
      <c r="B421" s="29"/>
      <c r="C421" s="147" t="s">
        <v>31</v>
      </c>
      <c r="D421" s="147" t="s">
        <v>44</v>
      </c>
      <c r="E421" s="28" t="s">
        <v>46</v>
      </c>
      <c r="F421" s="28"/>
      <c r="G421" s="30">
        <f>SUM(G422)</f>
        <v>2810</v>
      </c>
      <c r="H421" s="30">
        <f>SUM(H422)</f>
        <v>2810</v>
      </c>
    </row>
    <row r="422" spans="1:8" ht="15">
      <c r="A422" s="31" t="s">
        <v>47</v>
      </c>
      <c r="B422" s="29"/>
      <c r="C422" s="147" t="s">
        <v>31</v>
      </c>
      <c r="D422" s="147" t="s">
        <v>44</v>
      </c>
      <c r="E422" s="28" t="s">
        <v>48</v>
      </c>
      <c r="F422" s="28"/>
      <c r="G422" s="30">
        <f>G423</f>
        <v>2810</v>
      </c>
      <c r="H422" s="30">
        <f>H423</f>
        <v>2810</v>
      </c>
    </row>
    <row r="423" spans="1:8" ht="30">
      <c r="A423" s="31" t="s">
        <v>49</v>
      </c>
      <c r="B423" s="29"/>
      <c r="C423" s="147" t="s">
        <v>31</v>
      </c>
      <c r="D423" s="147" t="s">
        <v>44</v>
      </c>
      <c r="E423" s="28" t="s">
        <v>50</v>
      </c>
      <c r="F423" s="28"/>
      <c r="G423" s="30">
        <f>G424+G425</f>
        <v>2810</v>
      </c>
      <c r="H423" s="30">
        <f>H424+H425</f>
        <v>2810</v>
      </c>
    </row>
    <row r="424" spans="1:8" ht="45">
      <c r="A424" s="31" t="s">
        <v>51</v>
      </c>
      <c r="B424" s="29"/>
      <c r="C424" s="147" t="s">
        <v>31</v>
      </c>
      <c r="D424" s="147" t="s">
        <v>44</v>
      </c>
      <c r="E424" s="28" t="s">
        <v>50</v>
      </c>
      <c r="F424" s="28">
        <v>100</v>
      </c>
      <c r="G424" s="30">
        <v>1657.6</v>
      </c>
      <c r="H424" s="30">
        <v>1657.6</v>
      </c>
    </row>
    <row r="425" spans="1:8" ht="27.75" customHeight="1">
      <c r="A425" s="31" t="s">
        <v>52</v>
      </c>
      <c r="B425" s="29"/>
      <c r="C425" s="147" t="s">
        <v>31</v>
      </c>
      <c r="D425" s="147" t="s">
        <v>44</v>
      </c>
      <c r="E425" s="28" t="s">
        <v>50</v>
      </c>
      <c r="F425" s="28">
        <v>200</v>
      </c>
      <c r="G425" s="30">
        <v>1152.4</v>
      </c>
      <c r="H425" s="30">
        <v>1152.4</v>
      </c>
    </row>
    <row r="426" spans="1:8" ht="15" hidden="1">
      <c r="A426" s="125" t="s">
        <v>87</v>
      </c>
      <c r="B426" s="126"/>
      <c r="C426" s="147" t="s">
        <v>31</v>
      </c>
      <c r="D426" s="147" t="s">
        <v>44</v>
      </c>
      <c r="E426" s="28" t="s">
        <v>68</v>
      </c>
      <c r="F426" s="28"/>
      <c r="G426" s="89">
        <f aca="true" t="shared" si="31" ref="G426:H428">G427</f>
        <v>0</v>
      </c>
      <c r="H426" s="89">
        <f t="shared" si="31"/>
        <v>0</v>
      </c>
    </row>
    <row r="427" spans="1:8" ht="15" hidden="1">
      <c r="A427" s="125" t="s">
        <v>35</v>
      </c>
      <c r="B427" s="126"/>
      <c r="C427" s="147" t="s">
        <v>31</v>
      </c>
      <c r="D427" s="147" t="s">
        <v>44</v>
      </c>
      <c r="E427" s="28" t="s">
        <v>490</v>
      </c>
      <c r="F427" s="28"/>
      <c r="G427" s="89">
        <f t="shared" si="31"/>
        <v>0</v>
      </c>
      <c r="H427" s="89">
        <f t="shared" si="31"/>
        <v>0</v>
      </c>
    </row>
    <row r="428" spans="1:8" ht="15" hidden="1">
      <c r="A428" s="125" t="s">
        <v>37</v>
      </c>
      <c r="B428" s="126"/>
      <c r="C428" s="147" t="s">
        <v>31</v>
      </c>
      <c r="D428" s="147" t="s">
        <v>44</v>
      </c>
      <c r="E428" s="28" t="s">
        <v>491</v>
      </c>
      <c r="F428" s="28"/>
      <c r="G428" s="89">
        <f t="shared" si="31"/>
        <v>0</v>
      </c>
      <c r="H428" s="89">
        <f t="shared" si="31"/>
        <v>0</v>
      </c>
    </row>
    <row r="429" spans="1:8" ht="30" hidden="1">
      <c r="A429" s="125" t="s">
        <v>52</v>
      </c>
      <c r="B429" s="126"/>
      <c r="C429" s="147" t="s">
        <v>31</v>
      </c>
      <c r="D429" s="147" t="s">
        <v>44</v>
      </c>
      <c r="E429" s="28" t="s">
        <v>491</v>
      </c>
      <c r="F429" s="28">
        <v>200</v>
      </c>
      <c r="G429" s="89"/>
      <c r="H429" s="89"/>
    </row>
    <row r="430" spans="1:8" ht="18.75" customHeight="1">
      <c r="A430" s="31" t="s">
        <v>53</v>
      </c>
      <c r="B430" s="29"/>
      <c r="C430" s="147" t="s">
        <v>31</v>
      </c>
      <c r="D430" s="147" t="s">
        <v>54</v>
      </c>
      <c r="E430" s="28"/>
      <c r="F430" s="28"/>
      <c r="G430" s="30">
        <f>G485+G511+G431+G515</f>
        <v>794399.2</v>
      </c>
      <c r="H430" s="30">
        <f>H485+H511+H431+H515</f>
        <v>805402.4</v>
      </c>
    </row>
    <row r="431" spans="1:8" ht="30">
      <c r="A431" s="31" t="s">
        <v>566</v>
      </c>
      <c r="B431" s="29"/>
      <c r="C431" s="147" t="s">
        <v>31</v>
      </c>
      <c r="D431" s="147" t="s">
        <v>54</v>
      </c>
      <c r="E431" s="147" t="s">
        <v>429</v>
      </c>
      <c r="F431" s="28"/>
      <c r="G431" s="30">
        <f>G432+G436</f>
        <v>784427.1</v>
      </c>
      <c r="H431" s="30">
        <f>H432+H436</f>
        <v>797072.6</v>
      </c>
    </row>
    <row r="432" spans="1:8" ht="15">
      <c r="A432" s="31" t="s">
        <v>441</v>
      </c>
      <c r="B432" s="29"/>
      <c r="C432" s="147" t="s">
        <v>31</v>
      </c>
      <c r="D432" s="147" t="s">
        <v>54</v>
      </c>
      <c r="E432" s="147" t="s">
        <v>430</v>
      </c>
      <c r="F432" s="28"/>
      <c r="G432" s="30">
        <f>SUM(G433)</f>
        <v>88412.90000000001</v>
      </c>
      <c r="H432" s="30">
        <f>SUM(H433)</f>
        <v>91537.7</v>
      </c>
    </row>
    <row r="433" spans="1:8" ht="105">
      <c r="A433" s="31" t="s">
        <v>442</v>
      </c>
      <c r="B433" s="29"/>
      <c r="C433" s="147" t="s">
        <v>31</v>
      </c>
      <c r="D433" s="147" t="s">
        <v>54</v>
      </c>
      <c r="E433" s="147" t="s">
        <v>704</v>
      </c>
      <c r="F433" s="28"/>
      <c r="G433" s="30">
        <f>G434+G435</f>
        <v>88412.90000000001</v>
      </c>
      <c r="H433" s="30">
        <f>H434+H435</f>
        <v>91537.7</v>
      </c>
    </row>
    <row r="434" spans="1:8" ht="30">
      <c r="A434" s="31" t="s">
        <v>52</v>
      </c>
      <c r="B434" s="29"/>
      <c r="C434" s="147" t="s">
        <v>31</v>
      </c>
      <c r="D434" s="147" t="s">
        <v>54</v>
      </c>
      <c r="E434" s="147" t="s">
        <v>704</v>
      </c>
      <c r="F434" s="28">
        <v>200</v>
      </c>
      <c r="G434" s="30">
        <v>41.6</v>
      </c>
      <c r="H434" s="30">
        <v>48.8</v>
      </c>
    </row>
    <row r="435" spans="1:8" ht="15">
      <c r="A435" s="31" t="s">
        <v>42</v>
      </c>
      <c r="B435" s="29"/>
      <c r="C435" s="147" t="s">
        <v>31</v>
      </c>
      <c r="D435" s="147" t="s">
        <v>54</v>
      </c>
      <c r="E435" s="147" t="s">
        <v>704</v>
      </c>
      <c r="F435" s="28">
        <v>300</v>
      </c>
      <c r="G435" s="30">
        <v>88371.3</v>
      </c>
      <c r="H435" s="30">
        <v>91488.9</v>
      </c>
    </row>
    <row r="436" spans="1:8" ht="30">
      <c r="A436" s="31" t="s">
        <v>443</v>
      </c>
      <c r="B436" s="29"/>
      <c r="C436" s="147" t="s">
        <v>31</v>
      </c>
      <c r="D436" s="147" t="s">
        <v>54</v>
      </c>
      <c r="E436" s="147" t="s">
        <v>444</v>
      </c>
      <c r="F436" s="28"/>
      <c r="G436" s="30">
        <f>SUM(G437+G440+G443+G446+G449+G452+G455+G470+G473+G476+G479+G461+G464+G467+G482)+G458</f>
        <v>696014.2</v>
      </c>
      <c r="H436" s="30">
        <f>SUM(H437+H440+H443+H446+H449+H452+H455+H470+H473+H476+H479+H461+H464+H467+H482)+H458</f>
        <v>705534.9</v>
      </c>
    </row>
    <row r="437" spans="1:8" ht="46.5" customHeight="1">
      <c r="A437" s="180" t="s">
        <v>798</v>
      </c>
      <c r="B437" s="29"/>
      <c r="C437" s="147" t="s">
        <v>31</v>
      </c>
      <c r="D437" s="147" t="s">
        <v>54</v>
      </c>
      <c r="E437" s="147" t="s">
        <v>705</v>
      </c>
      <c r="F437" s="28"/>
      <c r="G437" s="30">
        <f>G438+G439</f>
        <v>197586.59999999998</v>
      </c>
      <c r="H437" s="30">
        <f>H438+H439</f>
        <v>205490.1</v>
      </c>
    </row>
    <row r="438" spans="1:8" ht="30">
      <c r="A438" s="31" t="s">
        <v>52</v>
      </c>
      <c r="B438" s="29"/>
      <c r="C438" s="147" t="s">
        <v>31</v>
      </c>
      <c r="D438" s="147" t="s">
        <v>54</v>
      </c>
      <c r="E438" s="147" t="s">
        <v>705</v>
      </c>
      <c r="F438" s="28">
        <v>200</v>
      </c>
      <c r="G438" s="30">
        <v>3166.8</v>
      </c>
      <c r="H438" s="30">
        <v>3293.5</v>
      </c>
    </row>
    <row r="439" spans="1:8" ht="15">
      <c r="A439" s="31" t="s">
        <v>42</v>
      </c>
      <c r="B439" s="29"/>
      <c r="C439" s="147" t="s">
        <v>31</v>
      </c>
      <c r="D439" s="147" t="s">
        <v>54</v>
      </c>
      <c r="E439" s="147" t="s">
        <v>705</v>
      </c>
      <c r="F439" s="28">
        <v>300</v>
      </c>
      <c r="G439" s="30">
        <v>194419.8</v>
      </c>
      <c r="H439" s="30">
        <v>202196.6</v>
      </c>
    </row>
    <row r="440" spans="1:8" ht="45">
      <c r="A440" s="31" t="s">
        <v>445</v>
      </c>
      <c r="B440" s="29"/>
      <c r="C440" s="147" t="s">
        <v>31</v>
      </c>
      <c r="D440" s="147" t="s">
        <v>54</v>
      </c>
      <c r="E440" s="147" t="s">
        <v>706</v>
      </c>
      <c r="F440" s="147"/>
      <c r="G440" s="30">
        <f>G441+G442</f>
        <v>9885.1</v>
      </c>
      <c r="H440" s="30">
        <f>H441+H442</f>
        <v>10264.900000000001</v>
      </c>
    </row>
    <row r="441" spans="1:8" ht="30">
      <c r="A441" s="31" t="s">
        <v>52</v>
      </c>
      <c r="B441" s="29"/>
      <c r="C441" s="147" t="s">
        <v>31</v>
      </c>
      <c r="D441" s="147" t="s">
        <v>54</v>
      </c>
      <c r="E441" s="147" t="s">
        <v>706</v>
      </c>
      <c r="F441" s="147" t="s">
        <v>95</v>
      </c>
      <c r="G441" s="30">
        <v>147.5</v>
      </c>
      <c r="H441" s="30">
        <v>153.2</v>
      </c>
    </row>
    <row r="442" spans="1:8" ht="15">
      <c r="A442" s="31" t="s">
        <v>42</v>
      </c>
      <c r="B442" s="29"/>
      <c r="C442" s="147" t="s">
        <v>31</v>
      </c>
      <c r="D442" s="147" t="s">
        <v>54</v>
      </c>
      <c r="E442" s="147" t="s">
        <v>706</v>
      </c>
      <c r="F442" s="147" t="s">
        <v>103</v>
      </c>
      <c r="G442" s="30">
        <v>9737.6</v>
      </c>
      <c r="H442" s="30">
        <v>10111.7</v>
      </c>
    </row>
    <row r="443" spans="1:8" ht="30">
      <c r="A443" s="31" t="s">
        <v>446</v>
      </c>
      <c r="B443" s="29"/>
      <c r="C443" s="147" t="s">
        <v>31</v>
      </c>
      <c r="D443" s="147" t="s">
        <v>54</v>
      </c>
      <c r="E443" s="147" t="s">
        <v>707</v>
      </c>
      <c r="F443" s="147"/>
      <c r="G443" s="30">
        <f>G444+G445</f>
        <v>111779.90000000001</v>
      </c>
      <c r="H443" s="30">
        <f>H444+H445</f>
        <v>111779.90000000001</v>
      </c>
    </row>
    <row r="444" spans="1:8" ht="30">
      <c r="A444" s="31" t="s">
        <v>52</v>
      </c>
      <c r="B444" s="29"/>
      <c r="C444" s="147" t="s">
        <v>31</v>
      </c>
      <c r="D444" s="147" t="s">
        <v>54</v>
      </c>
      <c r="E444" s="147" t="s">
        <v>707</v>
      </c>
      <c r="F444" s="147" t="s">
        <v>95</v>
      </c>
      <c r="G444" s="30">
        <v>1782.6</v>
      </c>
      <c r="H444" s="30">
        <v>1782.6</v>
      </c>
    </row>
    <row r="445" spans="1:8" ht="15">
      <c r="A445" s="31" t="s">
        <v>42</v>
      </c>
      <c r="B445" s="29"/>
      <c r="C445" s="147" t="s">
        <v>31</v>
      </c>
      <c r="D445" s="147" t="s">
        <v>54</v>
      </c>
      <c r="E445" s="147" t="s">
        <v>707</v>
      </c>
      <c r="F445" s="147" t="s">
        <v>103</v>
      </c>
      <c r="G445" s="30">
        <v>109997.3</v>
      </c>
      <c r="H445" s="30">
        <v>109997.3</v>
      </c>
    </row>
    <row r="446" spans="1:8" ht="60">
      <c r="A446" s="31" t="s">
        <v>447</v>
      </c>
      <c r="B446" s="29"/>
      <c r="C446" s="147" t="s">
        <v>31</v>
      </c>
      <c r="D446" s="147" t="s">
        <v>54</v>
      </c>
      <c r="E446" s="147" t="s">
        <v>708</v>
      </c>
      <c r="F446" s="147"/>
      <c r="G446" s="30">
        <f>G447+G448</f>
        <v>644.6</v>
      </c>
      <c r="H446" s="30">
        <f>H447+H448</f>
        <v>671</v>
      </c>
    </row>
    <row r="447" spans="1:8" ht="30">
      <c r="A447" s="31" t="s">
        <v>52</v>
      </c>
      <c r="B447" s="29"/>
      <c r="C447" s="147" t="s">
        <v>31</v>
      </c>
      <c r="D447" s="147" t="s">
        <v>54</v>
      </c>
      <c r="E447" s="147" t="s">
        <v>708</v>
      </c>
      <c r="F447" s="147" t="s">
        <v>95</v>
      </c>
      <c r="G447" s="30">
        <v>9.7</v>
      </c>
      <c r="H447" s="30">
        <v>10.1</v>
      </c>
    </row>
    <row r="448" spans="1:8" ht="15">
      <c r="A448" s="31" t="s">
        <v>42</v>
      </c>
      <c r="B448" s="29"/>
      <c r="C448" s="147" t="s">
        <v>31</v>
      </c>
      <c r="D448" s="147" t="s">
        <v>54</v>
      </c>
      <c r="E448" s="147" t="s">
        <v>708</v>
      </c>
      <c r="F448" s="147" t="s">
        <v>103</v>
      </c>
      <c r="G448" s="30">
        <v>634.9</v>
      </c>
      <c r="H448" s="30">
        <v>660.9</v>
      </c>
    </row>
    <row r="449" spans="1:8" ht="45">
      <c r="A449" s="31" t="s">
        <v>448</v>
      </c>
      <c r="B449" s="29"/>
      <c r="C449" s="147" t="s">
        <v>31</v>
      </c>
      <c r="D449" s="147" t="s">
        <v>54</v>
      </c>
      <c r="E449" s="147" t="s">
        <v>709</v>
      </c>
      <c r="F449" s="147"/>
      <c r="G449" s="30">
        <f>G450+G451</f>
        <v>51.8</v>
      </c>
      <c r="H449" s="30">
        <f>H450+H451</f>
        <v>51.8</v>
      </c>
    </row>
    <row r="450" spans="1:8" ht="30">
      <c r="A450" s="31" t="s">
        <v>52</v>
      </c>
      <c r="B450" s="29"/>
      <c r="C450" s="147" t="s">
        <v>31</v>
      </c>
      <c r="D450" s="147" t="s">
        <v>54</v>
      </c>
      <c r="E450" s="147" t="s">
        <v>709</v>
      </c>
      <c r="F450" s="147" t="s">
        <v>95</v>
      </c>
      <c r="G450" s="30">
        <v>0.8</v>
      </c>
      <c r="H450" s="30">
        <v>0.8</v>
      </c>
    </row>
    <row r="451" spans="1:8" ht="15">
      <c r="A451" s="31" t="s">
        <v>42</v>
      </c>
      <c r="B451" s="29"/>
      <c r="C451" s="147" t="s">
        <v>31</v>
      </c>
      <c r="D451" s="147" t="s">
        <v>54</v>
      </c>
      <c r="E451" s="147" t="s">
        <v>709</v>
      </c>
      <c r="F451" s="147" t="s">
        <v>103</v>
      </c>
      <c r="G451" s="30">
        <v>51</v>
      </c>
      <c r="H451" s="30">
        <v>51</v>
      </c>
    </row>
    <row r="452" spans="1:8" ht="60">
      <c r="A452" s="31" t="s">
        <v>449</v>
      </c>
      <c r="B452" s="29"/>
      <c r="C452" s="147" t="s">
        <v>31</v>
      </c>
      <c r="D452" s="147" t="s">
        <v>54</v>
      </c>
      <c r="E452" s="147" t="s">
        <v>710</v>
      </c>
      <c r="F452" s="147"/>
      <c r="G452" s="30">
        <f>G453+G454</f>
        <v>4846.400000000001</v>
      </c>
      <c r="H452" s="30">
        <f>H453+H454</f>
        <v>4846.400000000001</v>
      </c>
    </row>
    <row r="453" spans="1:8" ht="30">
      <c r="A453" s="31" t="s">
        <v>52</v>
      </c>
      <c r="B453" s="29"/>
      <c r="C453" s="147" t="s">
        <v>31</v>
      </c>
      <c r="D453" s="147" t="s">
        <v>54</v>
      </c>
      <c r="E453" s="147" t="s">
        <v>710</v>
      </c>
      <c r="F453" s="147" t="s">
        <v>95</v>
      </c>
      <c r="G453" s="30">
        <v>553.1</v>
      </c>
      <c r="H453" s="30">
        <v>553.1</v>
      </c>
    </row>
    <row r="454" spans="1:8" ht="15">
      <c r="A454" s="31" t="s">
        <v>42</v>
      </c>
      <c r="B454" s="29"/>
      <c r="C454" s="147" t="s">
        <v>31</v>
      </c>
      <c r="D454" s="147" t="s">
        <v>54</v>
      </c>
      <c r="E454" s="147" t="s">
        <v>710</v>
      </c>
      <c r="F454" s="147" t="s">
        <v>103</v>
      </c>
      <c r="G454" s="30">
        <v>4293.3</v>
      </c>
      <c r="H454" s="30">
        <v>4293.3</v>
      </c>
    </row>
    <row r="455" spans="1:8" ht="30">
      <c r="A455" s="194" t="s">
        <v>465</v>
      </c>
      <c r="B455" s="29"/>
      <c r="C455" s="147" t="s">
        <v>31</v>
      </c>
      <c r="D455" s="147" t="s">
        <v>54</v>
      </c>
      <c r="E455" s="147" t="s">
        <v>711</v>
      </c>
      <c r="F455" s="147"/>
      <c r="G455" s="30">
        <f>G456+G457</f>
        <v>220716.7</v>
      </c>
      <c r="H455" s="30">
        <f>H456+H457</f>
        <v>220716.7</v>
      </c>
    </row>
    <row r="456" spans="1:8" ht="30">
      <c r="A456" s="31" t="s">
        <v>52</v>
      </c>
      <c r="B456" s="29"/>
      <c r="C456" s="147" t="s">
        <v>31</v>
      </c>
      <c r="D456" s="147" t="s">
        <v>54</v>
      </c>
      <c r="E456" s="147" t="s">
        <v>711</v>
      </c>
      <c r="F456" s="147" t="s">
        <v>95</v>
      </c>
      <c r="G456" s="30">
        <v>3267.5</v>
      </c>
      <c r="H456" s="30">
        <v>3267.5</v>
      </c>
    </row>
    <row r="457" spans="1:8" ht="15">
      <c r="A457" s="31" t="s">
        <v>42</v>
      </c>
      <c r="B457" s="29"/>
      <c r="C457" s="147" t="s">
        <v>31</v>
      </c>
      <c r="D457" s="147" t="s">
        <v>54</v>
      </c>
      <c r="E457" s="147" t="s">
        <v>711</v>
      </c>
      <c r="F457" s="147" t="s">
        <v>103</v>
      </c>
      <c r="G457" s="30">
        <v>217449.2</v>
      </c>
      <c r="H457" s="30">
        <v>217449.2</v>
      </c>
    </row>
    <row r="458" spans="1:8" ht="45">
      <c r="A458" s="146" t="s">
        <v>456</v>
      </c>
      <c r="B458" s="147"/>
      <c r="C458" s="147" t="s">
        <v>31</v>
      </c>
      <c r="D458" s="147" t="s">
        <v>54</v>
      </c>
      <c r="E458" s="147" t="s">
        <v>712</v>
      </c>
      <c r="F458" s="147"/>
      <c r="G458" s="30">
        <f>G459+G460</f>
        <v>3395.2</v>
      </c>
      <c r="H458" s="30">
        <f>H459+H460</f>
        <v>3758.4</v>
      </c>
    </row>
    <row r="459" spans="1:8" ht="30">
      <c r="A459" s="146" t="s">
        <v>52</v>
      </c>
      <c r="B459" s="147"/>
      <c r="C459" s="147" t="s">
        <v>31</v>
      </c>
      <c r="D459" s="147" t="s">
        <v>54</v>
      </c>
      <c r="E459" s="147" t="s">
        <v>712</v>
      </c>
      <c r="F459" s="147" t="s">
        <v>95</v>
      </c>
      <c r="G459" s="30">
        <v>44</v>
      </c>
      <c r="H459" s="30">
        <v>49</v>
      </c>
    </row>
    <row r="460" spans="1:8" ht="15">
      <c r="A460" s="146" t="s">
        <v>42</v>
      </c>
      <c r="B460" s="147"/>
      <c r="C460" s="147" t="s">
        <v>31</v>
      </c>
      <c r="D460" s="147" t="s">
        <v>54</v>
      </c>
      <c r="E460" s="147" t="s">
        <v>712</v>
      </c>
      <c r="F460" s="147" t="s">
        <v>103</v>
      </c>
      <c r="G460" s="30">
        <v>3351.2</v>
      </c>
      <c r="H460" s="30">
        <v>3709.4</v>
      </c>
    </row>
    <row r="461" spans="1:8" ht="60">
      <c r="A461" s="31" t="s">
        <v>457</v>
      </c>
      <c r="B461" s="29"/>
      <c r="C461" s="147" t="s">
        <v>31</v>
      </c>
      <c r="D461" s="147" t="s">
        <v>54</v>
      </c>
      <c r="E461" s="147" t="s">
        <v>713</v>
      </c>
      <c r="F461" s="147"/>
      <c r="G461" s="30">
        <f>G462+G463</f>
        <v>2058.8</v>
      </c>
      <c r="H461" s="30">
        <f>H462+H463</f>
        <v>2141.2</v>
      </c>
    </row>
    <row r="462" spans="1:8" ht="30">
      <c r="A462" s="31" t="s">
        <v>52</v>
      </c>
      <c r="B462" s="29"/>
      <c r="C462" s="147" t="s">
        <v>31</v>
      </c>
      <c r="D462" s="147" t="s">
        <v>54</v>
      </c>
      <c r="E462" s="147" t="s">
        <v>713</v>
      </c>
      <c r="F462" s="147" t="s">
        <v>95</v>
      </c>
      <c r="G462" s="30">
        <v>35.8</v>
      </c>
      <c r="H462" s="30">
        <v>37.2</v>
      </c>
    </row>
    <row r="463" spans="1:8" ht="15">
      <c r="A463" s="31" t="s">
        <v>42</v>
      </c>
      <c r="B463" s="29"/>
      <c r="C463" s="147" t="s">
        <v>31</v>
      </c>
      <c r="D463" s="147" t="s">
        <v>54</v>
      </c>
      <c r="E463" s="147" t="s">
        <v>713</v>
      </c>
      <c r="F463" s="147" t="s">
        <v>103</v>
      </c>
      <c r="G463" s="30">
        <v>2023</v>
      </c>
      <c r="H463" s="30">
        <v>2104</v>
      </c>
    </row>
    <row r="464" spans="1:8" ht="30">
      <c r="A464" s="31" t="s">
        <v>458</v>
      </c>
      <c r="B464" s="29"/>
      <c r="C464" s="147" t="s">
        <v>31</v>
      </c>
      <c r="D464" s="147" t="s">
        <v>54</v>
      </c>
      <c r="E464" s="147" t="s">
        <v>714</v>
      </c>
      <c r="F464" s="147"/>
      <c r="G464" s="30">
        <f>G465+G466</f>
        <v>69.3</v>
      </c>
      <c r="H464" s="30">
        <f>H465+H466</f>
        <v>69.3</v>
      </c>
    </row>
    <row r="465" spans="1:8" ht="30">
      <c r="A465" s="31" t="s">
        <v>52</v>
      </c>
      <c r="B465" s="29"/>
      <c r="C465" s="147" t="s">
        <v>31</v>
      </c>
      <c r="D465" s="147" t="s">
        <v>54</v>
      </c>
      <c r="E465" s="147" t="s">
        <v>714</v>
      </c>
      <c r="F465" s="147" t="s">
        <v>95</v>
      </c>
      <c r="G465" s="30">
        <v>1</v>
      </c>
      <c r="H465" s="30">
        <v>1</v>
      </c>
    </row>
    <row r="466" spans="1:8" ht="15">
      <c r="A466" s="31" t="s">
        <v>42</v>
      </c>
      <c r="B466" s="29"/>
      <c r="C466" s="147" t="s">
        <v>31</v>
      </c>
      <c r="D466" s="147" t="s">
        <v>54</v>
      </c>
      <c r="E466" s="147" t="s">
        <v>714</v>
      </c>
      <c r="F466" s="147" t="s">
        <v>103</v>
      </c>
      <c r="G466" s="30">
        <v>68.3</v>
      </c>
      <c r="H466" s="30">
        <v>68.3</v>
      </c>
    </row>
    <row r="467" spans="1:8" ht="75">
      <c r="A467" s="27" t="s">
        <v>567</v>
      </c>
      <c r="B467" s="29"/>
      <c r="C467" s="147" t="s">
        <v>31</v>
      </c>
      <c r="D467" s="147" t="s">
        <v>54</v>
      </c>
      <c r="E467" s="147" t="s">
        <v>715</v>
      </c>
      <c r="F467" s="147"/>
      <c r="G467" s="30">
        <f>G468+G469</f>
        <v>743.6999999999999</v>
      </c>
      <c r="H467" s="30">
        <f>H468+H469</f>
        <v>743.6999999999999</v>
      </c>
    </row>
    <row r="468" spans="1:8" ht="30">
      <c r="A468" s="31" t="s">
        <v>52</v>
      </c>
      <c r="B468" s="29"/>
      <c r="C468" s="147" t="s">
        <v>31</v>
      </c>
      <c r="D468" s="147" t="s">
        <v>54</v>
      </c>
      <c r="E468" s="147" t="s">
        <v>715</v>
      </c>
      <c r="F468" s="147" t="s">
        <v>95</v>
      </c>
      <c r="G468" s="30">
        <v>8.9</v>
      </c>
      <c r="H468" s="30">
        <v>8.9</v>
      </c>
    </row>
    <row r="469" spans="1:8" ht="15">
      <c r="A469" s="31" t="s">
        <v>42</v>
      </c>
      <c r="B469" s="29"/>
      <c r="C469" s="147" t="s">
        <v>31</v>
      </c>
      <c r="D469" s="147" t="s">
        <v>54</v>
      </c>
      <c r="E469" s="147" t="s">
        <v>715</v>
      </c>
      <c r="F469" s="147" t="s">
        <v>103</v>
      </c>
      <c r="G469" s="30">
        <v>734.8</v>
      </c>
      <c r="H469" s="30">
        <v>734.8</v>
      </c>
    </row>
    <row r="470" spans="1:8" ht="45">
      <c r="A470" s="31" t="s">
        <v>451</v>
      </c>
      <c r="B470" s="29"/>
      <c r="C470" s="147" t="s">
        <v>31</v>
      </c>
      <c r="D470" s="147" t="s">
        <v>54</v>
      </c>
      <c r="E470" s="147" t="s">
        <v>716</v>
      </c>
      <c r="F470" s="147"/>
      <c r="G470" s="30">
        <f>G471+G472</f>
        <v>2201.7000000000003</v>
      </c>
      <c r="H470" s="30">
        <f>H471+H472</f>
        <v>2383.2999999999997</v>
      </c>
    </row>
    <row r="471" spans="1:8" ht="30">
      <c r="A471" s="31" t="s">
        <v>52</v>
      </c>
      <c r="B471" s="29"/>
      <c r="C471" s="147" t="s">
        <v>31</v>
      </c>
      <c r="D471" s="147" t="s">
        <v>54</v>
      </c>
      <c r="E471" s="147" t="s">
        <v>716</v>
      </c>
      <c r="F471" s="147" t="s">
        <v>95</v>
      </c>
      <c r="G471" s="30">
        <v>32.4</v>
      </c>
      <c r="H471" s="30">
        <v>35.1</v>
      </c>
    </row>
    <row r="472" spans="1:8" ht="15">
      <c r="A472" s="31" t="s">
        <v>42</v>
      </c>
      <c r="B472" s="29"/>
      <c r="C472" s="147" t="s">
        <v>31</v>
      </c>
      <c r="D472" s="147" t="s">
        <v>54</v>
      </c>
      <c r="E472" s="147" t="s">
        <v>716</v>
      </c>
      <c r="F472" s="147" t="s">
        <v>103</v>
      </c>
      <c r="G472" s="30">
        <v>2169.3</v>
      </c>
      <c r="H472" s="30">
        <v>2348.2</v>
      </c>
    </row>
    <row r="473" spans="1:8" ht="45">
      <c r="A473" s="31" t="s">
        <v>453</v>
      </c>
      <c r="B473" s="29"/>
      <c r="C473" s="147" t="s">
        <v>31</v>
      </c>
      <c r="D473" s="147" t="s">
        <v>54</v>
      </c>
      <c r="E473" s="147" t="s">
        <v>717</v>
      </c>
      <c r="F473" s="147"/>
      <c r="G473" s="30">
        <f>G474+G475</f>
        <v>14591.300000000001</v>
      </c>
      <c r="H473" s="30">
        <f>H474+H475</f>
        <v>15175.099999999999</v>
      </c>
    </row>
    <row r="474" spans="1:8" ht="30">
      <c r="A474" s="31" t="s">
        <v>52</v>
      </c>
      <c r="B474" s="29"/>
      <c r="C474" s="147" t="s">
        <v>31</v>
      </c>
      <c r="D474" s="147" t="s">
        <v>54</v>
      </c>
      <c r="E474" s="147" t="s">
        <v>717</v>
      </c>
      <c r="F474" s="147" t="s">
        <v>95</v>
      </c>
      <c r="G474" s="30">
        <v>215.6</v>
      </c>
      <c r="H474" s="30">
        <v>224.3</v>
      </c>
    </row>
    <row r="475" spans="1:8" ht="15">
      <c r="A475" s="31" t="s">
        <v>42</v>
      </c>
      <c r="B475" s="29"/>
      <c r="C475" s="147" t="s">
        <v>31</v>
      </c>
      <c r="D475" s="147" t="s">
        <v>54</v>
      </c>
      <c r="E475" s="147" t="s">
        <v>717</v>
      </c>
      <c r="F475" s="147" t="s">
        <v>103</v>
      </c>
      <c r="G475" s="30">
        <v>14375.7</v>
      </c>
      <c r="H475" s="30">
        <v>14950.8</v>
      </c>
    </row>
    <row r="476" spans="1:8" ht="30">
      <c r="A476" s="31" t="s">
        <v>454</v>
      </c>
      <c r="B476" s="29"/>
      <c r="C476" s="147" t="s">
        <v>31</v>
      </c>
      <c r="D476" s="147" t="s">
        <v>54</v>
      </c>
      <c r="E476" s="147" t="s">
        <v>718</v>
      </c>
      <c r="F476" s="147"/>
      <c r="G476" s="30">
        <f>G477+G478</f>
        <v>113334.7</v>
      </c>
      <c r="H476" s="30">
        <f>H477+H478</f>
        <v>113334.7</v>
      </c>
    </row>
    <row r="477" spans="1:8" ht="30">
      <c r="A477" s="31" t="s">
        <v>52</v>
      </c>
      <c r="B477" s="29"/>
      <c r="C477" s="147" t="s">
        <v>31</v>
      </c>
      <c r="D477" s="147" t="s">
        <v>54</v>
      </c>
      <c r="E477" s="147" t="s">
        <v>718</v>
      </c>
      <c r="F477" s="147" t="s">
        <v>95</v>
      </c>
      <c r="G477" s="30">
        <v>1674.9</v>
      </c>
      <c r="H477" s="30">
        <v>1674.9</v>
      </c>
    </row>
    <row r="478" spans="1:8" ht="15">
      <c r="A478" s="31" t="s">
        <v>42</v>
      </c>
      <c r="B478" s="29"/>
      <c r="C478" s="147" t="s">
        <v>31</v>
      </c>
      <c r="D478" s="147" t="s">
        <v>54</v>
      </c>
      <c r="E478" s="147" t="s">
        <v>718</v>
      </c>
      <c r="F478" s="147" t="s">
        <v>103</v>
      </c>
      <c r="G478" s="30">
        <v>111659.8</v>
      </c>
      <c r="H478" s="30">
        <v>111659.8</v>
      </c>
    </row>
    <row r="479" spans="1:8" ht="90">
      <c r="A479" s="31" t="s">
        <v>455</v>
      </c>
      <c r="B479" s="29"/>
      <c r="C479" s="147" t="s">
        <v>31</v>
      </c>
      <c r="D479" s="147" t="s">
        <v>54</v>
      </c>
      <c r="E479" s="147" t="s">
        <v>719</v>
      </c>
      <c r="F479" s="147"/>
      <c r="G479" s="30">
        <f>G480+G481</f>
        <v>34.3</v>
      </c>
      <c r="H479" s="30">
        <f>H480+H481</f>
        <v>34.3</v>
      </c>
    </row>
    <row r="480" spans="1:8" ht="30">
      <c r="A480" s="31" t="s">
        <v>52</v>
      </c>
      <c r="B480" s="29"/>
      <c r="C480" s="147" t="s">
        <v>31</v>
      </c>
      <c r="D480" s="147" t="s">
        <v>54</v>
      </c>
      <c r="E480" s="147" t="s">
        <v>719</v>
      </c>
      <c r="F480" s="147" t="s">
        <v>95</v>
      </c>
      <c r="G480" s="30">
        <v>0.5</v>
      </c>
      <c r="H480" s="30">
        <v>0.5</v>
      </c>
    </row>
    <row r="481" spans="1:8" ht="15">
      <c r="A481" s="31" t="s">
        <v>42</v>
      </c>
      <c r="B481" s="29"/>
      <c r="C481" s="147" t="s">
        <v>31</v>
      </c>
      <c r="D481" s="147" t="s">
        <v>54</v>
      </c>
      <c r="E481" s="147" t="s">
        <v>719</v>
      </c>
      <c r="F481" s="147" t="s">
        <v>103</v>
      </c>
      <c r="G481" s="30">
        <v>33.8</v>
      </c>
      <c r="H481" s="30">
        <v>33.8</v>
      </c>
    </row>
    <row r="482" spans="1:8" ht="30">
      <c r="A482" s="31" t="s">
        <v>670</v>
      </c>
      <c r="B482" s="29"/>
      <c r="C482" s="147" t="s">
        <v>31</v>
      </c>
      <c r="D482" s="147" t="s">
        <v>54</v>
      </c>
      <c r="E482" s="147" t="s">
        <v>720</v>
      </c>
      <c r="F482" s="147"/>
      <c r="G482" s="30">
        <f>SUM(G483:G484)</f>
        <v>14074.1</v>
      </c>
      <c r="H482" s="30">
        <f>SUM(H483:H484)</f>
        <v>14074.1</v>
      </c>
    </row>
    <row r="483" spans="1:8" ht="30" hidden="1">
      <c r="A483" s="31" t="s">
        <v>52</v>
      </c>
      <c r="B483" s="29"/>
      <c r="C483" s="147" t="s">
        <v>31</v>
      </c>
      <c r="D483" s="147" t="s">
        <v>54</v>
      </c>
      <c r="E483" s="147" t="s">
        <v>569</v>
      </c>
      <c r="F483" s="147" t="s">
        <v>95</v>
      </c>
      <c r="G483" s="30"/>
      <c r="H483" s="30"/>
    </row>
    <row r="484" spans="1:8" ht="15">
      <c r="A484" s="31" t="s">
        <v>42</v>
      </c>
      <c r="B484" s="29"/>
      <c r="C484" s="147" t="s">
        <v>31</v>
      </c>
      <c r="D484" s="147" t="s">
        <v>54</v>
      </c>
      <c r="E484" s="147" t="s">
        <v>720</v>
      </c>
      <c r="F484" s="147" t="s">
        <v>103</v>
      </c>
      <c r="G484" s="30">
        <v>14074.1</v>
      </c>
      <c r="H484" s="30">
        <v>14074.1</v>
      </c>
    </row>
    <row r="485" spans="1:8" ht="30">
      <c r="A485" s="31" t="s">
        <v>541</v>
      </c>
      <c r="B485" s="29"/>
      <c r="C485" s="147" t="s">
        <v>31</v>
      </c>
      <c r="D485" s="147" t="s">
        <v>54</v>
      </c>
      <c r="E485" s="28" t="s">
        <v>16</v>
      </c>
      <c r="F485" s="28"/>
      <c r="G485" s="30">
        <f>G486+G499+G504</f>
        <v>5607</v>
      </c>
      <c r="H485" s="30">
        <f>H486+H499+H504</f>
        <v>4539.700000000001</v>
      </c>
    </row>
    <row r="486" spans="1:8" ht="30">
      <c r="A486" s="31" t="s">
        <v>84</v>
      </c>
      <c r="B486" s="29"/>
      <c r="C486" s="147" t="s">
        <v>31</v>
      </c>
      <c r="D486" s="147" t="s">
        <v>54</v>
      </c>
      <c r="E486" s="28" t="s">
        <v>17</v>
      </c>
      <c r="F486" s="28"/>
      <c r="G486" s="30">
        <f>G487</f>
        <v>5356.5</v>
      </c>
      <c r="H486" s="30">
        <f>H487</f>
        <v>4289.200000000001</v>
      </c>
    </row>
    <row r="487" spans="1:8" ht="15">
      <c r="A487" s="31" t="s">
        <v>35</v>
      </c>
      <c r="B487" s="29"/>
      <c r="C487" s="147" t="s">
        <v>31</v>
      </c>
      <c r="D487" s="147" t="s">
        <v>54</v>
      </c>
      <c r="E487" s="28" t="s">
        <v>36</v>
      </c>
      <c r="F487" s="28"/>
      <c r="G487" s="30">
        <f>SUM(G488+G495)</f>
        <v>5356.5</v>
      </c>
      <c r="H487" s="30">
        <f>SUM(H488+H495)</f>
        <v>4289.200000000001</v>
      </c>
    </row>
    <row r="488" spans="1:8" ht="15">
      <c r="A488" s="31" t="s">
        <v>55</v>
      </c>
      <c r="B488" s="29"/>
      <c r="C488" s="147" t="s">
        <v>31</v>
      </c>
      <c r="D488" s="147" t="s">
        <v>54</v>
      </c>
      <c r="E488" s="28" t="s">
        <v>56</v>
      </c>
      <c r="F488" s="28"/>
      <c r="G488" s="30">
        <f>G489+G491+G493</f>
        <v>3932.8</v>
      </c>
      <c r="H488" s="30">
        <f>H489+H491+H493</f>
        <v>3332.8</v>
      </c>
    </row>
    <row r="489" spans="1:8" ht="15">
      <c r="A489" s="31" t="s">
        <v>57</v>
      </c>
      <c r="B489" s="29"/>
      <c r="C489" s="147" t="s">
        <v>31</v>
      </c>
      <c r="D489" s="147" t="s">
        <v>54</v>
      </c>
      <c r="E489" s="28" t="s">
        <v>58</v>
      </c>
      <c r="F489" s="28"/>
      <c r="G489" s="30">
        <f>G490</f>
        <v>1636.5</v>
      </c>
      <c r="H489" s="30">
        <f>H490</f>
        <v>970.5</v>
      </c>
    </row>
    <row r="490" spans="1:8" ht="15">
      <c r="A490" s="31" t="s">
        <v>42</v>
      </c>
      <c r="B490" s="29"/>
      <c r="C490" s="147" t="s">
        <v>31</v>
      </c>
      <c r="D490" s="147" t="s">
        <v>54</v>
      </c>
      <c r="E490" s="28" t="s">
        <v>58</v>
      </c>
      <c r="F490" s="28">
        <v>300</v>
      </c>
      <c r="G490" s="30">
        <v>1636.5</v>
      </c>
      <c r="H490" s="30">
        <v>970.5</v>
      </c>
    </row>
    <row r="491" spans="1:8" ht="30">
      <c r="A491" s="31" t="s">
        <v>59</v>
      </c>
      <c r="B491" s="29"/>
      <c r="C491" s="147" t="s">
        <v>31</v>
      </c>
      <c r="D491" s="147" t="s">
        <v>54</v>
      </c>
      <c r="E491" s="28" t="s">
        <v>60</v>
      </c>
      <c r="F491" s="28"/>
      <c r="G491" s="30">
        <f>G492</f>
        <v>1651.3</v>
      </c>
      <c r="H491" s="30">
        <f>H492</f>
        <v>1717.3</v>
      </c>
    </row>
    <row r="492" spans="1:8" ht="15">
      <c r="A492" s="31" t="s">
        <v>42</v>
      </c>
      <c r="B492" s="29"/>
      <c r="C492" s="147" t="s">
        <v>31</v>
      </c>
      <c r="D492" s="147" t="s">
        <v>54</v>
      </c>
      <c r="E492" s="28" t="s">
        <v>60</v>
      </c>
      <c r="F492" s="28">
        <v>300</v>
      </c>
      <c r="G492" s="30">
        <v>1651.3</v>
      </c>
      <c r="H492" s="30">
        <v>1717.3</v>
      </c>
    </row>
    <row r="493" spans="1:8" ht="30">
      <c r="A493" s="31" t="s">
        <v>492</v>
      </c>
      <c r="B493" s="32"/>
      <c r="C493" s="147" t="s">
        <v>31</v>
      </c>
      <c r="D493" s="147" t="s">
        <v>54</v>
      </c>
      <c r="E493" s="32" t="s">
        <v>493</v>
      </c>
      <c r="F493" s="32"/>
      <c r="G493" s="50">
        <f>SUM(G494)</f>
        <v>645</v>
      </c>
      <c r="H493" s="50">
        <f>SUM(H494)</f>
        <v>645</v>
      </c>
    </row>
    <row r="494" spans="1:8" ht="15">
      <c r="A494" s="31" t="s">
        <v>42</v>
      </c>
      <c r="B494" s="32"/>
      <c r="C494" s="147" t="s">
        <v>31</v>
      </c>
      <c r="D494" s="147" t="s">
        <v>54</v>
      </c>
      <c r="E494" s="32" t="s">
        <v>493</v>
      </c>
      <c r="F494" s="32" t="s">
        <v>103</v>
      </c>
      <c r="G494" s="50">
        <v>645</v>
      </c>
      <c r="H494" s="50">
        <v>645</v>
      </c>
    </row>
    <row r="495" spans="1:8" ht="15">
      <c r="A495" s="31" t="s">
        <v>61</v>
      </c>
      <c r="B495" s="29"/>
      <c r="C495" s="147" t="s">
        <v>31</v>
      </c>
      <c r="D495" s="147" t="s">
        <v>54</v>
      </c>
      <c r="E495" s="28" t="s">
        <v>62</v>
      </c>
      <c r="F495" s="28"/>
      <c r="G495" s="30">
        <f>G496</f>
        <v>1423.7</v>
      </c>
      <c r="H495" s="30">
        <f>H496</f>
        <v>956.4000000000001</v>
      </c>
    </row>
    <row r="496" spans="1:8" ht="15">
      <c r="A496" s="31" t="s">
        <v>63</v>
      </c>
      <c r="B496" s="29"/>
      <c r="C496" s="147" t="s">
        <v>31</v>
      </c>
      <c r="D496" s="147" t="s">
        <v>54</v>
      </c>
      <c r="E496" s="28" t="s">
        <v>64</v>
      </c>
      <c r="F496" s="28"/>
      <c r="G496" s="30">
        <f>G497+G498</f>
        <v>1423.7</v>
      </c>
      <c r="H496" s="30">
        <f>H497+H498</f>
        <v>956.4000000000001</v>
      </c>
    </row>
    <row r="497" spans="1:8" ht="30">
      <c r="A497" s="31" t="s">
        <v>52</v>
      </c>
      <c r="B497" s="29"/>
      <c r="C497" s="147" t="s">
        <v>31</v>
      </c>
      <c r="D497" s="147" t="s">
        <v>54</v>
      </c>
      <c r="E497" s="28" t="s">
        <v>64</v>
      </c>
      <c r="F497" s="28">
        <v>200</v>
      </c>
      <c r="G497" s="30">
        <v>910.5</v>
      </c>
      <c r="H497" s="30">
        <v>443.2</v>
      </c>
    </row>
    <row r="498" spans="1:8" ht="15">
      <c r="A498" s="31" t="s">
        <v>42</v>
      </c>
      <c r="B498" s="29"/>
      <c r="C498" s="147" t="s">
        <v>31</v>
      </c>
      <c r="D498" s="147" t="s">
        <v>54</v>
      </c>
      <c r="E498" s="28" t="s">
        <v>64</v>
      </c>
      <c r="F498" s="28">
        <v>300</v>
      </c>
      <c r="G498" s="30">
        <v>513.2</v>
      </c>
      <c r="H498" s="30">
        <v>513.2</v>
      </c>
    </row>
    <row r="499" spans="1:8" ht="15">
      <c r="A499" s="31" t="s">
        <v>86</v>
      </c>
      <c r="B499" s="29"/>
      <c r="C499" s="147" t="s">
        <v>31</v>
      </c>
      <c r="D499" s="147" t="s">
        <v>54</v>
      </c>
      <c r="E499" s="28" t="s">
        <v>65</v>
      </c>
      <c r="F499" s="28"/>
      <c r="G499" s="30">
        <f>G500</f>
        <v>250.5</v>
      </c>
      <c r="H499" s="30">
        <f>H500</f>
        <v>250.5</v>
      </c>
    </row>
    <row r="500" spans="1:8" ht="15">
      <c r="A500" s="31" t="s">
        <v>35</v>
      </c>
      <c r="B500" s="29"/>
      <c r="C500" s="147" t="s">
        <v>31</v>
      </c>
      <c r="D500" s="147" t="s">
        <v>54</v>
      </c>
      <c r="E500" s="28" t="s">
        <v>66</v>
      </c>
      <c r="F500" s="28"/>
      <c r="G500" s="30">
        <f>G501</f>
        <v>250.5</v>
      </c>
      <c r="H500" s="30">
        <f>H501</f>
        <v>250.5</v>
      </c>
    </row>
    <row r="501" spans="1:8" ht="15">
      <c r="A501" s="31" t="s">
        <v>37</v>
      </c>
      <c r="B501" s="29"/>
      <c r="C501" s="147" t="s">
        <v>31</v>
      </c>
      <c r="D501" s="147" t="s">
        <v>54</v>
      </c>
      <c r="E501" s="28" t="s">
        <v>67</v>
      </c>
      <c r="F501" s="28"/>
      <c r="G501" s="30">
        <f>G502+G503</f>
        <v>250.5</v>
      </c>
      <c r="H501" s="30">
        <f>H502+H503</f>
        <v>250.5</v>
      </c>
    </row>
    <row r="502" spans="1:8" ht="30">
      <c r="A502" s="31" t="s">
        <v>52</v>
      </c>
      <c r="B502" s="29"/>
      <c r="C502" s="147" t="s">
        <v>31</v>
      </c>
      <c r="D502" s="147" t="s">
        <v>54</v>
      </c>
      <c r="E502" s="28" t="s">
        <v>67</v>
      </c>
      <c r="F502" s="28">
        <v>200</v>
      </c>
      <c r="G502" s="30">
        <v>250.5</v>
      </c>
      <c r="H502" s="30">
        <v>250.5</v>
      </c>
    </row>
    <row r="503" spans="1:8" ht="15" hidden="1">
      <c r="A503" s="31" t="s">
        <v>42</v>
      </c>
      <c r="B503" s="29"/>
      <c r="C503" s="147" t="s">
        <v>31</v>
      </c>
      <c r="D503" s="147" t="s">
        <v>54</v>
      </c>
      <c r="E503" s="28" t="s">
        <v>67</v>
      </c>
      <c r="F503" s="28">
        <v>300</v>
      </c>
      <c r="G503" s="30"/>
      <c r="H503" s="30"/>
    </row>
    <row r="504" spans="1:8" ht="15" hidden="1">
      <c r="A504" s="31" t="s">
        <v>87</v>
      </c>
      <c r="B504" s="29"/>
      <c r="C504" s="147" t="s">
        <v>31</v>
      </c>
      <c r="D504" s="147" t="s">
        <v>54</v>
      </c>
      <c r="E504" s="28" t="s">
        <v>68</v>
      </c>
      <c r="F504" s="28"/>
      <c r="G504" s="30">
        <f>SUM(G505+G508)</f>
        <v>0</v>
      </c>
      <c r="H504" s="30">
        <f>SUM(H505+H508)</f>
        <v>0</v>
      </c>
    </row>
    <row r="505" spans="1:8" ht="15" hidden="1">
      <c r="A505" s="31" t="s">
        <v>35</v>
      </c>
      <c r="B505" s="29"/>
      <c r="C505" s="147" t="s">
        <v>31</v>
      </c>
      <c r="D505" s="147" t="s">
        <v>54</v>
      </c>
      <c r="E505" s="28" t="s">
        <v>490</v>
      </c>
      <c r="F505" s="28"/>
      <c r="G505" s="30">
        <f>G506</f>
        <v>0</v>
      </c>
      <c r="H505" s="30">
        <f>H506</f>
        <v>0</v>
      </c>
    </row>
    <row r="506" spans="1:8" ht="15" hidden="1">
      <c r="A506" s="31" t="s">
        <v>37</v>
      </c>
      <c r="B506" s="29"/>
      <c r="C506" s="147" t="s">
        <v>31</v>
      </c>
      <c r="D506" s="147" t="s">
        <v>54</v>
      </c>
      <c r="E506" s="28" t="s">
        <v>491</v>
      </c>
      <c r="F506" s="28"/>
      <c r="G506" s="30">
        <f>SUM(G507)</f>
        <v>0</v>
      </c>
      <c r="H506" s="30">
        <f>SUM(H507)</f>
        <v>0</v>
      </c>
    </row>
    <row r="507" spans="1:8" ht="30" hidden="1">
      <c r="A507" s="31" t="s">
        <v>52</v>
      </c>
      <c r="B507" s="29"/>
      <c r="C507" s="147" t="s">
        <v>31</v>
      </c>
      <c r="D507" s="147" t="s">
        <v>54</v>
      </c>
      <c r="E507" s="28" t="s">
        <v>491</v>
      </c>
      <c r="F507" s="28">
        <v>200</v>
      </c>
      <c r="G507" s="30"/>
      <c r="H507" s="30"/>
    </row>
    <row r="508" spans="1:8" ht="30" hidden="1">
      <c r="A508" s="31" t="s">
        <v>69</v>
      </c>
      <c r="B508" s="29"/>
      <c r="C508" s="147" t="s">
        <v>31</v>
      </c>
      <c r="D508" s="147" t="s">
        <v>54</v>
      </c>
      <c r="E508" s="28" t="s">
        <v>70</v>
      </c>
      <c r="F508" s="28"/>
      <c r="G508" s="30">
        <f>G509</f>
        <v>0</v>
      </c>
      <c r="H508" s="30">
        <f>H509</f>
        <v>0</v>
      </c>
    </row>
    <row r="509" spans="1:8" ht="15" hidden="1">
      <c r="A509" s="31" t="s">
        <v>37</v>
      </c>
      <c r="B509" s="29"/>
      <c r="C509" s="147" t="s">
        <v>31</v>
      </c>
      <c r="D509" s="147" t="s">
        <v>54</v>
      </c>
      <c r="E509" s="28" t="s">
        <v>71</v>
      </c>
      <c r="F509" s="28"/>
      <c r="G509" s="30">
        <f>G510</f>
        <v>0</v>
      </c>
      <c r="H509" s="30">
        <f>H510</f>
        <v>0</v>
      </c>
    </row>
    <row r="510" spans="1:8" ht="30" hidden="1">
      <c r="A510" s="31" t="s">
        <v>72</v>
      </c>
      <c r="B510" s="29"/>
      <c r="C510" s="147" t="s">
        <v>31</v>
      </c>
      <c r="D510" s="147" t="s">
        <v>54</v>
      </c>
      <c r="E510" s="28" t="s">
        <v>71</v>
      </c>
      <c r="F510" s="28">
        <v>600</v>
      </c>
      <c r="G510" s="30"/>
      <c r="H510" s="30"/>
    </row>
    <row r="511" spans="1:8" ht="60">
      <c r="A511" s="31" t="s">
        <v>630</v>
      </c>
      <c r="B511" s="29"/>
      <c r="C511" s="147" t="s">
        <v>31</v>
      </c>
      <c r="D511" s="147" t="s">
        <v>54</v>
      </c>
      <c r="E511" s="28" t="s">
        <v>73</v>
      </c>
      <c r="F511" s="28"/>
      <c r="G511" s="30">
        <f>G512</f>
        <v>3490.1</v>
      </c>
      <c r="H511" s="30">
        <f>H512</f>
        <v>3490.1</v>
      </c>
    </row>
    <row r="512" spans="1:8" ht="15">
      <c r="A512" s="31" t="s">
        <v>35</v>
      </c>
      <c r="B512" s="29"/>
      <c r="C512" s="147" t="s">
        <v>31</v>
      </c>
      <c r="D512" s="147" t="s">
        <v>54</v>
      </c>
      <c r="E512" s="28" t="s">
        <v>74</v>
      </c>
      <c r="F512" s="28"/>
      <c r="G512" s="30">
        <f>SUM(G513)</f>
        <v>3490.1</v>
      </c>
      <c r="H512" s="30">
        <f>SUM(H513)</f>
        <v>3490.1</v>
      </c>
    </row>
    <row r="513" spans="1:8" ht="30">
      <c r="A513" s="31" t="s">
        <v>75</v>
      </c>
      <c r="B513" s="29"/>
      <c r="C513" s="147" t="s">
        <v>31</v>
      </c>
      <c r="D513" s="147" t="s">
        <v>54</v>
      </c>
      <c r="E513" s="28" t="s">
        <v>76</v>
      </c>
      <c r="F513" s="28"/>
      <c r="G513" s="30">
        <f>G514</f>
        <v>3490.1</v>
      </c>
      <c r="H513" s="30">
        <f>H514</f>
        <v>3490.1</v>
      </c>
    </row>
    <row r="514" spans="1:8" ht="30">
      <c r="A514" s="31" t="s">
        <v>52</v>
      </c>
      <c r="B514" s="29"/>
      <c r="C514" s="147" t="s">
        <v>31</v>
      </c>
      <c r="D514" s="147" t="s">
        <v>54</v>
      </c>
      <c r="E514" s="28" t="s">
        <v>76</v>
      </c>
      <c r="F514" s="28">
        <v>200</v>
      </c>
      <c r="G514" s="30">
        <v>3490.1</v>
      </c>
      <c r="H514" s="30">
        <v>3490.1</v>
      </c>
    </row>
    <row r="515" spans="1:8" ht="45">
      <c r="A515" s="31" t="s">
        <v>570</v>
      </c>
      <c r="B515" s="126"/>
      <c r="C515" s="147" t="s">
        <v>31</v>
      </c>
      <c r="D515" s="147" t="s">
        <v>54</v>
      </c>
      <c r="E515" s="28" t="s">
        <v>571</v>
      </c>
      <c r="F515" s="28"/>
      <c r="G515" s="89">
        <f aca="true" t="shared" si="32" ref="G515:H517">G516</f>
        <v>875</v>
      </c>
      <c r="H515" s="89">
        <f t="shared" si="32"/>
        <v>300</v>
      </c>
    </row>
    <row r="516" spans="1:8" ht="30">
      <c r="A516" s="31" t="s">
        <v>69</v>
      </c>
      <c r="B516" s="126"/>
      <c r="C516" s="147" t="s">
        <v>31</v>
      </c>
      <c r="D516" s="147" t="s">
        <v>54</v>
      </c>
      <c r="E516" s="28" t="s">
        <v>572</v>
      </c>
      <c r="F516" s="28"/>
      <c r="G516" s="89">
        <f t="shared" si="32"/>
        <v>875</v>
      </c>
      <c r="H516" s="89">
        <f t="shared" si="32"/>
        <v>300</v>
      </c>
    </row>
    <row r="517" spans="1:8" ht="15">
      <c r="A517" s="31" t="s">
        <v>37</v>
      </c>
      <c r="B517" s="126"/>
      <c r="C517" s="147" t="s">
        <v>31</v>
      </c>
      <c r="D517" s="147" t="s">
        <v>54</v>
      </c>
      <c r="E517" s="28" t="s">
        <v>573</v>
      </c>
      <c r="F517" s="28"/>
      <c r="G517" s="89">
        <f t="shared" si="32"/>
        <v>875</v>
      </c>
      <c r="H517" s="89">
        <f t="shared" si="32"/>
        <v>300</v>
      </c>
    </row>
    <row r="518" spans="1:8" ht="30">
      <c r="A518" s="31" t="s">
        <v>72</v>
      </c>
      <c r="B518" s="126"/>
      <c r="C518" s="147" t="s">
        <v>31</v>
      </c>
      <c r="D518" s="147" t="s">
        <v>54</v>
      </c>
      <c r="E518" s="28" t="s">
        <v>573</v>
      </c>
      <c r="F518" s="28">
        <v>600</v>
      </c>
      <c r="G518" s="89">
        <v>875</v>
      </c>
      <c r="H518" s="89">
        <v>300</v>
      </c>
    </row>
    <row r="519" spans="1:8" ht="15">
      <c r="A519" s="31" t="s">
        <v>201</v>
      </c>
      <c r="B519" s="29"/>
      <c r="C519" s="147" t="s">
        <v>31</v>
      </c>
      <c r="D519" s="147" t="s">
        <v>13</v>
      </c>
      <c r="E519" s="28"/>
      <c r="F519" s="28"/>
      <c r="G519" s="30">
        <f>G520+G540</f>
        <v>215828.50000000003</v>
      </c>
      <c r="H519" s="30">
        <f>H520+H540</f>
        <v>219874.59999999998</v>
      </c>
    </row>
    <row r="520" spans="1:8" ht="30">
      <c r="A520" s="31" t="s">
        <v>565</v>
      </c>
      <c r="B520" s="29"/>
      <c r="C520" s="147" t="s">
        <v>31</v>
      </c>
      <c r="D520" s="147" t="s">
        <v>13</v>
      </c>
      <c r="E520" s="147" t="s">
        <v>429</v>
      </c>
      <c r="F520" s="28"/>
      <c r="G520" s="30">
        <f>G521</f>
        <v>215828.50000000003</v>
      </c>
      <c r="H520" s="30">
        <f>H521</f>
        <v>219874.59999999998</v>
      </c>
    </row>
    <row r="521" spans="1:8" ht="15">
      <c r="A521" s="31" t="s">
        <v>441</v>
      </c>
      <c r="B521" s="29"/>
      <c r="C521" s="147" t="s">
        <v>31</v>
      </c>
      <c r="D521" s="147" t="s">
        <v>13</v>
      </c>
      <c r="E521" s="147" t="s">
        <v>430</v>
      </c>
      <c r="F521" s="28"/>
      <c r="G521" s="30">
        <f>SUM(G522+G530+G536+G527+G533)</f>
        <v>215828.50000000003</v>
      </c>
      <c r="H521" s="30">
        <f>SUM(H522+H530+H536+H527+H533)</f>
        <v>219874.59999999998</v>
      </c>
    </row>
    <row r="522" spans="1:8" ht="45">
      <c r="A522" s="31" t="s">
        <v>459</v>
      </c>
      <c r="B522" s="29"/>
      <c r="C522" s="147" t="s">
        <v>31</v>
      </c>
      <c r="D522" s="147" t="s">
        <v>13</v>
      </c>
      <c r="E522" s="28" t="s">
        <v>721</v>
      </c>
      <c r="F522" s="28"/>
      <c r="G522" s="30">
        <f>SUM(G523:G526)</f>
        <v>71511.00000000001</v>
      </c>
      <c r="H522" s="30">
        <f>SUM(H523:H526)</f>
        <v>72328.4</v>
      </c>
    </row>
    <row r="523" spans="1:8" ht="45">
      <c r="A523" s="31" t="s">
        <v>51</v>
      </c>
      <c r="B523" s="29"/>
      <c r="C523" s="147" t="s">
        <v>31</v>
      </c>
      <c r="D523" s="147" t="s">
        <v>13</v>
      </c>
      <c r="E523" s="28" t="s">
        <v>721</v>
      </c>
      <c r="F523" s="28">
        <v>100</v>
      </c>
      <c r="G523" s="33">
        <v>51133.7</v>
      </c>
      <c r="H523" s="33">
        <v>51133.7</v>
      </c>
    </row>
    <row r="524" spans="1:8" ht="30">
      <c r="A524" s="31" t="s">
        <v>52</v>
      </c>
      <c r="B524" s="29"/>
      <c r="C524" s="147" t="s">
        <v>31</v>
      </c>
      <c r="D524" s="147" t="s">
        <v>13</v>
      </c>
      <c r="E524" s="28" t="s">
        <v>721</v>
      </c>
      <c r="F524" s="28">
        <v>200</v>
      </c>
      <c r="G524" s="33">
        <v>19297.4</v>
      </c>
      <c r="H524" s="33">
        <v>20108</v>
      </c>
    </row>
    <row r="525" spans="1:8" ht="15">
      <c r="A525" s="31" t="s">
        <v>42</v>
      </c>
      <c r="B525" s="29"/>
      <c r="C525" s="147" t="s">
        <v>31</v>
      </c>
      <c r="D525" s="147" t="s">
        <v>13</v>
      </c>
      <c r="E525" s="28" t="s">
        <v>721</v>
      </c>
      <c r="F525" s="28">
        <v>300</v>
      </c>
      <c r="G525" s="33">
        <v>250.1</v>
      </c>
      <c r="H525" s="33">
        <v>256.9</v>
      </c>
    </row>
    <row r="526" spans="1:8" ht="15">
      <c r="A526" s="31" t="s">
        <v>22</v>
      </c>
      <c r="B526" s="29"/>
      <c r="C526" s="147" t="s">
        <v>31</v>
      </c>
      <c r="D526" s="147" t="s">
        <v>13</v>
      </c>
      <c r="E526" s="28" t="s">
        <v>721</v>
      </c>
      <c r="F526" s="28">
        <v>800</v>
      </c>
      <c r="G526" s="33">
        <v>829.8</v>
      </c>
      <c r="H526" s="33">
        <v>829.8</v>
      </c>
    </row>
    <row r="527" spans="1:8" ht="90">
      <c r="A527" s="31" t="s">
        <v>462</v>
      </c>
      <c r="B527" s="29"/>
      <c r="C527" s="147" t="s">
        <v>31</v>
      </c>
      <c r="D527" s="147" t="s">
        <v>13</v>
      </c>
      <c r="E527" s="28" t="s">
        <v>722</v>
      </c>
      <c r="F527" s="28"/>
      <c r="G527" s="30">
        <f>G528+G529</f>
        <v>59572.5</v>
      </c>
      <c r="H527" s="30">
        <f>H528+H529</f>
        <v>59717.3</v>
      </c>
    </row>
    <row r="528" spans="1:8" ht="30">
      <c r="A528" s="31" t="s">
        <v>52</v>
      </c>
      <c r="B528" s="29"/>
      <c r="C528" s="147" t="s">
        <v>31</v>
      </c>
      <c r="D528" s="147" t="s">
        <v>13</v>
      </c>
      <c r="E528" s="28" t="s">
        <v>722</v>
      </c>
      <c r="F528" s="28">
        <v>200</v>
      </c>
      <c r="G528" s="30">
        <v>880.2</v>
      </c>
      <c r="H528" s="30">
        <v>882.4</v>
      </c>
    </row>
    <row r="529" spans="1:8" ht="15">
      <c r="A529" s="31" t="s">
        <v>42</v>
      </c>
      <c r="B529" s="29"/>
      <c r="C529" s="147" t="s">
        <v>31</v>
      </c>
      <c r="D529" s="147" t="s">
        <v>13</v>
      </c>
      <c r="E529" s="28" t="s">
        <v>722</v>
      </c>
      <c r="F529" s="28">
        <v>300</v>
      </c>
      <c r="G529" s="30">
        <v>58692.3</v>
      </c>
      <c r="H529" s="30">
        <v>58834.9</v>
      </c>
    </row>
    <row r="530" spans="1:8" ht="30">
      <c r="A530" s="31" t="s">
        <v>460</v>
      </c>
      <c r="B530" s="29"/>
      <c r="C530" s="147" t="s">
        <v>31</v>
      </c>
      <c r="D530" s="147" t="s">
        <v>13</v>
      </c>
      <c r="E530" s="28" t="s">
        <v>723</v>
      </c>
      <c r="F530" s="28"/>
      <c r="G530" s="30">
        <f>G531+G532</f>
        <v>60133.3</v>
      </c>
      <c r="H530" s="30">
        <f>H531+H532</f>
        <v>62468.799999999996</v>
      </c>
    </row>
    <row r="531" spans="1:8" ht="30">
      <c r="A531" s="31" t="s">
        <v>52</v>
      </c>
      <c r="B531" s="29"/>
      <c r="C531" s="147" t="s">
        <v>31</v>
      </c>
      <c r="D531" s="147" t="s">
        <v>13</v>
      </c>
      <c r="E531" s="28" t="s">
        <v>723</v>
      </c>
      <c r="F531" s="28">
        <v>200</v>
      </c>
      <c r="G531" s="30">
        <v>893.5</v>
      </c>
      <c r="H531" s="30">
        <v>926.2</v>
      </c>
    </row>
    <row r="532" spans="1:8" ht="15">
      <c r="A532" s="31" t="s">
        <v>42</v>
      </c>
      <c r="B532" s="29"/>
      <c r="C532" s="147" t="s">
        <v>31</v>
      </c>
      <c r="D532" s="147" t="s">
        <v>13</v>
      </c>
      <c r="E532" s="28" t="s">
        <v>723</v>
      </c>
      <c r="F532" s="28">
        <v>300</v>
      </c>
      <c r="G532" s="30">
        <v>59239.8</v>
      </c>
      <c r="H532" s="30">
        <v>61542.6</v>
      </c>
    </row>
    <row r="533" spans="1:8" ht="60">
      <c r="A533" s="31" t="s">
        <v>463</v>
      </c>
      <c r="B533" s="29"/>
      <c r="C533" s="147" t="s">
        <v>31</v>
      </c>
      <c r="D533" s="147" t="s">
        <v>13</v>
      </c>
      <c r="E533" s="28" t="s">
        <v>724</v>
      </c>
      <c r="F533" s="28"/>
      <c r="G533" s="30">
        <f>G534+G535</f>
        <v>18710.100000000002</v>
      </c>
      <c r="H533" s="30">
        <f>H534+H535</f>
        <v>19458.5</v>
      </c>
    </row>
    <row r="534" spans="1:8" ht="30">
      <c r="A534" s="31" t="s">
        <v>52</v>
      </c>
      <c r="B534" s="29"/>
      <c r="C534" s="147" t="s">
        <v>31</v>
      </c>
      <c r="D534" s="147" t="s">
        <v>13</v>
      </c>
      <c r="E534" s="28" t="s">
        <v>724</v>
      </c>
      <c r="F534" s="28">
        <v>200</v>
      </c>
      <c r="G534" s="30">
        <v>278.4</v>
      </c>
      <c r="H534" s="30">
        <v>289.6</v>
      </c>
    </row>
    <row r="535" spans="1:8" ht="15">
      <c r="A535" s="31" t="s">
        <v>42</v>
      </c>
      <c r="B535" s="29"/>
      <c r="C535" s="147" t="s">
        <v>31</v>
      </c>
      <c r="D535" s="147" t="s">
        <v>13</v>
      </c>
      <c r="E535" s="28" t="s">
        <v>724</v>
      </c>
      <c r="F535" s="28">
        <v>300</v>
      </c>
      <c r="G535" s="30">
        <v>18431.7</v>
      </c>
      <c r="H535" s="30">
        <v>19168.9</v>
      </c>
    </row>
    <row r="536" spans="1:8" ht="15">
      <c r="A536" s="146" t="s">
        <v>727</v>
      </c>
      <c r="B536" s="29"/>
      <c r="C536" s="147" t="s">
        <v>31</v>
      </c>
      <c r="D536" s="147" t="s">
        <v>13</v>
      </c>
      <c r="E536" s="28" t="s">
        <v>726</v>
      </c>
      <c r="F536" s="28"/>
      <c r="G536" s="30">
        <f>SUM(G537)</f>
        <v>5901.6</v>
      </c>
      <c r="H536" s="30">
        <f>SUM(H537)</f>
        <v>5901.6</v>
      </c>
    </row>
    <row r="537" spans="1:8" ht="45">
      <c r="A537" s="146" t="s">
        <v>461</v>
      </c>
      <c r="B537" s="147"/>
      <c r="C537" s="147" t="s">
        <v>31</v>
      </c>
      <c r="D537" s="147" t="s">
        <v>13</v>
      </c>
      <c r="E537" s="28" t="s">
        <v>725</v>
      </c>
      <c r="F537" s="28"/>
      <c r="G537" s="30">
        <f>SUM(G538:G539)</f>
        <v>5901.6</v>
      </c>
      <c r="H537" s="30">
        <f>SUM(H538:H539)</f>
        <v>5901.6</v>
      </c>
    </row>
    <row r="538" spans="1:8" ht="30">
      <c r="A538" s="31" t="s">
        <v>52</v>
      </c>
      <c r="B538" s="29"/>
      <c r="C538" s="147" t="s">
        <v>31</v>
      </c>
      <c r="D538" s="147" t="s">
        <v>13</v>
      </c>
      <c r="E538" s="28" t="s">
        <v>725</v>
      </c>
      <c r="F538" s="28">
        <v>200</v>
      </c>
      <c r="G538" s="30">
        <v>87.6</v>
      </c>
      <c r="H538" s="30">
        <v>87.6</v>
      </c>
    </row>
    <row r="539" spans="1:8" ht="15">
      <c r="A539" s="31" t="s">
        <v>42</v>
      </c>
      <c r="B539" s="29"/>
      <c r="C539" s="147" t="s">
        <v>31</v>
      </c>
      <c r="D539" s="147" t="s">
        <v>13</v>
      </c>
      <c r="E539" s="28" t="s">
        <v>725</v>
      </c>
      <c r="F539" s="28">
        <v>300</v>
      </c>
      <c r="G539" s="30">
        <v>5814</v>
      </c>
      <c r="H539" s="30">
        <v>5814</v>
      </c>
    </row>
    <row r="540" spans="1:8" ht="30" hidden="1">
      <c r="A540" s="31" t="s">
        <v>631</v>
      </c>
      <c r="B540" s="29"/>
      <c r="C540" s="147" t="s">
        <v>31</v>
      </c>
      <c r="D540" s="147" t="s">
        <v>13</v>
      </c>
      <c r="E540" s="28" t="s">
        <v>16</v>
      </c>
      <c r="F540" s="28"/>
      <c r="G540" s="30">
        <f>SUM(G541)</f>
        <v>0</v>
      </c>
      <c r="H540" s="30">
        <f>SUM(H541)</f>
        <v>0</v>
      </c>
    </row>
    <row r="541" spans="1:8" ht="15" hidden="1">
      <c r="A541" s="125" t="s">
        <v>87</v>
      </c>
      <c r="B541" s="126"/>
      <c r="C541" s="147" t="s">
        <v>31</v>
      </c>
      <c r="D541" s="147" t="s">
        <v>13</v>
      </c>
      <c r="E541" s="28" t="s">
        <v>68</v>
      </c>
      <c r="F541" s="28"/>
      <c r="G541" s="89">
        <f aca="true" t="shared" si="33" ref="G541:H543">G542</f>
        <v>0</v>
      </c>
      <c r="H541" s="89">
        <f t="shared" si="33"/>
        <v>0</v>
      </c>
    </row>
    <row r="542" spans="1:8" ht="15" hidden="1">
      <c r="A542" s="125" t="s">
        <v>35</v>
      </c>
      <c r="B542" s="126"/>
      <c r="C542" s="147" t="s">
        <v>31</v>
      </c>
      <c r="D542" s="147" t="s">
        <v>13</v>
      </c>
      <c r="E542" s="28" t="s">
        <v>490</v>
      </c>
      <c r="F542" s="28"/>
      <c r="G542" s="89">
        <f t="shared" si="33"/>
        <v>0</v>
      </c>
      <c r="H542" s="89">
        <f t="shared" si="33"/>
        <v>0</v>
      </c>
    </row>
    <row r="543" spans="1:8" ht="15" hidden="1">
      <c r="A543" s="125" t="s">
        <v>37</v>
      </c>
      <c r="B543" s="126"/>
      <c r="C543" s="147" t="s">
        <v>31</v>
      </c>
      <c r="D543" s="147" t="s">
        <v>13</v>
      </c>
      <c r="E543" s="28" t="s">
        <v>491</v>
      </c>
      <c r="F543" s="28"/>
      <c r="G543" s="89">
        <f t="shared" si="33"/>
        <v>0</v>
      </c>
      <c r="H543" s="89">
        <f t="shared" si="33"/>
        <v>0</v>
      </c>
    </row>
    <row r="544" spans="1:8" ht="30" hidden="1">
      <c r="A544" s="125" t="s">
        <v>52</v>
      </c>
      <c r="B544" s="126"/>
      <c r="C544" s="147" t="s">
        <v>31</v>
      </c>
      <c r="D544" s="147" t="s">
        <v>13</v>
      </c>
      <c r="E544" s="28" t="s">
        <v>491</v>
      </c>
      <c r="F544" s="28">
        <v>200</v>
      </c>
      <c r="G544" s="89"/>
      <c r="H544" s="89"/>
    </row>
    <row r="545" spans="1:8" ht="15">
      <c r="A545" s="31" t="s">
        <v>77</v>
      </c>
      <c r="B545" s="29"/>
      <c r="C545" s="147" t="s">
        <v>31</v>
      </c>
      <c r="D545" s="147" t="s">
        <v>78</v>
      </c>
      <c r="E545" s="28"/>
      <c r="F545" s="28"/>
      <c r="G545" s="30">
        <f>G561+G546</f>
        <v>35762.399999999994</v>
      </c>
      <c r="H545" s="30">
        <f>H561+H546</f>
        <v>35762.399999999994</v>
      </c>
    </row>
    <row r="546" spans="1:8" ht="30">
      <c r="A546" s="31" t="s">
        <v>565</v>
      </c>
      <c r="B546" s="29"/>
      <c r="C546" s="147" t="s">
        <v>31</v>
      </c>
      <c r="D546" s="147" t="s">
        <v>78</v>
      </c>
      <c r="E546" s="147" t="s">
        <v>429</v>
      </c>
      <c r="F546" s="28"/>
      <c r="G546" s="30">
        <f>G547+G551+G556</f>
        <v>28772.899999999998</v>
      </c>
      <c r="H546" s="30">
        <f>H547+H551+H556</f>
        <v>28772.899999999998</v>
      </c>
    </row>
    <row r="547" spans="1:8" ht="15">
      <c r="A547" s="31" t="s">
        <v>441</v>
      </c>
      <c r="B547" s="29"/>
      <c r="C547" s="147" t="s">
        <v>31</v>
      </c>
      <c r="D547" s="147" t="s">
        <v>78</v>
      </c>
      <c r="E547" s="147" t="s">
        <v>430</v>
      </c>
      <c r="F547" s="28"/>
      <c r="G547" s="30">
        <f>SUM(G548)</f>
        <v>5874.4</v>
      </c>
      <c r="H547" s="30">
        <f>SUM(H548)</f>
        <v>5874.4</v>
      </c>
    </row>
    <row r="548" spans="1:8" ht="15">
      <c r="A548" s="31" t="s">
        <v>464</v>
      </c>
      <c r="B548" s="29"/>
      <c r="C548" s="147" t="s">
        <v>31</v>
      </c>
      <c r="D548" s="147" t="s">
        <v>78</v>
      </c>
      <c r="E548" s="28" t="s">
        <v>728</v>
      </c>
      <c r="F548" s="28"/>
      <c r="G548" s="30">
        <f>G549+G550</f>
        <v>5874.4</v>
      </c>
      <c r="H548" s="30">
        <f>H549+H550</f>
        <v>5874.4</v>
      </c>
    </row>
    <row r="549" spans="1:8" ht="45">
      <c r="A549" s="31" t="s">
        <v>51</v>
      </c>
      <c r="B549" s="29"/>
      <c r="C549" s="147" t="s">
        <v>31</v>
      </c>
      <c r="D549" s="147" t="s">
        <v>78</v>
      </c>
      <c r="E549" s="28" t="s">
        <v>728</v>
      </c>
      <c r="F549" s="28">
        <v>100</v>
      </c>
      <c r="G549" s="30">
        <v>5295</v>
      </c>
      <c r="H549" s="30">
        <v>5295</v>
      </c>
    </row>
    <row r="550" spans="1:8" ht="30">
      <c r="A550" s="31" t="s">
        <v>52</v>
      </c>
      <c r="B550" s="29"/>
      <c r="C550" s="147" t="s">
        <v>31</v>
      </c>
      <c r="D550" s="147" t="s">
        <v>78</v>
      </c>
      <c r="E550" s="28" t="s">
        <v>728</v>
      </c>
      <c r="F550" s="28">
        <v>200</v>
      </c>
      <c r="G550" s="30">
        <v>579.4</v>
      </c>
      <c r="H550" s="30">
        <v>579.4</v>
      </c>
    </row>
    <row r="551" spans="1:8" ht="30">
      <c r="A551" s="31" t="s">
        <v>443</v>
      </c>
      <c r="B551" s="29"/>
      <c r="C551" s="147" t="s">
        <v>31</v>
      </c>
      <c r="D551" s="147" t="s">
        <v>78</v>
      </c>
      <c r="E551" s="28" t="s">
        <v>444</v>
      </c>
      <c r="F551" s="28"/>
      <c r="G551" s="30">
        <f>SUM(G552)</f>
        <v>4489.4</v>
      </c>
      <c r="H551" s="30">
        <f>SUM(H552)</f>
        <v>4489.4</v>
      </c>
    </row>
    <row r="552" spans="1:8" ht="45">
      <c r="A552" s="27" t="s">
        <v>729</v>
      </c>
      <c r="B552" s="147"/>
      <c r="C552" s="147" t="s">
        <v>31</v>
      </c>
      <c r="D552" s="147" t="s">
        <v>78</v>
      </c>
      <c r="E552" s="28" t="s">
        <v>730</v>
      </c>
      <c r="F552" s="28"/>
      <c r="G552" s="30">
        <f>SUM(G553)</f>
        <v>4489.4</v>
      </c>
      <c r="H552" s="30">
        <f>SUM(H553)</f>
        <v>4489.4</v>
      </c>
    </row>
    <row r="553" spans="1:8" ht="30">
      <c r="A553" s="146" t="s">
        <v>465</v>
      </c>
      <c r="B553" s="147"/>
      <c r="C553" s="147" t="s">
        <v>31</v>
      </c>
      <c r="D553" s="147" t="s">
        <v>78</v>
      </c>
      <c r="E553" s="28" t="s">
        <v>731</v>
      </c>
      <c r="F553" s="28"/>
      <c r="G553" s="30">
        <f>G554+G555</f>
        <v>4489.4</v>
      </c>
      <c r="H553" s="30">
        <f>H554+H555</f>
        <v>4489.4</v>
      </c>
    </row>
    <row r="554" spans="1:8" ht="45">
      <c r="A554" s="146" t="s">
        <v>51</v>
      </c>
      <c r="B554" s="147"/>
      <c r="C554" s="147" t="s">
        <v>31</v>
      </c>
      <c r="D554" s="147" t="s">
        <v>78</v>
      </c>
      <c r="E554" s="28" t="s">
        <v>731</v>
      </c>
      <c r="F554" s="28">
        <v>100</v>
      </c>
      <c r="G554" s="30">
        <v>3854.6</v>
      </c>
      <c r="H554" s="30">
        <v>3854.6</v>
      </c>
    </row>
    <row r="555" spans="1:8" ht="30">
      <c r="A555" s="146" t="s">
        <v>52</v>
      </c>
      <c r="B555" s="147"/>
      <c r="C555" s="147" t="s">
        <v>31</v>
      </c>
      <c r="D555" s="147" t="s">
        <v>78</v>
      </c>
      <c r="E555" s="28" t="s">
        <v>731</v>
      </c>
      <c r="F555" s="28">
        <v>200</v>
      </c>
      <c r="G555" s="30">
        <v>634.8</v>
      </c>
      <c r="H555" s="30">
        <v>634.8</v>
      </c>
    </row>
    <row r="556" spans="1:8" ht="30">
      <c r="A556" s="31" t="s">
        <v>438</v>
      </c>
      <c r="B556" s="29"/>
      <c r="C556" s="147" t="s">
        <v>31</v>
      </c>
      <c r="D556" s="147" t="s">
        <v>78</v>
      </c>
      <c r="E556" s="147" t="s">
        <v>439</v>
      </c>
      <c r="F556" s="28"/>
      <c r="G556" s="30">
        <f>SUM(G557)</f>
        <v>18409.1</v>
      </c>
      <c r="H556" s="30">
        <f>SUM(H557)</f>
        <v>18409.1</v>
      </c>
    </row>
    <row r="557" spans="1:8" ht="30">
      <c r="A557" s="31" t="s">
        <v>467</v>
      </c>
      <c r="B557" s="29"/>
      <c r="C557" s="147" t="s">
        <v>31</v>
      </c>
      <c r="D557" s="147" t="s">
        <v>78</v>
      </c>
      <c r="E557" s="28" t="s">
        <v>732</v>
      </c>
      <c r="F557" s="28"/>
      <c r="G557" s="30">
        <f>G558+G559+G560</f>
        <v>18409.1</v>
      </c>
      <c r="H557" s="30">
        <f>H558+H559+H560</f>
        <v>18409.1</v>
      </c>
    </row>
    <row r="558" spans="1:8" ht="45">
      <c r="A558" s="31" t="s">
        <v>51</v>
      </c>
      <c r="B558" s="29"/>
      <c r="C558" s="147" t="s">
        <v>31</v>
      </c>
      <c r="D558" s="147" t="s">
        <v>78</v>
      </c>
      <c r="E558" s="28" t="s">
        <v>732</v>
      </c>
      <c r="F558" s="28">
        <v>100</v>
      </c>
      <c r="G558" s="30">
        <v>18409.1</v>
      </c>
      <c r="H558" s="30">
        <v>18409.1</v>
      </c>
    </row>
    <row r="559" spans="1:8" ht="30" hidden="1">
      <c r="A559" s="31" t="s">
        <v>52</v>
      </c>
      <c r="B559" s="29"/>
      <c r="C559" s="147" t="s">
        <v>31</v>
      </c>
      <c r="D559" s="147" t="s">
        <v>78</v>
      </c>
      <c r="E559" s="28" t="s">
        <v>468</v>
      </c>
      <c r="F559" s="28">
        <v>200</v>
      </c>
      <c r="G559" s="30"/>
      <c r="H559" s="30"/>
    </row>
    <row r="560" spans="1:8" ht="15" hidden="1">
      <c r="A560" s="31" t="s">
        <v>22</v>
      </c>
      <c r="B560" s="29"/>
      <c r="C560" s="147" t="s">
        <v>31</v>
      </c>
      <c r="D560" s="147" t="s">
        <v>78</v>
      </c>
      <c r="E560" s="28" t="s">
        <v>468</v>
      </c>
      <c r="F560" s="28">
        <v>800</v>
      </c>
      <c r="G560" s="30"/>
      <c r="H560" s="30"/>
    </row>
    <row r="561" spans="1:8" ht="30">
      <c r="A561" s="31" t="s">
        <v>541</v>
      </c>
      <c r="B561" s="29"/>
      <c r="C561" s="147" t="s">
        <v>31</v>
      </c>
      <c r="D561" s="147" t="s">
        <v>78</v>
      </c>
      <c r="E561" s="28" t="s">
        <v>16</v>
      </c>
      <c r="F561" s="28"/>
      <c r="G561" s="30">
        <f>G562</f>
        <v>6989.5</v>
      </c>
      <c r="H561" s="30">
        <f>H562</f>
        <v>6989.5</v>
      </c>
    </row>
    <row r="562" spans="1:8" ht="45">
      <c r="A562" s="31" t="s">
        <v>652</v>
      </c>
      <c r="B562" s="29"/>
      <c r="C562" s="147" t="s">
        <v>31</v>
      </c>
      <c r="D562" s="147" t="s">
        <v>78</v>
      </c>
      <c r="E562" s="28" t="s">
        <v>79</v>
      </c>
      <c r="F562" s="28"/>
      <c r="G562" s="30">
        <f>G563</f>
        <v>6989.5</v>
      </c>
      <c r="H562" s="30">
        <f>H563</f>
        <v>6989.5</v>
      </c>
    </row>
    <row r="563" spans="1:8" ht="30">
      <c r="A563" s="31" t="s">
        <v>80</v>
      </c>
      <c r="B563" s="29"/>
      <c r="C563" s="147" t="s">
        <v>31</v>
      </c>
      <c r="D563" s="147" t="s">
        <v>78</v>
      </c>
      <c r="E563" s="28" t="s">
        <v>81</v>
      </c>
      <c r="F563" s="28"/>
      <c r="G563" s="30">
        <f>G564+G567+G569+G571</f>
        <v>6989.5</v>
      </c>
      <c r="H563" s="30">
        <f>H564+H567+H569+H571</f>
        <v>6989.5</v>
      </c>
    </row>
    <row r="564" spans="1:8" ht="15">
      <c r="A564" s="31" t="s">
        <v>82</v>
      </c>
      <c r="B564" s="29"/>
      <c r="C564" s="147" t="s">
        <v>31</v>
      </c>
      <c r="D564" s="147" t="s">
        <v>78</v>
      </c>
      <c r="E564" s="28" t="s">
        <v>83</v>
      </c>
      <c r="F564" s="28"/>
      <c r="G564" s="30">
        <f>G565+G566</f>
        <v>4253.5</v>
      </c>
      <c r="H564" s="30">
        <f>H565+H566</f>
        <v>4253.5</v>
      </c>
    </row>
    <row r="565" spans="1:8" ht="45">
      <c r="A565" s="31" t="s">
        <v>51</v>
      </c>
      <c r="B565" s="29"/>
      <c r="C565" s="147" t="s">
        <v>31</v>
      </c>
      <c r="D565" s="147" t="s">
        <v>78</v>
      </c>
      <c r="E565" s="28" t="s">
        <v>83</v>
      </c>
      <c r="F565" s="28">
        <v>100</v>
      </c>
      <c r="G565" s="30">
        <v>4246.5</v>
      </c>
      <c r="H565" s="30">
        <v>4246.5</v>
      </c>
    </row>
    <row r="566" spans="1:8" ht="30">
      <c r="A566" s="31" t="s">
        <v>52</v>
      </c>
      <c r="B566" s="29"/>
      <c r="C566" s="147" t="s">
        <v>31</v>
      </c>
      <c r="D566" s="147" t="s">
        <v>78</v>
      </c>
      <c r="E566" s="28" t="s">
        <v>83</v>
      </c>
      <c r="F566" s="28">
        <v>200</v>
      </c>
      <c r="G566" s="30">
        <v>7</v>
      </c>
      <c r="H566" s="30">
        <v>7</v>
      </c>
    </row>
    <row r="567" spans="1:8" ht="15">
      <c r="A567" s="31" t="s">
        <v>99</v>
      </c>
      <c r="B567" s="126"/>
      <c r="C567" s="147" t="s">
        <v>31</v>
      </c>
      <c r="D567" s="147" t="s">
        <v>78</v>
      </c>
      <c r="E567" s="28" t="s">
        <v>574</v>
      </c>
      <c r="F567" s="28"/>
      <c r="G567" s="89">
        <f>G568</f>
        <v>452.5</v>
      </c>
      <c r="H567" s="89">
        <f>H568</f>
        <v>452.5</v>
      </c>
    </row>
    <row r="568" spans="1:8" ht="30">
      <c r="A568" s="31" t="s">
        <v>52</v>
      </c>
      <c r="B568" s="126"/>
      <c r="C568" s="147" t="s">
        <v>31</v>
      </c>
      <c r="D568" s="147" t="s">
        <v>78</v>
      </c>
      <c r="E568" s="28" t="s">
        <v>574</v>
      </c>
      <c r="F568" s="28">
        <v>200</v>
      </c>
      <c r="G568" s="89">
        <v>452.5</v>
      </c>
      <c r="H568" s="89">
        <v>452.5</v>
      </c>
    </row>
    <row r="569" spans="1:8" ht="30">
      <c r="A569" s="31" t="s">
        <v>101</v>
      </c>
      <c r="B569" s="126"/>
      <c r="C569" s="147" t="s">
        <v>31</v>
      </c>
      <c r="D569" s="147" t="s">
        <v>78</v>
      </c>
      <c r="E569" s="28" t="s">
        <v>575</v>
      </c>
      <c r="F569" s="28"/>
      <c r="G569" s="89">
        <f>G570</f>
        <v>1343.9</v>
      </c>
      <c r="H569" s="89">
        <f>H570</f>
        <v>1303.9</v>
      </c>
    </row>
    <row r="570" spans="1:8" ht="30">
      <c r="A570" s="31" t="s">
        <v>52</v>
      </c>
      <c r="B570" s="126"/>
      <c r="C570" s="147" t="s">
        <v>31</v>
      </c>
      <c r="D570" s="147" t="s">
        <v>78</v>
      </c>
      <c r="E570" s="28" t="s">
        <v>575</v>
      </c>
      <c r="F570" s="28">
        <v>200</v>
      </c>
      <c r="G570" s="89">
        <v>1343.9</v>
      </c>
      <c r="H570" s="89">
        <v>1303.9</v>
      </c>
    </row>
    <row r="571" spans="1:8" ht="30">
      <c r="A571" s="31" t="s">
        <v>102</v>
      </c>
      <c r="B571" s="126"/>
      <c r="C571" s="147" t="s">
        <v>31</v>
      </c>
      <c r="D571" s="147" t="s">
        <v>78</v>
      </c>
      <c r="E571" s="28" t="s">
        <v>576</v>
      </c>
      <c r="F571" s="28"/>
      <c r="G571" s="89">
        <f>G572+G573</f>
        <v>939.6</v>
      </c>
      <c r="H571" s="89">
        <f>H572+H573</f>
        <v>979.6</v>
      </c>
    </row>
    <row r="572" spans="1:8" ht="30">
      <c r="A572" s="31" t="s">
        <v>52</v>
      </c>
      <c r="B572" s="126"/>
      <c r="C572" s="147" t="s">
        <v>31</v>
      </c>
      <c r="D572" s="147" t="s">
        <v>78</v>
      </c>
      <c r="E572" s="28" t="s">
        <v>576</v>
      </c>
      <c r="F572" s="28">
        <v>200</v>
      </c>
      <c r="G572" s="89">
        <v>851.5</v>
      </c>
      <c r="H572" s="89">
        <v>853.5</v>
      </c>
    </row>
    <row r="573" spans="1:8" ht="15">
      <c r="A573" s="31" t="s">
        <v>22</v>
      </c>
      <c r="B573" s="126"/>
      <c r="C573" s="147" t="s">
        <v>31</v>
      </c>
      <c r="D573" s="147" t="s">
        <v>78</v>
      </c>
      <c r="E573" s="28" t="s">
        <v>576</v>
      </c>
      <c r="F573" s="28">
        <v>800</v>
      </c>
      <c r="G573" s="89">
        <v>88.1</v>
      </c>
      <c r="H573" s="89">
        <v>126.1</v>
      </c>
    </row>
    <row r="574" spans="1:8" s="118" customFormat="1" ht="28.5">
      <c r="A574" s="67" t="s">
        <v>733</v>
      </c>
      <c r="B574" s="47" t="s">
        <v>293</v>
      </c>
      <c r="C574" s="162"/>
      <c r="D574" s="162"/>
      <c r="E574" s="162"/>
      <c r="F574" s="162"/>
      <c r="G574" s="42">
        <f>G575</f>
        <v>169413.7</v>
      </c>
      <c r="H574" s="42">
        <f>H575</f>
        <v>127746.90000000001</v>
      </c>
    </row>
    <row r="575" spans="1:8" ht="15">
      <c r="A575" s="27" t="s">
        <v>294</v>
      </c>
      <c r="B575" s="35"/>
      <c r="C575" s="35" t="s">
        <v>182</v>
      </c>
      <c r="D575" s="35"/>
      <c r="E575" s="35"/>
      <c r="F575" s="35"/>
      <c r="G575" s="38">
        <f>SUM(G576+G587+G607+G624)</f>
        <v>169413.7</v>
      </c>
      <c r="H575" s="38">
        <f>SUM(H576+H587+H607+H624)</f>
        <v>127746.90000000001</v>
      </c>
    </row>
    <row r="576" spans="1:8" ht="15">
      <c r="A576" s="27" t="s">
        <v>295</v>
      </c>
      <c r="B576" s="35"/>
      <c r="C576" s="35" t="s">
        <v>182</v>
      </c>
      <c r="D576" s="35" t="s">
        <v>34</v>
      </c>
      <c r="E576" s="35"/>
      <c r="F576" s="35"/>
      <c r="G576" s="38">
        <f>+G577</f>
        <v>109486.40000000001</v>
      </c>
      <c r="H576" s="38">
        <f>+H577</f>
        <v>109486.40000000001</v>
      </c>
    </row>
    <row r="577" spans="1:8" ht="30">
      <c r="A577" s="27" t="s">
        <v>629</v>
      </c>
      <c r="B577" s="35"/>
      <c r="C577" s="35" t="s">
        <v>182</v>
      </c>
      <c r="D577" s="35" t="s">
        <v>34</v>
      </c>
      <c r="E577" s="35" t="s">
        <v>296</v>
      </c>
      <c r="F577" s="35"/>
      <c r="G577" s="38">
        <f>+G578+G583</f>
        <v>109486.40000000001</v>
      </c>
      <c r="H577" s="38">
        <f>+H578+H583</f>
        <v>109486.40000000001</v>
      </c>
    </row>
    <row r="578" spans="1:8" ht="30">
      <c r="A578" s="27" t="s">
        <v>304</v>
      </c>
      <c r="B578" s="35"/>
      <c r="C578" s="35" t="s">
        <v>182</v>
      </c>
      <c r="D578" s="35" t="s">
        <v>34</v>
      </c>
      <c r="E578" s="35" t="s">
        <v>299</v>
      </c>
      <c r="F578" s="35"/>
      <c r="G578" s="38">
        <f>G579</f>
        <v>5890.799999999999</v>
      </c>
      <c r="H578" s="38">
        <f>H579</f>
        <v>5890.799999999999</v>
      </c>
    </row>
    <row r="579" spans="1:8" ht="15">
      <c r="A579" s="27" t="s">
        <v>35</v>
      </c>
      <c r="B579" s="35"/>
      <c r="C579" s="35" t="s">
        <v>182</v>
      </c>
      <c r="D579" s="35" t="s">
        <v>34</v>
      </c>
      <c r="E579" s="35" t="s">
        <v>381</v>
      </c>
      <c r="F579" s="35"/>
      <c r="G579" s="38">
        <f>SUM(G580)</f>
        <v>5890.799999999999</v>
      </c>
      <c r="H579" s="38">
        <f>SUM(H580)</f>
        <v>5890.799999999999</v>
      </c>
    </row>
    <row r="580" spans="1:8" ht="15">
      <c r="A580" s="27" t="s">
        <v>298</v>
      </c>
      <c r="B580" s="35"/>
      <c r="C580" s="35" t="s">
        <v>182</v>
      </c>
      <c r="D580" s="35" t="s">
        <v>34</v>
      </c>
      <c r="E580" s="35" t="s">
        <v>382</v>
      </c>
      <c r="F580" s="35"/>
      <c r="G580" s="38">
        <f>+G581+G582</f>
        <v>5890.799999999999</v>
      </c>
      <c r="H580" s="38">
        <f>+H581+H582</f>
        <v>5890.799999999999</v>
      </c>
    </row>
    <row r="581" spans="1:8" ht="30">
      <c r="A581" s="27" t="s">
        <v>92</v>
      </c>
      <c r="B581" s="35"/>
      <c r="C581" s="35" t="s">
        <v>182</v>
      </c>
      <c r="D581" s="35" t="s">
        <v>34</v>
      </c>
      <c r="E581" s="35" t="s">
        <v>382</v>
      </c>
      <c r="F581" s="35" t="s">
        <v>93</v>
      </c>
      <c r="G581" s="38">
        <v>2360</v>
      </c>
      <c r="H581" s="38">
        <v>2360</v>
      </c>
    </row>
    <row r="582" spans="1:8" ht="30">
      <c r="A582" s="27" t="s">
        <v>52</v>
      </c>
      <c r="B582" s="35"/>
      <c r="C582" s="35" t="s">
        <v>182</v>
      </c>
      <c r="D582" s="35" t="s">
        <v>34</v>
      </c>
      <c r="E582" s="35" t="s">
        <v>382</v>
      </c>
      <c r="F582" s="35" t="s">
        <v>95</v>
      </c>
      <c r="G582" s="38">
        <f>4847.4-1100-216.6</f>
        <v>3530.7999999999997</v>
      </c>
      <c r="H582" s="38">
        <f>4847.4-1100-216.6</f>
        <v>3530.7999999999997</v>
      </c>
    </row>
    <row r="583" spans="1:8" ht="60">
      <c r="A583" s="27" t="s">
        <v>303</v>
      </c>
      <c r="B583" s="35"/>
      <c r="C583" s="35" t="s">
        <v>182</v>
      </c>
      <c r="D583" s="35" t="s">
        <v>34</v>
      </c>
      <c r="E583" s="43" t="s">
        <v>301</v>
      </c>
      <c r="F583" s="35"/>
      <c r="G583" s="38">
        <f aca="true" t="shared" si="34" ref="G583:H585">G584</f>
        <v>103595.6</v>
      </c>
      <c r="H583" s="38">
        <f t="shared" si="34"/>
        <v>103595.6</v>
      </c>
    </row>
    <row r="584" spans="1:8" ht="30">
      <c r="A584" s="27" t="s">
        <v>300</v>
      </c>
      <c r="B584" s="35"/>
      <c r="C584" s="35" t="s">
        <v>182</v>
      </c>
      <c r="D584" s="35" t="s">
        <v>34</v>
      </c>
      <c r="E584" s="43" t="s">
        <v>383</v>
      </c>
      <c r="F584" s="35"/>
      <c r="G584" s="38">
        <f t="shared" si="34"/>
        <v>103595.6</v>
      </c>
      <c r="H584" s="38">
        <f t="shared" si="34"/>
        <v>103595.6</v>
      </c>
    </row>
    <row r="585" spans="1:8" ht="15">
      <c r="A585" s="27" t="s">
        <v>298</v>
      </c>
      <c r="B585" s="35"/>
      <c r="C585" s="35" t="s">
        <v>182</v>
      </c>
      <c r="D585" s="35" t="s">
        <v>34</v>
      </c>
      <c r="E585" s="43" t="s">
        <v>384</v>
      </c>
      <c r="F585" s="35"/>
      <c r="G585" s="38">
        <f t="shared" si="34"/>
        <v>103595.6</v>
      </c>
      <c r="H585" s="38">
        <f t="shared" si="34"/>
        <v>103595.6</v>
      </c>
    </row>
    <row r="586" spans="1:8" ht="30">
      <c r="A586" s="27" t="s">
        <v>72</v>
      </c>
      <c r="B586" s="35"/>
      <c r="C586" s="35" t="s">
        <v>182</v>
      </c>
      <c r="D586" s="35" t="s">
        <v>34</v>
      </c>
      <c r="E586" s="43" t="s">
        <v>384</v>
      </c>
      <c r="F586" s="35" t="s">
        <v>127</v>
      </c>
      <c r="G586" s="38">
        <v>103595.6</v>
      </c>
      <c r="H586" s="38">
        <v>103595.6</v>
      </c>
    </row>
    <row r="587" spans="1:8" ht="15">
      <c r="A587" s="27" t="s">
        <v>203</v>
      </c>
      <c r="B587" s="35"/>
      <c r="C587" s="35" t="s">
        <v>182</v>
      </c>
      <c r="D587" s="35" t="s">
        <v>44</v>
      </c>
      <c r="E587" s="35"/>
      <c r="F587" s="35"/>
      <c r="G587" s="38">
        <f>G588+G600</f>
        <v>45268.9</v>
      </c>
      <c r="H587" s="38">
        <f>H588+H600</f>
        <v>3602.1</v>
      </c>
    </row>
    <row r="588" spans="1:8" ht="30">
      <c r="A588" s="27" t="s">
        <v>583</v>
      </c>
      <c r="B588" s="35"/>
      <c r="C588" s="35" t="s">
        <v>182</v>
      </c>
      <c r="D588" s="35" t="s">
        <v>44</v>
      </c>
      <c r="E588" s="35" t="s">
        <v>500</v>
      </c>
      <c r="F588" s="35"/>
      <c r="G588" s="38">
        <f>G589+G596</f>
        <v>44131.9</v>
      </c>
      <c r="H588" s="38">
        <f>H589+H596</f>
        <v>2465.1</v>
      </c>
    </row>
    <row r="589" spans="1:8" ht="30">
      <c r="A589" s="27" t="s">
        <v>494</v>
      </c>
      <c r="B589" s="35"/>
      <c r="C589" s="35" t="s">
        <v>182</v>
      </c>
      <c r="D589" s="35" t="s">
        <v>44</v>
      </c>
      <c r="E589" s="35" t="s">
        <v>495</v>
      </c>
      <c r="F589" s="35"/>
      <c r="G589" s="38">
        <f>+G590+G593</f>
        <v>43251.5</v>
      </c>
      <c r="H589" s="38">
        <f>+H590+H593</f>
        <v>1584.7</v>
      </c>
    </row>
    <row r="590" spans="1:8" ht="30">
      <c r="A590" s="27" t="s">
        <v>496</v>
      </c>
      <c r="B590" s="35"/>
      <c r="C590" s="35" t="s">
        <v>182</v>
      </c>
      <c r="D590" s="35" t="s">
        <v>44</v>
      </c>
      <c r="E590" s="35" t="s">
        <v>738</v>
      </c>
      <c r="F590" s="35"/>
      <c r="G590" s="38">
        <f>G591</f>
        <v>1584.7</v>
      </c>
      <c r="H590" s="38">
        <f>H591</f>
        <v>1584.7</v>
      </c>
    </row>
    <row r="591" spans="1:8" ht="30">
      <c r="A591" s="27" t="s">
        <v>739</v>
      </c>
      <c r="B591" s="35"/>
      <c r="C591" s="35" t="s">
        <v>182</v>
      </c>
      <c r="D591" s="35" t="s">
        <v>44</v>
      </c>
      <c r="E591" s="35" t="s">
        <v>740</v>
      </c>
      <c r="F591" s="35"/>
      <c r="G591" s="38">
        <f>G592</f>
        <v>1584.7</v>
      </c>
      <c r="H591" s="38">
        <f>H592</f>
        <v>1584.7</v>
      </c>
    </row>
    <row r="592" spans="1:8" ht="30">
      <c r="A592" s="27" t="s">
        <v>72</v>
      </c>
      <c r="B592" s="35"/>
      <c r="C592" s="35" t="s">
        <v>182</v>
      </c>
      <c r="D592" s="35" t="s">
        <v>44</v>
      </c>
      <c r="E592" s="35" t="s">
        <v>740</v>
      </c>
      <c r="F592" s="35" t="s">
        <v>127</v>
      </c>
      <c r="G592" s="38">
        <v>1584.7</v>
      </c>
      <c r="H592" s="38">
        <v>1584.7</v>
      </c>
    </row>
    <row r="593" spans="1:8" ht="15">
      <c r="A593" s="27" t="s">
        <v>741</v>
      </c>
      <c r="B593" s="35"/>
      <c r="C593" s="35" t="s">
        <v>182</v>
      </c>
      <c r="D593" s="35" t="s">
        <v>44</v>
      </c>
      <c r="E593" s="35" t="s">
        <v>742</v>
      </c>
      <c r="F593" s="35"/>
      <c r="G593" s="38">
        <f>G594</f>
        <v>41666.8</v>
      </c>
      <c r="H593" s="38">
        <f>H594</f>
        <v>0</v>
      </c>
    </row>
    <row r="594" spans="1:8" ht="30">
      <c r="A594" s="27" t="s">
        <v>584</v>
      </c>
      <c r="B594" s="35"/>
      <c r="C594" s="35" t="s">
        <v>182</v>
      </c>
      <c r="D594" s="35" t="s">
        <v>44</v>
      </c>
      <c r="E594" s="35" t="s">
        <v>743</v>
      </c>
      <c r="F594" s="35"/>
      <c r="G594" s="38">
        <f>G595</f>
        <v>41666.8</v>
      </c>
      <c r="H594" s="38">
        <f>H595</f>
        <v>0</v>
      </c>
    </row>
    <row r="595" spans="1:8" ht="30">
      <c r="A595" s="27" t="s">
        <v>72</v>
      </c>
      <c r="B595" s="35"/>
      <c r="C595" s="35" t="s">
        <v>182</v>
      </c>
      <c r="D595" s="35" t="s">
        <v>44</v>
      </c>
      <c r="E595" s="35" t="s">
        <v>743</v>
      </c>
      <c r="F595" s="35" t="s">
        <v>127</v>
      </c>
      <c r="G595" s="38">
        <f>0+41666.8</f>
        <v>41666.8</v>
      </c>
      <c r="H595" s="38">
        <v>0</v>
      </c>
    </row>
    <row r="596" spans="1:8" ht="15">
      <c r="A596" s="27" t="s">
        <v>497</v>
      </c>
      <c r="B596" s="35"/>
      <c r="C596" s="35" t="s">
        <v>182</v>
      </c>
      <c r="D596" s="35" t="s">
        <v>44</v>
      </c>
      <c r="E596" s="35" t="s">
        <v>498</v>
      </c>
      <c r="F596" s="35"/>
      <c r="G596" s="38">
        <f aca="true" t="shared" si="35" ref="G596:H598">G597</f>
        <v>880.4</v>
      </c>
      <c r="H596" s="38">
        <f t="shared" si="35"/>
        <v>880.4</v>
      </c>
    </row>
    <row r="597" spans="1:8" ht="30">
      <c r="A597" s="27" t="s">
        <v>496</v>
      </c>
      <c r="B597" s="35"/>
      <c r="C597" s="35" t="s">
        <v>182</v>
      </c>
      <c r="D597" s="35" t="s">
        <v>44</v>
      </c>
      <c r="E597" s="35" t="s">
        <v>744</v>
      </c>
      <c r="F597" s="35"/>
      <c r="G597" s="38">
        <f t="shared" si="35"/>
        <v>880.4</v>
      </c>
      <c r="H597" s="38">
        <f t="shared" si="35"/>
        <v>880.4</v>
      </c>
    </row>
    <row r="598" spans="1:8" ht="45">
      <c r="A598" s="27" t="s">
        <v>745</v>
      </c>
      <c r="B598" s="35"/>
      <c r="C598" s="35" t="s">
        <v>182</v>
      </c>
      <c r="D598" s="35" t="s">
        <v>44</v>
      </c>
      <c r="E598" s="35" t="s">
        <v>746</v>
      </c>
      <c r="F598" s="35"/>
      <c r="G598" s="38">
        <f t="shared" si="35"/>
        <v>880.4</v>
      </c>
      <c r="H598" s="38">
        <f t="shared" si="35"/>
        <v>880.4</v>
      </c>
    </row>
    <row r="599" spans="1:8" ht="30">
      <c r="A599" s="27" t="s">
        <v>72</v>
      </c>
      <c r="B599" s="35"/>
      <c r="C599" s="35" t="s">
        <v>182</v>
      </c>
      <c r="D599" s="35" t="s">
        <v>44</v>
      </c>
      <c r="E599" s="35" t="s">
        <v>746</v>
      </c>
      <c r="F599" s="35" t="s">
        <v>127</v>
      </c>
      <c r="G599" s="38">
        <v>880.4</v>
      </c>
      <c r="H599" s="38">
        <v>880.4</v>
      </c>
    </row>
    <row r="600" spans="1:8" ht="30">
      <c r="A600" s="27" t="s">
        <v>629</v>
      </c>
      <c r="B600" s="35"/>
      <c r="C600" s="35" t="s">
        <v>182</v>
      </c>
      <c r="D600" s="35" t="s">
        <v>44</v>
      </c>
      <c r="E600" s="35" t="s">
        <v>296</v>
      </c>
      <c r="F600" s="35"/>
      <c r="G600" s="38">
        <f>G601</f>
        <v>1137</v>
      </c>
      <c r="H600" s="38">
        <f>H601</f>
        <v>1137</v>
      </c>
    </row>
    <row r="601" spans="1:8" ht="30">
      <c r="A601" s="27" t="s">
        <v>304</v>
      </c>
      <c r="B601" s="35"/>
      <c r="C601" s="35" t="s">
        <v>182</v>
      </c>
      <c r="D601" s="35" t="s">
        <v>44</v>
      </c>
      <c r="E601" s="35" t="s">
        <v>299</v>
      </c>
      <c r="F601" s="35"/>
      <c r="G601" s="38">
        <f>G602</f>
        <v>1137</v>
      </c>
      <c r="H601" s="38">
        <f>H602</f>
        <v>1137</v>
      </c>
    </row>
    <row r="602" spans="1:8" ht="15">
      <c r="A602" s="27" t="s">
        <v>35</v>
      </c>
      <c r="B602" s="35"/>
      <c r="C602" s="35" t="s">
        <v>182</v>
      </c>
      <c r="D602" s="35" t="s">
        <v>44</v>
      </c>
      <c r="E602" s="35" t="s">
        <v>381</v>
      </c>
      <c r="F602" s="35"/>
      <c r="G602" s="38">
        <f>G603+G605</f>
        <v>1137</v>
      </c>
      <c r="H602" s="38">
        <f>H603+H605</f>
        <v>1137</v>
      </c>
    </row>
    <row r="603" spans="1:8" ht="60">
      <c r="A603" s="27" t="s">
        <v>734</v>
      </c>
      <c r="B603" s="35"/>
      <c r="C603" s="35" t="s">
        <v>182</v>
      </c>
      <c r="D603" s="35" t="s">
        <v>44</v>
      </c>
      <c r="E603" s="35" t="s">
        <v>747</v>
      </c>
      <c r="F603" s="35"/>
      <c r="G603" s="38">
        <f>G604</f>
        <v>972</v>
      </c>
      <c r="H603" s="38">
        <f>H604</f>
        <v>972</v>
      </c>
    </row>
    <row r="604" spans="1:8" ht="30">
      <c r="A604" s="27" t="s">
        <v>260</v>
      </c>
      <c r="B604" s="35"/>
      <c r="C604" s="35" t="s">
        <v>182</v>
      </c>
      <c r="D604" s="35" t="s">
        <v>44</v>
      </c>
      <c r="E604" s="35" t="s">
        <v>747</v>
      </c>
      <c r="F604" s="35" t="s">
        <v>127</v>
      </c>
      <c r="G604" s="38">
        <v>972</v>
      </c>
      <c r="H604" s="38">
        <v>972</v>
      </c>
    </row>
    <row r="605" spans="1:8" ht="75">
      <c r="A605" s="27" t="s">
        <v>736</v>
      </c>
      <c r="B605" s="35"/>
      <c r="C605" s="35" t="s">
        <v>182</v>
      </c>
      <c r="D605" s="35" t="s">
        <v>44</v>
      </c>
      <c r="E605" s="35" t="s">
        <v>748</v>
      </c>
      <c r="F605" s="35"/>
      <c r="G605" s="38">
        <f>G606</f>
        <v>165</v>
      </c>
      <c r="H605" s="38">
        <f>H606</f>
        <v>165</v>
      </c>
    </row>
    <row r="606" spans="1:8" ht="30">
      <c r="A606" s="27" t="s">
        <v>260</v>
      </c>
      <c r="B606" s="35"/>
      <c r="C606" s="35" t="s">
        <v>182</v>
      </c>
      <c r="D606" s="35" t="s">
        <v>44</v>
      </c>
      <c r="E606" s="35" t="s">
        <v>748</v>
      </c>
      <c r="F606" s="35" t="s">
        <v>127</v>
      </c>
      <c r="G606" s="38">
        <v>165</v>
      </c>
      <c r="H606" s="38">
        <v>165</v>
      </c>
    </row>
    <row r="607" spans="1:8" ht="15">
      <c r="A607" s="27" t="s">
        <v>204</v>
      </c>
      <c r="B607" s="35"/>
      <c r="C607" s="35" t="s">
        <v>182</v>
      </c>
      <c r="D607" s="35" t="s">
        <v>54</v>
      </c>
      <c r="E607" s="35"/>
      <c r="F607" s="35"/>
      <c r="G607" s="38">
        <f>G608+G617</f>
        <v>5536</v>
      </c>
      <c r="H607" s="38">
        <f>H608+H617</f>
        <v>5536</v>
      </c>
    </row>
    <row r="608" spans="1:8" ht="30">
      <c r="A608" s="27" t="s">
        <v>587</v>
      </c>
      <c r="B608" s="35"/>
      <c r="C608" s="35" t="s">
        <v>182</v>
      </c>
      <c r="D608" s="35" t="s">
        <v>54</v>
      </c>
      <c r="E608" s="35" t="s">
        <v>500</v>
      </c>
      <c r="F608" s="35"/>
      <c r="G608" s="38">
        <f>G613+G609</f>
        <v>4016</v>
      </c>
      <c r="H608" s="38">
        <f>H613+H609</f>
        <v>4016</v>
      </c>
    </row>
    <row r="609" spans="1:8" ht="30">
      <c r="A609" s="27" t="s">
        <v>494</v>
      </c>
      <c r="B609" s="35"/>
      <c r="C609" s="35" t="s">
        <v>182</v>
      </c>
      <c r="D609" s="35" t="s">
        <v>54</v>
      </c>
      <c r="E609" s="35" t="s">
        <v>495</v>
      </c>
      <c r="F609" s="35"/>
      <c r="G609" s="38">
        <f aca="true" t="shared" si="36" ref="G609:H611">G610</f>
        <v>2000</v>
      </c>
      <c r="H609" s="38">
        <f t="shared" si="36"/>
        <v>2000</v>
      </c>
    </row>
    <row r="610" spans="1:8" ht="30">
      <c r="A610" s="27" t="s">
        <v>496</v>
      </c>
      <c r="B610" s="35"/>
      <c r="C610" s="35" t="s">
        <v>182</v>
      </c>
      <c r="D610" s="35" t="s">
        <v>54</v>
      </c>
      <c r="E610" s="35" t="s">
        <v>738</v>
      </c>
      <c r="F610" s="35"/>
      <c r="G610" s="38">
        <f t="shared" si="36"/>
        <v>2000</v>
      </c>
      <c r="H610" s="38">
        <f t="shared" si="36"/>
        <v>2000</v>
      </c>
    </row>
    <row r="611" spans="1:8" ht="45">
      <c r="A611" s="27" t="s">
        <v>586</v>
      </c>
      <c r="B611" s="35"/>
      <c r="C611" s="35" t="s">
        <v>182</v>
      </c>
      <c r="D611" s="35" t="s">
        <v>54</v>
      </c>
      <c r="E611" s="35" t="s">
        <v>754</v>
      </c>
      <c r="F611" s="35"/>
      <c r="G611" s="38">
        <f t="shared" si="36"/>
        <v>2000</v>
      </c>
      <c r="H611" s="38">
        <f t="shared" si="36"/>
        <v>2000</v>
      </c>
    </row>
    <row r="612" spans="1:8" ht="30">
      <c r="A612" s="27" t="s">
        <v>52</v>
      </c>
      <c r="B612" s="35"/>
      <c r="C612" s="35" t="s">
        <v>182</v>
      </c>
      <c r="D612" s="35" t="s">
        <v>54</v>
      </c>
      <c r="E612" s="35" t="s">
        <v>754</v>
      </c>
      <c r="F612" s="35" t="s">
        <v>95</v>
      </c>
      <c r="G612" s="38">
        <v>2000</v>
      </c>
      <c r="H612" s="38">
        <v>2000</v>
      </c>
    </row>
    <row r="613" spans="1:8" ht="15">
      <c r="A613" s="27" t="s">
        <v>749</v>
      </c>
      <c r="B613" s="35"/>
      <c r="C613" s="35" t="s">
        <v>182</v>
      </c>
      <c r="D613" s="35" t="s">
        <v>54</v>
      </c>
      <c r="E613" s="35" t="s">
        <v>499</v>
      </c>
      <c r="F613" s="35"/>
      <c r="G613" s="38">
        <f>G614</f>
        <v>2016</v>
      </c>
      <c r="H613" s="38">
        <f>H614</f>
        <v>2016</v>
      </c>
    </row>
    <row r="614" spans="1:8" ht="30">
      <c r="A614" s="27" t="s">
        <v>496</v>
      </c>
      <c r="B614" s="35"/>
      <c r="C614" s="35" t="s">
        <v>182</v>
      </c>
      <c r="D614" s="35" t="s">
        <v>54</v>
      </c>
      <c r="E614" s="35" t="s">
        <v>750</v>
      </c>
      <c r="F614" s="35"/>
      <c r="G614" s="38">
        <f>+G616</f>
        <v>2016</v>
      </c>
      <c r="H614" s="38">
        <f>+H616</f>
        <v>2016</v>
      </c>
    </row>
    <row r="615" spans="1:8" ht="30">
      <c r="A615" s="27" t="s">
        <v>501</v>
      </c>
      <c r="B615" s="35"/>
      <c r="C615" s="35" t="s">
        <v>182</v>
      </c>
      <c r="D615" s="35" t="s">
        <v>54</v>
      </c>
      <c r="E615" s="35" t="s">
        <v>751</v>
      </c>
      <c r="F615" s="35"/>
      <c r="G615" s="38">
        <f>G616</f>
        <v>2016</v>
      </c>
      <c r="H615" s="38">
        <f>H616</f>
        <v>2016</v>
      </c>
    </row>
    <row r="616" spans="1:8" ht="30">
      <c r="A616" s="27" t="s">
        <v>72</v>
      </c>
      <c r="B616" s="35"/>
      <c r="C616" s="35" t="s">
        <v>182</v>
      </c>
      <c r="D616" s="35" t="s">
        <v>54</v>
      </c>
      <c r="E616" s="35" t="s">
        <v>751</v>
      </c>
      <c r="F616" s="35" t="s">
        <v>127</v>
      </c>
      <c r="G616" s="38">
        <v>2016</v>
      </c>
      <c r="H616" s="38">
        <v>2016</v>
      </c>
    </row>
    <row r="617" spans="1:8" ht="30">
      <c r="A617" s="27" t="s">
        <v>629</v>
      </c>
      <c r="B617" s="35"/>
      <c r="C617" s="35" t="s">
        <v>182</v>
      </c>
      <c r="D617" s="35" t="s">
        <v>54</v>
      </c>
      <c r="E617" s="35" t="s">
        <v>296</v>
      </c>
      <c r="F617" s="35"/>
      <c r="G617" s="38">
        <f>G618</f>
        <v>1520</v>
      </c>
      <c r="H617" s="38">
        <f>H618</f>
        <v>1520</v>
      </c>
    </row>
    <row r="618" spans="1:8" ht="30">
      <c r="A618" s="27" t="s">
        <v>304</v>
      </c>
      <c r="B618" s="35"/>
      <c r="C618" s="35" t="s">
        <v>182</v>
      </c>
      <c r="D618" s="35" t="s">
        <v>54</v>
      </c>
      <c r="E618" s="35" t="s">
        <v>299</v>
      </c>
      <c r="F618" s="35"/>
      <c r="G618" s="38">
        <f>G619</f>
        <v>1520</v>
      </c>
      <c r="H618" s="38">
        <f>H619</f>
        <v>1520</v>
      </c>
    </row>
    <row r="619" spans="1:8" ht="15">
      <c r="A619" s="27" t="s">
        <v>35</v>
      </c>
      <c r="B619" s="35"/>
      <c r="C619" s="35" t="s">
        <v>182</v>
      </c>
      <c r="D619" s="35" t="s">
        <v>54</v>
      </c>
      <c r="E619" s="35" t="s">
        <v>381</v>
      </c>
      <c r="F619" s="35"/>
      <c r="G619" s="38">
        <f>G620+G622</f>
        <v>1520</v>
      </c>
      <c r="H619" s="38">
        <f>H620+H622</f>
        <v>1520</v>
      </c>
    </row>
    <row r="620" spans="1:8" ht="75">
      <c r="A620" s="27" t="s">
        <v>735</v>
      </c>
      <c r="B620" s="35"/>
      <c r="C620" s="35" t="s">
        <v>182</v>
      </c>
      <c r="D620" s="35" t="s">
        <v>54</v>
      </c>
      <c r="E620" s="35" t="s">
        <v>752</v>
      </c>
      <c r="F620" s="35"/>
      <c r="G620" s="38">
        <v>1100</v>
      </c>
      <c r="H620" s="38">
        <v>1100</v>
      </c>
    </row>
    <row r="621" spans="1:8" ht="30">
      <c r="A621" s="27" t="s">
        <v>52</v>
      </c>
      <c r="B621" s="35"/>
      <c r="C621" s="35" t="s">
        <v>182</v>
      </c>
      <c r="D621" s="35" t="s">
        <v>54</v>
      </c>
      <c r="E621" s="35" t="s">
        <v>752</v>
      </c>
      <c r="F621" s="35" t="s">
        <v>95</v>
      </c>
      <c r="G621" s="38">
        <v>1100</v>
      </c>
      <c r="H621" s="38">
        <v>1100</v>
      </c>
    </row>
    <row r="622" spans="1:8" ht="60">
      <c r="A622" s="27" t="s">
        <v>737</v>
      </c>
      <c r="B622" s="35"/>
      <c r="C622" s="35" t="s">
        <v>182</v>
      </c>
      <c r="D622" s="35" t="s">
        <v>54</v>
      </c>
      <c r="E622" s="35" t="s">
        <v>753</v>
      </c>
      <c r="F622" s="35"/>
      <c r="G622" s="38">
        <v>420</v>
      </c>
      <c r="H622" s="38">
        <v>420</v>
      </c>
    </row>
    <row r="623" spans="1:8" ht="30">
      <c r="A623" s="27" t="s">
        <v>260</v>
      </c>
      <c r="B623" s="35"/>
      <c r="C623" s="35" t="s">
        <v>182</v>
      </c>
      <c r="D623" s="35" t="s">
        <v>54</v>
      </c>
      <c r="E623" s="35" t="s">
        <v>753</v>
      </c>
      <c r="F623" s="35" t="s">
        <v>127</v>
      </c>
      <c r="G623" s="38">
        <v>420</v>
      </c>
      <c r="H623" s="38">
        <v>420</v>
      </c>
    </row>
    <row r="624" spans="1:8" ht="15">
      <c r="A624" s="27" t="s">
        <v>205</v>
      </c>
      <c r="B624" s="35"/>
      <c r="C624" s="35" t="s">
        <v>182</v>
      </c>
      <c r="D624" s="35" t="s">
        <v>181</v>
      </c>
      <c r="E624" s="35"/>
      <c r="F624" s="35"/>
      <c r="G624" s="38">
        <f>+G625</f>
        <v>9122.4</v>
      </c>
      <c r="H624" s="38">
        <f>+H625</f>
        <v>9122.4</v>
      </c>
    </row>
    <row r="625" spans="1:8" ht="30">
      <c r="A625" s="27" t="s">
        <v>629</v>
      </c>
      <c r="B625" s="35"/>
      <c r="C625" s="35" t="s">
        <v>182</v>
      </c>
      <c r="D625" s="35" t="s">
        <v>181</v>
      </c>
      <c r="E625" s="35" t="s">
        <v>296</v>
      </c>
      <c r="F625" s="35"/>
      <c r="G625" s="38">
        <f>G626</f>
        <v>9122.4</v>
      </c>
      <c r="H625" s="38">
        <f>H626</f>
        <v>9122.4</v>
      </c>
    </row>
    <row r="626" spans="1:8" ht="30">
      <c r="A626" s="27" t="s">
        <v>380</v>
      </c>
      <c r="B626" s="131"/>
      <c r="C626" s="35" t="s">
        <v>182</v>
      </c>
      <c r="D626" s="35" t="s">
        <v>181</v>
      </c>
      <c r="E626" s="58" t="s">
        <v>297</v>
      </c>
      <c r="F626" s="58"/>
      <c r="G626" s="33">
        <f>G627</f>
        <v>9122.4</v>
      </c>
      <c r="H626" s="33">
        <f>H627</f>
        <v>9122.4</v>
      </c>
    </row>
    <row r="627" spans="1:8" ht="30">
      <c r="A627" s="27" t="s">
        <v>80</v>
      </c>
      <c r="B627" s="131"/>
      <c r="C627" s="35" t="s">
        <v>182</v>
      </c>
      <c r="D627" s="35" t="s">
        <v>181</v>
      </c>
      <c r="E627" s="58" t="s">
        <v>577</v>
      </c>
      <c r="F627" s="58"/>
      <c r="G627" s="33">
        <f>G628+G631+G634+G636</f>
        <v>9122.4</v>
      </c>
      <c r="H627" s="33">
        <f>H628+H631+H634+H636</f>
        <v>9122.4</v>
      </c>
    </row>
    <row r="628" spans="1:8" ht="15">
      <c r="A628" s="27" t="s">
        <v>82</v>
      </c>
      <c r="B628" s="131"/>
      <c r="C628" s="35" t="s">
        <v>182</v>
      </c>
      <c r="D628" s="35" t="s">
        <v>181</v>
      </c>
      <c r="E628" s="58" t="s">
        <v>578</v>
      </c>
      <c r="F628" s="58"/>
      <c r="G628" s="33">
        <f>G629+G630</f>
        <v>7733.099999999999</v>
      </c>
      <c r="H628" s="33">
        <f>H629+H630</f>
        <v>7733.099999999999</v>
      </c>
    </row>
    <row r="629" spans="1:8" ht="45">
      <c r="A629" s="27" t="s">
        <v>51</v>
      </c>
      <c r="B629" s="131"/>
      <c r="C629" s="35" t="s">
        <v>182</v>
      </c>
      <c r="D629" s="35" t="s">
        <v>181</v>
      </c>
      <c r="E629" s="58" t="s">
        <v>578</v>
      </c>
      <c r="F629" s="58">
        <v>100</v>
      </c>
      <c r="G629" s="33">
        <f>7732.9</f>
        <v>7732.9</v>
      </c>
      <c r="H629" s="33">
        <f>7732.9</f>
        <v>7732.9</v>
      </c>
    </row>
    <row r="630" spans="1:8" ht="30">
      <c r="A630" s="27" t="s">
        <v>52</v>
      </c>
      <c r="B630" s="131"/>
      <c r="C630" s="35" t="s">
        <v>182</v>
      </c>
      <c r="D630" s="35" t="s">
        <v>181</v>
      </c>
      <c r="E630" s="58" t="s">
        <v>578</v>
      </c>
      <c r="F630" s="58">
        <v>200</v>
      </c>
      <c r="G630" s="163">
        <v>0.2</v>
      </c>
      <c r="H630" s="163">
        <v>0.2</v>
      </c>
    </row>
    <row r="631" spans="1:8" ht="15">
      <c r="A631" s="27" t="s">
        <v>99</v>
      </c>
      <c r="B631" s="131"/>
      <c r="C631" s="35" t="s">
        <v>182</v>
      </c>
      <c r="D631" s="35" t="s">
        <v>181</v>
      </c>
      <c r="E631" s="58" t="s">
        <v>579</v>
      </c>
      <c r="F631" s="58"/>
      <c r="G631" s="163">
        <f>G632+G633</f>
        <v>150.6</v>
      </c>
      <c r="H631" s="163">
        <f>H632+H633</f>
        <v>150.6</v>
      </c>
    </row>
    <row r="632" spans="1:8" ht="30">
      <c r="A632" s="27" t="s">
        <v>52</v>
      </c>
      <c r="B632" s="131"/>
      <c r="C632" s="35" t="s">
        <v>182</v>
      </c>
      <c r="D632" s="35" t="s">
        <v>181</v>
      </c>
      <c r="E632" s="58" t="s">
        <v>579</v>
      </c>
      <c r="F632" s="58">
        <v>200</v>
      </c>
      <c r="G632" s="33">
        <f>139.6+10</f>
        <v>149.6</v>
      </c>
      <c r="H632" s="33">
        <f>139.6+10</f>
        <v>149.6</v>
      </c>
    </row>
    <row r="633" spans="1:8" ht="15">
      <c r="A633" s="27" t="s">
        <v>22</v>
      </c>
      <c r="B633" s="131"/>
      <c r="C633" s="35" t="s">
        <v>182</v>
      </c>
      <c r="D633" s="35" t="s">
        <v>181</v>
      </c>
      <c r="E633" s="58" t="s">
        <v>579</v>
      </c>
      <c r="F633" s="58">
        <v>800</v>
      </c>
      <c r="G633" s="33">
        <f>1</f>
        <v>1</v>
      </c>
      <c r="H633" s="33">
        <f>1</f>
        <v>1</v>
      </c>
    </row>
    <row r="634" spans="1:8" ht="30">
      <c r="A634" s="27" t="s">
        <v>101</v>
      </c>
      <c r="B634" s="131"/>
      <c r="C634" s="35" t="s">
        <v>182</v>
      </c>
      <c r="D634" s="35" t="s">
        <v>181</v>
      </c>
      <c r="E634" s="58" t="s">
        <v>580</v>
      </c>
      <c r="F634" s="58"/>
      <c r="G634" s="33">
        <f>G635</f>
        <v>434.1</v>
      </c>
      <c r="H634" s="33">
        <f>H635</f>
        <v>434.1</v>
      </c>
    </row>
    <row r="635" spans="1:8" ht="30">
      <c r="A635" s="27" t="s">
        <v>52</v>
      </c>
      <c r="B635" s="131"/>
      <c r="C635" s="35" t="s">
        <v>182</v>
      </c>
      <c r="D635" s="35" t="s">
        <v>181</v>
      </c>
      <c r="E635" s="58" t="s">
        <v>580</v>
      </c>
      <c r="F635" s="58">
        <v>200</v>
      </c>
      <c r="G635" s="33">
        <v>434.1</v>
      </c>
      <c r="H635" s="33">
        <v>434.1</v>
      </c>
    </row>
    <row r="636" spans="1:8" ht="30">
      <c r="A636" s="27" t="s">
        <v>102</v>
      </c>
      <c r="B636" s="131"/>
      <c r="C636" s="35" t="s">
        <v>182</v>
      </c>
      <c r="D636" s="35" t="s">
        <v>181</v>
      </c>
      <c r="E636" s="58" t="s">
        <v>581</v>
      </c>
      <c r="F636" s="58"/>
      <c r="G636" s="33">
        <f>G637+G638</f>
        <v>804.6000000000004</v>
      </c>
      <c r="H636" s="33">
        <f>H637+H638</f>
        <v>804.6000000000004</v>
      </c>
    </row>
    <row r="637" spans="1:8" ht="30">
      <c r="A637" s="27" t="s">
        <v>52</v>
      </c>
      <c r="B637" s="131"/>
      <c r="C637" s="35" t="s">
        <v>182</v>
      </c>
      <c r="D637" s="35" t="s">
        <v>181</v>
      </c>
      <c r="E637" s="58" t="s">
        <v>581</v>
      </c>
      <c r="F637" s="58">
        <v>200</v>
      </c>
      <c r="G637" s="33">
        <f>9122.4-G628-G631-G638-G634</f>
        <v>695.5000000000003</v>
      </c>
      <c r="H637" s="33">
        <f>9122.4-H628-H631-H638-H634</f>
        <v>695.5000000000003</v>
      </c>
    </row>
    <row r="638" spans="1:8" ht="15">
      <c r="A638" s="27" t="s">
        <v>22</v>
      </c>
      <c r="B638" s="131"/>
      <c r="C638" s="35" t="s">
        <v>182</v>
      </c>
      <c r="D638" s="35" t="s">
        <v>181</v>
      </c>
      <c r="E638" s="58" t="s">
        <v>581</v>
      </c>
      <c r="F638" s="58">
        <v>800</v>
      </c>
      <c r="G638" s="33">
        <f>105.1+4</f>
        <v>109.1</v>
      </c>
      <c r="H638" s="33">
        <f>105.1+4</f>
        <v>109.1</v>
      </c>
    </row>
    <row r="639" spans="1:8" ht="28.5">
      <c r="A639" s="23" t="s">
        <v>661</v>
      </c>
      <c r="B639" s="46" t="s">
        <v>385</v>
      </c>
      <c r="C639" s="117"/>
      <c r="D639" s="117"/>
      <c r="E639" s="117"/>
      <c r="F639" s="117"/>
      <c r="G639" s="48">
        <f>SUM(G640+G780)</f>
        <v>2179470.9</v>
      </c>
      <c r="H639" s="48">
        <f>SUM(H640+H780)</f>
        <v>2185535.3</v>
      </c>
    </row>
    <row r="640" spans="1:8" ht="15">
      <c r="A640" s="159" t="s">
        <v>117</v>
      </c>
      <c r="B640" s="32"/>
      <c r="C640" s="32" t="s">
        <v>118</v>
      </c>
      <c r="D640" s="32"/>
      <c r="E640" s="32"/>
      <c r="F640" s="32"/>
      <c r="G640" s="38">
        <f>G641+G665+G714+G724+G751</f>
        <v>2110040.4</v>
      </c>
      <c r="H640" s="38">
        <f>H641+H665+H714+H724+H751</f>
        <v>2116104.8</v>
      </c>
    </row>
    <row r="641" spans="1:8" ht="15">
      <c r="A641" s="27" t="s">
        <v>192</v>
      </c>
      <c r="B641" s="35"/>
      <c r="C641" s="35" t="s">
        <v>118</v>
      </c>
      <c r="D641" s="35" t="s">
        <v>34</v>
      </c>
      <c r="E641" s="35"/>
      <c r="F641" s="35"/>
      <c r="G641" s="38">
        <f>G642</f>
        <v>855318.9</v>
      </c>
      <c r="H641" s="38">
        <f>H642</f>
        <v>860179.7000000001</v>
      </c>
    </row>
    <row r="642" spans="1:8" ht="30">
      <c r="A642" s="27" t="s">
        <v>654</v>
      </c>
      <c r="B642" s="35"/>
      <c r="C642" s="35" t="s">
        <v>118</v>
      </c>
      <c r="D642" s="35" t="s">
        <v>34</v>
      </c>
      <c r="E642" s="58" t="s">
        <v>386</v>
      </c>
      <c r="F642" s="35"/>
      <c r="G642" s="38">
        <f>G643+G648+G653+G661</f>
        <v>855318.9</v>
      </c>
      <c r="H642" s="38">
        <f>H643+H648+H653+H661</f>
        <v>860179.7000000001</v>
      </c>
    </row>
    <row r="643" spans="1:8" ht="15">
      <c r="A643" s="27" t="s">
        <v>35</v>
      </c>
      <c r="B643" s="35"/>
      <c r="C643" s="35" t="s">
        <v>118</v>
      </c>
      <c r="D643" s="35" t="s">
        <v>34</v>
      </c>
      <c r="E643" s="43" t="s">
        <v>387</v>
      </c>
      <c r="F643" s="35"/>
      <c r="G643" s="38">
        <f>G644</f>
        <v>0</v>
      </c>
      <c r="H643" s="38">
        <f>H644</f>
        <v>0</v>
      </c>
    </row>
    <row r="644" spans="1:8" ht="15">
      <c r="A644" s="27" t="s">
        <v>389</v>
      </c>
      <c r="B644" s="35"/>
      <c r="C644" s="35" t="s">
        <v>118</v>
      </c>
      <c r="D644" s="35" t="s">
        <v>34</v>
      </c>
      <c r="E644" s="37" t="s">
        <v>471</v>
      </c>
      <c r="F644" s="35"/>
      <c r="G644" s="38">
        <f>SUM(G645:G647)</f>
        <v>0</v>
      </c>
      <c r="H644" s="38">
        <f>SUM(H645:H647)</f>
        <v>0</v>
      </c>
    </row>
    <row r="645" spans="1:8" ht="45">
      <c r="A645" s="27" t="s">
        <v>51</v>
      </c>
      <c r="B645" s="35"/>
      <c r="C645" s="35" t="s">
        <v>118</v>
      </c>
      <c r="D645" s="35" t="s">
        <v>34</v>
      </c>
      <c r="E645" s="37" t="s">
        <v>471</v>
      </c>
      <c r="F645" s="35" t="s">
        <v>93</v>
      </c>
      <c r="G645" s="38"/>
      <c r="H645" s="38"/>
    </row>
    <row r="646" spans="1:8" ht="30">
      <c r="A646" s="27" t="s">
        <v>52</v>
      </c>
      <c r="B646" s="35"/>
      <c r="C646" s="35" t="s">
        <v>118</v>
      </c>
      <c r="D646" s="35" t="s">
        <v>34</v>
      </c>
      <c r="E646" s="37" t="s">
        <v>471</v>
      </c>
      <c r="F646" s="35" t="s">
        <v>95</v>
      </c>
      <c r="G646" s="38">
        <v>0</v>
      </c>
      <c r="H646" s="38">
        <v>0</v>
      </c>
    </row>
    <row r="647" spans="1:8" ht="30">
      <c r="A647" s="27" t="s">
        <v>260</v>
      </c>
      <c r="B647" s="35"/>
      <c r="C647" s="35" t="s">
        <v>118</v>
      </c>
      <c r="D647" s="35" t="s">
        <v>34</v>
      </c>
      <c r="E647" s="37" t="s">
        <v>471</v>
      </c>
      <c r="F647" s="35" t="s">
        <v>127</v>
      </c>
      <c r="G647" s="38">
        <v>0</v>
      </c>
      <c r="H647" s="38">
        <v>0</v>
      </c>
    </row>
    <row r="648" spans="1:8" ht="45">
      <c r="A648" s="27" t="s">
        <v>26</v>
      </c>
      <c r="B648" s="35"/>
      <c r="C648" s="35" t="s">
        <v>118</v>
      </c>
      <c r="D648" s="35" t="s">
        <v>34</v>
      </c>
      <c r="E648" s="37" t="s">
        <v>388</v>
      </c>
      <c r="F648" s="35"/>
      <c r="G648" s="38">
        <f>G649+G651</f>
        <v>713803.1</v>
      </c>
      <c r="H648" s="38">
        <f>H649+H651</f>
        <v>718663.9</v>
      </c>
    </row>
    <row r="649" spans="1:8" ht="45">
      <c r="A649" s="27" t="s">
        <v>470</v>
      </c>
      <c r="B649" s="35"/>
      <c r="C649" s="35" t="s">
        <v>118</v>
      </c>
      <c r="D649" s="35" t="s">
        <v>34</v>
      </c>
      <c r="E649" s="37" t="s">
        <v>763</v>
      </c>
      <c r="F649" s="35"/>
      <c r="G649" s="38">
        <f>G650</f>
        <v>487753.7</v>
      </c>
      <c r="H649" s="38">
        <f>H650</f>
        <v>487753.7</v>
      </c>
    </row>
    <row r="650" spans="1:8" ht="30">
      <c r="A650" s="27" t="s">
        <v>260</v>
      </c>
      <c r="B650" s="35"/>
      <c r="C650" s="35" t="s">
        <v>118</v>
      </c>
      <c r="D650" s="35" t="s">
        <v>34</v>
      </c>
      <c r="E650" s="37" t="s">
        <v>763</v>
      </c>
      <c r="F650" s="35" t="s">
        <v>127</v>
      </c>
      <c r="G650" s="38">
        <f>473438.2+14315.5</f>
        <v>487753.7</v>
      </c>
      <c r="H650" s="38">
        <f>473438.2+14315.5</f>
        <v>487753.7</v>
      </c>
    </row>
    <row r="651" spans="1:8" ht="15">
      <c r="A651" s="27" t="s">
        <v>389</v>
      </c>
      <c r="B651" s="35"/>
      <c r="C651" s="35" t="s">
        <v>118</v>
      </c>
      <c r="D651" s="35" t="s">
        <v>34</v>
      </c>
      <c r="E651" s="58" t="s">
        <v>390</v>
      </c>
      <c r="F651" s="35"/>
      <c r="G651" s="38">
        <f>G652</f>
        <v>226049.4</v>
      </c>
      <c r="H651" s="38">
        <f>H652</f>
        <v>230910.2</v>
      </c>
    </row>
    <row r="652" spans="1:8" ht="30">
      <c r="A652" s="27" t="s">
        <v>260</v>
      </c>
      <c r="B652" s="35"/>
      <c r="C652" s="35" t="s">
        <v>118</v>
      </c>
      <c r="D652" s="35" t="s">
        <v>34</v>
      </c>
      <c r="E652" s="58" t="s">
        <v>390</v>
      </c>
      <c r="F652" s="35" t="s">
        <v>127</v>
      </c>
      <c r="G652" s="38">
        <v>226049.4</v>
      </c>
      <c r="H652" s="38">
        <v>230910.2</v>
      </c>
    </row>
    <row r="653" spans="1:8" ht="30">
      <c r="A653" s="27" t="s">
        <v>45</v>
      </c>
      <c r="B653" s="35"/>
      <c r="C653" s="35" t="s">
        <v>118</v>
      </c>
      <c r="D653" s="35" t="s">
        <v>34</v>
      </c>
      <c r="E653" s="37" t="s">
        <v>392</v>
      </c>
      <c r="F653" s="35"/>
      <c r="G653" s="38">
        <f>G654+G657</f>
        <v>138761.40000000002</v>
      </c>
      <c r="H653" s="38">
        <f>H654+H657</f>
        <v>138761.40000000002</v>
      </c>
    </row>
    <row r="654" spans="1:8" ht="45">
      <c r="A654" s="27" t="s">
        <v>470</v>
      </c>
      <c r="B654" s="35"/>
      <c r="C654" s="35" t="s">
        <v>118</v>
      </c>
      <c r="D654" s="35" t="s">
        <v>34</v>
      </c>
      <c r="E654" s="37" t="s">
        <v>765</v>
      </c>
      <c r="F654" s="35"/>
      <c r="G654" s="38">
        <f>G655+G656</f>
        <v>79652.40000000001</v>
      </c>
      <c r="H654" s="38">
        <f>H655+H656</f>
        <v>79652.40000000001</v>
      </c>
    </row>
    <row r="655" spans="1:8" ht="45">
      <c r="A655" s="27" t="s">
        <v>51</v>
      </c>
      <c r="B655" s="35"/>
      <c r="C655" s="35" t="s">
        <v>118</v>
      </c>
      <c r="D655" s="35" t="s">
        <v>34</v>
      </c>
      <c r="E655" s="37" t="s">
        <v>765</v>
      </c>
      <c r="F655" s="35" t="s">
        <v>93</v>
      </c>
      <c r="G655" s="38">
        <f>75555.8+2277.6</f>
        <v>77833.40000000001</v>
      </c>
      <c r="H655" s="38">
        <f>75555.8+2277.6</f>
        <v>77833.40000000001</v>
      </c>
    </row>
    <row r="656" spans="1:8" ht="30">
      <c r="A656" s="27" t="s">
        <v>52</v>
      </c>
      <c r="B656" s="35"/>
      <c r="C656" s="35" t="s">
        <v>118</v>
      </c>
      <c r="D656" s="35" t="s">
        <v>34</v>
      </c>
      <c r="E656" s="37" t="s">
        <v>765</v>
      </c>
      <c r="F656" s="35" t="s">
        <v>95</v>
      </c>
      <c r="G656" s="38">
        <v>1819</v>
      </c>
      <c r="H656" s="38">
        <v>1819</v>
      </c>
    </row>
    <row r="657" spans="1:8" ht="15">
      <c r="A657" s="27" t="s">
        <v>389</v>
      </c>
      <c r="B657" s="58"/>
      <c r="C657" s="35" t="s">
        <v>118</v>
      </c>
      <c r="D657" s="35" t="s">
        <v>34</v>
      </c>
      <c r="E657" s="58" t="s">
        <v>393</v>
      </c>
      <c r="F657" s="35"/>
      <c r="G657" s="38">
        <f>G658+G659+G660</f>
        <v>59109</v>
      </c>
      <c r="H657" s="38">
        <f>H658+H659+H660</f>
        <v>59109</v>
      </c>
    </row>
    <row r="658" spans="1:8" ht="45">
      <c r="A658" s="177" t="s">
        <v>51</v>
      </c>
      <c r="B658" s="35"/>
      <c r="C658" s="35" t="s">
        <v>118</v>
      </c>
      <c r="D658" s="35" t="s">
        <v>34</v>
      </c>
      <c r="E658" s="58" t="s">
        <v>393</v>
      </c>
      <c r="F658" s="35" t="s">
        <v>93</v>
      </c>
      <c r="G658" s="38">
        <v>24513.3</v>
      </c>
      <c r="H658" s="38">
        <v>24513.3</v>
      </c>
    </row>
    <row r="659" spans="1:8" ht="30">
      <c r="A659" s="27" t="s">
        <v>52</v>
      </c>
      <c r="B659" s="35"/>
      <c r="C659" s="35" t="s">
        <v>118</v>
      </c>
      <c r="D659" s="35" t="s">
        <v>34</v>
      </c>
      <c r="E659" s="58" t="s">
        <v>393</v>
      </c>
      <c r="F659" s="35" t="s">
        <v>95</v>
      </c>
      <c r="G659" s="38">
        <v>32547.8</v>
      </c>
      <c r="H659" s="38">
        <v>32547.8</v>
      </c>
    </row>
    <row r="660" spans="1:8" ht="15">
      <c r="A660" s="27" t="s">
        <v>22</v>
      </c>
      <c r="B660" s="35"/>
      <c r="C660" s="35" t="s">
        <v>118</v>
      </c>
      <c r="D660" s="35" t="s">
        <v>34</v>
      </c>
      <c r="E660" s="58" t="s">
        <v>393</v>
      </c>
      <c r="F660" s="35" t="s">
        <v>100</v>
      </c>
      <c r="G660" s="38">
        <v>2047.9</v>
      </c>
      <c r="H660" s="38">
        <v>2047.9</v>
      </c>
    </row>
    <row r="661" spans="1:8" ht="30">
      <c r="A661" s="27" t="s">
        <v>655</v>
      </c>
      <c r="B661" s="35"/>
      <c r="C661" s="35" t="s">
        <v>118</v>
      </c>
      <c r="D661" s="35" t="s">
        <v>34</v>
      </c>
      <c r="E661" s="58" t="s">
        <v>394</v>
      </c>
      <c r="F661" s="35"/>
      <c r="G661" s="38">
        <f>G662</f>
        <v>2754.4</v>
      </c>
      <c r="H661" s="38">
        <f>H662</f>
        <v>2754.4</v>
      </c>
    </row>
    <row r="662" spans="1:8" ht="15">
      <c r="A662" s="27" t="s">
        <v>35</v>
      </c>
      <c r="B662" s="35"/>
      <c r="C662" s="35" t="s">
        <v>118</v>
      </c>
      <c r="D662" s="35" t="s">
        <v>34</v>
      </c>
      <c r="E662" s="58" t="s">
        <v>395</v>
      </c>
      <c r="F662" s="35"/>
      <c r="G662" s="38">
        <f>SUM(G663:G664)</f>
        <v>2754.4</v>
      </c>
      <c r="H662" s="38">
        <f>SUM(H663:H664)</f>
        <v>2754.4</v>
      </c>
    </row>
    <row r="663" spans="1:8" ht="30">
      <c r="A663" s="27" t="s">
        <v>52</v>
      </c>
      <c r="B663" s="35"/>
      <c r="C663" s="35" t="s">
        <v>118</v>
      </c>
      <c r="D663" s="35" t="s">
        <v>34</v>
      </c>
      <c r="E663" s="58" t="s">
        <v>395</v>
      </c>
      <c r="F663" s="35" t="s">
        <v>95</v>
      </c>
      <c r="G663" s="38">
        <v>1501.2</v>
      </c>
      <c r="H663" s="38">
        <v>1501.2</v>
      </c>
    </row>
    <row r="664" spans="1:8" ht="30">
      <c r="A664" s="27" t="s">
        <v>72</v>
      </c>
      <c r="B664" s="35"/>
      <c r="C664" s="35" t="s">
        <v>118</v>
      </c>
      <c r="D664" s="35" t="s">
        <v>34</v>
      </c>
      <c r="E664" s="58" t="s">
        <v>395</v>
      </c>
      <c r="F664" s="35" t="s">
        <v>127</v>
      </c>
      <c r="G664" s="38">
        <v>1253.2</v>
      </c>
      <c r="H664" s="38">
        <v>1253.2</v>
      </c>
    </row>
    <row r="665" spans="1:8" ht="15">
      <c r="A665" s="27" t="s">
        <v>193</v>
      </c>
      <c r="B665" s="35"/>
      <c r="C665" s="35" t="s">
        <v>118</v>
      </c>
      <c r="D665" s="35" t="s">
        <v>44</v>
      </c>
      <c r="E665" s="43"/>
      <c r="F665" s="35"/>
      <c r="G665" s="38">
        <f>G666+G674</f>
        <v>1081779.4999999998</v>
      </c>
      <c r="H665" s="38">
        <f>H666+H674</f>
        <v>1082020.4999999998</v>
      </c>
    </row>
    <row r="666" spans="1:8" ht="45" hidden="1">
      <c r="A666" s="79" t="s">
        <v>766</v>
      </c>
      <c r="B666" s="81"/>
      <c r="C666" s="81" t="s">
        <v>118</v>
      </c>
      <c r="D666" s="81" t="s">
        <v>44</v>
      </c>
      <c r="E666" s="178" t="s">
        <v>767</v>
      </c>
      <c r="F666" s="81"/>
      <c r="G666" s="82">
        <f>G670+G667</f>
        <v>0</v>
      </c>
      <c r="H666" s="82">
        <f>H670+H667</f>
        <v>0</v>
      </c>
    </row>
    <row r="667" spans="1:8" ht="15" hidden="1">
      <c r="A667" s="27" t="s">
        <v>35</v>
      </c>
      <c r="B667" s="81"/>
      <c r="C667" s="81" t="s">
        <v>118</v>
      </c>
      <c r="D667" s="81" t="s">
        <v>44</v>
      </c>
      <c r="E667" s="178" t="s">
        <v>768</v>
      </c>
      <c r="F667" s="81"/>
      <c r="G667" s="82">
        <f>G668</f>
        <v>0</v>
      </c>
      <c r="H667" s="82">
        <f>H668</f>
        <v>0</v>
      </c>
    </row>
    <row r="668" spans="1:8" ht="15" hidden="1">
      <c r="A668" s="27" t="s">
        <v>396</v>
      </c>
      <c r="B668" s="81"/>
      <c r="C668" s="81" t="s">
        <v>118</v>
      </c>
      <c r="D668" s="81" t="s">
        <v>44</v>
      </c>
      <c r="E668" s="178" t="s">
        <v>769</v>
      </c>
      <c r="F668" s="81"/>
      <c r="G668" s="82">
        <f>G669</f>
        <v>0</v>
      </c>
      <c r="H668" s="82">
        <f>H669</f>
        <v>0</v>
      </c>
    </row>
    <row r="669" spans="1:8" ht="30" hidden="1">
      <c r="A669" s="27" t="s">
        <v>52</v>
      </c>
      <c r="B669" s="81"/>
      <c r="C669" s="81" t="s">
        <v>118</v>
      </c>
      <c r="D669" s="81" t="s">
        <v>44</v>
      </c>
      <c r="E669" s="178" t="s">
        <v>769</v>
      </c>
      <c r="F669" s="81" t="s">
        <v>95</v>
      </c>
      <c r="G669" s="82">
        <v>0</v>
      </c>
      <c r="H669" s="82">
        <v>0</v>
      </c>
    </row>
    <row r="670" spans="1:8" ht="15" hidden="1">
      <c r="A670" s="79" t="s">
        <v>157</v>
      </c>
      <c r="B670" s="81"/>
      <c r="C670" s="81" t="s">
        <v>118</v>
      </c>
      <c r="D670" s="81" t="s">
        <v>44</v>
      </c>
      <c r="E670" s="178" t="s">
        <v>770</v>
      </c>
      <c r="F670" s="81"/>
      <c r="G670" s="82">
        <f aca="true" t="shared" si="37" ref="G670:H672">G671</f>
        <v>0</v>
      </c>
      <c r="H670" s="82">
        <f t="shared" si="37"/>
        <v>0</v>
      </c>
    </row>
    <row r="671" spans="1:8" ht="15" hidden="1">
      <c r="A671" s="79" t="s">
        <v>396</v>
      </c>
      <c r="B671" s="81"/>
      <c r="C671" s="81" t="s">
        <v>118</v>
      </c>
      <c r="D671" s="81" t="s">
        <v>44</v>
      </c>
      <c r="E671" s="178" t="s">
        <v>771</v>
      </c>
      <c r="F671" s="81"/>
      <c r="G671" s="82">
        <f t="shared" si="37"/>
        <v>0</v>
      </c>
      <c r="H671" s="82">
        <f t="shared" si="37"/>
        <v>0</v>
      </c>
    </row>
    <row r="672" spans="1:8" ht="15" hidden="1">
      <c r="A672" s="79" t="s">
        <v>391</v>
      </c>
      <c r="B672" s="81"/>
      <c r="C672" s="81" t="s">
        <v>118</v>
      </c>
      <c r="D672" s="81" t="s">
        <v>44</v>
      </c>
      <c r="E672" s="178" t="s">
        <v>772</v>
      </c>
      <c r="F672" s="81"/>
      <c r="G672" s="82">
        <f t="shared" si="37"/>
        <v>0</v>
      </c>
      <c r="H672" s="82">
        <f t="shared" si="37"/>
        <v>0</v>
      </c>
    </row>
    <row r="673" spans="1:8" ht="30" hidden="1">
      <c r="A673" s="79" t="s">
        <v>72</v>
      </c>
      <c r="B673" s="81"/>
      <c r="C673" s="81" t="s">
        <v>118</v>
      </c>
      <c r="D673" s="81" t="s">
        <v>44</v>
      </c>
      <c r="E673" s="178" t="s">
        <v>772</v>
      </c>
      <c r="F673" s="81" t="s">
        <v>127</v>
      </c>
      <c r="G673" s="82">
        <v>0</v>
      </c>
      <c r="H673" s="82">
        <v>0</v>
      </c>
    </row>
    <row r="674" spans="1:8" ht="30">
      <c r="A674" s="27" t="s">
        <v>654</v>
      </c>
      <c r="B674" s="35"/>
      <c r="C674" s="35" t="s">
        <v>118</v>
      </c>
      <c r="D674" s="35" t="s">
        <v>44</v>
      </c>
      <c r="E674" s="37" t="s">
        <v>386</v>
      </c>
      <c r="F674" s="43"/>
      <c r="G674" s="38">
        <f>G675+G692+G687+G680+G707+G677+G683+G710</f>
        <v>1081779.4999999998</v>
      </c>
      <c r="H674" s="38">
        <f>H675+H692+H687+H680+H707+H677+H683+H710</f>
        <v>1082020.4999999998</v>
      </c>
    </row>
    <row r="675" spans="1:8" ht="45">
      <c r="A675" s="27" t="s">
        <v>472</v>
      </c>
      <c r="B675" s="35"/>
      <c r="C675" s="35" t="s">
        <v>118</v>
      </c>
      <c r="D675" s="35" t="s">
        <v>44</v>
      </c>
      <c r="E675" s="34" t="s">
        <v>773</v>
      </c>
      <c r="F675" s="35"/>
      <c r="G675" s="38">
        <f>G676</f>
        <v>7180.6</v>
      </c>
      <c r="H675" s="38">
        <f>H676</f>
        <v>7180.6</v>
      </c>
    </row>
    <row r="676" spans="1:8" ht="30">
      <c r="A676" s="27" t="s">
        <v>126</v>
      </c>
      <c r="B676" s="35"/>
      <c r="C676" s="35" t="s">
        <v>118</v>
      </c>
      <c r="D676" s="35" t="s">
        <v>44</v>
      </c>
      <c r="E676" s="34" t="s">
        <v>773</v>
      </c>
      <c r="F676" s="35" t="s">
        <v>127</v>
      </c>
      <c r="G676" s="38">
        <v>7180.6</v>
      </c>
      <c r="H676" s="38">
        <v>7180.6</v>
      </c>
    </row>
    <row r="677" spans="1:8" ht="90">
      <c r="A677" s="27" t="s">
        <v>515</v>
      </c>
      <c r="B677" s="78"/>
      <c r="C677" s="35" t="s">
        <v>118</v>
      </c>
      <c r="D677" s="35" t="s">
        <v>44</v>
      </c>
      <c r="E677" s="34" t="s">
        <v>774</v>
      </c>
      <c r="F677" s="35"/>
      <c r="G677" s="38">
        <f>G678+G679</f>
        <v>118.7</v>
      </c>
      <c r="H677" s="38">
        <f>H678+H679</f>
        <v>118.7</v>
      </c>
    </row>
    <row r="678" spans="1:8" ht="30">
      <c r="A678" s="27" t="s">
        <v>52</v>
      </c>
      <c r="B678" s="78"/>
      <c r="C678" s="35" t="s">
        <v>118</v>
      </c>
      <c r="D678" s="35" t="s">
        <v>44</v>
      </c>
      <c r="E678" s="34" t="s">
        <v>774</v>
      </c>
      <c r="F678" s="35" t="s">
        <v>95</v>
      </c>
      <c r="G678" s="38">
        <f>98.7+20</f>
        <v>118.7</v>
      </c>
      <c r="H678" s="38">
        <f>G678</f>
        <v>118.7</v>
      </c>
    </row>
    <row r="679" spans="1:8" ht="30">
      <c r="A679" s="27" t="s">
        <v>72</v>
      </c>
      <c r="B679" s="78"/>
      <c r="C679" s="35" t="s">
        <v>118</v>
      </c>
      <c r="D679" s="35" t="s">
        <v>44</v>
      </c>
      <c r="E679" s="34" t="s">
        <v>774</v>
      </c>
      <c r="F679" s="35" t="s">
        <v>127</v>
      </c>
      <c r="G679" s="38">
        <v>0</v>
      </c>
      <c r="H679" s="38">
        <v>0</v>
      </c>
    </row>
    <row r="680" spans="1:8" ht="45">
      <c r="A680" s="27" t="s">
        <v>514</v>
      </c>
      <c r="B680" s="35"/>
      <c r="C680" s="35" t="s">
        <v>118</v>
      </c>
      <c r="D680" s="35" t="s">
        <v>44</v>
      </c>
      <c r="E680" s="37" t="s">
        <v>775</v>
      </c>
      <c r="F680" s="43"/>
      <c r="G680" s="38">
        <f>SUM(G681:G682)</f>
        <v>10832.7</v>
      </c>
      <c r="H680" s="38">
        <f>SUM(H681:H682)</f>
        <v>10832.7</v>
      </c>
    </row>
    <row r="681" spans="1:8" ht="30">
      <c r="A681" s="27" t="s">
        <v>52</v>
      </c>
      <c r="B681" s="35"/>
      <c r="C681" s="35" t="s">
        <v>118</v>
      </c>
      <c r="D681" s="35" t="s">
        <v>44</v>
      </c>
      <c r="E681" s="37" t="s">
        <v>775</v>
      </c>
      <c r="F681" s="35" t="s">
        <v>95</v>
      </c>
      <c r="G681" s="38">
        <v>4297.6</v>
      </c>
      <c r="H681" s="38">
        <f>4297.6+178.2-178.2</f>
        <v>4297.6</v>
      </c>
    </row>
    <row r="682" spans="1:8" ht="30">
      <c r="A682" s="27" t="s">
        <v>72</v>
      </c>
      <c r="B682" s="35"/>
      <c r="C682" s="35" t="s">
        <v>118</v>
      </c>
      <c r="D682" s="35" t="s">
        <v>44</v>
      </c>
      <c r="E682" s="37" t="s">
        <v>775</v>
      </c>
      <c r="F682" s="35" t="s">
        <v>127</v>
      </c>
      <c r="G682" s="38">
        <f>1103.9+5431.2</f>
        <v>6535.1</v>
      </c>
      <c r="H682" s="38">
        <f>1103.9+5431.2</f>
        <v>6535.1</v>
      </c>
    </row>
    <row r="683" spans="1:8" ht="15">
      <c r="A683" s="27" t="s">
        <v>35</v>
      </c>
      <c r="B683" s="35"/>
      <c r="C683" s="35" t="s">
        <v>118</v>
      </c>
      <c r="D683" s="35" t="s">
        <v>44</v>
      </c>
      <c r="E683" s="43" t="s">
        <v>387</v>
      </c>
      <c r="F683" s="43"/>
      <c r="G683" s="38">
        <f>G684</f>
        <v>2011</v>
      </c>
      <c r="H683" s="38">
        <f>H684</f>
        <v>2011</v>
      </c>
    </row>
    <row r="684" spans="1:8" ht="15">
      <c r="A684" s="27" t="s">
        <v>396</v>
      </c>
      <c r="B684" s="35"/>
      <c r="C684" s="35" t="s">
        <v>118</v>
      </c>
      <c r="D684" s="35" t="s">
        <v>44</v>
      </c>
      <c r="E684" s="37" t="s">
        <v>475</v>
      </c>
      <c r="F684" s="43"/>
      <c r="G684" s="38">
        <f>SUM(G685:G686)</f>
        <v>2011</v>
      </c>
      <c r="H684" s="38">
        <f>SUM(H685:H686)</f>
        <v>2011</v>
      </c>
    </row>
    <row r="685" spans="1:8" ht="30">
      <c r="A685" s="27" t="s">
        <v>52</v>
      </c>
      <c r="B685" s="35"/>
      <c r="C685" s="35" t="s">
        <v>118</v>
      </c>
      <c r="D685" s="35" t="s">
        <v>44</v>
      </c>
      <c r="E685" s="37" t="s">
        <v>475</v>
      </c>
      <c r="F685" s="43">
        <v>200</v>
      </c>
      <c r="G685" s="38">
        <v>1510</v>
      </c>
      <c r="H685" s="38">
        <v>1510</v>
      </c>
    </row>
    <row r="686" spans="1:8" ht="30">
      <c r="A686" s="27" t="s">
        <v>72</v>
      </c>
      <c r="B686" s="35"/>
      <c r="C686" s="35" t="s">
        <v>118</v>
      </c>
      <c r="D686" s="35" t="s">
        <v>44</v>
      </c>
      <c r="E686" s="37" t="s">
        <v>475</v>
      </c>
      <c r="F686" s="43">
        <v>600</v>
      </c>
      <c r="G686" s="38">
        <v>501</v>
      </c>
      <c r="H686" s="38">
        <v>501</v>
      </c>
    </row>
    <row r="687" spans="1:8" ht="45">
      <c r="A687" s="27" t="s">
        <v>26</v>
      </c>
      <c r="B687" s="35"/>
      <c r="C687" s="35" t="s">
        <v>118</v>
      </c>
      <c r="D687" s="35" t="s">
        <v>44</v>
      </c>
      <c r="E687" s="37" t="s">
        <v>388</v>
      </c>
      <c r="F687" s="35"/>
      <c r="G687" s="38">
        <f>G688+G690</f>
        <v>621836.8999999999</v>
      </c>
      <c r="H687" s="38">
        <f>H688+H690</f>
        <v>621836.8999999999</v>
      </c>
    </row>
    <row r="688" spans="1:8" ht="60">
      <c r="A688" s="27" t="s">
        <v>474</v>
      </c>
      <c r="B688" s="35"/>
      <c r="C688" s="35" t="s">
        <v>118</v>
      </c>
      <c r="D688" s="35" t="s">
        <v>44</v>
      </c>
      <c r="E688" s="34" t="s">
        <v>776</v>
      </c>
      <c r="F688" s="35"/>
      <c r="G688" s="38">
        <f>G689</f>
        <v>460948.1</v>
      </c>
      <c r="H688" s="38">
        <f>H689</f>
        <v>460948.1</v>
      </c>
    </row>
    <row r="689" spans="1:8" ht="30">
      <c r="A689" s="27" t="s">
        <v>126</v>
      </c>
      <c r="B689" s="35"/>
      <c r="C689" s="35" t="s">
        <v>118</v>
      </c>
      <c r="D689" s="35" t="s">
        <v>44</v>
      </c>
      <c r="E689" s="34" t="s">
        <v>776</v>
      </c>
      <c r="F689" s="35" t="s">
        <v>127</v>
      </c>
      <c r="G689" s="38">
        <v>460948.1</v>
      </c>
      <c r="H689" s="38">
        <v>460948.1</v>
      </c>
    </row>
    <row r="690" spans="1:8" ht="15">
      <c r="A690" s="27" t="s">
        <v>396</v>
      </c>
      <c r="B690" s="35"/>
      <c r="C690" s="35" t="s">
        <v>118</v>
      </c>
      <c r="D690" s="35" t="s">
        <v>44</v>
      </c>
      <c r="E690" s="43" t="s">
        <v>397</v>
      </c>
      <c r="F690" s="35"/>
      <c r="G690" s="38">
        <f>G691</f>
        <v>160888.8</v>
      </c>
      <c r="H690" s="38">
        <f>H691</f>
        <v>160888.8</v>
      </c>
    </row>
    <row r="691" spans="1:8" ht="30">
      <c r="A691" s="27" t="s">
        <v>72</v>
      </c>
      <c r="B691" s="35"/>
      <c r="C691" s="35" t="s">
        <v>118</v>
      </c>
      <c r="D691" s="35" t="s">
        <v>44</v>
      </c>
      <c r="E691" s="43" t="s">
        <v>397</v>
      </c>
      <c r="F691" s="35" t="s">
        <v>127</v>
      </c>
      <c r="G691" s="38">
        <f>160064.3+824.5</f>
        <v>160888.8</v>
      </c>
      <c r="H691" s="38">
        <f>160064.3+824.5</f>
        <v>160888.8</v>
      </c>
    </row>
    <row r="692" spans="1:8" ht="30">
      <c r="A692" s="27" t="s">
        <v>45</v>
      </c>
      <c r="B692" s="35"/>
      <c r="C692" s="35" t="s">
        <v>118</v>
      </c>
      <c r="D692" s="35" t="s">
        <v>44</v>
      </c>
      <c r="E692" s="37" t="s">
        <v>392</v>
      </c>
      <c r="F692" s="35"/>
      <c r="G692" s="38">
        <f>G693+G696+G699+G703</f>
        <v>437428.2</v>
      </c>
      <c r="H692" s="38">
        <f>H693+H696+H699+H703</f>
        <v>437669.2</v>
      </c>
    </row>
    <row r="693" spans="1:8" ht="75">
      <c r="A693" s="27" t="s">
        <v>473</v>
      </c>
      <c r="B693" s="35"/>
      <c r="C693" s="35" t="s">
        <v>118</v>
      </c>
      <c r="D693" s="35" t="s">
        <v>44</v>
      </c>
      <c r="E693" s="34" t="s">
        <v>777</v>
      </c>
      <c r="F693" s="35"/>
      <c r="G693" s="38">
        <f>G694+G695</f>
        <v>42915.9</v>
      </c>
      <c r="H693" s="38">
        <f>H694+H695</f>
        <v>42915.9</v>
      </c>
    </row>
    <row r="694" spans="1:8" ht="45">
      <c r="A694" s="177" t="s">
        <v>51</v>
      </c>
      <c r="B694" s="35"/>
      <c r="C694" s="35" t="s">
        <v>118</v>
      </c>
      <c r="D694" s="35" t="s">
        <v>44</v>
      </c>
      <c r="E694" s="34" t="s">
        <v>777</v>
      </c>
      <c r="F694" s="35" t="s">
        <v>93</v>
      </c>
      <c r="G694" s="38">
        <f>39539.2+158.3</f>
        <v>39697.5</v>
      </c>
      <c r="H694" s="38">
        <f>39539.2+158.3</f>
        <v>39697.5</v>
      </c>
    </row>
    <row r="695" spans="1:8" ht="30">
      <c r="A695" s="27" t="s">
        <v>52</v>
      </c>
      <c r="B695" s="35"/>
      <c r="C695" s="35" t="s">
        <v>118</v>
      </c>
      <c r="D695" s="35" t="s">
        <v>44</v>
      </c>
      <c r="E695" s="34" t="s">
        <v>777</v>
      </c>
      <c r="F695" s="35" t="s">
        <v>95</v>
      </c>
      <c r="G695" s="38">
        <v>3218.4</v>
      </c>
      <c r="H695" s="38">
        <v>3218.4</v>
      </c>
    </row>
    <row r="696" spans="1:8" ht="60">
      <c r="A696" s="27" t="s">
        <v>474</v>
      </c>
      <c r="B696" s="35"/>
      <c r="C696" s="35" t="s">
        <v>118</v>
      </c>
      <c r="D696" s="35" t="s">
        <v>44</v>
      </c>
      <c r="E696" s="34" t="s">
        <v>778</v>
      </c>
      <c r="F696" s="35"/>
      <c r="G696" s="38">
        <f>G697+G698</f>
        <v>287726</v>
      </c>
      <c r="H696" s="38">
        <f>H697+H698</f>
        <v>287726</v>
      </c>
    </row>
    <row r="697" spans="1:8" ht="45">
      <c r="A697" s="27" t="s">
        <v>51</v>
      </c>
      <c r="B697" s="35"/>
      <c r="C697" s="35" t="s">
        <v>118</v>
      </c>
      <c r="D697" s="35" t="s">
        <v>44</v>
      </c>
      <c r="E697" s="34" t="s">
        <v>778</v>
      </c>
      <c r="F697" s="35" t="s">
        <v>93</v>
      </c>
      <c r="G697" s="38">
        <v>284198.8</v>
      </c>
      <c r="H697" s="38">
        <v>284198.8</v>
      </c>
    </row>
    <row r="698" spans="1:8" ht="30">
      <c r="A698" s="27" t="s">
        <v>52</v>
      </c>
      <c r="B698" s="35"/>
      <c r="C698" s="35" t="s">
        <v>118</v>
      </c>
      <c r="D698" s="35" t="s">
        <v>44</v>
      </c>
      <c r="E698" s="34" t="s">
        <v>778</v>
      </c>
      <c r="F698" s="35" t="s">
        <v>95</v>
      </c>
      <c r="G698" s="38">
        <v>3527.2</v>
      </c>
      <c r="H698" s="38">
        <v>3527.2</v>
      </c>
    </row>
    <row r="699" spans="1:8" ht="15">
      <c r="A699" s="27" t="s">
        <v>396</v>
      </c>
      <c r="B699" s="35"/>
      <c r="C699" s="35" t="s">
        <v>118</v>
      </c>
      <c r="D699" s="35" t="s">
        <v>44</v>
      </c>
      <c r="E699" s="58" t="s">
        <v>398</v>
      </c>
      <c r="F699" s="58"/>
      <c r="G699" s="38">
        <f>G700+G701+G702</f>
        <v>96461.49999999999</v>
      </c>
      <c r="H699" s="38">
        <f>H700+H701+H702</f>
        <v>96702.49999999999</v>
      </c>
    </row>
    <row r="700" spans="1:8" ht="45">
      <c r="A700" s="177" t="s">
        <v>51</v>
      </c>
      <c r="B700" s="35"/>
      <c r="C700" s="35" t="s">
        <v>118</v>
      </c>
      <c r="D700" s="35" t="s">
        <v>44</v>
      </c>
      <c r="E700" s="58" t="s">
        <v>398</v>
      </c>
      <c r="F700" s="35" t="s">
        <v>93</v>
      </c>
      <c r="G700" s="38">
        <v>59047.1</v>
      </c>
      <c r="H700" s="38">
        <f>G700</f>
        <v>59047.1</v>
      </c>
    </row>
    <row r="701" spans="1:8" ht="30">
      <c r="A701" s="27" t="s">
        <v>52</v>
      </c>
      <c r="B701" s="35"/>
      <c r="C701" s="35" t="s">
        <v>118</v>
      </c>
      <c r="D701" s="35" t="s">
        <v>44</v>
      </c>
      <c r="E701" s="58" t="s">
        <v>398</v>
      </c>
      <c r="F701" s="35" t="s">
        <v>95</v>
      </c>
      <c r="G701" s="38">
        <f>24627.1+599.1</f>
        <v>25226.199999999997</v>
      </c>
      <c r="H701" s="38">
        <f>24868.1+599.1</f>
        <v>25467.199999999997</v>
      </c>
    </row>
    <row r="702" spans="1:8" ht="15">
      <c r="A702" s="27" t="s">
        <v>22</v>
      </c>
      <c r="B702" s="35"/>
      <c r="C702" s="35" t="s">
        <v>118</v>
      </c>
      <c r="D702" s="35" t="s">
        <v>44</v>
      </c>
      <c r="E702" s="58" t="s">
        <v>398</v>
      </c>
      <c r="F702" s="35" t="s">
        <v>100</v>
      </c>
      <c r="G702" s="38">
        <v>12188.2</v>
      </c>
      <c r="H702" s="38">
        <v>12188.2</v>
      </c>
    </row>
    <row r="703" spans="1:8" ht="15">
      <c r="A703" s="27" t="s">
        <v>399</v>
      </c>
      <c r="B703" s="35"/>
      <c r="C703" s="35" t="s">
        <v>118</v>
      </c>
      <c r="D703" s="35" t="s">
        <v>44</v>
      </c>
      <c r="E703" s="43" t="s">
        <v>400</v>
      </c>
      <c r="F703" s="43"/>
      <c r="G703" s="38">
        <f>G704+G705+G706</f>
        <v>10324.8</v>
      </c>
      <c r="H703" s="38">
        <f>H704+H705+H706</f>
        <v>10324.8</v>
      </c>
    </row>
    <row r="704" spans="1:8" ht="45">
      <c r="A704" s="177" t="s">
        <v>51</v>
      </c>
      <c r="B704" s="35"/>
      <c r="C704" s="35" t="s">
        <v>118</v>
      </c>
      <c r="D704" s="35" t="s">
        <v>44</v>
      </c>
      <c r="E704" s="43" t="s">
        <v>400</v>
      </c>
      <c r="F704" s="43">
        <v>100</v>
      </c>
      <c r="G704" s="38">
        <v>5562</v>
      </c>
      <c r="H704" s="38">
        <v>5562</v>
      </c>
    </row>
    <row r="705" spans="1:8" ht="30">
      <c r="A705" s="27" t="s">
        <v>52</v>
      </c>
      <c r="B705" s="35"/>
      <c r="C705" s="35" t="s">
        <v>118</v>
      </c>
      <c r="D705" s="35" t="s">
        <v>44</v>
      </c>
      <c r="E705" s="43" t="s">
        <v>400</v>
      </c>
      <c r="F705" s="43">
        <v>200</v>
      </c>
      <c r="G705" s="38">
        <v>3588.9</v>
      </c>
      <c r="H705" s="38">
        <f>G705</f>
        <v>3588.9</v>
      </c>
    </row>
    <row r="706" spans="1:8" ht="15">
      <c r="A706" s="27" t="s">
        <v>22</v>
      </c>
      <c r="B706" s="35"/>
      <c r="C706" s="35" t="s">
        <v>118</v>
      </c>
      <c r="D706" s="35" t="s">
        <v>44</v>
      </c>
      <c r="E706" s="43" t="s">
        <v>400</v>
      </c>
      <c r="F706" s="43">
        <v>800</v>
      </c>
      <c r="G706" s="38">
        <v>1173.9</v>
      </c>
      <c r="H706" s="38">
        <v>1173.9</v>
      </c>
    </row>
    <row r="707" spans="1:8" ht="15">
      <c r="A707" s="27" t="s">
        <v>779</v>
      </c>
      <c r="B707" s="35"/>
      <c r="C707" s="35" t="s">
        <v>118</v>
      </c>
      <c r="D707" s="35" t="s">
        <v>44</v>
      </c>
      <c r="E707" s="37" t="s">
        <v>780</v>
      </c>
      <c r="F707" s="35"/>
      <c r="G707" s="38">
        <f>G708</f>
        <v>803.4</v>
      </c>
      <c r="H707" s="38">
        <f>H708</f>
        <v>803.4</v>
      </c>
    </row>
    <row r="708" spans="1:8" ht="30">
      <c r="A708" s="27" t="s">
        <v>781</v>
      </c>
      <c r="B708" s="35"/>
      <c r="C708" s="35" t="s">
        <v>118</v>
      </c>
      <c r="D708" s="35" t="s">
        <v>44</v>
      </c>
      <c r="E708" s="37" t="s">
        <v>782</v>
      </c>
      <c r="F708" s="35"/>
      <c r="G708" s="38">
        <f>G709</f>
        <v>803.4</v>
      </c>
      <c r="H708" s="38">
        <f>H709</f>
        <v>803.4</v>
      </c>
    </row>
    <row r="709" spans="1:8" ht="30">
      <c r="A709" s="27" t="s">
        <v>72</v>
      </c>
      <c r="B709" s="35"/>
      <c r="C709" s="35" t="s">
        <v>118</v>
      </c>
      <c r="D709" s="35" t="s">
        <v>44</v>
      </c>
      <c r="E709" s="37" t="s">
        <v>782</v>
      </c>
      <c r="F709" s="35" t="s">
        <v>127</v>
      </c>
      <c r="G709" s="38">
        <v>803.4</v>
      </c>
      <c r="H709" s="38">
        <v>803.4</v>
      </c>
    </row>
    <row r="710" spans="1:8" ht="30">
      <c r="A710" s="27" t="s">
        <v>655</v>
      </c>
      <c r="B710" s="35"/>
      <c r="C710" s="35" t="s">
        <v>118</v>
      </c>
      <c r="D710" s="35" t="s">
        <v>44</v>
      </c>
      <c r="E710" s="58" t="s">
        <v>394</v>
      </c>
      <c r="F710" s="35"/>
      <c r="G710" s="38">
        <f>G711</f>
        <v>1568</v>
      </c>
      <c r="H710" s="38">
        <f>H711</f>
        <v>1568</v>
      </c>
    </row>
    <row r="711" spans="1:8" ht="15">
      <c r="A711" s="27" t="s">
        <v>35</v>
      </c>
      <c r="B711" s="35"/>
      <c r="C711" s="35" t="s">
        <v>118</v>
      </c>
      <c r="D711" s="35" t="s">
        <v>44</v>
      </c>
      <c r="E711" s="58" t="s">
        <v>395</v>
      </c>
      <c r="F711" s="35"/>
      <c r="G711" s="38">
        <f>SUM(G712:G713)</f>
        <v>1568</v>
      </c>
      <c r="H711" s="38">
        <f>SUM(H712:H713)</f>
        <v>1568</v>
      </c>
    </row>
    <row r="712" spans="1:8" ht="30">
      <c r="A712" s="27" t="s">
        <v>52</v>
      </c>
      <c r="B712" s="35"/>
      <c r="C712" s="35" t="s">
        <v>118</v>
      </c>
      <c r="D712" s="35" t="s">
        <v>44</v>
      </c>
      <c r="E712" s="58" t="s">
        <v>395</v>
      </c>
      <c r="F712" s="35" t="s">
        <v>95</v>
      </c>
      <c r="G712" s="38">
        <v>1170.3</v>
      </c>
      <c r="H712" s="38">
        <v>1170.3</v>
      </c>
    </row>
    <row r="713" spans="1:8" ht="30">
      <c r="A713" s="27" t="s">
        <v>72</v>
      </c>
      <c r="B713" s="35"/>
      <c r="C713" s="35" t="s">
        <v>118</v>
      </c>
      <c r="D713" s="35" t="s">
        <v>44</v>
      </c>
      <c r="E713" s="58" t="s">
        <v>395</v>
      </c>
      <c r="F713" s="35" t="s">
        <v>127</v>
      </c>
      <c r="G713" s="38">
        <v>397.7</v>
      </c>
      <c r="H713" s="38">
        <v>397.7</v>
      </c>
    </row>
    <row r="714" spans="1:8" ht="15">
      <c r="A714" s="27" t="s">
        <v>119</v>
      </c>
      <c r="B714" s="35"/>
      <c r="C714" s="35" t="s">
        <v>118</v>
      </c>
      <c r="D714" s="35" t="s">
        <v>54</v>
      </c>
      <c r="E714" s="35"/>
      <c r="F714" s="35"/>
      <c r="G714" s="38">
        <f>G715</f>
        <v>87382.7</v>
      </c>
      <c r="H714" s="38">
        <f>H715</f>
        <v>88641.7</v>
      </c>
    </row>
    <row r="715" spans="1:8" ht="30">
      <c r="A715" s="27" t="s">
        <v>654</v>
      </c>
      <c r="B715" s="35"/>
      <c r="C715" s="35" t="s">
        <v>118</v>
      </c>
      <c r="D715" s="35" t="s">
        <v>54</v>
      </c>
      <c r="E715" s="34" t="s">
        <v>386</v>
      </c>
      <c r="F715" s="35"/>
      <c r="G715" s="38">
        <f>G721+G718+G716</f>
        <v>87382.7</v>
      </c>
      <c r="H715" s="38">
        <f>H721+H718+H716</f>
        <v>88641.7</v>
      </c>
    </row>
    <row r="716" spans="1:8" ht="90">
      <c r="A716" s="27" t="s">
        <v>515</v>
      </c>
      <c r="B716" s="78"/>
      <c r="C716" s="35" t="s">
        <v>118</v>
      </c>
      <c r="D716" s="35" t="s">
        <v>54</v>
      </c>
      <c r="E716" s="34" t="s">
        <v>774</v>
      </c>
      <c r="F716" s="35"/>
      <c r="G716" s="38">
        <f>G717</f>
        <v>98.8</v>
      </c>
      <c r="H716" s="38">
        <f>H717</f>
        <v>98.8</v>
      </c>
    </row>
    <row r="717" spans="1:8" ht="27.75" customHeight="1">
      <c r="A717" s="27" t="s">
        <v>72</v>
      </c>
      <c r="B717" s="78"/>
      <c r="C717" s="35" t="s">
        <v>118</v>
      </c>
      <c r="D717" s="35" t="s">
        <v>54</v>
      </c>
      <c r="E717" s="34" t="s">
        <v>774</v>
      </c>
      <c r="F717" s="35" t="s">
        <v>127</v>
      </c>
      <c r="G717" s="38">
        <v>98.8</v>
      </c>
      <c r="H717" s="38">
        <v>98.8</v>
      </c>
    </row>
    <row r="718" spans="1:8" ht="15">
      <c r="A718" s="27" t="s">
        <v>35</v>
      </c>
      <c r="B718" s="35"/>
      <c r="C718" s="35" t="s">
        <v>118</v>
      </c>
      <c r="D718" s="35" t="s">
        <v>54</v>
      </c>
      <c r="E718" s="37" t="s">
        <v>387</v>
      </c>
      <c r="F718" s="35"/>
      <c r="G718" s="38">
        <f>G719</f>
        <v>15464.9</v>
      </c>
      <c r="H718" s="38">
        <f>H719</f>
        <v>16723.9</v>
      </c>
    </row>
    <row r="719" spans="1:8" ht="15">
      <c r="A719" s="27" t="s">
        <v>401</v>
      </c>
      <c r="B719" s="35"/>
      <c r="C719" s="35" t="s">
        <v>118</v>
      </c>
      <c r="D719" s="35" t="s">
        <v>54</v>
      </c>
      <c r="E719" s="34" t="s">
        <v>783</v>
      </c>
      <c r="F719" s="35"/>
      <c r="G719" s="38">
        <f>G720</f>
        <v>15464.9</v>
      </c>
      <c r="H719" s="38">
        <f>H720</f>
        <v>16723.9</v>
      </c>
    </row>
    <row r="720" spans="1:8" ht="30">
      <c r="A720" s="27" t="s">
        <v>260</v>
      </c>
      <c r="B720" s="35"/>
      <c r="C720" s="35" t="s">
        <v>118</v>
      </c>
      <c r="D720" s="35" t="s">
        <v>54</v>
      </c>
      <c r="E720" s="34" t="s">
        <v>783</v>
      </c>
      <c r="F720" s="35" t="s">
        <v>127</v>
      </c>
      <c r="G720" s="38">
        <v>15464.9</v>
      </c>
      <c r="H720" s="38">
        <v>16723.9</v>
      </c>
    </row>
    <row r="721" spans="1:8" ht="45">
      <c r="A721" s="27" t="s">
        <v>26</v>
      </c>
      <c r="B721" s="35"/>
      <c r="C721" s="35" t="s">
        <v>118</v>
      </c>
      <c r="D721" s="35" t="s">
        <v>54</v>
      </c>
      <c r="E721" s="37" t="s">
        <v>388</v>
      </c>
      <c r="F721" s="35"/>
      <c r="G721" s="38">
        <f>SUM(G722)</f>
        <v>71819</v>
      </c>
      <c r="H721" s="38">
        <f>SUM(H722)</f>
        <v>71819</v>
      </c>
    </row>
    <row r="722" spans="1:8" ht="15">
      <c r="A722" s="27" t="s">
        <v>401</v>
      </c>
      <c r="B722" s="35"/>
      <c r="C722" s="35" t="s">
        <v>118</v>
      </c>
      <c r="D722" s="35" t="s">
        <v>54</v>
      </c>
      <c r="E722" s="37" t="s">
        <v>402</v>
      </c>
      <c r="F722" s="35"/>
      <c r="G722" s="38">
        <f>G723</f>
        <v>71819</v>
      </c>
      <c r="H722" s="38">
        <f>H723</f>
        <v>71819</v>
      </c>
    </row>
    <row r="723" spans="1:8" ht="30">
      <c r="A723" s="27" t="s">
        <v>260</v>
      </c>
      <c r="B723" s="35"/>
      <c r="C723" s="35" t="s">
        <v>118</v>
      </c>
      <c r="D723" s="35" t="s">
        <v>54</v>
      </c>
      <c r="E723" s="37" t="s">
        <v>402</v>
      </c>
      <c r="F723" s="35" t="s">
        <v>127</v>
      </c>
      <c r="G723" s="38">
        <v>71819</v>
      </c>
      <c r="H723" s="38">
        <v>71819</v>
      </c>
    </row>
    <row r="724" spans="1:8" ht="15">
      <c r="A724" s="27" t="s">
        <v>403</v>
      </c>
      <c r="B724" s="35"/>
      <c r="C724" s="35" t="s">
        <v>118</v>
      </c>
      <c r="D724" s="35" t="s">
        <v>118</v>
      </c>
      <c r="E724" s="35"/>
      <c r="F724" s="35"/>
      <c r="G724" s="38">
        <f>G725+G728+G731</f>
        <v>29846.4</v>
      </c>
      <c r="H724" s="38">
        <f>H725+H728+H731</f>
        <v>29550</v>
      </c>
    </row>
    <row r="725" spans="1:8" ht="30">
      <c r="A725" s="27" t="s">
        <v>656</v>
      </c>
      <c r="B725" s="77"/>
      <c r="C725" s="77" t="s">
        <v>118</v>
      </c>
      <c r="D725" s="77" t="s">
        <v>118</v>
      </c>
      <c r="E725" s="77" t="s">
        <v>255</v>
      </c>
      <c r="F725" s="77"/>
      <c r="G725" s="33">
        <f>G726</f>
        <v>78</v>
      </c>
      <c r="H725" s="33">
        <f>H726</f>
        <v>78</v>
      </c>
    </row>
    <row r="726" spans="1:8" ht="15">
      <c r="A726" s="27" t="s">
        <v>35</v>
      </c>
      <c r="B726" s="77"/>
      <c r="C726" s="77" t="s">
        <v>118</v>
      </c>
      <c r="D726" s="77" t="s">
        <v>118</v>
      </c>
      <c r="E726" s="77" t="s">
        <v>404</v>
      </c>
      <c r="F726" s="77"/>
      <c r="G726" s="33">
        <f>SUM(G727)</f>
        <v>78</v>
      </c>
      <c r="H726" s="33">
        <f>SUM(H727)</f>
        <v>78</v>
      </c>
    </row>
    <row r="727" spans="1:8" ht="30">
      <c r="A727" s="27" t="s">
        <v>52</v>
      </c>
      <c r="B727" s="77"/>
      <c r="C727" s="77" t="s">
        <v>118</v>
      </c>
      <c r="D727" s="77" t="s">
        <v>118</v>
      </c>
      <c r="E727" s="77" t="s">
        <v>404</v>
      </c>
      <c r="F727" s="77" t="s">
        <v>95</v>
      </c>
      <c r="G727" s="33">
        <v>78</v>
      </c>
      <c r="H727" s="33">
        <v>78</v>
      </c>
    </row>
    <row r="728" spans="1:8" ht="45">
      <c r="A728" s="27" t="s">
        <v>657</v>
      </c>
      <c r="B728" s="77"/>
      <c r="C728" s="77" t="s">
        <v>118</v>
      </c>
      <c r="D728" s="77" t="s">
        <v>118</v>
      </c>
      <c r="E728" s="77" t="s">
        <v>405</v>
      </c>
      <c r="F728" s="77"/>
      <c r="G728" s="33">
        <f>G729</f>
        <v>78.5</v>
      </c>
      <c r="H728" s="33">
        <f>H729</f>
        <v>78.5</v>
      </c>
    </row>
    <row r="729" spans="1:8" ht="15">
      <c r="A729" s="27" t="s">
        <v>35</v>
      </c>
      <c r="B729" s="77"/>
      <c r="C729" s="77" t="s">
        <v>118</v>
      </c>
      <c r="D729" s="77" t="s">
        <v>118</v>
      </c>
      <c r="E729" s="77" t="s">
        <v>406</v>
      </c>
      <c r="F729" s="77"/>
      <c r="G729" s="33">
        <f>SUM(G730)</f>
        <v>78.5</v>
      </c>
      <c r="H729" s="33">
        <f>SUM(H730)</f>
        <v>78.5</v>
      </c>
    </row>
    <row r="730" spans="1:8" ht="30">
      <c r="A730" s="27" t="s">
        <v>52</v>
      </c>
      <c r="B730" s="77"/>
      <c r="C730" s="77" t="s">
        <v>118</v>
      </c>
      <c r="D730" s="77" t="s">
        <v>118</v>
      </c>
      <c r="E730" s="77" t="s">
        <v>406</v>
      </c>
      <c r="F730" s="77" t="s">
        <v>95</v>
      </c>
      <c r="G730" s="33">
        <v>78.5</v>
      </c>
      <c r="H730" s="33">
        <v>78.5</v>
      </c>
    </row>
    <row r="731" spans="1:8" ht="30">
      <c r="A731" s="27" t="s">
        <v>654</v>
      </c>
      <c r="B731" s="77"/>
      <c r="C731" s="77" t="s">
        <v>118</v>
      </c>
      <c r="D731" s="77" t="s">
        <v>118</v>
      </c>
      <c r="E731" s="58" t="s">
        <v>386</v>
      </c>
      <c r="F731" s="77"/>
      <c r="G731" s="33">
        <f>G735+G738+G732</f>
        <v>29689.9</v>
      </c>
      <c r="H731" s="33">
        <f>H735+H738+H732</f>
        <v>29393.5</v>
      </c>
    </row>
    <row r="732" spans="1:8" ht="15">
      <c r="A732" s="27" t="s">
        <v>516</v>
      </c>
      <c r="B732" s="35"/>
      <c r="C732" s="35" t="s">
        <v>118</v>
      </c>
      <c r="D732" s="35" t="s">
        <v>118</v>
      </c>
      <c r="E732" s="35" t="s">
        <v>784</v>
      </c>
      <c r="F732" s="35"/>
      <c r="G732" s="38">
        <f>G733+G734</f>
        <v>22835.5</v>
      </c>
      <c r="H732" s="38">
        <f>H733+H734</f>
        <v>22835.5</v>
      </c>
    </row>
    <row r="733" spans="1:8" ht="30">
      <c r="A733" s="27" t="s">
        <v>52</v>
      </c>
      <c r="B733" s="35"/>
      <c r="C733" s="35" t="s">
        <v>118</v>
      </c>
      <c r="D733" s="35" t="s">
        <v>118</v>
      </c>
      <c r="E733" s="35" t="s">
        <v>784</v>
      </c>
      <c r="F733" s="77" t="s">
        <v>95</v>
      </c>
      <c r="G733" s="38">
        <f>15079.8+2974</f>
        <v>18053.8</v>
      </c>
      <c r="H733" s="38">
        <f>15079.8+2974</f>
        <v>18053.8</v>
      </c>
    </row>
    <row r="734" spans="1:8" ht="30">
      <c r="A734" s="27" t="s">
        <v>260</v>
      </c>
      <c r="B734" s="35"/>
      <c r="C734" s="35" t="s">
        <v>118</v>
      </c>
      <c r="D734" s="35" t="s">
        <v>118</v>
      </c>
      <c r="E734" s="35" t="s">
        <v>784</v>
      </c>
      <c r="F734" s="77" t="s">
        <v>127</v>
      </c>
      <c r="G734" s="38">
        <v>4781.7</v>
      </c>
      <c r="H734" s="38">
        <v>4781.7</v>
      </c>
    </row>
    <row r="735" spans="1:8" ht="15">
      <c r="A735" s="27" t="s">
        <v>35</v>
      </c>
      <c r="B735" s="77"/>
      <c r="C735" s="77" t="s">
        <v>118</v>
      </c>
      <c r="D735" s="77" t="s">
        <v>118</v>
      </c>
      <c r="E735" s="58" t="s">
        <v>387</v>
      </c>
      <c r="F735" s="77"/>
      <c r="G735" s="33">
        <f>SUM(G736)</f>
        <v>3026</v>
      </c>
      <c r="H735" s="33">
        <f>SUM(H736)</f>
        <v>3026</v>
      </c>
    </row>
    <row r="736" spans="1:8" ht="15">
      <c r="A736" s="106" t="s">
        <v>408</v>
      </c>
      <c r="B736" s="35"/>
      <c r="C736" s="35" t="s">
        <v>118</v>
      </c>
      <c r="D736" s="35" t="s">
        <v>118</v>
      </c>
      <c r="E736" s="35" t="s">
        <v>409</v>
      </c>
      <c r="F736" s="77"/>
      <c r="G736" s="33">
        <f>SUM(G737:G737)</f>
        <v>3026</v>
      </c>
      <c r="H736" s="33">
        <f>SUM(H737:H737)</f>
        <v>3026</v>
      </c>
    </row>
    <row r="737" spans="1:8" ht="30">
      <c r="A737" s="27" t="s">
        <v>52</v>
      </c>
      <c r="B737" s="77"/>
      <c r="C737" s="77" t="s">
        <v>118</v>
      </c>
      <c r="D737" s="77" t="s">
        <v>118</v>
      </c>
      <c r="E737" s="43" t="s">
        <v>409</v>
      </c>
      <c r="F737" s="77" t="s">
        <v>95</v>
      </c>
      <c r="G737" s="33">
        <v>3026</v>
      </c>
      <c r="H737" s="33">
        <v>3026</v>
      </c>
    </row>
    <row r="738" spans="1:8" ht="30">
      <c r="A738" s="27" t="s">
        <v>658</v>
      </c>
      <c r="B738" s="35"/>
      <c r="C738" s="35" t="s">
        <v>118</v>
      </c>
      <c r="D738" s="35" t="s">
        <v>118</v>
      </c>
      <c r="E738" s="35" t="s">
        <v>410</v>
      </c>
      <c r="F738" s="35"/>
      <c r="G738" s="38">
        <f>G739+G744+G747</f>
        <v>3828.4</v>
      </c>
      <c r="H738" s="38">
        <f>H739+H744+H747</f>
        <v>3532</v>
      </c>
    </row>
    <row r="739" spans="1:8" ht="15">
      <c r="A739" s="27" t="s">
        <v>35</v>
      </c>
      <c r="B739" s="35"/>
      <c r="C739" s="35" t="s">
        <v>118</v>
      </c>
      <c r="D739" s="35" t="s">
        <v>118</v>
      </c>
      <c r="E739" s="35" t="s">
        <v>411</v>
      </c>
      <c r="F739" s="35"/>
      <c r="G739" s="38">
        <f>G742+G740</f>
        <v>3502</v>
      </c>
      <c r="H739" s="38">
        <f>H742+H740</f>
        <v>3532</v>
      </c>
    </row>
    <row r="740" spans="1:8" ht="15">
      <c r="A740" s="27" t="s">
        <v>517</v>
      </c>
      <c r="B740" s="35"/>
      <c r="C740" s="35" t="s">
        <v>118</v>
      </c>
      <c r="D740" s="35" t="s">
        <v>118</v>
      </c>
      <c r="E740" s="37" t="s">
        <v>612</v>
      </c>
      <c r="F740" s="35"/>
      <c r="G740" s="38">
        <f>G741</f>
        <v>502</v>
      </c>
      <c r="H740" s="38">
        <f>H741</f>
        <v>532</v>
      </c>
    </row>
    <row r="741" spans="1:8" ht="30">
      <c r="A741" s="27" t="s">
        <v>52</v>
      </c>
      <c r="B741" s="35"/>
      <c r="C741" s="35" t="s">
        <v>118</v>
      </c>
      <c r="D741" s="35" t="s">
        <v>118</v>
      </c>
      <c r="E741" s="37" t="s">
        <v>612</v>
      </c>
      <c r="F741" s="35" t="s">
        <v>95</v>
      </c>
      <c r="G741" s="38">
        <v>502</v>
      </c>
      <c r="H741" s="38">
        <v>532</v>
      </c>
    </row>
    <row r="742" spans="1:8" ht="30">
      <c r="A742" s="27" t="s">
        <v>412</v>
      </c>
      <c r="B742" s="58"/>
      <c r="C742" s="35" t="s">
        <v>118</v>
      </c>
      <c r="D742" s="35" t="s">
        <v>118</v>
      </c>
      <c r="E742" s="35" t="s">
        <v>413</v>
      </c>
      <c r="F742" s="35"/>
      <c r="G742" s="38">
        <f>SUM(G743:G743)</f>
        <v>3000</v>
      </c>
      <c r="H742" s="38">
        <f>SUM(H743:H743)</f>
        <v>3000</v>
      </c>
    </row>
    <row r="743" spans="1:8" ht="30">
      <c r="A743" s="27" t="s">
        <v>52</v>
      </c>
      <c r="B743" s="58"/>
      <c r="C743" s="35" t="s">
        <v>118</v>
      </c>
      <c r="D743" s="35" t="s">
        <v>118</v>
      </c>
      <c r="E743" s="35" t="s">
        <v>413</v>
      </c>
      <c r="F743" s="35" t="s">
        <v>95</v>
      </c>
      <c r="G743" s="38">
        <v>3000</v>
      </c>
      <c r="H743" s="38">
        <v>3000</v>
      </c>
    </row>
    <row r="744" spans="1:8" ht="30">
      <c r="A744" s="27" t="s">
        <v>45</v>
      </c>
      <c r="B744" s="35"/>
      <c r="C744" s="35" t="s">
        <v>118</v>
      </c>
      <c r="D744" s="35" t="s">
        <v>118</v>
      </c>
      <c r="E744" s="58" t="s">
        <v>414</v>
      </c>
      <c r="F744" s="35"/>
      <c r="G744" s="38">
        <f>SUM(G745)</f>
        <v>0</v>
      </c>
      <c r="H744" s="38">
        <f>SUM(H745)</f>
        <v>0</v>
      </c>
    </row>
    <row r="745" spans="1:8" ht="15">
      <c r="A745" s="27" t="s">
        <v>415</v>
      </c>
      <c r="B745" s="35"/>
      <c r="C745" s="35" t="s">
        <v>118</v>
      </c>
      <c r="D745" s="35" t="s">
        <v>118</v>
      </c>
      <c r="E745" s="58" t="s">
        <v>416</v>
      </c>
      <c r="F745" s="35"/>
      <c r="G745" s="38">
        <f>G746</f>
        <v>0</v>
      </c>
      <c r="H745" s="38">
        <f>H746</f>
        <v>0</v>
      </c>
    </row>
    <row r="746" spans="1:8" ht="45">
      <c r="A746" s="177" t="s">
        <v>51</v>
      </c>
      <c r="B746" s="35"/>
      <c r="C746" s="35" t="s">
        <v>118</v>
      </c>
      <c r="D746" s="35" t="s">
        <v>118</v>
      </c>
      <c r="E746" s="58" t="s">
        <v>416</v>
      </c>
      <c r="F746" s="35" t="s">
        <v>93</v>
      </c>
      <c r="G746" s="38">
        <v>0</v>
      </c>
      <c r="H746" s="38">
        <v>0</v>
      </c>
    </row>
    <row r="747" spans="1:8" ht="15">
      <c r="A747" s="27" t="s">
        <v>785</v>
      </c>
      <c r="B747" s="35"/>
      <c r="C747" s="35" t="s">
        <v>118</v>
      </c>
      <c r="D747" s="35" t="s">
        <v>118</v>
      </c>
      <c r="E747" s="35" t="s">
        <v>786</v>
      </c>
      <c r="F747" s="35"/>
      <c r="G747" s="38">
        <f>G748</f>
        <v>326.4</v>
      </c>
      <c r="H747" s="38">
        <f>H748</f>
        <v>0</v>
      </c>
    </row>
    <row r="748" spans="1:8" ht="27.75" customHeight="1">
      <c r="A748" s="27" t="s">
        <v>517</v>
      </c>
      <c r="B748" s="35"/>
      <c r="C748" s="35" t="s">
        <v>118</v>
      </c>
      <c r="D748" s="35" t="s">
        <v>118</v>
      </c>
      <c r="E748" s="35" t="s">
        <v>787</v>
      </c>
      <c r="F748" s="35"/>
      <c r="G748" s="38">
        <f>G749+G750</f>
        <v>326.4</v>
      </c>
      <c r="H748" s="38">
        <f>H749+H750</f>
        <v>0</v>
      </c>
    </row>
    <row r="749" spans="1:8" ht="45">
      <c r="A749" s="177" t="s">
        <v>51</v>
      </c>
      <c r="B749" s="35"/>
      <c r="C749" s="35" t="s">
        <v>118</v>
      </c>
      <c r="D749" s="35" t="s">
        <v>118</v>
      </c>
      <c r="E749" s="35" t="s">
        <v>787</v>
      </c>
      <c r="F749" s="35" t="s">
        <v>93</v>
      </c>
      <c r="G749" s="38">
        <v>35</v>
      </c>
      <c r="H749" s="38">
        <v>0</v>
      </c>
    </row>
    <row r="750" spans="1:8" ht="30">
      <c r="A750" s="27" t="s">
        <v>52</v>
      </c>
      <c r="B750" s="35"/>
      <c r="C750" s="35" t="s">
        <v>118</v>
      </c>
      <c r="D750" s="35" t="s">
        <v>118</v>
      </c>
      <c r="E750" s="35" t="s">
        <v>787</v>
      </c>
      <c r="F750" s="35" t="s">
        <v>95</v>
      </c>
      <c r="G750" s="38">
        <f>261.4+30</f>
        <v>291.4</v>
      </c>
      <c r="H750" s="38">
        <v>0</v>
      </c>
    </row>
    <row r="751" spans="1:8" ht="15">
      <c r="A751" s="27" t="s">
        <v>195</v>
      </c>
      <c r="B751" s="58"/>
      <c r="C751" s="35" t="s">
        <v>118</v>
      </c>
      <c r="D751" s="35" t="s">
        <v>185</v>
      </c>
      <c r="E751" s="58"/>
      <c r="F751" s="58"/>
      <c r="G751" s="33">
        <f>G752</f>
        <v>55712.9</v>
      </c>
      <c r="H751" s="33">
        <f>H752</f>
        <v>55712.9</v>
      </c>
    </row>
    <row r="752" spans="1:8" ht="30">
      <c r="A752" s="27" t="s">
        <v>654</v>
      </c>
      <c r="B752" s="77"/>
      <c r="C752" s="77" t="s">
        <v>118</v>
      </c>
      <c r="D752" s="77" t="s">
        <v>185</v>
      </c>
      <c r="E752" s="58" t="s">
        <v>386</v>
      </c>
      <c r="F752" s="58"/>
      <c r="G752" s="33">
        <f>G753+G755+G758+G765+G768</f>
        <v>55712.9</v>
      </c>
      <c r="H752" s="33">
        <f>H753+H755+H758+H765+H768</f>
        <v>55712.9</v>
      </c>
    </row>
    <row r="753" spans="1:8" ht="30">
      <c r="A753" s="27" t="s">
        <v>518</v>
      </c>
      <c r="B753" s="35"/>
      <c r="C753" s="35" t="s">
        <v>118</v>
      </c>
      <c r="D753" s="35" t="s">
        <v>185</v>
      </c>
      <c r="E753" s="37" t="s">
        <v>788</v>
      </c>
      <c r="F753" s="43"/>
      <c r="G753" s="38">
        <f>G754</f>
        <v>1390</v>
      </c>
      <c r="H753" s="38">
        <f>H754</f>
        <v>1390</v>
      </c>
    </row>
    <row r="754" spans="1:8" ht="30">
      <c r="A754" s="27" t="s">
        <v>52</v>
      </c>
      <c r="B754" s="35"/>
      <c r="C754" s="35" t="s">
        <v>118</v>
      </c>
      <c r="D754" s="35" t="s">
        <v>185</v>
      </c>
      <c r="E754" s="37" t="s">
        <v>788</v>
      </c>
      <c r="F754" s="43">
        <v>200</v>
      </c>
      <c r="G754" s="38">
        <f>1120+180+90</f>
        <v>1390</v>
      </c>
      <c r="H754" s="38">
        <f>1120+180+90</f>
        <v>1390</v>
      </c>
    </row>
    <row r="755" spans="1:8" ht="15">
      <c r="A755" s="27" t="s">
        <v>35</v>
      </c>
      <c r="B755" s="35"/>
      <c r="C755" s="35" t="s">
        <v>118</v>
      </c>
      <c r="D755" s="35" t="s">
        <v>185</v>
      </c>
      <c r="E755" s="37" t="s">
        <v>387</v>
      </c>
      <c r="F755" s="35"/>
      <c r="G755" s="38">
        <f>SUM(G756)</f>
        <v>490</v>
      </c>
      <c r="H755" s="38">
        <f>SUM(H756)</f>
        <v>490</v>
      </c>
    </row>
    <row r="756" spans="1:8" ht="15">
      <c r="A756" s="106" t="s">
        <v>664</v>
      </c>
      <c r="B756" s="35"/>
      <c r="C756" s="35" t="s">
        <v>118</v>
      </c>
      <c r="D756" s="35" t="s">
        <v>185</v>
      </c>
      <c r="E756" s="37" t="s">
        <v>481</v>
      </c>
      <c r="F756" s="35"/>
      <c r="G756" s="38">
        <f>G757</f>
        <v>490</v>
      </c>
      <c r="H756" s="38">
        <f>H757</f>
        <v>490</v>
      </c>
    </row>
    <row r="757" spans="1:8" ht="30">
      <c r="A757" s="27" t="s">
        <v>52</v>
      </c>
      <c r="B757" s="35"/>
      <c r="C757" s="35" t="s">
        <v>118</v>
      </c>
      <c r="D757" s="35" t="s">
        <v>185</v>
      </c>
      <c r="E757" s="37" t="s">
        <v>481</v>
      </c>
      <c r="F757" s="35" t="s">
        <v>95</v>
      </c>
      <c r="G757" s="38">
        <v>490</v>
      </c>
      <c r="H757" s="38">
        <v>490</v>
      </c>
    </row>
    <row r="758" spans="1:8" ht="30">
      <c r="A758" s="107" t="s">
        <v>45</v>
      </c>
      <c r="B758" s="81"/>
      <c r="C758" s="81" t="s">
        <v>118</v>
      </c>
      <c r="D758" s="128" t="s">
        <v>185</v>
      </c>
      <c r="E758" s="87" t="s">
        <v>392</v>
      </c>
      <c r="F758" s="88"/>
      <c r="G758" s="82">
        <f>G759+G762</f>
        <v>4040.4</v>
      </c>
      <c r="H758" s="82">
        <f>H759+H762</f>
        <v>4040.4</v>
      </c>
    </row>
    <row r="759" spans="1:8" ht="60">
      <c r="A759" s="27" t="s">
        <v>476</v>
      </c>
      <c r="B759" s="35"/>
      <c r="C759" s="35" t="s">
        <v>118</v>
      </c>
      <c r="D759" s="35" t="s">
        <v>185</v>
      </c>
      <c r="E759" s="37" t="s">
        <v>789</v>
      </c>
      <c r="F759" s="35"/>
      <c r="G759" s="33">
        <f>G760+G761</f>
        <v>2977.9</v>
      </c>
      <c r="H759" s="33">
        <f>H760+H761</f>
        <v>2977.9</v>
      </c>
    </row>
    <row r="760" spans="1:8" ht="45">
      <c r="A760" s="27" t="s">
        <v>51</v>
      </c>
      <c r="B760" s="35"/>
      <c r="C760" s="35" t="s">
        <v>118</v>
      </c>
      <c r="D760" s="35" t="s">
        <v>185</v>
      </c>
      <c r="E760" s="37" t="s">
        <v>789</v>
      </c>
      <c r="F760" s="35" t="s">
        <v>93</v>
      </c>
      <c r="G760" s="33">
        <v>2575.4</v>
      </c>
      <c r="H760" s="33">
        <v>2575.4</v>
      </c>
    </row>
    <row r="761" spans="1:8" ht="30">
      <c r="A761" s="27" t="s">
        <v>52</v>
      </c>
      <c r="B761" s="35"/>
      <c r="C761" s="35" t="s">
        <v>118</v>
      </c>
      <c r="D761" s="35" t="s">
        <v>185</v>
      </c>
      <c r="E761" s="37" t="s">
        <v>789</v>
      </c>
      <c r="F761" s="35" t="s">
        <v>95</v>
      </c>
      <c r="G761" s="33">
        <v>402.5</v>
      </c>
      <c r="H761" s="33">
        <v>402.5</v>
      </c>
    </row>
    <row r="762" spans="1:8" ht="15">
      <c r="A762" s="107" t="s">
        <v>790</v>
      </c>
      <c r="B762" s="81"/>
      <c r="C762" s="81" t="s">
        <v>118</v>
      </c>
      <c r="D762" s="128" t="s">
        <v>185</v>
      </c>
      <c r="E762" s="87" t="s">
        <v>613</v>
      </c>
      <c r="F762" s="88"/>
      <c r="G762" s="82">
        <f>G763+G764</f>
        <v>1062.5</v>
      </c>
      <c r="H762" s="82">
        <f>H763+H764</f>
        <v>1062.5</v>
      </c>
    </row>
    <row r="763" spans="1:8" ht="45">
      <c r="A763" s="107" t="s">
        <v>51</v>
      </c>
      <c r="B763" s="81"/>
      <c r="C763" s="81" t="s">
        <v>118</v>
      </c>
      <c r="D763" s="128" t="s">
        <v>185</v>
      </c>
      <c r="E763" s="87" t="s">
        <v>613</v>
      </c>
      <c r="F763" s="88" t="s">
        <v>93</v>
      </c>
      <c r="G763" s="82">
        <f>785.4+132.6</f>
        <v>918</v>
      </c>
      <c r="H763" s="82">
        <f>785.4+132.6</f>
        <v>918</v>
      </c>
    </row>
    <row r="764" spans="1:8" ht="30">
      <c r="A764" s="79" t="s">
        <v>52</v>
      </c>
      <c r="B764" s="81"/>
      <c r="C764" s="81" t="s">
        <v>118</v>
      </c>
      <c r="D764" s="128" t="s">
        <v>185</v>
      </c>
      <c r="E764" s="87" t="s">
        <v>613</v>
      </c>
      <c r="F764" s="88" t="s">
        <v>95</v>
      </c>
      <c r="G764" s="82">
        <v>144.5</v>
      </c>
      <c r="H764" s="82">
        <v>144.5</v>
      </c>
    </row>
    <row r="765" spans="1:8" ht="30">
      <c r="A765" s="27" t="s">
        <v>655</v>
      </c>
      <c r="B765" s="35"/>
      <c r="C765" s="35" t="s">
        <v>118</v>
      </c>
      <c r="D765" s="35" t="s">
        <v>185</v>
      </c>
      <c r="E765" s="58" t="s">
        <v>394</v>
      </c>
      <c r="F765" s="43"/>
      <c r="G765" s="38">
        <f>SUM(G766)</f>
        <v>228</v>
      </c>
      <c r="H765" s="38">
        <f>SUM(H766)</f>
        <v>228</v>
      </c>
    </row>
    <row r="766" spans="1:8" ht="15">
      <c r="A766" s="27" t="s">
        <v>35</v>
      </c>
      <c r="B766" s="35"/>
      <c r="C766" s="35" t="s">
        <v>118</v>
      </c>
      <c r="D766" s="35" t="s">
        <v>185</v>
      </c>
      <c r="E766" s="58" t="s">
        <v>395</v>
      </c>
      <c r="F766" s="43"/>
      <c r="G766" s="38">
        <f>SUM(G767)</f>
        <v>228</v>
      </c>
      <c r="H766" s="38">
        <f>SUM(H767)</f>
        <v>228</v>
      </c>
    </row>
    <row r="767" spans="1:8" ht="30">
      <c r="A767" s="27" t="s">
        <v>52</v>
      </c>
      <c r="B767" s="35"/>
      <c r="C767" s="35" t="s">
        <v>118</v>
      </c>
      <c r="D767" s="35" t="s">
        <v>185</v>
      </c>
      <c r="E767" s="58" t="s">
        <v>395</v>
      </c>
      <c r="F767" s="43">
        <v>200</v>
      </c>
      <c r="G767" s="38">
        <v>228</v>
      </c>
      <c r="H767" s="38">
        <v>228</v>
      </c>
    </row>
    <row r="768" spans="1:8" ht="45">
      <c r="A768" s="27" t="s">
        <v>665</v>
      </c>
      <c r="B768" s="35"/>
      <c r="C768" s="35" t="s">
        <v>118</v>
      </c>
      <c r="D768" s="35" t="s">
        <v>185</v>
      </c>
      <c r="E768" s="34" t="s">
        <v>417</v>
      </c>
      <c r="F768" s="35"/>
      <c r="G768" s="38">
        <f>SUM(G775+G769)</f>
        <v>49564.5</v>
      </c>
      <c r="H768" s="38">
        <f>SUM(H775+H769)</f>
        <v>49564.5</v>
      </c>
    </row>
    <row r="769" spans="1:8" ht="30">
      <c r="A769" s="79" t="s">
        <v>80</v>
      </c>
      <c r="B769" s="81"/>
      <c r="C769" s="81" t="s">
        <v>118</v>
      </c>
      <c r="D769" s="81" t="s">
        <v>185</v>
      </c>
      <c r="E769" s="80" t="s">
        <v>614</v>
      </c>
      <c r="F769" s="81"/>
      <c r="G769" s="82">
        <f>G770+G773</f>
        <v>13456.2</v>
      </c>
      <c r="H769" s="82">
        <f>H770+H773</f>
        <v>13456.2</v>
      </c>
    </row>
    <row r="770" spans="1:8" ht="15">
      <c r="A770" s="79" t="s">
        <v>82</v>
      </c>
      <c r="B770" s="81"/>
      <c r="C770" s="81" t="s">
        <v>118</v>
      </c>
      <c r="D770" s="81" t="s">
        <v>185</v>
      </c>
      <c r="E770" s="80" t="s">
        <v>615</v>
      </c>
      <c r="F770" s="81"/>
      <c r="G770" s="82">
        <f>+G771+G772</f>
        <v>13456.2</v>
      </c>
      <c r="H770" s="82">
        <f>+H771+H772</f>
        <v>13456.2</v>
      </c>
    </row>
    <row r="771" spans="1:8" ht="45">
      <c r="A771" s="79" t="s">
        <v>51</v>
      </c>
      <c r="B771" s="81"/>
      <c r="C771" s="81" t="s">
        <v>118</v>
      </c>
      <c r="D771" s="81" t="s">
        <v>185</v>
      </c>
      <c r="E771" s="80" t="s">
        <v>615</v>
      </c>
      <c r="F771" s="81" t="s">
        <v>93</v>
      </c>
      <c r="G771" s="82">
        <v>13456</v>
      </c>
      <c r="H771" s="82">
        <v>13456</v>
      </c>
    </row>
    <row r="772" spans="1:8" ht="30">
      <c r="A772" s="79" t="s">
        <v>52</v>
      </c>
      <c r="B772" s="81"/>
      <c r="C772" s="81" t="s">
        <v>118</v>
      </c>
      <c r="D772" s="81" t="s">
        <v>185</v>
      </c>
      <c r="E772" s="80" t="s">
        <v>615</v>
      </c>
      <c r="F772" s="81" t="s">
        <v>95</v>
      </c>
      <c r="G772" s="82">
        <v>0.2</v>
      </c>
      <c r="H772" s="82">
        <v>0.2</v>
      </c>
    </row>
    <row r="773" spans="1:8" ht="30">
      <c r="A773" s="79" t="s">
        <v>791</v>
      </c>
      <c r="B773" s="81"/>
      <c r="C773" s="81" t="s">
        <v>118</v>
      </c>
      <c r="D773" s="81" t="s">
        <v>185</v>
      </c>
      <c r="E773" s="80" t="s">
        <v>792</v>
      </c>
      <c r="F773" s="81"/>
      <c r="G773" s="82">
        <f>SUM(G774)</f>
        <v>0</v>
      </c>
      <c r="H773" s="82">
        <f>SUM(H774)</f>
        <v>0</v>
      </c>
    </row>
    <row r="774" spans="1:8" ht="30">
      <c r="A774" s="79" t="s">
        <v>52</v>
      </c>
      <c r="B774" s="81"/>
      <c r="C774" s="81" t="s">
        <v>118</v>
      </c>
      <c r="D774" s="81" t="s">
        <v>185</v>
      </c>
      <c r="E774" s="80" t="s">
        <v>792</v>
      </c>
      <c r="F774" s="81" t="s">
        <v>95</v>
      </c>
      <c r="G774" s="82">
        <v>0</v>
      </c>
      <c r="H774" s="82">
        <v>0</v>
      </c>
    </row>
    <row r="775" spans="1:8" ht="30">
      <c r="A775" s="27" t="s">
        <v>45</v>
      </c>
      <c r="B775" s="35"/>
      <c r="C775" s="35" t="s">
        <v>118</v>
      </c>
      <c r="D775" s="35" t="s">
        <v>185</v>
      </c>
      <c r="E775" s="43" t="s">
        <v>418</v>
      </c>
      <c r="F775" s="35"/>
      <c r="G775" s="38">
        <f>SUM(G776)</f>
        <v>36108.299999999996</v>
      </c>
      <c r="H775" s="38">
        <f>SUM(H776)</f>
        <v>36108.299999999996</v>
      </c>
    </row>
    <row r="776" spans="1:8" ht="15">
      <c r="A776" s="106" t="s">
        <v>664</v>
      </c>
      <c r="B776" s="35"/>
      <c r="C776" s="35" t="s">
        <v>118</v>
      </c>
      <c r="D776" s="35" t="s">
        <v>185</v>
      </c>
      <c r="E776" s="43" t="s">
        <v>419</v>
      </c>
      <c r="F776" s="35"/>
      <c r="G776" s="38">
        <f>G777+G778+G779</f>
        <v>36108.299999999996</v>
      </c>
      <c r="H776" s="38">
        <f>H777+H778+H779</f>
        <v>36108.299999999996</v>
      </c>
    </row>
    <row r="777" spans="1:8" ht="45">
      <c r="A777" s="177" t="s">
        <v>51</v>
      </c>
      <c r="B777" s="35"/>
      <c r="C777" s="35" t="s">
        <v>118</v>
      </c>
      <c r="D777" s="35" t="s">
        <v>185</v>
      </c>
      <c r="E777" s="43" t="s">
        <v>419</v>
      </c>
      <c r="F777" s="35" t="s">
        <v>93</v>
      </c>
      <c r="G777" s="38">
        <v>30001.9</v>
      </c>
      <c r="H777" s="38">
        <v>30001.9</v>
      </c>
    </row>
    <row r="778" spans="1:8" ht="30">
      <c r="A778" s="27" t="s">
        <v>52</v>
      </c>
      <c r="B778" s="35"/>
      <c r="C778" s="35" t="s">
        <v>118</v>
      </c>
      <c r="D778" s="35" t="s">
        <v>185</v>
      </c>
      <c r="E778" s="43" t="s">
        <v>419</v>
      </c>
      <c r="F778" s="35" t="s">
        <v>95</v>
      </c>
      <c r="G778" s="38">
        <v>5661.2</v>
      </c>
      <c r="H778" s="38">
        <v>5661.2</v>
      </c>
    </row>
    <row r="779" spans="1:8" ht="15">
      <c r="A779" s="27" t="s">
        <v>22</v>
      </c>
      <c r="B779" s="35"/>
      <c r="C779" s="35" t="s">
        <v>118</v>
      </c>
      <c r="D779" s="35" t="s">
        <v>185</v>
      </c>
      <c r="E779" s="43" t="s">
        <v>419</v>
      </c>
      <c r="F779" s="35" t="s">
        <v>100</v>
      </c>
      <c r="G779" s="38">
        <v>445.2</v>
      </c>
      <c r="H779" s="38">
        <v>445.2</v>
      </c>
    </row>
    <row r="780" spans="1:8" ht="15">
      <c r="A780" s="27" t="s">
        <v>30</v>
      </c>
      <c r="B780" s="35"/>
      <c r="C780" s="35" t="s">
        <v>31</v>
      </c>
      <c r="D780" s="35" t="s">
        <v>32</v>
      </c>
      <c r="E780" s="37"/>
      <c r="F780" s="35"/>
      <c r="G780" s="38">
        <f>SUM(G781+G790)</f>
        <v>69430.5</v>
      </c>
      <c r="H780" s="38">
        <f>SUM(H781+H790)</f>
        <v>69430.5</v>
      </c>
    </row>
    <row r="781" spans="1:8" ht="15">
      <c r="A781" s="27" t="s">
        <v>53</v>
      </c>
      <c r="B781" s="35"/>
      <c r="C781" s="35" t="s">
        <v>31</v>
      </c>
      <c r="D781" s="35" t="s">
        <v>54</v>
      </c>
      <c r="E781" s="37"/>
      <c r="F781" s="35"/>
      <c r="G781" s="38">
        <f>G782+G787</f>
        <v>27448</v>
      </c>
      <c r="H781" s="38">
        <f>H782+H787</f>
        <v>27448</v>
      </c>
    </row>
    <row r="782" spans="1:8" ht="30">
      <c r="A782" s="27" t="s">
        <v>565</v>
      </c>
      <c r="B782" s="77"/>
      <c r="C782" s="77" t="s">
        <v>31</v>
      </c>
      <c r="D782" s="77" t="s">
        <v>54</v>
      </c>
      <c r="E782" s="34" t="s">
        <v>429</v>
      </c>
      <c r="F782" s="35"/>
      <c r="G782" s="38">
        <f>G783</f>
        <v>5113</v>
      </c>
      <c r="H782" s="38">
        <f>H783</f>
        <v>5113</v>
      </c>
    </row>
    <row r="783" spans="1:8" ht="30">
      <c r="A783" s="27" t="s">
        <v>443</v>
      </c>
      <c r="B783" s="77"/>
      <c r="C783" s="77" t="s">
        <v>31</v>
      </c>
      <c r="D783" s="77" t="s">
        <v>54</v>
      </c>
      <c r="E783" s="34" t="s">
        <v>444</v>
      </c>
      <c r="F783" s="35"/>
      <c r="G783" s="38">
        <f>G784</f>
        <v>5113</v>
      </c>
      <c r="H783" s="38">
        <f>H784</f>
        <v>5113</v>
      </c>
    </row>
    <row r="784" spans="1:8" ht="45">
      <c r="A784" s="27" t="s">
        <v>456</v>
      </c>
      <c r="B784" s="77"/>
      <c r="C784" s="77" t="s">
        <v>31</v>
      </c>
      <c r="D784" s="77" t="s">
        <v>54</v>
      </c>
      <c r="E784" s="34" t="s">
        <v>712</v>
      </c>
      <c r="F784" s="35"/>
      <c r="G784" s="38">
        <f>G785+G786</f>
        <v>5113</v>
      </c>
      <c r="H784" s="38">
        <f>H785+H786</f>
        <v>5113</v>
      </c>
    </row>
    <row r="785" spans="1:8" ht="15">
      <c r="A785" s="27" t="s">
        <v>42</v>
      </c>
      <c r="B785" s="77"/>
      <c r="C785" s="77" t="s">
        <v>31</v>
      </c>
      <c r="D785" s="77" t="s">
        <v>54</v>
      </c>
      <c r="E785" s="34" t="s">
        <v>712</v>
      </c>
      <c r="F785" s="77" t="s">
        <v>103</v>
      </c>
      <c r="G785" s="38">
        <v>4656</v>
      </c>
      <c r="H785" s="38">
        <v>4656</v>
      </c>
    </row>
    <row r="786" spans="1:8" ht="30">
      <c r="A786" s="27" t="s">
        <v>126</v>
      </c>
      <c r="B786" s="35"/>
      <c r="C786" s="77" t="s">
        <v>31</v>
      </c>
      <c r="D786" s="77" t="s">
        <v>54</v>
      </c>
      <c r="E786" s="34" t="s">
        <v>712</v>
      </c>
      <c r="F786" s="35" t="s">
        <v>127</v>
      </c>
      <c r="G786" s="38">
        <v>457</v>
      </c>
      <c r="H786" s="38">
        <v>457</v>
      </c>
    </row>
    <row r="787" spans="1:8" ht="30">
      <c r="A787" s="27" t="s">
        <v>793</v>
      </c>
      <c r="B787" s="35"/>
      <c r="C787" s="35" t="s">
        <v>31</v>
      </c>
      <c r="D787" s="35" t="s">
        <v>54</v>
      </c>
      <c r="E787" s="34" t="s">
        <v>234</v>
      </c>
      <c r="F787" s="35"/>
      <c r="G787" s="33">
        <f>G788</f>
        <v>22335</v>
      </c>
      <c r="H787" s="33">
        <f>H788</f>
        <v>22335</v>
      </c>
    </row>
    <row r="788" spans="1:8" ht="45">
      <c r="A788" s="27" t="s">
        <v>477</v>
      </c>
      <c r="B788" s="35"/>
      <c r="C788" s="35" t="s">
        <v>31</v>
      </c>
      <c r="D788" s="35" t="s">
        <v>54</v>
      </c>
      <c r="E788" s="34" t="s">
        <v>794</v>
      </c>
      <c r="F788" s="35"/>
      <c r="G788" s="33">
        <f>G789</f>
        <v>22335</v>
      </c>
      <c r="H788" s="33">
        <f>H789</f>
        <v>22335</v>
      </c>
    </row>
    <row r="789" spans="1:8" ht="15">
      <c r="A789" s="27" t="s">
        <v>42</v>
      </c>
      <c r="B789" s="35"/>
      <c r="C789" s="35" t="s">
        <v>31</v>
      </c>
      <c r="D789" s="35" t="s">
        <v>54</v>
      </c>
      <c r="E789" s="34" t="s">
        <v>794</v>
      </c>
      <c r="F789" s="35" t="s">
        <v>103</v>
      </c>
      <c r="G789" s="33">
        <v>22335</v>
      </c>
      <c r="H789" s="33">
        <v>22335</v>
      </c>
    </row>
    <row r="790" spans="1:8" ht="15">
      <c r="A790" s="27" t="s">
        <v>201</v>
      </c>
      <c r="B790" s="58"/>
      <c r="C790" s="35" t="s">
        <v>31</v>
      </c>
      <c r="D790" s="35" t="s">
        <v>13</v>
      </c>
      <c r="E790" s="34"/>
      <c r="F790" s="58"/>
      <c r="G790" s="33">
        <f>G791+G794</f>
        <v>41982.5</v>
      </c>
      <c r="H790" s="33">
        <f>H791+H794</f>
        <v>41982.5</v>
      </c>
    </row>
    <row r="791" spans="1:8" ht="30">
      <c r="A791" s="27" t="s">
        <v>643</v>
      </c>
      <c r="B791" s="35"/>
      <c r="C791" s="35" t="s">
        <v>31</v>
      </c>
      <c r="D791" s="35" t="s">
        <v>13</v>
      </c>
      <c r="E791" s="37" t="s">
        <v>469</v>
      </c>
      <c r="F791" s="35"/>
      <c r="G791" s="33">
        <f>G792</f>
        <v>31687.8</v>
      </c>
      <c r="H791" s="33">
        <f>H792</f>
        <v>31687.8</v>
      </c>
    </row>
    <row r="792" spans="1:8" ht="60">
      <c r="A792" s="27" t="s">
        <v>478</v>
      </c>
      <c r="B792" s="35"/>
      <c r="C792" s="35" t="s">
        <v>31</v>
      </c>
      <c r="D792" s="35" t="s">
        <v>13</v>
      </c>
      <c r="E792" s="34" t="s">
        <v>795</v>
      </c>
      <c r="F792" s="35"/>
      <c r="G792" s="33">
        <f>G793</f>
        <v>31687.8</v>
      </c>
      <c r="H792" s="33">
        <f>H793</f>
        <v>31687.8</v>
      </c>
    </row>
    <row r="793" spans="1:8" ht="15">
      <c r="A793" s="27" t="s">
        <v>42</v>
      </c>
      <c r="B793" s="77"/>
      <c r="C793" s="35" t="s">
        <v>31</v>
      </c>
      <c r="D793" s="35" t="s">
        <v>13</v>
      </c>
      <c r="E793" s="34" t="s">
        <v>795</v>
      </c>
      <c r="F793" s="35">
        <v>300</v>
      </c>
      <c r="G793" s="33">
        <v>31687.8</v>
      </c>
      <c r="H793" s="33">
        <v>31687.8</v>
      </c>
    </row>
    <row r="794" spans="1:8" ht="30">
      <c r="A794" s="27" t="s">
        <v>654</v>
      </c>
      <c r="B794" s="58"/>
      <c r="C794" s="35" t="s">
        <v>31</v>
      </c>
      <c r="D794" s="35" t="s">
        <v>13</v>
      </c>
      <c r="E794" s="58" t="s">
        <v>386</v>
      </c>
      <c r="F794" s="58"/>
      <c r="G794" s="33">
        <f>G795</f>
        <v>10294.7</v>
      </c>
      <c r="H794" s="33">
        <f>H795</f>
        <v>10294.7</v>
      </c>
    </row>
    <row r="795" spans="1:8" ht="90">
      <c r="A795" s="27" t="s">
        <v>796</v>
      </c>
      <c r="B795" s="35"/>
      <c r="C795" s="35" t="s">
        <v>31</v>
      </c>
      <c r="D795" s="35" t="s">
        <v>13</v>
      </c>
      <c r="E795" s="58" t="s">
        <v>797</v>
      </c>
      <c r="F795" s="35"/>
      <c r="G795" s="38">
        <f>G796</f>
        <v>10294.7</v>
      </c>
      <c r="H795" s="38">
        <f>H796</f>
        <v>10294.7</v>
      </c>
    </row>
    <row r="796" spans="1:8" ht="15">
      <c r="A796" s="27" t="s">
        <v>42</v>
      </c>
      <c r="B796" s="35"/>
      <c r="C796" s="35" t="s">
        <v>31</v>
      </c>
      <c r="D796" s="35" t="s">
        <v>13</v>
      </c>
      <c r="E796" s="58" t="s">
        <v>797</v>
      </c>
      <c r="F796" s="35" t="s">
        <v>103</v>
      </c>
      <c r="G796" s="38">
        <f>3000+7294.7</f>
        <v>10294.7</v>
      </c>
      <c r="H796" s="38">
        <f>3000+7294.7</f>
        <v>10294.7</v>
      </c>
    </row>
    <row r="797" spans="1:8" s="118" customFormat="1" ht="28.5">
      <c r="A797" s="141" t="s">
        <v>660</v>
      </c>
      <c r="B797" s="46" t="s">
        <v>116</v>
      </c>
      <c r="C797" s="46"/>
      <c r="D797" s="46"/>
      <c r="E797" s="46"/>
      <c r="F797" s="46"/>
      <c r="G797" s="48">
        <f>G798+G811+G864</f>
        <v>245360.4</v>
      </c>
      <c r="H797" s="48">
        <f>H798+H811+H864</f>
        <v>235427.1</v>
      </c>
    </row>
    <row r="798" spans="1:8" ht="15">
      <c r="A798" s="31" t="s">
        <v>117</v>
      </c>
      <c r="B798" s="32"/>
      <c r="C798" s="32" t="s">
        <v>118</v>
      </c>
      <c r="D798" s="32"/>
      <c r="E798" s="32"/>
      <c r="F798" s="32"/>
      <c r="G798" s="50">
        <f>G799</f>
        <v>82752.40000000001</v>
      </c>
      <c r="H798" s="50">
        <f>H799</f>
        <v>85938.7</v>
      </c>
    </row>
    <row r="799" spans="1:8" ht="15">
      <c r="A799" s="31" t="s">
        <v>119</v>
      </c>
      <c r="B799" s="32"/>
      <c r="C799" s="32" t="s">
        <v>118</v>
      </c>
      <c r="D799" s="32" t="s">
        <v>54</v>
      </c>
      <c r="E799" s="32"/>
      <c r="F799" s="32"/>
      <c r="G799" s="50">
        <f>G806+G800</f>
        <v>82752.40000000001</v>
      </c>
      <c r="H799" s="50">
        <f>H806+H800</f>
        <v>85938.7</v>
      </c>
    </row>
    <row r="800" spans="1:8" ht="30">
      <c r="A800" s="27" t="s">
        <v>588</v>
      </c>
      <c r="B800" s="129"/>
      <c r="C800" s="35" t="s">
        <v>118</v>
      </c>
      <c r="D800" s="35" t="s">
        <v>54</v>
      </c>
      <c r="E800" s="35" t="s">
        <v>589</v>
      </c>
      <c r="F800" s="130"/>
      <c r="G800" s="38">
        <f aca="true" t="shared" si="38" ref="G800:H804">G801</f>
        <v>349.8</v>
      </c>
      <c r="H800" s="38">
        <f t="shared" si="38"/>
        <v>416.5</v>
      </c>
    </row>
    <row r="801" spans="1:8" ht="30">
      <c r="A801" s="103" t="s">
        <v>162</v>
      </c>
      <c r="B801" s="129"/>
      <c r="C801" s="35" t="s">
        <v>118</v>
      </c>
      <c r="D801" s="35" t="s">
        <v>54</v>
      </c>
      <c r="E801" s="35" t="s">
        <v>590</v>
      </c>
      <c r="F801" s="130"/>
      <c r="G801" s="38">
        <f t="shared" si="38"/>
        <v>349.8</v>
      </c>
      <c r="H801" s="38">
        <f t="shared" si="38"/>
        <v>416.5</v>
      </c>
    </row>
    <row r="802" spans="1:8" ht="15">
      <c r="A802" s="103" t="s">
        <v>755</v>
      </c>
      <c r="B802" s="129"/>
      <c r="C802" s="35" t="s">
        <v>118</v>
      </c>
      <c r="D802" s="35" t="s">
        <v>54</v>
      </c>
      <c r="E802" s="35" t="s">
        <v>756</v>
      </c>
      <c r="F802" s="130"/>
      <c r="G802" s="38">
        <f t="shared" si="38"/>
        <v>349.8</v>
      </c>
      <c r="H802" s="38">
        <f t="shared" si="38"/>
        <v>416.5</v>
      </c>
    </row>
    <row r="803" spans="1:8" ht="15">
      <c r="A803" s="104" t="s">
        <v>757</v>
      </c>
      <c r="B803" s="129"/>
      <c r="C803" s="35" t="s">
        <v>118</v>
      </c>
      <c r="D803" s="35" t="s">
        <v>54</v>
      </c>
      <c r="E803" s="35" t="s">
        <v>758</v>
      </c>
      <c r="F803" s="130"/>
      <c r="G803" s="38">
        <f t="shared" si="38"/>
        <v>349.8</v>
      </c>
      <c r="H803" s="38">
        <f t="shared" si="38"/>
        <v>416.5</v>
      </c>
    </row>
    <row r="804" spans="1:8" ht="45">
      <c r="A804" s="103" t="s">
        <v>759</v>
      </c>
      <c r="B804" s="129"/>
      <c r="C804" s="35" t="s">
        <v>118</v>
      </c>
      <c r="D804" s="35" t="s">
        <v>54</v>
      </c>
      <c r="E804" s="35" t="s">
        <v>760</v>
      </c>
      <c r="F804" s="130"/>
      <c r="G804" s="38">
        <f t="shared" si="38"/>
        <v>349.8</v>
      </c>
      <c r="H804" s="38">
        <f t="shared" si="38"/>
        <v>416.5</v>
      </c>
    </row>
    <row r="805" spans="1:8" ht="30">
      <c r="A805" s="44" t="s">
        <v>126</v>
      </c>
      <c r="B805" s="129"/>
      <c r="C805" s="35" t="s">
        <v>118</v>
      </c>
      <c r="D805" s="35" t="s">
        <v>54</v>
      </c>
      <c r="E805" s="35" t="s">
        <v>760</v>
      </c>
      <c r="F805" s="130" t="s">
        <v>127</v>
      </c>
      <c r="G805" s="38">
        <v>349.8</v>
      </c>
      <c r="H805" s="38">
        <v>416.5</v>
      </c>
    </row>
    <row r="806" spans="1:8" ht="15">
      <c r="A806" s="44" t="s">
        <v>592</v>
      </c>
      <c r="B806" s="35"/>
      <c r="C806" s="35" t="s">
        <v>118</v>
      </c>
      <c r="D806" s="35" t="s">
        <v>54</v>
      </c>
      <c r="E806" s="35" t="s">
        <v>120</v>
      </c>
      <c r="F806" s="130"/>
      <c r="G806" s="38">
        <f>SUM(G807)</f>
        <v>82402.6</v>
      </c>
      <c r="H806" s="38">
        <f>SUM(H807)</f>
        <v>85522.2</v>
      </c>
    </row>
    <row r="807" spans="1:8" ht="15">
      <c r="A807" s="44" t="s">
        <v>121</v>
      </c>
      <c r="B807" s="35"/>
      <c r="C807" s="35" t="s">
        <v>118</v>
      </c>
      <c r="D807" s="35" t="s">
        <v>54</v>
      </c>
      <c r="E807" s="35" t="s">
        <v>122</v>
      </c>
      <c r="F807" s="130"/>
      <c r="G807" s="38">
        <f aca="true" t="shared" si="39" ref="G807:H809">G808</f>
        <v>82402.6</v>
      </c>
      <c r="H807" s="38">
        <f t="shared" si="39"/>
        <v>85522.2</v>
      </c>
    </row>
    <row r="808" spans="1:8" ht="45">
      <c r="A808" s="44" t="s">
        <v>26</v>
      </c>
      <c r="B808" s="35"/>
      <c r="C808" s="35" t="s">
        <v>118</v>
      </c>
      <c r="D808" s="35" t="s">
        <v>54</v>
      </c>
      <c r="E808" s="35" t="s">
        <v>123</v>
      </c>
      <c r="F808" s="130"/>
      <c r="G808" s="38">
        <f t="shared" si="39"/>
        <v>82402.6</v>
      </c>
      <c r="H808" s="38">
        <f t="shared" si="39"/>
        <v>85522.2</v>
      </c>
    </row>
    <row r="809" spans="1:8" ht="15">
      <c r="A809" s="44" t="s">
        <v>124</v>
      </c>
      <c r="B809" s="35"/>
      <c r="C809" s="35" t="s">
        <v>118</v>
      </c>
      <c r="D809" s="35" t="s">
        <v>54</v>
      </c>
      <c r="E809" s="35" t="s">
        <v>125</v>
      </c>
      <c r="F809" s="130"/>
      <c r="G809" s="38">
        <f t="shared" si="39"/>
        <v>82402.6</v>
      </c>
      <c r="H809" s="38">
        <f t="shared" si="39"/>
        <v>85522.2</v>
      </c>
    </row>
    <row r="810" spans="1:8" ht="30">
      <c r="A810" s="44" t="s">
        <v>126</v>
      </c>
      <c r="B810" s="35"/>
      <c r="C810" s="35" t="s">
        <v>118</v>
      </c>
      <c r="D810" s="35" t="s">
        <v>54</v>
      </c>
      <c r="E810" s="35" t="s">
        <v>125</v>
      </c>
      <c r="F810" s="130" t="s">
        <v>127</v>
      </c>
      <c r="G810" s="38">
        <v>82402.6</v>
      </c>
      <c r="H810" s="38">
        <v>85522.2</v>
      </c>
    </row>
    <row r="811" spans="1:8" ht="15">
      <c r="A811" s="31" t="s">
        <v>128</v>
      </c>
      <c r="B811" s="32"/>
      <c r="C811" s="32" t="s">
        <v>15</v>
      </c>
      <c r="D811" s="32"/>
      <c r="E811" s="32"/>
      <c r="F811" s="32"/>
      <c r="G811" s="50">
        <f>SUM(G812+G847)</f>
        <v>162218.6</v>
      </c>
      <c r="H811" s="50">
        <f>SUM(H812+H847)</f>
        <v>149099</v>
      </c>
    </row>
    <row r="812" spans="1:8" ht="15">
      <c r="A812" s="31" t="s">
        <v>129</v>
      </c>
      <c r="B812" s="32"/>
      <c r="C812" s="32" t="s">
        <v>15</v>
      </c>
      <c r="D812" s="32" t="s">
        <v>34</v>
      </c>
      <c r="E812" s="32"/>
      <c r="F812" s="32"/>
      <c r="G812" s="50">
        <f>G818+G813</f>
        <v>127716.2</v>
      </c>
      <c r="H812" s="50">
        <f>H818+H813</f>
        <v>113089.7</v>
      </c>
    </row>
    <row r="813" spans="1:8" ht="30">
      <c r="A813" s="44" t="s">
        <v>598</v>
      </c>
      <c r="B813" s="35"/>
      <c r="C813" s="35" t="s">
        <v>15</v>
      </c>
      <c r="D813" s="35" t="s">
        <v>34</v>
      </c>
      <c r="E813" s="35" t="s">
        <v>589</v>
      </c>
      <c r="F813" s="35"/>
      <c r="G813" s="38">
        <f aca="true" t="shared" si="40" ref="G813:H816">G814</f>
        <v>15.1</v>
      </c>
      <c r="H813" s="38">
        <f t="shared" si="40"/>
        <v>15.1</v>
      </c>
    </row>
    <row r="814" spans="1:8" ht="15">
      <c r="A814" s="44" t="s">
        <v>599</v>
      </c>
      <c r="B814" s="35"/>
      <c r="C814" s="35" t="s">
        <v>15</v>
      </c>
      <c r="D814" s="35" t="s">
        <v>34</v>
      </c>
      <c r="E814" s="35" t="s">
        <v>593</v>
      </c>
      <c r="F814" s="35"/>
      <c r="G814" s="38">
        <f t="shared" si="40"/>
        <v>15.1</v>
      </c>
      <c r="H814" s="38">
        <f t="shared" si="40"/>
        <v>15.1</v>
      </c>
    </row>
    <row r="815" spans="1:8" ht="15">
      <c r="A815" s="44" t="s">
        <v>757</v>
      </c>
      <c r="B815" s="35"/>
      <c r="C815" s="35" t="s">
        <v>15</v>
      </c>
      <c r="D815" s="35" t="s">
        <v>34</v>
      </c>
      <c r="E815" s="35" t="s">
        <v>761</v>
      </c>
      <c r="F815" s="35"/>
      <c r="G815" s="38">
        <f t="shared" si="40"/>
        <v>15.1</v>
      </c>
      <c r="H815" s="38">
        <f t="shared" si="40"/>
        <v>15.1</v>
      </c>
    </row>
    <row r="816" spans="1:8" ht="30">
      <c r="A816" s="44" t="s">
        <v>666</v>
      </c>
      <c r="B816" s="35"/>
      <c r="C816" s="35" t="s">
        <v>15</v>
      </c>
      <c r="D816" s="35" t="s">
        <v>34</v>
      </c>
      <c r="E816" s="35" t="s">
        <v>762</v>
      </c>
      <c r="F816" s="35"/>
      <c r="G816" s="38">
        <f t="shared" si="40"/>
        <v>15.1</v>
      </c>
      <c r="H816" s="38">
        <f t="shared" si="40"/>
        <v>15.1</v>
      </c>
    </row>
    <row r="817" spans="1:8" ht="30">
      <c r="A817" s="44" t="s">
        <v>52</v>
      </c>
      <c r="B817" s="35"/>
      <c r="C817" s="35" t="s">
        <v>15</v>
      </c>
      <c r="D817" s="35" t="s">
        <v>34</v>
      </c>
      <c r="E817" s="35" t="s">
        <v>762</v>
      </c>
      <c r="F817" s="35" t="s">
        <v>95</v>
      </c>
      <c r="G817" s="38">
        <v>15.1</v>
      </c>
      <c r="H817" s="38">
        <v>15.1</v>
      </c>
    </row>
    <row r="818" spans="1:8" ht="15">
      <c r="A818" s="31" t="s">
        <v>600</v>
      </c>
      <c r="B818" s="32"/>
      <c r="C818" s="32" t="s">
        <v>15</v>
      </c>
      <c r="D818" s="32" t="s">
        <v>34</v>
      </c>
      <c r="E818" s="32" t="s">
        <v>120</v>
      </c>
      <c r="F818" s="32"/>
      <c r="G818" s="50">
        <f>G819+G828+G834+G838</f>
        <v>127701.09999999999</v>
      </c>
      <c r="H818" s="50">
        <f>H819+H828+H834</f>
        <v>113074.59999999999</v>
      </c>
    </row>
    <row r="819" spans="1:8" ht="15">
      <c r="A819" s="31" t="s">
        <v>130</v>
      </c>
      <c r="B819" s="32"/>
      <c r="C819" s="32" t="s">
        <v>15</v>
      </c>
      <c r="D819" s="32" t="s">
        <v>34</v>
      </c>
      <c r="E819" s="32" t="s">
        <v>131</v>
      </c>
      <c r="F819" s="32"/>
      <c r="G819" s="50">
        <f>G820+G823</f>
        <v>57398</v>
      </c>
      <c r="H819" s="50">
        <f>H820+H823</f>
        <v>59734.8</v>
      </c>
    </row>
    <row r="820" spans="1:8" ht="45">
      <c r="A820" s="31" t="s">
        <v>26</v>
      </c>
      <c r="B820" s="32"/>
      <c r="C820" s="32" t="s">
        <v>15</v>
      </c>
      <c r="D820" s="32" t="s">
        <v>34</v>
      </c>
      <c r="E820" s="32" t="s">
        <v>132</v>
      </c>
      <c r="F820" s="32"/>
      <c r="G820" s="50">
        <f>G821</f>
        <v>36077.8</v>
      </c>
      <c r="H820" s="50">
        <f>H821</f>
        <v>36077.8</v>
      </c>
    </row>
    <row r="821" spans="1:8" ht="15">
      <c r="A821" s="31" t="s">
        <v>133</v>
      </c>
      <c r="B821" s="32"/>
      <c r="C821" s="32" t="s">
        <v>15</v>
      </c>
      <c r="D821" s="32" t="s">
        <v>34</v>
      </c>
      <c r="E821" s="32" t="s">
        <v>134</v>
      </c>
      <c r="F821" s="32"/>
      <c r="G821" s="50">
        <f>G822</f>
        <v>36077.8</v>
      </c>
      <c r="H821" s="50">
        <f>H822</f>
        <v>36077.8</v>
      </c>
    </row>
    <row r="822" spans="1:8" ht="30">
      <c r="A822" s="31" t="s">
        <v>126</v>
      </c>
      <c r="B822" s="32"/>
      <c r="C822" s="32" t="s">
        <v>15</v>
      </c>
      <c r="D822" s="32" t="s">
        <v>34</v>
      </c>
      <c r="E822" s="32" t="s">
        <v>134</v>
      </c>
      <c r="F822" s="32" t="s">
        <v>127</v>
      </c>
      <c r="G822" s="50">
        <v>36077.8</v>
      </c>
      <c r="H822" s="50">
        <v>36077.8</v>
      </c>
    </row>
    <row r="823" spans="1:8" ht="30">
      <c r="A823" s="31" t="s">
        <v>45</v>
      </c>
      <c r="B823" s="32"/>
      <c r="C823" s="32" t="s">
        <v>15</v>
      </c>
      <c r="D823" s="32" t="s">
        <v>34</v>
      </c>
      <c r="E823" s="32" t="s">
        <v>135</v>
      </c>
      <c r="F823" s="32"/>
      <c r="G823" s="50">
        <f>G824</f>
        <v>21320.2</v>
      </c>
      <c r="H823" s="50">
        <f>H824</f>
        <v>23657</v>
      </c>
    </row>
    <row r="824" spans="1:8" ht="15">
      <c r="A824" s="31" t="s">
        <v>133</v>
      </c>
      <c r="B824" s="32"/>
      <c r="C824" s="32" t="s">
        <v>15</v>
      </c>
      <c r="D824" s="32" t="s">
        <v>34</v>
      </c>
      <c r="E824" s="32" t="s">
        <v>136</v>
      </c>
      <c r="F824" s="32"/>
      <c r="G824" s="50">
        <f>G825+G826+G827</f>
        <v>21320.2</v>
      </c>
      <c r="H824" s="50">
        <f>H825+H826+H827</f>
        <v>23657</v>
      </c>
    </row>
    <row r="825" spans="1:8" ht="45">
      <c r="A825" s="79" t="s">
        <v>51</v>
      </c>
      <c r="B825" s="32"/>
      <c r="C825" s="32" t="s">
        <v>15</v>
      </c>
      <c r="D825" s="32" t="s">
        <v>34</v>
      </c>
      <c r="E825" s="32" t="s">
        <v>136</v>
      </c>
      <c r="F825" s="32" t="s">
        <v>93</v>
      </c>
      <c r="G825" s="50">
        <v>20987.2</v>
      </c>
      <c r="H825" s="50">
        <v>20987.2</v>
      </c>
    </row>
    <row r="826" spans="1:8" ht="30">
      <c r="A826" s="31" t="s">
        <v>52</v>
      </c>
      <c r="B826" s="32"/>
      <c r="C826" s="32" t="s">
        <v>15</v>
      </c>
      <c r="D826" s="32" t="s">
        <v>34</v>
      </c>
      <c r="E826" s="32" t="s">
        <v>136</v>
      </c>
      <c r="F826" s="32" t="s">
        <v>95</v>
      </c>
      <c r="G826" s="30"/>
      <c r="H826" s="30">
        <v>2336.8</v>
      </c>
    </row>
    <row r="827" spans="1:8" ht="15">
      <c r="A827" s="31" t="s">
        <v>22</v>
      </c>
      <c r="B827" s="32"/>
      <c r="C827" s="32" t="s">
        <v>15</v>
      </c>
      <c r="D827" s="32" t="s">
        <v>34</v>
      </c>
      <c r="E827" s="32" t="s">
        <v>136</v>
      </c>
      <c r="F827" s="32" t="s">
        <v>100</v>
      </c>
      <c r="G827" s="50">
        <v>333</v>
      </c>
      <c r="H827" s="50">
        <v>333</v>
      </c>
    </row>
    <row r="828" spans="1:8" ht="15">
      <c r="A828" s="31" t="s">
        <v>138</v>
      </c>
      <c r="B828" s="32"/>
      <c r="C828" s="32" t="s">
        <v>15</v>
      </c>
      <c r="D828" s="32" t="s">
        <v>34</v>
      </c>
      <c r="E828" s="32" t="s">
        <v>139</v>
      </c>
      <c r="F828" s="32"/>
      <c r="G828" s="50">
        <f>G829</f>
        <v>43748.299999999996</v>
      </c>
      <c r="H828" s="50">
        <f>H829</f>
        <v>45561.99999999999</v>
      </c>
    </row>
    <row r="829" spans="1:8" ht="30">
      <c r="A829" s="31" t="s">
        <v>45</v>
      </c>
      <c r="B829" s="32"/>
      <c r="C829" s="32" t="s">
        <v>15</v>
      </c>
      <c r="D829" s="32" t="s">
        <v>34</v>
      </c>
      <c r="E829" s="32" t="s">
        <v>140</v>
      </c>
      <c r="F829" s="32"/>
      <c r="G829" s="50">
        <f>G830</f>
        <v>43748.299999999996</v>
      </c>
      <c r="H829" s="50">
        <f>H830</f>
        <v>45561.99999999999</v>
      </c>
    </row>
    <row r="830" spans="1:8" ht="15">
      <c r="A830" s="31" t="s">
        <v>141</v>
      </c>
      <c r="B830" s="32"/>
      <c r="C830" s="32" t="s">
        <v>15</v>
      </c>
      <c r="D830" s="32" t="s">
        <v>34</v>
      </c>
      <c r="E830" s="32" t="s">
        <v>142</v>
      </c>
      <c r="F830" s="32"/>
      <c r="G830" s="50">
        <f>G831+G832+G833</f>
        <v>43748.299999999996</v>
      </c>
      <c r="H830" s="50">
        <f>H831+H832+H833</f>
        <v>45561.99999999999</v>
      </c>
    </row>
    <row r="831" spans="1:8" ht="45">
      <c r="A831" s="79" t="s">
        <v>51</v>
      </c>
      <c r="B831" s="32"/>
      <c r="C831" s="32" t="s">
        <v>15</v>
      </c>
      <c r="D831" s="32" t="s">
        <v>34</v>
      </c>
      <c r="E831" s="32" t="s">
        <v>142</v>
      </c>
      <c r="F831" s="32" t="s">
        <v>93</v>
      </c>
      <c r="G831" s="50">
        <v>43271.7</v>
      </c>
      <c r="H831" s="50">
        <v>43271.7</v>
      </c>
    </row>
    <row r="832" spans="1:8" ht="30">
      <c r="A832" s="31" t="s">
        <v>52</v>
      </c>
      <c r="B832" s="32"/>
      <c r="C832" s="32" t="s">
        <v>15</v>
      </c>
      <c r="D832" s="32" t="s">
        <v>34</v>
      </c>
      <c r="E832" s="32" t="s">
        <v>142</v>
      </c>
      <c r="F832" s="32" t="s">
        <v>95</v>
      </c>
      <c r="G832" s="30"/>
      <c r="H832" s="30">
        <v>1813.7</v>
      </c>
    </row>
    <row r="833" spans="1:8" ht="15">
      <c r="A833" s="31" t="s">
        <v>22</v>
      </c>
      <c r="B833" s="32"/>
      <c r="C833" s="32" t="s">
        <v>15</v>
      </c>
      <c r="D833" s="32" t="s">
        <v>34</v>
      </c>
      <c r="E833" s="32" t="s">
        <v>142</v>
      </c>
      <c r="F833" s="32" t="s">
        <v>100</v>
      </c>
      <c r="G833" s="50">
        <v>476.6</v>
      </c>
      <c r="H833" s="50">
        <v>476.6</v>
      </c>
    </row>
    <row r="834" spans="1:8" ht="30">
      <c r="A834" s="31" t="s">
        <v>143</v>
      </c>
      <c r="B834" s="32"/>
      <c r="C834" s="32" t="s">
        <v>15</v>
      </c>
      <c r="D834" s="32" t="s">
        <v>34</v>
      </c>
      <c r="E834" s="32" t="s">
        <v>144</v>
      </c>
      <c r="F834" s="32"/>
      <c r="G834" s="50">
        <f aca="true" t="shared" si="41" ref="G834:H836">G835</f>
        <v>7777.8</v>
      </c>
      <c r="H834" s="50">
        <f t="shared" si="41"/>
        <v>7777.8</v>
      </c>
    </row>
    <row r="835" spans="1:8" ht="45">
      <c r="A835" s="31" t="s">
        <v>26</v>
      </c>
      <c r="B835" s="32"/>
      <c r="C835" s="32" t="s">
        <v>15</v>
      </c>
      <c r="D835" s="32" t="s">
        <v>34</v>
      </c>
      <c r="E835" s="32" t="s">
        <v>145</v>
      </c>
      <c r="F835" s="32"/>
      <c r="G835" s="50">
        <f t="shared" si="41"/>
        <v>7777.8</v>
      </c>
      <c r="H835" s="50">
        <f t="shared" si="41"/>
        <v>7777.8</v>
      </c>
    </row>
    <row r="836" spans="1:8" ht="15">
      <c r="A836" s="31" t="s">
        <v>146</v>
      </c>
      <c r="B836" s="32"/>
      <c r="C836" s="32" t="s">
        <v>15</v>
      </c>
      <c r="D836" s="32" t="s">
        <v>34</v>
      </c>
      <c r="E836" s="32" t="s">
        <v>147</v>
      </c>
      <c r="F836" s="32"/>
      <c r="G836" s="50">
        <f t="shared" si="41"/>
        <v>7777.8</v>
      </c>
      <c r="H836" s="50">
        <f t="shared" si="41"/>
        <v>7777.8</v>
      </c>
    </row>
    <row r="837" spans="1:8" ht="30">
      <c r="A837" s="31" t="s">
        <v>126</v>
      </c>
      <c r="B837" s="32"/>
      <c r="C837" s="32" t="s">
        <v>15</v>
      </c>
      <c r="D837" s="32" t="s">
        <v>34</v>
      </c>
      <c r="E837" s="32" t="s">
        <v>147</v>
      </c>
      <c r="F837" s="32" t="s">
        <v>127</v>
      </c>
      <c r="G837" s="50">
        <v>7777.8</v>
      </c>
      <c r="H837" s="50">
        <v>7777.8</v>
      </c>
    </row>
    <row r="838" spans="1:8" ht="30">
      <c r="A838" s="27" t="s">
        <v>155</v>
      </c>
      <c r="B838" s="78"/>
      <c r="C838" s="32" t="s">
        <v>15</v>
      </c>
      <c r="D838" s="32" t="s">
        <v>34</v>
      </c>
      <c r="E838" s="35" t="s">
        <v>156</v>
      </c>
      <c r="F838" s="32"/>
      <c r="G838" s="50">
        <f>SUM(G843+G839)</f>
        <v>18777</v>
      </c>
      <c r="H838" s="50">
        <f>SUM(H843+H839)</f>
        <v>0</v>
      </c>
    </row>
    <row r="839" spans="1:8" ht="15">
      <c r="A839" s="27" t="s">
        <v>35</v>
      </c>
      <c r="B839" s="127"/>
      <c r="C839" s="35" t="s">
        <v>15</v>
      </c>
      <c r="D839" s="35" t="s">
        <v>34</v>
      </c>
      <c r="E839" s="35" t="s">
        <v>601</v>
      </c>
      <c r="F839" s="78"/>
      <c r="G839" s="38">
        <f aca="true" t="shared" si="42" ref="G839:H841">G840</f>
        <v>9121.7</v>
      </c>
      <c r="H839" s="38">
        <f t="shared" si="42"/>
        <v>0</v>
      </c>
    </row>
    <row r="840" spans="1:8" ht="15">
      <c r="A840" s="27" t="s">
        <v>159</v>
      </c>
      <c r="B840" s="127"/>
      <c r="C840" s="35" t="s">
        <v>15</v>
      </c>
      <c r="D840" s="35" t="s">
        <v>34</v>
      </c>
      <c r="E840" s="35" t="s">
        <v>602</v>
      </c>
      <c r="F840" s="78"/>
      <c r="G840" s="38">
        <f t="shared" si="42"/>
        <v>9121.7</v>
      </c>
      <c r="H840" s="38">
        <f t="shared" si="42"/>
        <v>0</v>
      </c>
    </row>
    <row r="841" spans="1:8" ht="15">
      <c r="A841" s="27" t="s">
        <v>133</v>
      </c>
      <c r="B841" s="127"/>
      <c r="C841" s="35" t="s">
        <v>15</v>
      </c>
      <c r="D841" s="35" t="s">
        <v>34</v>
      </c>
      <c r="E841" s="35" t="s">
        <v>603</v>
      </c>
      <c r="F841" s="35"/>
      <c r="G841" s="38">
        <f t="shared" si="42"/>
        <v>9121.7</v>
      </c>
      <c r="H841" s="38">
        <f t="shared" si="42"/>
        <v>0</v>
      </c>
    </row>
    <row r="842" spans="1:8" ht="30">
      <c r="A842" s="27" t="s">
        <v>52</v>
      </c>
      <c r="B842" s="127"/>
      <c r="C842" s="35" t="s">
        <v>15</v>
      </c>
      <c r="D842" s="35" t="s">
        <v>34</v>
      </c>
      <c r="E842" s="35" t="s">
        <v>603</v>
      </c>
      <c r="F842" s="35" t="s">
        <v>95</v>
      </c>
      <c r="G842" s="38">
        <v>9121.7</v>
      </c>
      <c r="H842" s="50"/>
    </row>
    <row r="843" spans="1:8" ht="15">
      <c r="A843" s="27" t="s">
        <v>157</v>
      </c>
      <c r="B843" s="78"/>
      <c r="C843" s="32" t="s">
        <v>15</v>
      </c>
      <c r="D843" s="32" t="s">
        <v>34</v>
      </c>
      <c r="E843" s="35" t="s">
        <v>158</v>
      </c>
      <c r="F843" s="35"/>
      <c r="G843" s="50">
        <f aca="true" t="shared" si="43" ref="G843:H845">SUM(G844)</f>
        <v>9655.3</v>
      </c>
      <c r="H843" s="50">
        <f t="shared" si="43"/>
        <v>0</v>
      </c>
    </row>
    <row r="844" spans="1:8" ht="15">
      <c r="A844" s="27" t="s">
        <v>146</v>
      </c>
      <c r="B844" s="78"/>
      <c r="C844" s="32" t="s">
        <v>15</v>
      </c>
      <c r="D844" s="32" t="s">
        <v>34</v>
      </c>
      <c r="E844" s="35" t="s">
        <v>604</v>
      </c>
      <c r="F844" s="35"/>
      <c r="G844" s="50">
        <f t="shared" si="43"/>
        <v>9655.3</v>
      </c>
      <c r="H844" s="50">
        <f t="shared" si="43"/>
        <v>0</v>
      </c>
    </row>
    <row r="845" spans="1:8" ht="30">
      <c r="A845" s="27" t="s">
        <v>605</v>
      </c>
      <c r="B845" s="78"/>
      <c r="C845" s="32" t="s">
        <v>15</v>
      </c>
      <c r="D845" s="32" t="s">
        <v>34</v>
      </c>
      <c r="E845" s="35" t="s">
        <v>606</v>
      </c>
      <c r="F845" s="35"/>
      <c r="G845" s="50">
        <f t="shared" si="43"/>
        <v>9655.3</v>
      </c>
      <c r="H845" s="50">
        <f t="shared" si="43"/>
        <v>0</v>
      </c>
    </row>
    <row r="846" spans="1:8" ht="30">
      <c r="A846" s="27" t="s">
        <v>72</v>
      </c>
      <c r="B846" s="78"/>
      <c r="C846" s="32" t="s">
        <v>15</v>
      </c>
      <c r="D846" s="32" t="s">
        <v>34</v>
      </c>
      <c r="E846" s="35" t="s">
        <v>606</v>
      </c>
      <c r="F846" s="35" t="s">
        <v>127</v>
      </c>
      <c r="G846" s="50">
        <v>9655.3</v>
      </c>
      <c r="H846" s="50"/>
    </row>
    <row r="847" spans="1:8" ht="15">
      <c r="A847" s="119" t="s">
        <v>148</v>
      </c>
      <c r="B847" s="32"/>
      <c r="C847" s="32" t="s">
        <v>15</v>
      </c>
      <c r="D847" s="32" t="s">
        <v>13</v>
      </c>
      <c r="E847" s="32"/>
      <c r="F847" s="32"/>
      <c r="G847" s="50">
        <f>SUM(G848)</f>
        <v>34502.4</v>
      </c>
      <c r="H847" s="50">
        <f>SUM(H848)</f>
        <v>36009.3</v>
      </c>
    </row>
    <row r="848" spans="1:8" ht="15">
      <c r="A848" s="31" t="s">
        <v>592</v>
      </c>
      <c r="B848" s="32"/>
      <c r="C848" s="32" t="s">
        <v>15</v>
      </c>
      <c r="D848" s="32" t="s">
        <v>13</v>
      </c>
      <c r="E848" s="32" t="s">
        <v>120</v>
      </c>
      <c r="F848" s="32"/>
      <c r="G848" s="50">
        <f>SUM(G854+G849)</f>
        <v>34502.4</v>
      </c>
      <c r="H848" s="50">
        <f>SUM(H854+H849)</f>
        <v>36009.3</v>
      </c>
    </row>
    <row r="849" spans="1:8" ht="15">
      <c r="A849" s="27" t="s">
        <v>160</v>
      </c>
      <c r="B849" s="78"/>
      <c r="C849" s="35" t="s">
        <v>15</v>
      </c>
      <c r="D849" s="35" t="s">
        <v>13</v>
      </c>
      <c r="E849" s="35" t="s">
        <v>161</v>
      </c>
      <c r="F849" s="35"/>
      <c r="G849" s="38">
        <f>G850</f>
        <v>3155.8</v>
      </c>
      <c r="H849" s="38">
        <f>H850</f>
        <v>3155.8</v>
      </c>
    </row>
    <row r="850" spans="1:8" ht="15">
      <c r="A850" s="27" t="s">
        <v>35</v>
      </c>
      <c r="B850" s="78"/>
      <c r="C850" s="35" t="s">
        <v>15</v>
      </c>
      <c r="D850" s="35" t="s">
        <v>13</v>
      </c>
      <c r="E850" s="35" t="s">
        <v>607</v>
      </c>
      <c r="F850" s="35"/>
      <c r="G850" s="38">
        <f>G851</f>
        <v>3155.8</v>
      </c>
      <c r="H850" s="38">
        <f>H851</f>
        <v>3155.8</v>
      </c>
    </row>
    <row r="851" spans="1:8" ht="15">
      <c r="A851" s="27" t="s">
        <v>159</v>
      </c>
      <c r="B851" s="78"/>
      <c r="C851" s="35" t="s">
        <v>15</v>
      </c>
      <c r="D851" s="35" t="s">
        <v>13</v>
      </c>
      <c r="E851" s="35" t="s">
        <v>608</v>
      </c>
      <c r="F851" s="35"/>
      <c r="G851" s="38">
        <f>G852+G853</f>
        <v>3155.8</v>
      </c>
      <c r="H851" s="38">
        <f>H852+H853</f>
        <v>3155.8</v>
      </c>
    </row>
    <row r="852" spans="1:8" ht="60" hidden="1">
      <c r="A852" s="27" t="s">
        <v>137</v>
      </c>
      <c r="B852" s="78"/>
      <c r="C852" s="35" t="s">
        <v>15</v>
      </c>
      <c r="D852" s="35" t="s">
        <v>13</v>
      </c>
      <c r="E852" s="35" t="s">
        <v>608</v>
      </c>
      <c r="F852" s="35" t="s">
        <v>93</v>
      </c>
      <c r="G852" s="38"/>
      <c r="H852" s="38"/>
    </row>
    <row r="853" spans="1:8" ht="30">
      <c r="A853" s="27" t="s">
        <v>52</v>
      </c>
      <c r="B853" s="78"/>
      <c r="C853" s="35" t="s">
        <v>15</v>
      </c>
      <c r="D853" s="35" t="s">
        <v>13</v>
      </c>
      <c r="E853" s="35" t="s">
        <v>608</v>
      </c>
      <c r="F853" s="35" t="s">
        <v>95</v>
      </c>
      <c r="G853" s="38">
        <v>3155.8</v>
      </c>
      <c r="H853" s="38">
        <v>3155.8</v>
      </c>
    </row>
    <row r="854" spans="1:8" ht="30">
      <c r="A854" s="83" t="s">
        <v>667</v>
      </c>
      <c r="B854" s="32"/>
      <c r="C854" s="32" t="s">
        <v>15</v>
      </c>
      <c r="D854" s="32" t="s">
        <v>13</v>
      </c>
      <c r="E854" s="32" t="s">
        <v>152</v>
      </c>
      <c r="F854" s="32"/>
      <c r="G854" s="50">
        <f>G859+G855</f>
        <v>31346.6</v>
      </c>
      <c r="H854" s="50">
        <f>H859+H855</f>
        <v>32853.5</v>
      </c>
    </row>
    <row r="855" spans="1:8" ht="30">
      <c r="A855" s="79" t="s">
        <v>80</v>
      </c>
      <c r="B855" s="81"/>
      <c r="C855" s="81" t="s">
        <v>15</v>
      </c>
      <c r="D855" s="81" t="s">
        <v>13</v>
      </c>
      <c r="E855" s="80" t="s">
        <v>609</v>
      </c>
      <c r="F855" s="81"/>
      <c r="G855" s="82">
        <f>G856</f>
        <v>2473.8</v>
      </c>
      <c r="H855" s="82">
        <f>H856</f>
        <v>2473.8</v>
      </c>
    </row>
    <row r="856" spans="1:8" ht="15">
      <c r="A856" s="79" t="s">
        <v>82</v>
      </c>
      <c r="B856" s="81"/>
      <c r="C856" s="81" t="s">
        <v>15</v>
      </c>
      <c r="D856" s="81" t="s">
        <v>13</v>
      </c>
      <c r="E856" s="80" t="s">
        <v>610</v>
      </c>
      <c r="F856" s="81"/>
      <c r="G856" s="82">
        <f>+G857+G858</f>
        <v>2473.8</v>
      </c>
      <c r="H856" s="82">
        <f>+H857+H858</f>
        <v>2473.8</v>
      </c>
    </row>
    <row r="857" spans="1:8" ht="44.25" customHeight="1">
      <c r="A857" s="79" t="s">
        <v>51</v>
      </c>
      <c r="B857" s="81"/>
      <c r="C857" s="81" t="s">
        <v>15</v>
      </c>
      <c r="D857" s="81" t="s">
        <v>13</v>
      </c>
      <c r="E857" s="80" t="s">
        <v>610</v>
      </c>
      <c r="F857" s="81" t="s">
        <v>93</v>
      </c>
      <c r="G857" s="82">
        <v>2473.8</v>
      </c>
      <c r="H857" s="82">
        <v>2473.8</v>
      </c>
    </row>
    <row r="858" spans="1:8" ht="30" hidden="1">
      <c r="A858" s="79" t="s">
        <v>52</v>
      </c>
      <c r="B858" s="81"/>
      <c r="C858" s="81" t="s">
        <v>15</v>
      </c>
      <c r="D858" s="81" t="s">
        <v>13</v>
      </c>
      <c r="E858" s="80" t="s">
        <v>610</v>
      </c>
      <c r="F858" s="81" t="s">
        <v>95</v>
      </c>
      <c r="G858" s="82"/>
      <c r="H858" s="82"/>
    </row>
    <row r="859" spans="1:8" ht="30">
      <c r="A859" s="27" t="s">
        <v>45</v>
      </c>
      <c r="B859" s="127"/>
      <c r="C859" s="35" t="s">
        <v>15</v>
      </c>
      <c r="D859" s="35" t="s">
        <v>13</v>
      </c>
      <c r="E859" s="35" t="s">
        <v>153</v>
      </c>
      <c r="F859" s="35"/>
      <c r="G859" s="38">
        <f>G860</f>
        <v>28872.8</v>
      </c>
      <c r="H859" s="38">
        <f>H860</f>
        <v>30379.7</v>
      </c>
    </row>
    <row r="860" spans="1:8" ht="15">
      <c r="A860" s="83" t="s">
        <v>668</v>
      </c>
      <c r="B860" s="127"/>
      <c r="C860" s="35" t="s">
        <v>15</v>
      </c>
      <c r="D860" s="35" t="s">
        <v>13</v>
      </c>
      <c r="E860" s="35" t="s">
        <v>154</v>
      </c>
      <c r="F860" s="35"/>
      <c r="G860" s="38">
        <f>G861+G862+G863</f>
        <v>28872.8</v>
      </c>
      <c r="H860" s="38">
        <f>H861+H862+H863</f>
        <v>30379.7</v>
      </c>
    </row>
    <row r="861" spans="1:8" s="118" customFormat="1" ht="45">
      <c r="A861" s="27" t="s">
        <v>51</v>
      </c>
      <c r="B861" s="78"/>
      <c r="C861" s="35" t="s">
        <v>15</v>
      </c>
      <c r="D861" s="35" t="s">
        <v>13</v>
      </c>
      <c r="E861" s="35" t="s">
        <v>154</v>
      </c>
      <c r="F861" s="35" t="s">
        <v>93</v>
      </c>
      <c r="G861" s="38">
        <v>28829.2</v>
      </c>
      <c r="H861" s="38">
        <v>28829.2</v>
      </c>
    </row>
    <row r="862" spans="1:8" ht="30">
      <c r="A862" s="27" t="s">
        <v>52</v>
      </c>
      <c r="B862" s="78"/>
      <c r="C862" s="35" t="s">
        <v>15</v>
      </c>
      <c r="D862" s="35" t="s">
        <v>13</v>
      </c>
      <c r="E862" s="35" t="s">
        <v>154</v>
      </c>
      <c r="F862" s="35" t="s">
        <v>95</v>
      </c>
      <c r="G862" s="38"/>
      <c r="H862" s="38">
        <v>1506.9</v>
      </c>
    </row>
    <row r="863" spans="1:8" ht="15">
      <c r="A863" s="27" t="s">
        <v>22</v>
      </c>
      <c r="B863" s="78"/>
      <c r="C863" s="35" t="s">
        <v>15</v>
      </c>
      <c r="D863" s="35" t="s">
        <v>13</v>
      </c>
      <c r="E863" s="35" t="s">
        <v>154</v>
      </c>
      <c r="F863" s="35" t="s">
        <v>100</v>
      </c>
      <c r="G863" s="38">
        <v>43.6</v>
      </c>
      <c r="H863" s="38">
        <v>43.6</v>
      </c>
    </row>
    <row r="864" spans="1:8" ht="15">
      <c r="A864" s="31" t="s">
        <v>30</v>
      </c>
      <c r="B864" s="29"/>
      <c r="C864" s="147" t="s">
        <v>31</v>
      </c>
      <c r="D864" s="147" t="s">
        <v>32</v>
      </c>
      <c r="E864" s="28"/>
      <c r="F864" s="28"/>
      <c r="G864" s="30">
        <f>SUM(G865)</f>
        <v>389.4</v>
      </c>
      <c r="H864" s="30">
        <f>SUM(H865)</f>
        <v>389.4</v>
      </c>
    </row>
    <row r="865" spans="1:8" ht="15">
      <c r="A865" s="31" t="s">
        <v>53</v>
      </c>
      <c r="B865" s="32"/>
      <c r="C865" s="32" t="s">
        <v>31</v>
      </c>
      <c r="D865" s="32" t="s">
        <v>54</v>
      </c>
      <c r="E865" s="84"/>
      <c r="F865" s="32"/>
      <c r="G865" s="50">
        <f aca="true" t="shared" si="44" ref="G865:H868">G866</f>
        <v>389.4</v>
      </c>
      <c r="H865" s="50">
        <f t="shared" si="44"/>
        <v>389.4</v>
      </c>
    </row>
    <row r="866" spans="1:8" ht="30">
      <c r="A866" s="44" t="s">
        <v>565</v>
      </c>
      <c r="B866" s="131"/>
      <c r="C866" s="77" t="s">
        <v>31</v>
      </c>
      <c r="D866" s="77" t="s">
        <v>54</v>
      </c>
      <c r="E866" s="77" t="s">
        <v>429</v>
      </c>
      <c r="F866" s="86"/>
      <c r="G866" s="132">
        <f t="shared" si="44"/>
        <v>389.4</v>
      </c>
      <c r="H866" s="133">
        <f t="shared" si="44"/>
        <v>389.4</v>
      </c>
    </row>
    <row r="867" spans="1:8" ht="30">
      <c r="A867" s="44" t="s">
        <v>443</v>
      </c>
      <c r="B867" s="131"/>
      <c r="C867" s="77" t="s">
        <v>31</v>
      </c>
      <c r="D867" s="77" t="s">
        <v>54</v>
      </c>
      <c r="E867" s="77" t="s">
        <v>444</v>
      </c>
      <c r="F867" s="86"/>
      <c r="G867" s="132">
        <f>SUM(G868)</f>
        <v>389.4</v>
      </c>
      <c r="H867" s="132">
        <f>SUM(H868)</f>
        <v>389.4</v>
      </c>
    </row>
    <row r="868" spans="1:8" ht="45">
      <c r="A868" s="44" t="s">
        <v>456</v>
      </c>
      <c r="B868" s="131"/>
      <c r="C868" s="173" t="s">
        <v>31</v>
      </c>
      <c r="D868" s="173" t="s">
        <v>54</v>
      </c>
      <c r="E868" s="173" t="s">
        <v>712</v>
      </c>
      <c r="F868" s="86"/>
      <c r="G868" s="132">
        <f t="shared" si="44"/>
        <v>389.4</v>
      </c>
      <c r="H868" s="133">
        <f t="shared" si="44"/>
        <v>389.4</v>
      </c>
    </row>
    <row r="869" spans="1:8" ht="15">
      <c r="A869" s="44" t="s">
        <v>42</v>
      </c>
      <c r="B869" s="131"/>
      <c r="C869" s="77" t="s">
        <v>31</v>
      </c>
      <c r="D869" s="77" t="s">
        <v>54</v>
      </c>
      <c r="E869" s="173" t="s">
        <v>712</v>
      </c>
      <c r="F869" s="86">
        <v>300</v>
      </c>
      <c r="G869" s="132">
        <v>389.4</v>
      </c>
      <c r="H869" s="50">
        <v>389.4</v>
      </c>
    </row>
    <row r="870" spans="1:8" ht="15">
      <c r="A870" s="70" t="s">
        <v>479</v>
      </c>
      <c r="B870" s="52"/>
      <c r="C870" s="134"/>
      <c r="D870" s="134"/>
      <c r="E870" s="134"/>
      <c r="F870" s="134"/>
      <c r="G870" s="26">
        <f>SUM(G11+G33+G54+G355+G391+G797+G574)+G639</f>
        <v>4437113.5</v>
      </c>
      <c r="H870" s="26">
        <f>SUM(H11+H33+H54+H355+H391+H797+H574)+H639</f>
        <v>4313662.6</v>
      </c>
    </row>
    <row r="871" spans="1:8" ht="15">
      <c r="A871" s="36" t="s">
        <v>519</v>
      </c>
      <c r="B871" s="135"/>
      <c r="C871" s="175"/>
      <c r="D871" s="175"/>
      <c r="E871" s="175"/>
      <c r="F871" s="175"/>
      <c r="G871" s="30">
        <v>51510</v>
      </c>
      <c r="H871" s="30">
        <v>92962.3</v>
      </c>
    </row>
    <row r="872" spans="1:8" ht="14.25" customHeight="1">
      <c r="A872" s="70" t="s">
        <v>480</v>
      </c>
      <c r="B872" s="136"/>
      <c r="C872" s="176"/>
      <c r="D872" s="176"/>
      <c r="E872" s="176"/>
      <c r="F872" s="176"/>
      <c r="G872" s="166">
        <f>SUM(G870:G871)</f>
        <v>4488623.5</v>
      </c>
      <c r="H872" s="166">
        <f>SUM(H870:H871)</f>
        <v>4406624.899999999</v>
      </c>
    </row>
    <row r="873" spans="7:8" ht="15" hidden="1">
      <c r="G873" s="167">
        <f>4445642.7-G872</f>
        <v>-42980.799999999814</v>
      </c>
      <c r="H873" s="168">
        <f>4405310.9-H872</f>
        <v>-1313.9999999990687</v>
      </c>
    </row>
    <row r="875" spans="7:8" ht="15" hidden="1">
      <c r="G875" s="170">
        <v>4488623.5</v>
      </c>
      <c r="H875" s="171">
        <v>4406624.9</v>
      </c>
    </row>
    <row r="876" spans="7:8" ht="15" hidden="1">
      <c r="G876" s="167">
        <f>SUM(G875-G872)</f>
        <v>0</v>
      </c>
      <c r="H876" s="167">
        <f>SUM(H875-H872)</f>
        <v>9.313225746154785E-10</v>
      </c>
    </row>
  </sheetData>
  <sheetProtection/>
  <mergeCells count="3">
    <mergeCell ref="A9:A10"/>
    <mergeCell ref="B9:F9"/>
    <mergeCell ref="A7:H7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1.00390625" style="98" customWidth="1"/>
    <col min="2" max="2" width="17.00390625" style="2" customWidth="1"/>
    <col min="3" max="3" width="9.140625" style="2" customWidth="1"/>
    <col min="4" max="4" width="7.421875" style="2" customWidth="1"/>
    <col min="5" max="5" width="6.7109375" style="2" customWidth="1"/>
    <col min="6" max="6" width="16.28125" style="184" customWidth="1"/>
    <col min="7" max="7" width="15.8515625" style="148" hidden="1" customWidth="1"/>
    <col min="8" max="8" width="13.57421875" style="148" hidden="1" customWidth="1"/>
    <col min="9" max="9" width="16.28125" style="184" customWidth="1"/>
    <col min="10" max="10" width="12.8515625" style="2" customWidth="1"/>
    <col min="11" max="11" width="9.140625" style="2" customWidth="1"/>
    <col min="12" max="12" width="13.421875" style="2" customWidth="1"/>
    <col min="13" max="16384" width="9.140625" style="2" customWidth="1"/>
  </cols>
  <sheetData>
    <row r="1" spans="4:8" ht="15">
      <c r="D1" s="3"/>
      <c r="E1" s="3"/>
      <c r="F1" s="191" t="s">
        <v>697</v>
      </c>
      <c r="H1" s="149"/>
    </row>
    <row r="2" spans="4:8" ht="15">
      <c r="D2" s="4"/>
      <c r="E2" s="4"/>
      <c r="F2" s="191" t="s">
        <v>0</v>
      </c>
      <c r="H2" s="149"/>
    </row>
    <row r="3" spans="4:8" ht="15">
      <c r="D3" s="4"/>
      <c r="E3" s="4"/>
      <c r="F3" s="191" t="s">
        <v>1</v>
      </c>
      <c r="H3" s="149"/>
    </row>
    <row r="4" spans="4:8" ht="15">
      <c r="D4" s="4"/>
      <c r="E4" s="4"/>
      <c r="F4" s="191" t="s">
        <v>2</v>
      </c>
      <c r="H4" s="149"/>
    </row>
    <row r="5" spans="4:8" ht="15">
      <c r="D5" s="4"/>
      <c r="E5" s="4"/>
      <c r="F5" s="191" t="s">
        <v>799</v>
      </c>
      <c r="H5" s="149"/>
    </row>
    <row r="8" spans="1:9" ht="54" customHeight="1">
      <c r="A8" s="200" t="s">
        <v>663</v>
      </c>
      <c r="B8" s="200"/>
      <c r="C8" s="200"/>
      <c r="D8" s="200"/>
      <c r="E8" s="200"/>
      <c r="F8" s="200"/>
      <c r="G8" s="199"/>
      <c r="H8" s="199"/>
      <c r="I8" s="199"/>
    </row>
    <row r="9" spans="1:9" ht="15">
      <c r="A9" s="99"/>
      <c r="B9" s="1"/>
      <c r="C9" s="1"/>
      <c r="D9" s="1"/>
      <c r="E9" s="1"/>
      <c r="F9" s="192"/>
      <c r="I9" s="184" t="s">
        <v>632</v>
      </c>
    </row>
    <row r="10" spans="1:9" ht="41.25" customHeight="1">
      <c r="A10" s="100" t="s">
        <v>171</v>
      </c>
      <c r="B10" s="22" t="s">
        <v>172</v>
      </c>
      <c r="C10" s="22" t="s">
        <v>173</v>
      </c>
      <c r="D10" s="22" t="s">
        <v>175</v>
      </c>
      <c r="E10" s="22" t="s">
        <v>176</v>
      </c>
      <c r="F10" s="43" t="s">
        <v>633</v>
      </c>
      <c r="G10" s="150"/>
      <c r="H10" s="150"/>
      <c r="I10" s="43" t="s">
        <v>634</v>
      </c>
    </row>
    <row r="11" spans="1:9" s="9" customFormat="1" ht="28.5">
      <c r="A11" s="23" t="s">
        <v>642</v>
      </c>
      <c r="B11" s="24" t="s">
        <v>234</v>
      </c>
      <c r="C11" s="24"/>
      <c r="D11" s="25"/>
      <c r="E11" s="25"/>
      <c r="F11" s="53">
        <f>SUM(F12)</f>
        <v>22335</v>
      </c>
      <c r="G11" s="179">
        <f>SUM(Ведомственная!G787)</f>
        <v>22335</v>
      </c>
      <c r="H11" s="179">
        <f>SUM(Ведомственная!H787)</f>
        <v>22335</v>
      </c>
      <c r="I11" s="53">
        <f>SUM(I12)</f>
        <v>22335</v>
      </c>
    </row>
    <row r="12" spans="1:9" ht="45">
      <c r="A12" s="27" t="s">
        <v>477</v>
      </c>
      <c r="B12" s="34" t="s">
        <v>794</v>
      </c>
      <c r="C12" s="35"/>
      <c r="D12" s="35"/>
      <c r="E12" s="35"/>
      <c r="F12" s="33">
        <f>F13</f>
        <v>22335</v>
      </c>
      <c r="G12" s="150"/>
      <c r="H12" s="150"/>
      <c r="I12" s="33">
        <f>I13</f>
        <v>22335</v>
      </c>
    </row>
    <row r="13" spans="1:9" ht="15">
      <c r="A13" s="27" t="s">
        <v>42</v>
      </c>
      <c r="B13" s="34" t="s">
        <v>794</v>
      </c>
      <c r="C13" s="35" t="s">
        <v>103</v>
      </c>
      <c r="D13" s="35" t="s">
        <v>31</v>
      </c>
      <c r="E13" s="35" t="s">
        <v>13</v>
      </c>
      <c r="F13" s="33">
        <v>22335</v>
      </c>
      <c r="G13" s="150">
        <f>SUM(Ведомственная!G789)</f>
        <v>22335</v>
      </c>
      <c r="H13" s="150">
        <f>SUM(Ведомственная!H789)</f>
        <v>22335</v>
      </c>
      <c r="I13" s="33">
        <v>22335</v>
      </c>
    </row>
    <row r="14" spans="1:9" s="9" customFormat="1" ht="28.5">
      <c r="A14" s="67" t="s">
        <v>643</v>
      </c>
      <c r="B14" s="39" t="s">
        <v>469</v>
      </c>
      <c r="C14" s="40"/>
      <c r="D14" s="41"/>
      <c r="E14" s="41"/>
      <c r="F14" s="42">
        <f>SUM(F15)</f>
        <v>31687.8</v>
      </c>
      <c r="G14" s="151">
        <f>SUM(Ведомственная!G791)</f>
        <v>31687.8</v>
      </c>
      <c r="H14" s="151">
        <f>SUM(Ведомственная!H791)</f>
        <v>31687.8</v>
      </c>
      <c r="I14" s="42">
        <f>SUM(I15)</f>
        <v>31687.8</v>
      </c>
    </row>
    <row r="15" spans="1:9" ht="60">
      <c r="A15" s="27" t="s">
        <v>478</v>
      </c>
      <c r="B15" s="34" t="s">
        <v>795</v>
      </c>
      <c r="C15" s="35"/>
      <c r="D15" s="35"/>
      <c r="E15" s="35"/>
      <c r="F15" s="33">
        <f>F16</f>
        <v>31687.8</v>
      </c>
      <c r="G15" s="150"/>
      <c r="H15" s="150"/>
      <c r="I15" s="33">
        <f>I16</f>
        <v>31687.8</v>
      </c>
    </row>
    <row r="16" spans="1:9" ht="15">
      <c r="A16" s="27" t="s">
        <v>42</v>
      </c>
      <c r="B16" s="34" t="s">
        <v>795</v>
      </c>
      <c r="C16" s="35">
        <v>300</v>
      </c>
      <c r="D16" s="35" t="s">
        <v>31</v>
      </c>
      <c r="E16" s="35" t="s">
        <v>13</v>
      </c>
      <c r="F16" s="33">
        <v>31687.8</v>
      </c>
      <c r="G16" s="150">
        <f>SUM(Ведомственная!G793)</f>
        <v>31687.8</v>
      </c>
      <c r="H16" s="150">
        <f>SUM(Ведомственная!H793)</f>
        <v>31687.8</v>
      </c>
      <c r="I16" s="33">
        <v>31687.8</v>
      </c>
    </row>
    <row r="17" spans="1:9" s="9" customFormat="1" ht="28.5" hidden="1">
      <c r="A17" s="23" t="s">
        <v>616</v>
      </c>
      <c r="B17" s="45" t="s">
        <v>510</v>
      </c>
      <c r="C17" s="46"/>
      <c r="D17" s="47"/>
      <c r="E17" s="47"/>
      <c r="F17" s="42">
        <f>F18</f>
        <v>0</v>
      </c>
      <c r="G17" s="151"/>
      <c r="H17" s="151"/>
      <c r="I17" s="42">
        <f>I18</f>
        <v>0</v>
      </c>
    </row>
    <row r="18" spans="1:9" ht="45" hidden="1">
      <c r="A18" s="101" t="s">
        <v>466</v>
      </c>
      <c r="B18" s="49" t="s">
        <v>511</v>
      </c>
      <c r="C18" s="32"/>
      <c r="D18" s="35"/>
      <c r="E18" s="35"/>
      <c r="F18" s="38">
        <f>F19</f>
        <v>0</v>
      </c>
      <c r="G18" s="150"/>
      <c r="H18" s="150"/>
      <c r="I18" s="38">
        <f>I19</f>
        <v>0</v>
      </c>
    </row>
    <row r="19" spans="1:9" ht="30" hidden="1">
      <c r="A19" s="101" t="s">
        <v>512</v>
      </c>
      <c r="B19" s="49" t="s">
        <v>513</v>
      </c>
      <c r="C19" s="32"/>
      <c r="D19" s="35"/>
      <c r="E19" s="35"/>
      <c r="F19" s="38">
        <f>F20</f>
        <v>0</v>
      </c>
      <c r="G19" s="150"/>
      <c r="H19" s="150"/>
      <c r="I19" s="38">
        <f>I20</f>
        <v>0</v>
      </c>
    </row>
    <row r="20" spans="1:9" ht="30" hidden="1">
      <c r="A20" s="31" t="s">
        <v>126</v>
      </c>
      <c r="B20" s="49" t="s">
        <v>513</v>
      </c>
      <c r="C20" s="32" t="s">
        <v>127</v>
      </c>
      <c r="D20" s="35" t="s">
        <v>118</v>
      </c>
      <c r="E20" s="35" t="s">
        <v>34</v>
      </c>
      <c r="F20" s="38"/>
      <c r="G20" s="150" t="e">
        <f>SUM(Ведомственная!#REF!)</f>
        <v>#REF!</v>
      </c>
      <c r="H20" s="150" t="e">
        <f>SUM(Ведомственная!#REF!)</f>
        <v>#REF!</v>
      </c>
      <c r="I20" s="38"/>
    </row>
    <row r="21" spans="1:9" ht="42.75">
      <c r="A21" s="51" t="s">
        <v>533</v>
      </c>
      <c r="B21" s="52" t="s">
        <v>529</v>
      </c>
      <c r="C21" s="47"/>
      <c r="D21" s="47"/>
      <c r="E21" s="47"/>
      <c r="F21" s="53">
        <f>SUM(F28+F31)+F22</f>
        <v>154627</v>
      </c>
      <c r="G21" s="150">
        <f>Ведомственная!G280+Ведомственная!G230+Ведомственная!G221</f>
        <v>154627</v>
      </c>
      <c r="H21" s="150">
        <f>Ведомственная!H280+Ведомственная!H230+Ведомственная!H221</f>
        <v>95401.5</v>
      </c>
      <c r="I21" s="53">
        <f>SUM(I28+I31)+I22</f>
        <v>95401.5</v>
      </c>
    </row>
    <row r="22" spans="1:9" ht="15">
      <c r="A22" s="54" t="s">
        <v>318</v>
      </c>
      <c r="B22" s="55" t="s">
        <v>534</v>
      </c>
      <c r="C22" s="35"/>
      <c r="D22" s="35"/>
      <c r="E22" s="35"/>
      <c r="F22" s="33">
        <f>SUM(F23)+F25</f>
        <v>25139.5</v>
      </c>
      <c r="G22" s="150"/>
      <c r="H22" s="150"/>
      <c r="I22" s="33">
        <f>SUM(I23)+I25</f>
        <v>25139.5</v>
      </c>
    </row>
    <row r="23" spans="1:9" ht="15">
      <c r="A23" s="56" t="s">
        <v>535</v>
      </c>
      <c r="B23" s="55" t="s">
        <v>691</v>
      </c>
      <c r="C23" s="35"/>
      <c r="D23" s="35"/>
      <c r="E23" s="35"/>
      <c r="F23" s="33">
        <f>SUM(F24)</f>
        <v>17000</v>
      </c>
      <c r="G23" s="150"/>
      <c r="H23" s="150"/>
      <c r="I23" s="33">
        <f>SUM(I24)</f>
        <v>17000</v>
      </c>
    </row>
    <row r="24" spans="1:9" ht="30">
      <c r="A24" s="56" t="s">
        <v>317</v>
      </c>
      <c r="B24" s="55" t="s">
        <v>691</v>
      </c>
      <c r="C24" s="35" t="s">
        <v>286</v>
      </c>
      <c r="D24" s="35" t="s">
        <v>181</v>
      </c>
      <c r="E24" s="35" t="s">
        <v>181</v>
      </c>
      <c r="F24" s="33">
        <v>17000</v>
      </c>
      <c r="G24" s="150">
        <f>Ведомственная!G283</f>
        <v>17000</v>
      </c>
      <c r="H24" s="150">
        <f>Ведомственная!H283</f>
        <v>17000</v>
      </c>
      <c r="I24" s="33">
        <v>17000</v>
      </c>
    </row>
    <row r="25" spans="1:9" ht="60">
      <c r="A25" s="56" t="s">
        <v>536</v>
      </c>
      <c r="B25" s="55" t="s">
        <v>690</v>
      </c>
      <c r="C25" s="35"/>
      <c r="D25" s="35"/>
      <c r="E25" s="35"/>
      <c r="F25" s="33">
        <f>SUM(F26)</f>
        <v>8139.5</v>
      </c>
      <c r="G25" s="150"/>
      <c r="H25" s="150"/>
      <c r="I25" s="33">
        <f>SUM(I26)</f>
        <v>8139.5</v>
      </c>
    </row>
    <row r="26" spans="1:9" ht="30">
      <c r="A26" s="56" t="s">
        <v>52</v>
      </c>
      <c r="B26" s="55" t="s">
        <v>690</v>
      </c>
      <c r="C26" s="35" t="s">
        <v>95</v>
      </c>
      <c r="D26" s="35" t="s">
        <v>181</v>
      </c>
      <c r="E26" s="35" t="s">
        <v>44</v>
      </c>
      <c r="F26" s="33">
        <v>8139.5</v>
      </c>
      <c r="G26" s="150">
        <f>SUM(Ведомственная!G233)</f>
        <v>8139.5</v>
      </c>
      <c r="H26" s="150">
        <f>SUM(Ведомственная!H233)</f>
        <v>8139.5</v>
      </c>
      <c r="I26" s="33">
        <v>8139.5</v>
      </c>
    </row>
    <row r="27" spans="1:9" ht="30">
      <c r="A27" s="57" t="s">
        <v>651</v>
      </c>
      <c r="B27" s="28" t="s">
        <v>530</v>
      </c>
      <c r="C27" s="35"/>
      <c r="D27" s="35"/>
      <c r="E27" s="35"/>
      <c r="F27" s="33">
        <f>SUM(F28)</f>
        <v>129487.5</v>
      </c>
      <c r="G27" s="150"/>
      <c r="H27" s="150"/>
      <c r="I27" s="33">
        <f>SUM(I28)</f>
        <v>70262</v>
      </c>
    </row>
    <row r="28" spans="1:9" ht="30">
      <c r="A28" s="27" t="s">
        <v>688</v>
      </c>
      <c r="B28" s="58" t="s">
        <v>687</v>
      </c>
      <c r="C28" s="35"/>
      <c r="D28" s="35"/>
      <c r="E28" s="35"/>
      <c r="F28" s="33">
        <f>SUM(F29)</f>
        <v>129487.5</v>
      </c>
      <c r="G28" s="150"/>
      <c r="H28" s="150"/>
      <c r="I28" s="33">
        <f>SUM(I29)</f>
        <v>70262</v>
      </c>
    </row>
    <row r="29" spans="1:9" ht="45">
      <c r="A29" s="31" t="s">
        <v>532</v>
      </c>
      <c r="B29" s="58" t="s">
        <v>689</v>
      </c>
      <c r="C29" s="35"/>
      <c r="D29" s="35"/>
      <c r="E29" s="35"/>
      <c r="F29" s="33">
        <f>SUM(F30)</f>
        <v>129487.5</v>
      </c>
      <c r="G29" s="150"/>
      <c r="H29" s="150"/>
      <c r="I29" s="33">
        <f>SUM(I30)</f>
        <v>70262</v>
      </c>
    </row>
    <row r="30" spans="1:9" ht="30">
      <c r="A30" s="27" t="s">
        <v>285</v>
      </c>
      <c r="B30" s="58" t="s">
        <v>689</v>
      </c>
      <c r="C30" s="35" t="s">
        <v>286</v>
      </c>
      <c r="D30" s="35" t="s">
        <v>181</v>
      </c>
      <c r="E30" s="35" t="s">
        <v>34</v>
      </c>
      <c r="F30" s="33">
        <v>129487.5</v>
      </c>
      <c r="G30" s="150">
        <f>SUM(Ведомственная!G225)</f>
        <v>129487.5</v>
      </c>
      <c r="H30" s="150">
        <f>SUM(Ведомственная!H225)</f>
        <v>70262</v>
      </c>
      <c r="I30" s="33">
        <v>70262</v>
      </c>
    </row>
    <row r="31" spans="1:9" ht="30" hidden="1">
      <c r="A31" s="27" t="s">
        <v>292</v>
      </c>
      <c r="B31" s="58" t="s">
        <v>537</v>
      </c>
      <c r="C31" s="59"/>
      <c r="D31" s="35"/>
      <c r="E31" s="35"/>
      <c r="F31" s="33">
        <f>SUM(F32)</f>
        <v>0</v>
      </c>
      <c r="G31" s="150"/>
      <c r="H31" s="150"/>
      <c r="I31" s="33">
        <f>SUM(I32)</f>
        <v>0</v>
      </c>
    </row>
    <row r="32" spans="1:9" ht="45" hidden="1">
      <c r="A32" s="27" t="s">
        <v>531</v>
      </c>
      <c r="B32" s="58" t="s">
        <v>538</v>
      </c>
      <c r="C32" s="59"/>
      <c r="D32" s="35"/>
      <c r="E32" s="35"/>
      <c r="F32" s="33">
        <f>SUM(F33)</f>
        <v>0</v>
      </c>
      <c r="G32" s="150"/>
      <c r="H32" s="150"/>
      <c r="I32" s="33">
        <f>SUM(I33)</f>
        <v>0</v>
      </c>
    </row>
    <row r="33" spans="1:9" ht="60" hidden="1">
      <c r="A33" s="27" t="s">
        <v>539</v>
      </c>
      <c r="B33" s="58" t="s">
        <v>540</v>
      </c>
      <c r="C33" s="59"/>
      <c r="D33" s="35"/>
      <c r="E33" s="35"/>
      <c r="F33" s="33">
        <f>SUM(F34)</f>
        <v>0</v>
      </c>
      <c r="G33" s="150"/>
      <c r="H33" s="150"/>
      <c r="I33" s="33">
        <f>SUM(I34)</f>
        <v>0</v>
      </c>
    </row>
    <row r="34" spans="1:9" ht="15" hidden="1">
      <c r="A34" s="27" t="s">
        <v>42</v>
      </c>
      <c r="B34" s="58" t="s">
        <v>540</v>
      </c>
      <c r="C34" s="28">
        <v>300</v>
      </c>
      <c r="D34" s="35" t="s">
        <v>31</v>
      </c>
      <c r="E34" s="35" t="s">
        <v>54</v>
      </c>
      <c r="F34" s="33"/>
      <c r="G34" s="150"/>
      <c r="H34" s="150"/>
      <c r="I34" s="33"/>
    </row>
    <row r="35" spans="1:9" s="9" customFormat="1" ht="28.5">
      <c r="A35" s="66" t="s">
        <v>587</v>
      </c>
      <c r="B35" s="47" t="s">
        <v>500</v>
      </c>
      <c r="C35" s="47"/>
      <c r="D35" s="47"/>
      <c r="E35" s="47"/>
      <c r="F35" s="42">
        <f>SUM(F36+F45+F49)</f>
        <v>48147.9</v>
      </c>
      <c r="G35" s="151">
        <f>SUM(Ведомственная!G588+Ведомственная!G608)</f>
        <v>48147.9</v>
      </c>
      <c r="H35" s="151">
        <f>SUM(Ведомственная!H588+Ведомственная!H608)</f>
        <v>6481.1</v>
      </c>
      <c r="I35" s="42">
        <f>SUM(I36+I45+I49)</f>
        <v>6481.099999999999</v>
      </c>
    </row>
    <row r="36" spans="1:9" ht="30">
      <c r="A36" s="44" t="s">
        <v>494</v>
      </c>
      <c r="B36" s="35" t="s">
        <v>495</v>
      </c>
      <c r="C36" s="35"/>
      <c r="D36" s="35"/>
      <c r="E36" s="35"/>
      <c r="F36" s="38">
        <f>SUM(F37+F42)</f>
        <v>45251.5</v>
      </c>
      <c r="G36" s="150"/>
      <c r="H36" s="150"/>
      <c r="I36" s="38">
        <f>SUM(I37+I42)</f>
        <v>3584.7</v>
      </c>
    </row>
    <row r="37" spans="1:9" ht="30">
      <c r="A37" s="31" t="s">
        <v>496</v>
      </c>
      <c r="B37" s="32" t="s">
        <v>738</v>
      </c>
      <c r="C37" s="32"/>
      <c r="D37" s="35"/>
      <c r="E37" s="35"/>
      <c r="F37" s="38">
        <f>SUM(F38+F40)</f>
        <v>3584.7</v>
      </c>
      <c r="G37" s="150"/>
      <c r="H37" s="150"/>
      <c r="I37" s="38">
        <f>I40+I43+I38</f>
        <v>3584.7</v>
      </c>
    </row>
    <row r="38" spans="1:9" ht="45">
      <c r="A38" s="27" t="s">
        <v>586</v>
      </c>
      <c r="B38" s="32" t="s">
        <v>754</v>
      </c>
      <c r="C38" s="32"/>
      <c r="D38" s="35"/>
      <c r="E38" s="35"/>
      <c r="F38" s="38">
        <f>F39</f>
        <v>2000</v>
      </c>
      <c r="G38" s="150"/>
      <c r="H38" s="150"/>
      <c r="I38" s="38">
        <f>I39</f>
        <v>2000</v>
      </c>
    </row>
    <row r="39" spans="1:9" ht="30">
      <c r="A39" s="31" t="s">
        <v>52</v>
      </c>
      <c r="B39" s="32" t="s">
        <v>754</v>
      </c>
      <c r="C39" s="32" t="s">
        <v>95</v>
      </c>
      <c r="D39" s="35" t="s">
        <v>182</v>
      </c>
      <c r="E39" s="35" t="s">
        <v>54</v>
      </c>
      <c r="F39" s="38">
        <v>2000</v>
      </c>
      <c r="G39" s="150">
        <f>SUM(Ведомственная!G612)</f>
        <v>2000</v>
      </c>
      <c r="H39" s="150">
        <f>SUM(Ведомственная!H612)</f>
        <v>2000</v>
      </c>
      <c r="I39" s="38">
        <v>2000</v>
      </c>
    </row>
    <row r="40" spans="1:9" ht="60">
      <c r="A40" s="27" t="s">
        <v>734</v>
      </c>
      <c r="B40" s="32" t="s">
        <v>740</v>
      </c>
      <c r="C40" s="32"/>
      <c r="D40" s="35"/>
      <c r="E40" s="35"/>
      <c r="F40" s="38">
        <f>F41</f>
        <v>1584.7</v>
      </c>
      <c r="G40" s="150"/>
      <c r="H40" s="150"/>
      <c r="I40" s="38">
        <f>I41</f>
        <v>1584.7</v>
      </c>
    </row>
    <row r="41" spans="1:9" ht="30">
      <c r="A41" s="31" t="s">
        <v>260</v>
      </c>
      <c r="B41" s="32" t="s">
        <v>740</v>
      </c>
      <c r="C41" s="32" t="s">
        <v>127</v>
      </c>
      <c r="D41" s="35" t="s">
        <v>182</v>
      </c>
      <c r="E41" s="35" t="s">
        <v>44</v>
      </c>
      <c r="F41" s="38">
        <v>1584.7</v>
      </c>
      <c r="G41" s="150">
        <f>SUM(Ведомственная!G592)</f>
        <v>1584.7</v>
      </c>
      <c r="H41" s="150">
        <f>SUM(Ведомственная!H592)</f>
        <v>1584.7</v>
      </c>
      <c r="I41" s="38">
        <v>1584.7</v>
      </c>
    </row>
    <row r="42" spans="1:9" ht="15">
      <c r="A42" s="27" t="s">
        <v>741</v>
      </c>
      <c r="B42" s="35" t="s">
        <v>742</v>
      </c>
      <c r="C42" s="32"/>
      <c r="D42" s="35"/>
      <c r="E42" s="35"/>
      <c r="F42" s="38">
        <f>SUM(F43)</f>
        <v>41666.8</v>
      </c>
      <c r="G42" s="150"/>
      <c r="H42" s="150"/>
      <c r="I42" s="38"/>
    </row>
    <row r="43" spans="1:9" ht="30">
      <c r="A43" s="27" t="s">
        <v>584</v>
      </c>
      <c r="B43" s="35" t="s">
        <v>743</v>
      </c>
      <c r="C43" s="32"/>
      <c r="D43" s="35"/>
      <c r="E43" s="35"/>
      <c r="F43" s="38">
        <f>F44</f>
        <v>41666.8</v>
      </c>
      <c r="G43" s="150"/>
      <c r="H43" s="150"/>
      <c r="I43" s="38">
        <f>I44</f>
        <v>0</v>
      </c>
    </row>
    <row r="44" spans="1:9" ht="30">
      <c r="A44" s="31" t="s">
        <v>52</v>
      </c>
      <c r="B44" s="35" t="s">
        <v>743</v>
      </c>
      <c r="C44" s="32" t="s">
        <v>95</v>
      </c>
      <c r="D44" s="35" t="s">
        <v>182</v>
      </c>
      <c r="E44" s="35" t="s">
        <v>44</v>
      </c>
      <c r="F44" s="38">
        <f>0+41666.8</f>
        <v>41666.8</v>
      </c>
      <c r="G44" s="150">
        <f>SUM(Ведомственная!G595)</f>
        <v>41666.8</v>
      </c>
      <c r="H44" s="150">
        <f>SUM(Ведомственная!H595)</f>
        <v>0</v>
      </c>
      <c r="I44" s="38"/>
    </row>
    <row r="45" spans="1:9" ht="15">
      <c r="A45" s="31" t="s">
        <v>497</v>
      </c>
      <c r="B45" s="32" t="s">
        <v>498</v>
      </c>
      <c r="C45" s="32"/>
      <c r="D45" s="35"/>
      <c r="E45" s="35"/>
      <c r="F45" s="38">
        <f>SUM(F46)</f>
        <v>880.4</v>
      </c>
      <c r="G45" s="150"/>
      <c r="H45" s="150"/>
      <c r="I45" s="38">
        <f>SUM(I46)</f>
        <v>880.4</v>
      </c>
    </row>
    <row r="46" spans="1:9" ht="30">
      <c r="A46" s="31" t="s">
        <v>496</v>
      </c>
      <c r="B46" s="32" t="s">
        <v>744</v>
      </c>
      <c r="C46" s="32"/>
      <c r="D46" s="35"/>
      <c r="E46" s="35"/>
      <c r="F46" s="38">
        <f>+F47</f>
        <v>880.4</v>
      </c>
      <c r="G46" s="150"/>
      <c r="H46" s="150"/>
      <c r="I46" s="38">
        <f>+I47</f>
        <v>880.4</v>
      </c>
    </row>
    <row r="47" spans="1:9" ht="45">
      <c r="A47" s="31" t="s">
        <v>585</v>
      </c>
      <c r="B47" s="32" t="s">
        <v>746</v>
      </c>
      <c r="C47" s="32"/>
      <c r="D47" s="35"/>
      <c r="E47" s="35"/>
      <c r="F47" s="38">
        <f>+F48</f>
        <v>880.4</v>
      </c>
      <c r="G47" s="150"/>
      <c r="H47" s="150"/>
      <c r="I47" s="38">
        <f>+I48</f>
        <v>880.4</v>
      </c>
    </row>
    <row r="48" spans="1:9" ht="30">
      <c r="A48" s="31" t="s">
        <v>260</v>
      </c>
      <c r="B48" s="32" t="s">
        <v>746</v>
      </c>
      <c r="C48" s="32" t="s">
        <v>127</v>
      </c>
      <c r="D48" s="35" t="s">
        <v>182</v>
      </c>
      <c r="E48" s="35" t="s">
        <v>44</v>
      </c>
      <c r="F48" s="38">
        <v>880.4</v>
      </c>
      <c r="G48" s="150">
        <f>SUM(Ведомственная!G599)</f>
        <v>880.4</v>
      </c>
      <c r="H48" s="150">
        <f>SUM(Ведомственная!H599)</f>
        <v>880.4</v>
      </c>
      <c r="I48" s="38">
        <v>880.4</v>
      </c>
    </row>
    <row r="49" spans="1:9" ht="15">
      <c r="A49" s="31" t="s">
        <v>653</v>
      </c>
      <c r="B49" s="32" t="s">
        <v>499</v>
      </c>
      <c r="C49" s="32"/>
      <c r="D49" s="35"/>
      <c r="E49" s="35"/>
      <c r="F49" s="38">
        <f>SUM(F50)</f>
        <v>2016</v>
      </c>
      <c r="G49" s="150"/>
      <c r="H49" s="150"/>
      <c r="I49" s="38">
        <f>SUM(I50)</f>
        <v>2016</v>
      </c>
    </row>
    <row r="50" spans="1:9" ht="30">
      <c r="A50" s="31" t="s">
        <v>496</v>
      </c>
      <c r="B50" s="32" t="s">
        <v>750</v>
      </c>
      <c r="C50" s="32"/>
      <c r="D50" s="35"/>
      <c r="E50" s="35"/>
      <c r="F50" s="38">
        <f>SUM(F51)</f>
        <v>2016</v>
      </c>
      <c r="G50" s="150"/>
      <c r="H50" s="150"/>
      <c r="I50" s="38">
        <f>SUM(I51)</f>
        <v>2016</v>
      </c>
    </row>
    <row r="51" spans="1:9" ht="30">
      <c r="A51" s="31" t="s">
        <v>501</v>
      </c>
      <c r="B51" s="32" t="s">
        <v>751</v>
      </c>
      <c r="C51" s="32"/>
      <c r="D51" s="35"/>
      <c r="E51" s="35"/>
      <c r="F51" s="38">
        <f>SUM(F52)</f>
        <v>2016</v>
      </c>
      <c r="G51" s="150"/>
      <c r="H51" s="150"/>
      <c r="I51" s="38">
        <f>SUM(I52)</f>
        <v>2016</v>
      </c>
    </row>
    <row r="52" spans="1:9" ht="30">
      <c r="A52" s="31" t="s">
        <v>72</v>
      </c>
      <c r="B52" s="32" t="s">
        <v>751</v>
      </c>
      <c r="C52" s="32" t="s">
        <v>127</v>
      </c>
      <c r="D52" s="35" t="s">
        <v>182</v>
      </c>
      <c r="E52" s="35" t="s">
        <v>54</v>
      </c>
      <c r="F52" s="38">
        <v>2016</v>
      </c>
      <c r="G52" s="150">
        <f>SUM(Ведомственная!G616)</f>
        <v>2016</v>
      </c>
      <c r="H52" s="150">
        <f>SUM(Ведомственная!H616)</f>
        <v>2016</v>
      </c>
      <c r="I52" s="38">
        <v>2016</v>
      </c>
    </row>
    <row r="53" spans="1:9" s="9" customFormat="1" ht="30.75" customHeight="1">
      <c r="A53" s="23" t="s">
        <v>566</v>
      </c>
      <c r="B53" s="25" t="s">
        <v>429</v>
      </c>
      <c r="C53" s="25"/>
      <c r="D53" s="25"/>
      <c r="E53" s="25"/>
      <c r="F53" s="53">
        <f>SUM(F54)+F135+F81</f>
        <v>1111907.8</v>
      </c>
      <c r="G53" s="151">
        <f>SUM(Ведомственная!G413+Ведомственная!G431+Ведомственная!G520+Ведомственная!G546+Ведомственная!G866)+Ведомственная!G784</f>
        <v>1111907.7999999998</v>
      </c>
      <c r="H53" s="151">
        <f>SUM(Ведомственная!H413+Ведомственная!H431+Ведомственная!H520+Ведомственная!H546+Ведомственная!H866)+Ведомственная!H784</f>
        <v>1128979.6999999997</v>
      </c>
      <c r="I53" s="53">
        <f>SUM(I54)+I135+I81</f>
        <v>1128979.7</v>
      </c>
    </row>
    <row r="54" spans="1:9" ht="15">
      <c r="A54" s="31" t="s">
        <v>484</v>
      </c>
      <c r="B54" s="29" t="s">
        <v>430</v>
      </c>
      <c r="C54" s="29"/>
      <c r="D54" s="29"/>
      <c r="E54" s="29"/>
      <c r="F54" s="33">
        <f>SUM(F55+F60+F63+F66+F69+F72+F78)</f>
        <v>310115.80000000005</v>
      </c>
      <c r="G54" s="152">
        <f>G53-F53</f>
        <v>0</v>
      </c>
      <c r="H54" s="152">
        <f>SUM(H53-I53)</f>
        <v>-2.3283064365386963E-10</v>
      </c>
      <c r="I54" s="33">
        <f>SUM(I55+I60+I63+I66+I69+I72+I78)</f>
        <v>317286.69999999995</v>
      </c>
    </row>
    <row r="55" spans="1:9" ht="45">
      <c r="A55" s="31" t="s">
        <v>459</v>
      </c>
      <c r="B55" s="28" t="s">
        <v>721</v>
      </c>
      <c r="C55" s="28"/>
      <c r="D55" s="29"/>
      <c r="E55" s="29"/>
      <c r="F55" s="33">
        <f>SUM(F56:F59)</f>
        <v>71511.00000000001</v>
      </c>
      <c r="G55" s="150"/>
      <c r="H55" s="150"/>
      <c r="I55" s="33">
        <f>SUM(I56:I59)</f>
        <v>72328.4</v>
      </c>
    </row>
    <row r="56" spans="1:9" ht="45">
      <c r="A56" s="31" t="s">
        <v>51</v>
      </c>
      <c r="B56" s="28" t="s">
        <v>721</v>
      </c>
      <c r="C56" s="28">
        <v>100</v>
      </c>
      <c r="D56" s="29" t="s">
        <v>31</v>
      </c>
      <c r="E56" s="29" t="s">
        <v>13</v>
      </c>
      <c r="F56" s="33">
        <v>51133.7</v>
      </c>
      <c r="G56" s="161">
        <f>SUM(Ведомственная!G523)</f>
        <v>51133.7</v>
      </c>
      <c r="H56" s="161">
        <f>SUM(Ведомственная!H523)</f>
        <v>51133.7</v>
      </c>
      <c r="I56" s="33">
        <v>51133.7</v>
      </c>
    </row>
    <row r="57" spans="1:9" ht="30">
      <c r="A57" s="31" t="s">
        <v>52</v>
      </c>
      <c r="B57" s="28" t="s">
        <v>721</v>
      </c>
      <c r="C57" s="28">
        <v>200</v>
      </c>
      <c r="D57" s="29" t="s">
        <v>31</v>
      </c>
      <c r="E57" s="29" t="s">
        <v>13</v>
      </c>
      <c r="F57" s="33">
        <v>19297.4</v>
      </c>
      <c r="G57" s="161">
        <f>SUM(Ведомственная!G524)</f>
        <v>19297.4</v>
      </c>
      <c r="H57" s="161">
        <f>SUM(Ведомственная!H524)</f>
        <v>20108</v>
      </c>
      <c r="I57" s="33">
        <v>20108</v>
      </c>
    </row>
    <row r="58" spans="1:9" ht="15">
      <c r="A58" s="31" t="s">
        <v>42</v>
      </c>
      <c r="B58" s="28" t="s">
        <v>721</v>
      </c>
      <c r="C58" s="28">
        <v>300</v>
      </c>
      <c r="D58" s="29" t="s">
        <v>31</v>
      </c>
      <c r="E58" s="29" t="s">
        <v>13</v>
      </c>
      <c r="F58" s="33">
        <v>250.1</v>
      </c>
      <c r="G58" s="161">
        <f>SUM(Ведомственная!G525)</f>
        <v>250.1</v>
      </c>
      <c r="H58" s="161">
        <f>SUM(Ведомственная!H525)</f>
        <v>256.9</v>
      </c>
      <c r="I58" s="33">
        <v>256.9</v>
      </c>
    </row>
    <row r="59" spans="1:9" ht="17.25" customHeight="1">
      <c r="A59" s="31" t="s">
        <v>22</v>
      </c>
      <c r="B59" s="28" t="s">
        <v>721</v>
      </c>
      <c r="C59" s="28">
        <v>800</v>
      </c>
      <c r="D59" s="29" t="s">
        <v>31</v>
      </c>
      <c r="E59" s="29" t="s">
        <v>13</v>
      </c>
      <c r="F59" s="33">
        <v>829.8</v>
      </c>
      <c r="G59" s="161">
        <f>SUM(Ведомственная!G526)</f>
        <v>829.8</v>
      </c>
      <c r="H59" s="161">
        <f>SUM(Ведомственная!H526)</f>
        <v>829.8</v>
      </c>
      <c r="I59" s="33">
        <v>829.8</v>
      </c>
    </row>
    <row r="60" spans="1:9" ht="15">
      <c r="A60" s="31" t="s">
        <v>464</v>
      </c>
      <c r="B60" s="28" t="s">
        <v>728</v>
      </c>
      <c r="C60" s="28"/>
      <c r="D60" s="29"/>
      <c r="E60" s="29"/>
      <c r="F60" s="33">
        <f>F61+F62</f>
        <v>5874.4</v>
      </c>
      <c r="G60" s="150"/>
      <c r="H60" s="150"/>
      <c r="I60" s="33">
        <f>I61+I62</f>
        <v>5874.4</v>
      </c>
    </row>
    <row r="61" spans="1:9" ht="45">
      <c r="A61" s="31" t="s">
        <v>51</v>
      </c>
      <c r="B61" s="28" t="s">
        <v>728</v>
      </c>
      <c r="C61" s="28">
        <v>100</v>
      </c>
      <c r="D61" s="29" t="s">
        <v>31</v>
      </c>
      <c r="E61" s="29" t="s">
        <v>78</v>
      </c>
      <c r="F61" s="33">
        <v>5295</v>
      </c>
      <c r="G61" s="150">
        <f>SUM(Ведомственная!G549)</f>
        <v>5295</v>
      </c>
      <c r="H61" s="150">
        <f>SUM(Ведомственная!H549)</f>
        <v>5295</v>
      </c>
      <c r="I61" s="33">
        <v>5295</v>
      </c>
    </row>
    <row r="62" spans="1:9" ht="30">
      <c r="A62" s="31" t="s">
        <v>52</v>
      </c>
      <c r="B62" s="28" t="s">
        <v>728</v>
      </c>
      <c r="C62" s="28">
        <v>200</v>
      </c>
      <c r="D62" s="29" t="s">
        <v>31</v>
      </c>
      <c r="E62" s="29" t="s">
        <v>78</v>
      </c>
      <c r="F62" s="33">
        <v>579.4</v>
      </c>
      <c r="G62" s="150">
        <f>SUM(Ведомственная!G550)</f>
        <v>579.4</v>
      </c>
      <c r="H62" s="150">
        <f>SUM(Ведомственная!H550)</f>
        <v>579.4</v>
      </c>
      <c r="I62" s="33">
        <v>579.4</v>
      </c>
    </row>
    <row r="63" spans="1:9" ht="90">
      <c r="A63" s="31" t="s">
        <v>462</v>
      </c>
      <c r="B63" s="28" t="s">
        <v>722</v>
      </c>
      <c r="C63" s="28"/>
      <c r="D63" s="29"/>
      <c r="E63" s="29"/>
      <c r="F63" s="33">
        <f>F64+F65</f>
        <v>59572.5</v>
      </c>
      <c r="G63" s="150"/>
      <c r="H63" s="150"/>
      <c r="I63" s="33">
        <f>I64+I65</f>
        <v>59717.3</v>
      </c>
    </row>
    <row r="64" spans="1:9" ht="30">
      <c r="A64" s="31" t="s">
        <v>52</v>
      </c>
      <c r="B64" s="28" t="s">
        <v>722</v>
      </c>
      <c r="C64" s="28">
        <v>200</v>
      </c>
      <c r="D64" s="29" t="s">
        <v>31</v>
      </c>
      <c r="E64" s="29" t="s">
        <v>13</v>
      </c>
      <c r="F64" s="33">
        <v>880.2</v>
      </c>
      <c r="G64" s="150">
        <f>SUM(Ведомственная!G528)</f>
        <v>880.2</v>
      </c>
      <c r="H64" s="150">
        <f>SUM(Ведомственная!H528)</f>
        <v>882.4</v>
      </c>
      <c r="I64" s="33">
        <v>882.4</v>
      </c>
    </row>
    <row r="65" spans="1:9" ht="15">
      <c r="A65" s="31" t="s">
        <v>42</v>
      </c>
      <c r="B65" s="28" t="s">
        <v>722</v>
      </c>
      <c r="C65" s="28">
        <v>300</v>
      </c>
      <c r="D65" s="29" t="s">
        <v>31</v>
      </c>
      <c r="E65" s="29" t="s">
        <v>13</v>
      </c>
      <c r="F65" s="33">
        <v>58692.3</v>
      </c>
      <c r="G65" s="150">
        <f>SUM(Ведомственная!G529)</f>
        <v>58692.3</v>
      </c>
      <c r="H65" s="150">
        <f>SUM(Ведомственная!H529)</f>
        <v>58834.9</v>
      </c>
      <c r="I65" s="33">
        <v>58834.9</v>
      </c>
    </row>
    <row r="66" spans="1:9" ht="30">
      <c r="A66" s="31" t="s">
        <v>460</v>
      </c>
      <c r="B66" s="28" t="s">
        <v>723</v>
      </c>
      <c r="C66" s="28"/>
      <c r="D66" s="29"/>
      <c r="E66" s="29"/>
      <c r="F66" s="33">
        <f>F67+F68</f>
        <v>60133.3</v>
      </c>
      <c r="G66" s="150"/>
      <c r="H66" s="150"/>
      <c r="I66" s="33">
        <f>I67+I68</f>
        <v>62468.799999999996</v>
      </c>
    </row>
    <row r="67" spans="1:9" ht="30">
      <c r="A67" s="31" t="s">
        <v>52</v>
      </c>
      <c r="B67" s="28" t="s">
        <v>723</v>
      </c>
      <c r="C67" s="28">
        <v>200</v>
      </c>
      <c r="D67" s="29" t="s">
        <v>31</v>
      </c>
      <c r="E67" s="29" t="s">
        <v>13</v>
      </c>
      <c r="F67" s="33">
        <v>893.5</v>
      </c>
      <c r="G67" s="150">
        <f>SUM(Ведомственная!G531)</f>
        <v>893.5</v>
      </c>
      <c r="H67" s="150">
        <f>SUM(Ведомственная!H531)</f>
        <v>926.2</v>
      </c>
      <c r="I67" s="33">
        <v>926.2</v>
      </c>
    </row>
    <row r="68" spans="1:9" ht="15">
      <c r="A68" s="31" t="s">
        <v>42</v>
      </c>
      <c r="B68" s="28" t="s">
        <v>723</v>
      </c>
      <c r="C68" s="28">
        <v>300</v>
      </c>
      <c r="D68" s="29" t="s">
        <v>31</v>
      </c>
      <c r="E68" s="29" t="s">
        <v>13</v>
      </c>
      <c r="F68" s="33">
        <v>59239.8</v>
      </c>
      <c r="G68" s="150">
        <f>SUM(Ведомственная!G532)</f>
        <v>59239.8</v>
      </c>
      <c r="H68" s="150">
        <f>SUM(Ведомственная!H532)</f>
        <v>61542.6</v>
      </c>
      <c r="I68" s="33">
        <v>61542.6</v>
      </c>
    </row>
    <row r="69" spans="1:9" ht="60">
      <c r="A69" s="31" t="s">
        <v>463</v>
      </c>
      <c r="B69" s="28" t="s">
        <v>724</v>
      </c>
      <c r="C69" s="28"/>
      <c r="D69" s="29"/>
      <c r="E69" s="29"/>
      <c r="F69" s="33">
        <f>F70+F71</f>
        <v>18710.100000000002</v>
      </c>
      <c r="G69" s="150"/>
      <c r="H69" s="150"/>
      <c r="I69" s="33">
        <f>I70+I71</f>
        <v>19458.5</v>
      </c>
    </row>
    <row r="70" spans="1:9" ht="30">
      <c r="A70" s="31" t="s">
        <v>52</v>
      </c>
      <c r="B70" s="28" t="s">
        <v>724</v>
      </c>
      <c r="C70" s="28">
        <v>200</v>
      </c>
      <c r="D70" s="29" t="s">
        <v>31</v>
      </c>
      <c r="E70" s="29" t="s">
        <v>13</v>
      </c>
      <c r="F70" s="33">
        <v>278.4</v>
      </c>
      <c r="G70" s="150">
        <f>SUM(Ведомственная!G534)</f>
        <v>278.4</v>
      </c>
      <c r="H70" s="150">
        <f>SUM(Ведомственная!H534)</f>
        <v>289.6</v>
      </c>
      <c r="I70" s="33">
        <v>289.6</v>
      </c>
    </row>
    <row r="71" spans="1:9" ht="15">
      <c r="A71" s="31" t="s">
        <v>42</v>
      </c>
      <c r="B71" s="28" t="s">
        <v>724</v>
      </c>
      <c r="C71" s="28">
        <v>300</v>
      </c>
      <c r="D71" s="29" t="s">
        <v>31</v>
      </c>
      <c r="E71" s="29" t="s">
        <v>13</v>
      </c>
      <c r="F71" s="33">
        <v>18431.7</v>
      </c>
      <c r="G71" s="150">
        <f>SUM(Ведомственная!G535)</f>
        <v>18431.7</v>
      </c>
      <c r="H71" s="150">
        <f>SUM(Ведомственная!H535)</f>
        <v>19168.9</v>
      </c>
      <c r="I71" s="33">
        <v>19168.9</v>
      </c>
    </row>
    <row r="72" spans="1:9" ht="15">
      <c r="A72" s="146" t="s">
        <v>727</v>
      </c>
      <c r="B72" s="28" t="s">
        <v>726</v>
      </c>
      <c r="C72" s="28"/>
      <c r="D72" s="29"/>
      <c r="E72" s="29"/>
      <c r="F72" s="33">
        <f>F74+F75</f>
        <v>5901.6</v>
      </c>
      <c r="G72" s="150"/>
      <c r="H72" s="150"/>
      <c r="I72" s="33">
        <f>I74+I75</f>
        <v>5901.6</v>
      </c>
    </row>
    <row r="73" spans="1:9" ht="45">
      <c r="A73" s="146" t="s">
        <v>461</v>
      </c>
      <c r="B73" s="28" t="s">
        <v>725</v>
      </c>
      <c r="C73" s="28"/>
      <c r="D73" s="147"/>
      <c r="E73" s="147"/>
      <c r="F73" s="33">
        <f>F75+F76</f>
        <v>5814</v>
      </c>
      <c r="G73" s="150"/>
      <c r="H73" s="150"/>
      <c r="I73" s="33"/>
    </row>
    <row r="74" spans="1:9" ht="30">
      <c r="A74" s="146" t="s">
        <v>52</v>
      </c>
      <c r="B74" s="28" t="s">
        <v>725</v>
      </c>
      <c r="C74" s="28">
        <v>200</v>
      </c>
      <c r="D74" s="29" t="s">
        <v>31</v>
      </c>
      <c r="E74" s="29" t="s">
        <v>13</v>
      </c>
      <c r="F74" s="33">
        <v>87.6</v>
      </c>
      <c r="G74" s="150">
        <f>SUM(Ведомственная!G538)</f>
        <v>87.6</v>
      </c>
      <c r="H74" s="150">
        <f>SUM(Ведомственная!H538)</f>
        <v>87.6</v>
      </c>
      <c r="I74" s="33">
        <v>87.6</v>
      </c>
    </row>
    <row r="75" spans="1:9" ht="15">
      <c r="A75" s="146" t="s">
        <v>42</v>
      </c>
      <c r="B75" s="28" t="s">
        <v>725</v>
      </c>
      <c r="C75" s="28">
        <v>300</v>
      </c>
      <c r="D75" s="29" t="s">
        <v>31</v>
      </c>
      <c r="E75" s="29" t="s">
        <v>13</v>
      </c>
      <c r="F75" s="33">
        <v>5814</v>
      </c>
      <c r="G75" s="150">
        <f>SUM(Ведомственная!G539)</f>
        <v>5814</v>
      </c>
      <c r="H75" s="150">
        <f>SUM(Ведомственная!H539)</f>
        <v>5814</v>
      </c>
      <c r="I75" s="33">
        <v>5814</v>
      </c>
    </row>
    <row r="76" spans="1:9" ht="30" hidden="1">
      <c r="A76" s="31" t="s">
        <v>427</v>
      </c>
      <c r="B76" s="29" t="s">
        <v>432</v>
      </c>
      <c r="C76" s="29"/>
      <c r="D76" s="29"/>
      <c r="E76" s="29"/>
      <c r="F76" s="33">
        <f>SUM(F77)</f>
        <v>0</v>
      </c>
      <c r="G76" s="150"/>
      <c r="H76" s="150"/>
      <c r="I76" s="33">
        <f>SUM(I77)</f>
        <v>0</v>
      </c>
    </row>
    <row r="77" spans="1:9" ht="30" hidden="1">
      <c r="A77" s="31" t="s">
        <v>285</v>
      </c>
      <c r="B77" s="29" t="s">
        <v>432</v>
      </c>
      <c r="C77" s="29" t="s">
        <v>286</v>
      </c>
      <c r="D77" s="29" t="s">
        <v>31</v>
      </c>
      <c r="E77" s="29" t="s">
        <v>13</v>
      </c>
      <c r="F77" s="33"/>
      <c r="G77" s="150">
        <f>SUM(Ведомственная!G329)</f>
        <v>0</v>
      </c>
      <c r="H77" s="150">
        <f>SUM(Ведомственная!H329)</f>
        <v>0</v>
      </c>
      <c r="I77" s="33"/>
    </row>
    <row r="78" spans="1:9" ht="105">
      <c r="A78" s="31" t="s">
        <v>442</v>
      </c>
      <c r="B78" s="29" t="s">
        <v>704</v>
      </c>
      <c r="C78" s="28"/>
      <c r="D78" s="29"/>
      <c r="E78" s="29"/>
      <c r="F78" s="33">
        <f>SUM(F79:F80)</f>
        <v>88412.90000000001</v>
      </c>
      <c r="G78" s="150"/>
      <c r="H78" s="150"/>
      <c r="I78" s="33">
        <f>SUM(I79:I80)</f>
        <v>91537.7</v>
      </c>
    </row>
    <row r="79" spans="1:9" ht="30">
      <c r="A79" s="31" t="s">
        <v>52</v>
      </c>
      <c r="B79" s="147" t="s">
        <v>704</v>
      </c>
      <c r="C79" s="28">
        <v>200</v>
      </c>
      <c r="D79" s="29" t="s">
        <v>31</v>
      </c>
      <c r="E79" s="29" t="s">
        <v>54</v>
      </c>
      <c r="F79" s="33">
        <v>41.6</v>
      </c>
      <c r="G79" s="161">
        <f>SUM(Ведомственная!G434)</f>
        <v>41.6</v>
      </c>
      <c r="H79" s="161">
        <f>SUM(Ведомственная!H434)</f>
        <v>48.8</v>
      </c>
      <c r="I79" s="33">
        <v>48.8</v>
      </c>
    </row>
    <row r="80" spans="1:9" ht="15">
      <c r="A80" s="31" t="s">
        <v>42</v>
      </c>
      <c r="B80" s="147" t="s">
        <v>704</v>
      </c>
      <c r="C80" s="28">
        <v>300</v>
      </c>
      <c r="D80" s="29" t="s">
        <v>31</v>
      </c>
      <c r="E80" s="29" t="s">
        <v>54</v>
      </c>
      <c r="F80" s="33">
        <v>88371.3</v>
      </c>
      <c r="G80" s="161">
        <f>SUM(Ведомственная!G435)</f>
        <v>88371.3</v>
      </c>
      <c r="H80" s="161">
        <f>SUM(Ведомственная!H435)</f>
        <v>91488.9</v>
      </c>
      <c r="I80" s="33">
        <v>91488.9</v>
      </c>
    </row>
    <row r="81" spans="1:9" ht="30">
      <c r="A81" s="31" t="s">
        <v>443</v>
      </c>
      <c r="B81" s="77" t="s">
        <v>444</v>
      </c>
      <c r="C81" s="58"/>
      <c r="D81" s="77"/>
      <c r="E81" s="77"/>
      <c r="F81" s="33">
        <f>SUM(F132+F82+F85+F88+F91+F94+F97+F100+F103+F106+F110+F113+F116+F119+F122+F125+F128)</f>
        <v>706006</v>
      </c>
      <c r="G81" s="33"/>
      <c r="H81" s="33"/>
      <c r="I81" s="33">
        <f>SUM(I132+I82+I85+I88+I91+I94+I97+I100+I103+I106+I110+I113+I116+I119+I122+I125+I128)</f>
        <v>715526.7</v>
      </c>
    </row>
    <row r="82" spans="1:9" ht="45">
      <c r="A82" s="180" t="s">
        <v>798</v>
      </c>
      <c r="B82" s="147" t="s">
        <v>705</v>
      </c>
      <c r="C82" s="28"/>
      <c r="D82" s="29"/>
      <c r="E82" s="29"/>
      <c r="F82" s="33">
        <f>F83+F84</f>
        <v>197586.59999999998</v>
      </c>
      <c r="G82" s="150"/>
      <c r="H82" s="150"/>
      <c r="I82" s="33">
        <f>I83+I84</f>
        <v>205490.1</v>
      </c>
    </row>
    <row r="83" spans="1:9" ht="30">
      <c r="A83" s="31" t="s">
        <v>52</v>
      </c>
      <c r="B83" s="147" t="s">
        <v>705</v>
      </c>
      <c r="C83" s="28">
        <v>200</v>
      </c>
      <c r="D83" s="29" t="s">
        <v>31</v>
      </c>
      <c r="E83" s="29" t="s">
        <v>54</v>
      </c>
      <c r="F83" s="33">
        <v>3166.8</v>
      </c>
      <c r="G83" s="150">
        <f>SUM(Ведомственная!G438)</f>
        <v>3166.8</v>
      </c>
      <c r="H83" s="150">
        <f>SUM(Ведомственная!H438)</f>
        <v>3293.5</v>
      </c>
      <c r="I83" s="33">
        <v>3293.5</v>
      </c>
    </row>
    <row r="84" spans="1:9" ht="15">
      <c r="A84" s="31" t="s">
        <v>42</v>
      </c>
      <c r="B84" s="147" t="s">
        <v>705</v>
      </c>
      <c r="C84" s="28">
        <v>300</v>
      </c>
      <c r="D84" s="29" t="s">
        <v>31</v>
      </c>
      <c r="E84" s="29" t="s">
        <v>54</v>
      </c>
      <c r="F84" s="33">
        <v>194419.8</v>
      </c>
      <c r="G84" s="150">
        <f>SUM(Ведомственная!G439)</f>
        <v>194419.8</v>
      </c>
      <c r="H84" s="150">
        <f>SUM(Ведомственная!H439)</f>
        <v>202196.6</v>
      </c>
      <c r="I84" s="33">
        <v>202196.6</v>
      </c>
    </row>
    <row r="85" spans="1:9" ht="45">
      <c r="A85" s="31" t="s">
        <v>445</v>
      </c>
      <c r="B85" s="147" t="s">
        <v>706</v>
      </c>
      <c r="C85" s="29"/>
      <c r="D85" s="29"/>
      <c r="E85" s="29"/>
      <c r="F85" s="33">
        <f>F86+F87</f>
        <v>9885.1</v>
      </c>
      <c r="G85" s="150"/>
      <c r="H85" s="150"/>
      <c r="I85" s="33">
        <f>I86+I87</f>
        <v>10264.900000000001</v>
      </c>
    </row>
    <row r="86" spans="1:9" ht="30">
      <c r="A86" s="31" t="s">
        <v>52</v>
      </c>
      <c r="B86" s="147" t="s">
        <v>706</v>
      </c>
      <c r="C86" s="29" t="s">
        <v>95</v>
      </c>
      <c r="D86" s="29" t="s">
        <v>31</v>
      </c>
      <c r="E86" s="29" t="s">
        <v>54</v>
      </c>
      <c r="F86" s="33">
        <v>147.5</v>
      </c>
      <c r="G86" s="150">
        <f>SUM(Ведомственная!G441)</f>
        <v>147.5</v>
      </c>
      <c r="H86" s="150">
        <f>SUM(Ведомственная!H441)</f>
        <v>153.2</v>
      </c>
      <c r="I86" s="33">
        <v>153.2</v>
      </c>
    </row>
    <row r="87" spans="1:9" ht="15">
      <c r="A87" s="31" t="s">
        <v>42</v>
      </c>
      <c r="B87" s="147" t="s">
        <v>706</v>
      </c>
      <c r="C87" s="29" t="s">
        <v>103</v>
      </c>
      <c r="D87" s="29" t="s">
        <v>31</v>
      </c>
      <c r="E87" s="29" t="s">
        <v>54</v>
      </c>
      <c r="F87" s="33">
        <v>9737.6</v>
      </c>
      <c r="G87" s="150">
        <f>SUM(Ведомственная!G442)</f>
        <v>9737.6</v>
      </c>
      <c r="H87" s="150">
        <f>SUM(Ведомственная!H442)</f>
        <v>10111.7</v>
      </c>
      <c r="I87" s="33">
        <v>10111.7</v>
      </c>
    </row>
    <row r="88" spans="1:9" ht="30">
      <c r="A88" s="31" t="s">
        <v>446</v>
      </c>
      <c r="B88" s="147" t="s">
        <v>707</v>
      </c>
      <c r="C88" s="29"/>
      <c r="D88" s="29"/>
      <c r="E88" s="29"/>
      <c r="F88" s="33">
        <f>F89+F90</f>
        <v>111779.90000000001</v>
      </c>
      <c r="G88" s="150"/>
      <c r="H88" s="150"/>
      <c r="I88" s="33">
        <f>I89+I90</f>
        <v>111779.90000000001</v>
      </c>
    </row>
    <row r="89" spans="1:9" ht="30">
      <c r="A89" s="31" t="s">
        <v>52</v>
      </c>
      <c r="B89" s="147" t="s">
        <v>707</v>
      </c>
      <c r="C89" s="29" t="s">
        <v>95</v>
      </c>
      <c r="D89" s="29" t="s">
        <v>31</v>
      </c>
      <c r="E89" s="29" t="s">
        <v>54</v>
      </c>
      <c r="F89" s="33">
        <v>1782.6</v>
      </c>
      <c r="G89" s="150">
        <f>SUM(Ведомственная!G444)</f>
        <v>1782.6</v>
      </c>
      <c r="H89" s="150">
        <f>SUM(Ведомственная!H444)</f>
        <v>1782.6</v>
      </c>
      <c r="I89" s="33">
        <v>1782.6</v>
      </c>
    </row>
    <row r="90" spans="1:9" ht="15">
      <c r="A90" s="31" t="s">
        <v>42</v>
      </c>
      <c r="B90" s="147" t="s">
        <v>707</v>
      </c>
      <c r="C90" s="29" t="s">
        <v>103</v>
      </c>
      <c r="D90" s="29" t="s">
        <v>31</v>
      </c>
      <c r="E90" s="29" t="s">
        <v>54</v>
      </c>
      <c r="F90" s="33">
        <v>109997.3</v>
      </c>
      <c r="G90" s="150">
        <f>SUM(Ведомственная!G445)</f>
        <v>109997.3</v>
      </c>
      <c r="H90" s="150">
        <f>SUM(Ведомственная!H445)</f>
        <v>109997.3</v>
      </c>
      <c r="I90" s="33">
        <v>109997.3</v>
      </c>
    </row>
    <row r="91" spans="1:9" ht="60">
      <c r="A91" s="31" t="s">
        <v>447</v>
      </c>
      <c r="B91" s="147" t="s">
        <v>708</v>
      </c>
      <c r="C91" s="29"/>
      <c r="D91" s="29"/>
      <c r="E91" s="29"/>
      <c r="F91" s="33">
        <f>F92+F93</f>
        <v>644.6</v>
      </c>
      <c r="G91" s="150"/>
      <c r="H91" s="150"/>
      <c r="I91" s="33">
        <f>I92+I93</f>
        <v>671</v>
      </c>
    </row>
    <row r="92" spans="1:9" ht="30">
      <c r="A92" s="31" t="s">
        <v>52</v>
      </c>
      <c r="B92" s="147" t="s">
        <v>708</v>
      </c>
      <c r="C92" s="29" t="s">
        <v>95</v>
      </c>
      <c r="D92" s="29" t="s">
        <v>31</v>
      </c>
      <c r="E92" s="29" t="s">
        <v>54</v>
      </c>
      <c r="F92" s="33">
        <v>9.7</v>
      </c>
      <c r="G92" s="150">
        <f>SUM(Ведомственная!G447)</f>
        <v>9.7</v>
      </c>
      <c r="H92" s="150">
        <f>SUM(Ведомственная!H447)</f>
        <v>10.1</v>
      </c>
      <c r="I92" s="33">
        <v>10.1</v>
      </c>
    </row>
    <row r="93" spans="1:9" ht="15">
      <c r="A93" s="31" t="s">
        <v>42</v>
      </c>
      <c r="B93" s="147" t="s">
        <v>708</v>
      </c>
      <c r="C93" s="29" t="s">
        <v>103</v>
      </c>
      <c r="D93" s="29" t="s">
        <v>31</v>
      </c>
      <c r="E93" s="29" t="s">
        <v>54</v>
      </c>
      <c r="F93" s="33">
        <v>634.9</v>
      </c>
      <c r="G93" s="150">
        <f>SUM(Ведомственная!G448)</f>
        <v>634.9</v>
      </c>
      <c r="H93" s="150">
        <f>SUM(Ведомственная!H448)</f>
        <v>660.9</v>
      </c>
      <c r="I93" s="33">
        <v>660.9</v>
      </c>
    </row>
    <row r="94" spans="1:9" ht="45">
      <c r="A94" s="31" t="s">
        <v>448</v>
      </c>
      <c r="B94" s="147" t="s">
        <v>709</v>
      </c>
      <c r="C94" s="29"/>
      <c r="D94" s="29"/>
      <c r="E94" s="29"/>
      <c r="F94" s="33">
        <f>F95+F96</f>
        <v>51.8</v>
      </c>
      <c r="G94" s="150"/>
      <c r="H94" s="150"/>
      <c r="I94" s="33">
        <f>I95+I96</f>
        <v>51.8</v>
      </c>
    </row>
    <row r="95" spans="1:9" ht="30">
      <c r="A95" s="31" t="s">
        <v>52</v>
      </c>
      <c r="B95" s="147" t="s">
        <v>709</v>
      </c>
      <c r="C95" s="29" t="s">
        <v>95</v>
      </c>
      <c r="D95" s="29" t="s">
        <v>31</v>
      </c>
      <c r="E95" s="29" t="s">
        <v>54</v>
      </c>
      <c r="F95" s="33">
        <v>0.8</v>
      </c>
      <c r="G95" s="150">
        <f>SUM(Ведомственная!G450)</f>
        <v>0.8</v>
      </c>
      <c r="H95" s="150">
        <f>SUM(Ведомственная!H450)</f>
        <v>0.8</v>
      </c>
      <c r="I95" s="33">
        <v>0.8</v>
      </c>
    </row>
    <row r="96" spans="1:9" ht="15">
      <c r="A96" s="31" t="s">
        <v>42</v>
      </c>
      <c r="B96" s="147" t="s">
        <v>709</v>
      </c>
      <c r="C96" s="29" t="s">
        <v>103</v>
      </c>
      <c r="D96" s="29" t="s">
        <v>31</v>
      </c>
      <c r="E96" s="29" t="s">
        <v>54</v>
      </c>
      <c r="F96" s="33">
        <v>51</v>
      </c>
      <c r="G96" s="150">
        <f>SUM(Ведомственная!G451)</f>
        <v>51</v>
      </c>
      <c r="H96" s="150">
        <f>SUM(Ведомственная!H451)</f>
        <v>51</v>
      </c>
      <c r="I96" s="33">
        <v>51</v>
      </c>
    </row>
    <row r="97" spans="1:9" ht="60">
      <c r="A97" s="31" t="s">
        <v>449</v>
      </c>
      <c r="B97" s="147" t="s">
        <v>710</v>
      </c>
      <c r="C97" s="29"/>
      <c r="D97" s="29"/>
      <c r="E97" s="29"/>
      <c r="F97" s="33">
        <f>F98+F99</f>
        <v>4846.400000000001</v>
      </c>
      <c r="G97" s="150"/>
      <c r="H97" s="150"/>
      <c r="I97" s="33">
        <f>I98+I99</f>
        <v>4846.400000000001</v>
      </c>
    </row>
    <row r="98" spans="1:9" ht="30">
      <c r="A98" s="31" t="s">
        <v>52</v>
      </c>
      <c r="B98" s="147" t="s">
        <v>710</v>
      </c>
      <c r="C98" s="29" t="s">
        <v>95</v>
      </c>
      <c r="D98" s="29" t="s">
        <v>31</v>
      </c>
      <c r="E98" s="29" t="s">
        <v>54</v>
      </c>
      <c r="F98" s="33">
        <v>553.1</v>
      </c>
      <c r="G98" s="150">
        <f>SUM(Ведомственная!G453)</f>
        <v>553.1</v>
      </c>
      <c r="H98" s="150">
        <f>SUM(Ведомственная!H453)</f>
        <v>553.1</v>
      </c>
      <c r="I98" s="33">
        <v>553.1</v>
      </c>
    </row>
    <row r="99" spans="1:9" ht="15">
      <c r="A99" s="31" t="s">
        <v>42</v>
      </c>
      <c r="B99" s="147" t="s">
        <v>710</v>
      </c>
      <c r="C99" s="29" t="s">
        <v>103</v>
      </c>
      <c r="D99" s="29" t="s">
        <v>31</v>
      </c>
      <c r="E99" s="29" t="s">
        <v>54</v>
      </c>
      <c r="F99" s="33">
        <v>4293.3</v>
      </c>
      <c r="G99" s="150">
        <f>SUM(Ведомственная!G454)</f>
        <v>4293.3</v>
      </c>
      <c r="H99" s="150">
        <f>SUM(Ведомственная!H454)</f>
        <v>4293.3</v>
      </c>
      <c r="I99" s="33">
        <v>4293.3</v>
      </c>
    </row>
    <row r="100" spans="1:9" ht="30">
      <c r="A100" s="159" t="s">
        <v>450</v>
      </c>
      <c r="B100" s="147" t="s">
        <v>711</v>
      </c>
      <c r="C100" s="29"/>
      <c r="D100" s="29"/>
      <c r="E100" s="29"/>
      <c r="F100" s="33">
        <f>F101+F102</f>
        <v>220716.7</v>
      </c>
      <c r="G100" s="150"/>
      <c r="H100" s="150"/>
      <c r="I100" s="33">
        <f>I101+I102</f>
        <v>220716.7</v>
      </c>
    </row>
    <row r="101" spans="1:9" ht="30">
      <c r="A101" s="31" t="s">
        <v>52</v>
      </c>
      <c r="B101" s="147" t="s">
        <v>711</v>
      </c>
      <c r="C101" s="29" t="s">
        <v>95</v>
      </c>
      <c r="D101" s="29" t="s">
        <v>31</v>
      </c>
      <c r="E101" s="29" t="s">
        <v>54</v>
      </c>
      <c r="F101" s="33">
        <v>3267.5</v>
      </c>
      <c r="G101" s="150">
        <f>SUM(Ведомственная!G456)</f>
        <v>3267.5</v>
      </c>
      <c r="H101" s="150">
        <f>SUM(Ведомственная!H456)</f>
        <v>3267.5</v>
      </c>
      <c r="I101" s="33">
        <v>3267.5</v>
      </c>
    </row>
    <row r="102" spans="1:9" ht="15">
      <c r="A102" s="31" t="s">
        <v>42</v>
      </c>
      <c r="B102" s="147" t="s">
        <v>711</v>
      </c>
      <c r="C102" s="29" t="s">
        <v>103</v>
      </c>
      <c r="D102" s="29" t="s">
        <v>31</v>
      </c>
      <c r="E102" s="29" t="s">
        <v>54</v>
      </c>
      <c r="F102" s="33">
        <v>217449.2</v>
      </c>
      <c r="G102" s="150">
        <f>SUM(Ведомственная!G457)</f>
        <v>217449.2</v>
      </c>
      <c r="H102" s="150">
        <f>SUM(Ведомственная!H457)</f>
        <v>217449.2</v>
      </c>
      <c r="I102" s="33">
        <v>217449.2</v>
      </c>
    </row>
    <row r="103" spans="1:9" ht="45">
      <c r="A103" s="31" t="s">
        <v>451</v>
      </c>
      <c r="B103" s="29" t="s">
        <v>452</v>
      </c>
      <c r="C103" s="29"/>
      <c r="D103" s="29"/>
      <c r="E103" s="29"/>
      <c r="F103" s="33">
        <f>F104+F105</f>
        <v>2201.7000000000003</v>
      </c>
      <c r="G103" s="150"/>
      <c r="H103" s="150"/>
      <c r="I103" s="33">
        <f>I104+I105</f>
        <v>2383.2999999999997</v>
      </c>
    </row>
    <row r="104" spans="1:9" ht="30">
      <c r="A104" s="31" t="s">
        <v>52</v>
      </c>
      <c r="B104" s="29" t="s">
        <v>452</v>
      </c>
      <c r="C104" s="29" t="s">
        <v>95</v>
      </c>
      <c r="D104" s="29" t="s">
        <v>31</v>
      </c>
      <c r="E104" s="29" t="s">
        <v>54</v>
      </c>
      <c r="F104" s="33">
        <v>32.4</v>
      </c>
      <c r="G104" s="150">
        <f>SUM(Ведомственная!G471)</f>
        <v>32.4</v>
      </c>
      <c r="H104" s="150">
        <f>SUM(Ведомственная!H471)</f>
        <v>35.1</v>
      </c>
      <c r="I104" s="33">
        <v>35.1</v>
      </c>
    </row>
    <row r="105" spans="1:9" ht="15">
      <c r="A105" s="31" t="s">
        <v>42</v>
      </c>
      <c r="B105" s="29" t="s">
        <v>452</v>
      </c>
      <c r="C105" s="29" t="s">
        <v>103</v>
      </c>
      <c r="D105" s="29" t="s">
        <v>31</v>
      </c>
      <c r="E105" s="29" t="s">
        <v>54</v>
      </c>
      <c r="F105" s="33">
        <v>2169.3</v>
      </c>
      <c r="G105" s="150">
        <f>SUM(Ведомственная!G472)</f>
        <v>2169.3</v>
      </c>
      <c r="H105" s="150">
        <f>SUM(Ведомственная!H472)</f>
        <v>2348.2</v>
      </c>
      <c r="I105" s="33">
        <v>2348.2</v>
      </c>
    </row>
    <row r="106" spans="1:9" ht="45">
      <c r="A106" s="31" t="s">
        <v>456</v>
      </c>
      <c r="B106" s="147" t="s">
        <v>712</v>
      </c>
      <c r="C106" s="29"/>
      <c r="D106" s="29"/>
      <c r="E106" s="29"/>
      <c r="F106" s="33">
        <f>SUM(F107:F109)</f>
        <v>8897.6</v>
      </c>
      <c r="G106" s="150"/>
      <c r="H106" s="150"/>
      <c r="I106" s="33">
        <f>SUM(I107:I109)</f>
        <v>9260.8</v>
      </c>
    </row>
    <row r="107" spans="1:9" ht="30">
      <c r="A107" s="31" t="s">
        <v>52</v>
      </c>
      <c r="B107" s="147" t="s">
        <v>712</v>
      </c>
      <c r="C107" s="29" t="s">
        <v>95</v>
      </c>
      <c r="D107" s="29" t="s">
        <v>31</v>
      </c>
      <c r="E107" s="29" t="s">
        <v>54</v>
      </c>
      <c r="F107" s="33">
        <v>44</v>
      </c>
      <c r="G107" s="150">
        <f>SUM(Ведомственная!G459)</f>
        <v>44</v>
      </c>
      <c r="H107" s="150">
        <f>SUM(Ведомственная!H459)</f>
        <v>49</v>
      </c>
      <c r="I107" s="33">
        <v>49</v>
      </c>
    </row>
    <row r="108" spans="1:9" ht="15">
      <c r="A108" s="31" t="s">
        <v>42</v>
      </c>
      <c r="B108" s="147" t="s">
        <v>712</v>
      </c>
      <c r="C108" s="29" t="s">
        <v>103</v>
      </c>
      <c r="D108" s="29" t="s">
        <v>31</v>
      </c>
      <c r="E108" s="29" t="s">
        <v>54</v>
      </c>
      <c r="F108" s="33">
        <v>8396.6</v>
      </c>
      <c r="G108" s="150" t="e">
        <f>SUM(Ведомственная!G460+Ведомственная!#REF!+Ведомственная!G869)</f>
        <v>#REF!</v>
      </c>
      <c r="H108" s="150" t="e">
        <f>SUM(Ведомственная!H460+Ведомственная!#REF!+Ведомственная!H869)</f>
        <v>#REF!</v>
      </c>
      <c r="I108" s="33">
        <v>8754.8</v>
      </c>
    </row>
    <row r="109" spans="1:9" ht="30">
      <c r="A109" s="31" t="s">
        <v>260</v>
      </c>
      <c r="B109" s="147" t="s">
        <v>712</v>
      </c>
      <c r="C109" s="29" t="s">
        <v>127</v>
      </c>
      <c r="D109" s="29" t="s">
        <v>31</v>
      </c>
      <c r="E109" s="29" t="s">
        <v>54</v>
      </c>
      <c r="F109" s="33">
        <v>457</v>
      </c>
      <c r="G109" s="150" t="e">
        <f>SUM(Ведомственная!#REF!)</f>
        <v>#REF!</v>
      </c>
      <c r="H109" s="150" t="e">
        <f>SUM(Ведомственная!#REF!)</f>
        <v>#REF!</v>
      </c>
      <c r="I109" s="33">
        <v>457</v>
      </c>
    </row>
    <row r="110" spans="1:9" ht="60">
      <c r="A110" s="31" t="s">
        <v>457</v>
      </c>
      <c r="B110" s="147" t="s">
        <v>713</v>
      </c>
      <c r="C110" s="29"/>
      <c r="D110" s="29"/>
      <c r="E110" s="29"/>
      <c r="F110" s="33">
        <f>F111+F112</f>
        <v>2058.8</v>
      </c>
      <c r="G110" s="150"/>
      <c r="H110" s="150"/>
      <c r="I110" s="33">
        <f>I111+I112</f>
        <v>2141.2</v>
      </c>
    </row>
    <row r="111" spans="1:9" ht="30">
      <c r="A111" s="31" t="s">
        <v>52</v>
      </c>
      <c r="B111" s="147" t="s">
        <v>713</v>
      </c>
      <c r="C111" s="29" t="s">
        <v>95</v>
      </c>
      <c r="D111" s="29" t="s">
        <v>31</v>
      </c>
      <c r="E111" s="29" t="s">
        <v>54</v>
      </c>
      <c r="F111" s="33">
        <v>35.8</v>
      </c>
      <c r="G111" s="150">
        <f>SUM(Ведомственная!G462)</f>
        <v>35.8</v>
      </c>
      <c r="H111" s="150">
        <f>SUM(Ведомственная!H462)</f>
        <v>37.2</v>
      </c>
      <c r="I111" s="33">
        <v>37.2</v>
      </c>
    </row>
    <row r="112" spans="1:9" ht="15">
      <c r="A112" s="31" t="s">
        <v>42</v>
      </c>
      <c r="B112" s="147" t="s">
        <v>713</v>
      </c>
      <c r="C112" s="29" t="s">
        <v>103</v>
      </c>
      <c r="D112" s="29" t="s">
        <v>31</v>
      </c>
      <c r="E112" s="29" t="s">
        <v>54</v>
      </c>
      <c r="F112" s="33">
        <v>2023</v>
      </c>
      <c r="G112" s="150">
        <f>SUM(Ведомственная!G463)</f>
        <v>2023</v>
      </c>
      <c r="H112" s="150">
        <f>SUM(Ведомственная!H463)</f>
        <v>2104</v>
      </c>
      <c r="I112" s="33">
        <v>2104</v>
      </c>
    </row>
    <row r="113" spans="1:9" ht="30">
      <c r="A113" s="31" t="s">
        <v>458</v>
      </c>
      <c r="B113" s="147" t="s">
        <v>714</v>
      </c>
      <c r="C113" s="29"/>
      <c r="D113" s="29"/>
      <c r="E113" s="29"/>
      <c r="F113" s="33">
        <f>F114+F115</f>
        <v>69.3</v>
      </c>
      <c r="G113" s="150"/>
      <c r="H113" s="150"/>
      <c r="I113" s="33">
        <f>I114+I115</f>
        <v>69.3</v>
      </c>
    </row>
    <row r="114" spans="1:9" ht="30">
      <c r="A114" s="31" t="s">
        <v>52</v>
      </c>
      <c r="B114" s="147" t="s">
        <v>714</v>
      </c>
      <c r="C114" s="29" t="s">
        <v>95</v>
      </c>
      <c r="D114" s="29" t="s">
        <v>31</v>
      </c>
      <c r="E114" s="29" t="s">
        <v>54</v>
      </c>
      <c r="F114" s="33">
        <v>1</v>
      </c>
      <c r="G114" s="150">
        <f>SUM(Ведомственная!G465)</f>
        <v>1</v>
      </c>
      <c r="H114" s="150">
        <f>SUM(Ведомственная!H465)</f>
        <v>1</v>
      </c>
      <c r="I114" s="33">
        <v>1</v>
      </c>
    </row>
    <row r="115" spans="1:9" ht="15">
      <c r="A115" s="31" t="s">
        <v>42</v>
      </c>
      <c r="B115" s="147" t="s">
        <v>714</v>
      </c>
      <c r="C115" s="29" t="s">
        <v>103</v>
      </c>
      <c r="D115" s="29" t="s">
        <v>31</v>
      </c>
      <c r="E115" s="29" t="s">
        <v>54</v>
      </c>
      <c r="F115" s="33">
        <v>68.3</v>
      </c>
      <c r="G115" s="150">
        <f>SUM(Ведомственная!G466)</f>
        <v>68.3</v>
      </c>
      <c r="H115" s="150">
        <f>SUM(Ведомственная!H466)</f>
        <v>68.3</v>
      </c>
      <c r="I115" s="33">
        <v>68.3</v>
      </c>
    </row>
    <row r="116" spans="1:9" ht="75">
      <c r="A116" s="27" t="s">
        <v>567</v>
      </c>
      <c r="B116" s="147" t="s">
        <v>715</v>
      </c>
      <c r="C116" s="29"/>
      <c r="D116" s="29"/>
      <c r="E116" s="29"/>
      <c r="F116" s="33">
        <f>F117+F118</f>
        <v>743.6999999999999</v>
      </c>
      <c r="G116" s="150"/>
      <c r="H116" s="150"/>
      <c r="I116" s="33">
        <f>I117+I118</f>
        <v>743.6999999999999</v>
      </c>
    </row>
    <row r="117" spans="1:9" ht="30">
      <c r="A117" s="31" t="s">
        <v>52</v>
      </c>
      <c r="B117" s="147" t="s">
        <v>715</v>
      </c>
      <c r="C117" s="29" t="s">
        <v>95</v>
      </c>
      <c r="D117" s="29" t="s">
        <v>31</v>
      </c>
      <c r="E117" s="29" t="s">
        <v>54</v>
      </c>
      <c r="F117" s="33">
        <v>8.9</v>
      </c>
      <c r="G117" s="150">
        <f>SUM(Ведомственная!G468)</f>
        <v>8.9</v>
      </c>
      <c r="H117" s="150">
        <f>SUM(Ведомственная!H468)</f>
        <v>8.9</v>
      </c>
      <c r="I117" s="33">
        <v>8.9</v>
      </c>
    </row>
    <row r="118" spans="1:9" ht="15">
      <c r="A118" s="31" t="s">
        <v>42</v>
      </c>
      <c r="B118" s="147" t="s">
        <v>715</v>
      </c>
      <c r="C118" s="29" t="s">
        <v>103</v>
      </c>
      <c r="D118" s="29" t="s">
        <v>31</v>
      </c>
      <c r="E118" s="29" t="s">
        <v>54</v>
      </c>
      <c r="F118" s="33">
        <v>734.8</v>
      </c>
      <c r="G118" s="150">
        <f>SUM(Ведомственная!G469)</f>
        <v>734.8</v>
      </c>
      <c r="H118" s="150">
        <f>SUM(Ведомственная!H469)</f>
        <v>734.8</v>
      </c>
      <c r="I118" s="33">
        <v>734.8</v>
      </c>
    </row>
    <row r="119" spans="1:9" ht="45">
      <c r="A119" s="31" t="s">
        <v>453</v>
      </c>
      <c r="B119" s="29" t="s">
        <v>717</v>
      </c>
      <c r="C119" s="29"/>
      <c r="D119" s="29"/>
      <c r="E119" s="29"/>
      <c r="F119" s="33">
        <f>F120+F121</f>
        <v>14591.300000000001</v>
      </c>
      <c r="G119" s="150"/>
      <c r="H119" s="150"/>
      <c r="I119" s="33">
        <f>I120+I121</f>
        <v>15175.099999999999</v>
      </c>
    </row>
    <row r="120" spans="1:9" ht="30">
      <c r="A120" s="31" t="s">
        <v>52</v>
      </c>
      <c r="B120" s="147" t="s">
        <v>717</v>
      </c>
      <c r="C120" s="29" t="s">
        <v>95</v>
      </c>
      <c r="D120" s="29" t="s">
        <v>31</v>
      </c>
      <c r="E120" s="29" t="s">
        <v>54</v>
      </c>
      <c r="F120" s="33">
        <v>215.6</v>
      </c>
      <c r="G120" s="150">
        <f>SUM(Ведомственная!G474)</f>
        <v>215.6</v>
      </c>
      <c r="H120" s="150">
        <f>SUM(Ведомственная!H474)</f>
        <v>224.3</v>
      </c>
      <c r="I120" s="33">
        <v>224.3</v>
      </c>
    </row>
    <row r="121" spans="1:9" ht="15">
      <c r="A121" s="31" t="s">
        <v>42</v>
      </c>
      <c r="B121" s="147" t="s">
        <v>717</v>
      </c>
      <c r="C121" s="29" t="s">
        <v>103</v>
      </c>
      <c r="D121" s="29" t="s">
        <v>31</v>
      </c>
      <c r="E121" s="29" t="s">
        <v>54</v>
      </c>
      <c r="F121" s="33">
        <v>14375.7</v>
      </c>
      <c r="G121" s="150">
        <f>SUM(Ведомственная!G475)</f>
        <v>14375.7</v>
      </c>
      <c r="H121" s="150">
        <f>SUM(Ведомственная!H475)</f>
        <v>14950.8</v>
      </c>
      <c r="I121" s="33">
        <v>14950.8</v>
      </c>
    </row>
    <row r="122" spans="1:9" ht="30">
      <c r="A122" s="31" t="s">
        <v>454</v>
      </c>
      <c r="B122" s="29" t="s">
        <v>718</v>
      </c>
      <c r="C122" s="29"/>
      <c r="D122" s="29"/>
      <c r="E122" s="29"/>
      <c r="F122" s="33">
        <f>F123+F124</f>
        <v>113334.7</v>
      </c>
      <c r="G122" s="150"/>
      <c r="H122" s="150"/>
      <c r="I122" s="33">
        <f>I123+I124</f>
        <v>113334.7</v>
      </c>
    </row>
    <row r="123" spans="1:9" ht="30">
      <c r="A123" s="31" t="s">
        <v>52</v>
      </c>
      <c r="B123" s="147" t="s">
        <v>718</v>
      </c>
      <c r="C123" s="29" t="s">
        <v>95</v>
      </c>
      <c r="D123" s="29" t="s">
        <v>31</v>
      </c>
      <c r="E123" s="29" t="s">
        <v>54</v>
      </c>
      <c r="F123" s="33">
        <v>1674.9</v>
      </c>
      <c r="G123" s="150">
        <f>SUM(Ведомственная!G477)</f>
        <v>1674.9</v>
      </c>
      <c r="H123" s="150">
        <f>SUM(Ведомственная!H477)</f>
        <v>1674.9</v>
      </c>
      <c r="I123" s="33">
        <v>1674.9</v>
      </c>
    </row>
    <row r="124" spans="1:9" ht="15">
      <c r="A124" s="31" t="s">
        <v>42</v>
      </c>
      <c r="B124" s="147" t="s">
        <v>718</v>
      </c>
      <c r="C124" s="29" t="s">
        <v>103</v>
      </c>
      <c r="D124" s="29" t="s">
        <v>31</v>
      </c>
      <c r="E124" s="29" t="s">
        <v>54</v>
      </c>
      <c r="F124" s="33">
        <v>111659.8</v>
      </c>
      <c r="G124" s="150">
        <f>SUM(Ведомственная!G478)</f>
        <v>111659.8</v>
      </c>
      <c r="H124" s="150">
        <f>SUM(Ведомственная!H478)</f>
        <v>111659.8</v>
      </c>
      <c r="I124" s="33">
        <v>111659.8</v>
      </c>
    </row>
    <row r="125" spans="1:9" ht="90">
      <c r="A125" s="31" t="s">
        <v>455</v>
      </c>
      <c r="B125" s="29" t="s">
        <v>719</v>
      </c>
      <c r="C125" s="29"/>
      <c r="D125" s="29"/>
      <c r="E125" s="29"/>
      <c r="F125" s="33">
        <f>F126+F127</f>
        <v>34.3</v>
      </c>
      <c r="G125" s="150"/>
      <c r="H125" s="150"/>
      <c r="I125" s="33">
        <f>I126+I127</f>
        <v>34.3</v>
      </c>
    </row>
    <row r="126" spans="1:9" ht="30">
      <c r="A126" s="31" t="s">
        <v>52</v>
      </c>
      <c r="B126" s="147" t="s">
        <v>719</v>
      </c>
      <c r="C126" s="29" t="s">
        <v>95</v>
      </c>
      <c r="D126" s="29" t="s">
        <v>31</v>
      </c>
      <c r="E126" s="29" t="s">
        <v>54</v>
      </c>
      <c r="F126" s="33">
        <v>0.5</v>
      </c>
      <c r="G126" s="150">
        <f>SUM(Ведомственная!G480)</f>
        <v>0.5</v>
      </c>
      <c r="H126" s="150">
        <f>SUM(Ведомственная!H480)</f>
        <v>0.5</v>
      </c>
      <c r="I126" s="33">
        <v>0.5</v>
      </c>
    </row>
    <row r="127" spans="1:9" ht="15">
      <c r="A127" s="31" t="s">
        <v>42</v>
      </c>
      <c r="B127" s="147" t="s">
        <v>719</v>
      </c>
      <c r="C127" s="29" t="s">
        <v>103</v>
      </c>
      <c r="D127" s="29" t="s">
        <v>31</v>
      </c>
      <c r="E127" s="29" t="s">
        <v>54</v>
      </c>
      <c r="F127" s="33">
        <v>33.8</v>
      </c>
      <c r="G127" s="150">
        <f>SUM(Ведомственная!G481)</f>
        <v>33.8</v>
      </c>
      <c r="H127" s="150">
        <f>SUM(Ведомственная!H481)</f>
        <v>33.8</v>
      </c>
      <c r="I127" s="33">
        <v>33.8</v>
      </c>
    </row>
    <row r="128" spans="1:9" ht="30">
      <c r="A128" s="31" t="s">
        <v>568</v>
      </c>
      <c r="B128" s="29" t="s">
        <v>720</v>
      </c>
      <c r="C128" s="29"/>
      <c r="D128" s="29"/>
      <c r="E128" s="29"/>
      <c r="F128" s="33">
        <f>SUM(F129:F130)</f>
        <v>14074.1</v>
      </c>
      <c r="G128" s="150"/>
      <c r="H128" s="150"/>
      <c r="I128" s="33">
        <f>SUM(I129:I130)</f>
        <v>14074.1</v>
      </c>
    </row>
    <row r="129" spans="1:9" ht="30" hidden="1">
      <c r="A129" s="31" t="s">
        <v>52</v>
      </c>
      <c r="B129" s="147" t="s">
        <v>720</v>
      </c>
      <c r="C129" s="29" t="s">
        <v>95</v>
      </c>
      <c r="D129" s="29" t="s">
        <v>31</v>
      </c>
      <c r="E129" s="29" t="s">
        <v>54</v>
      </c>
      <c r="F129" s="33"/>
      <c r="G129" s="150"/>
      <c r="H129" s="150"/>
      <c r="I129" s="33"/>
    </row>
    <row r="130" spans="1:9" ht="15">
      <c r="A130" s="31" t="s">
        <v>42</v>
      </c>
      <c r="B130" s="147" t="s">
        <v>720</v>
      </c>
      <c r="C130" s="29" t="s">
        <v>103</v>
      </c>
      <c r="D130" s="29" t="s">
        <v>31</v>
      </c>
      <c r="E130" s="29" t="s">
        <v>54</v>
      </c>
      <c r="F130" s="33">
        <v>14074.1</v>
      </c>
      <c r="G130" s="150">
        <f>Ведомственная!G484</f>
        <v>14074.1</v>
      </c>
      <c r="H130" s="150">
        <f>Ведомственная!H484</f>
        <v>14074.1</v>
      </c>
      <c r="I130" s="33">
        <v>14074.1</v>
      </c>
    </row>
    <row r="131" spans="1:9" ht="45">
      <c r="A131" s="27" t="s">
        <v>729</v>
      </c>
      <c r="B131" s="58" t="s">
        <v>730</v>
      </c>
      <c r="C131" s="77"/>
      <c r="D131" s="77"/>
      <c r="E131" s="77"/>
      <c r="F131" s="33">
        <f>SUM(F132)</f>
        <v>4489.4</v>
      </c>
      <c r="G131" s="150"/>
      <c r="H131" s="150"/>
      <c r="I131" s="33">
        <f>SUM(I132)</f>
        <v>4489.4</v>
      </c>
    </row>
    <row r="132" spans="1:9" ht="45">
      <c r="A132" s="194" t="s">
        <v>465</v>
      </c>
      <c r="B132" s="58" t="s">
        <v>731</v>
      </c>
      <c r="C132" s="58"/>
      <c r="D132" s="77"/>
      <c r="E132" s="77"/>
      <c r="F132" s="33">
        <f>F133+F134</f>
        <v>4489.4</v>
      </c>
      <c r="G132" s="150"/>
      <c r="H132" s="150"/>
      <c r="I132" s="33">
        <f>I133+I134</f>
        <v>4489.4</v>
      </c>
    </row>
    <row r="133" spans="1:9" ht="45">
      <c r="A133" s="31" t="s">
        <v>51</v>
      </c>
      <c r="B133" s="58" t="s">
        <v>731</v>
      </c>
      <c r="C133" s="58">
        <v>100</v>
      </c>
      <c r="D133" s="77" t="s">
        <v>31</v>
      </c>
      <c r="E133" s="77" t="s">
        <v>78</v>
      </c>
      <c r="F133" s="33">
        <v>3854.6</v>
      </c>
      <c r="G133" s="150">
        <f>SUM(Ведомственная!G554)</f>
        <v>3854.6</v>
      </c>
      <c r="H133" s="150">
        <f>SUM(Ведомственная!H554)</f>
        <v>3854.6</v>
      </c>
      <c r="I133" s="33">
        <v>3854.6</v>
      </c>
    </row>
    <row r="134" spans="1:9" ht="30">
      <c r="A134" s="31" t="s">
        <v>52</v>
      </c>
      <c r="B134" s="58" t="s">
        <v>731</v>
      </c>
      <c r="C134" s="58">
        <v>200</v>
      </c>
      <c r="D134" s="77" t="s">
        <v>31</v>
      </c>
      <c r="E134" s="77" t="s">
        <v>78</v>
      </c>
      <c r="F134" s="33">
        <v>634.8</v>
      </c>
      <c r="G134" s="150">
        <f>SUM(Ведомственная!G555)</f>
        <v>634.8</v>
      </c>
      <c r="H134" s="150">
        <f>SUM(Ведомственная!H555)</f>
        <v>634.8</v>
      </c>
      <c r="I134" s="33">
        <v>634.8</v>
      </c>
    </row>
    <row r="135" spans="1:9" ht="30">
      <c r="A135" s="31" t="s">
        <v>438</v>
      </c>
      <c r="B135" s="29" t="s">
        <v>439</v>
      </c>
      <c r="C135" s="28"/>
      <c r="D135" s="29"/>
      <c r="E135" s="29"/>
      <c r="F135" s="33">
        <f>SUM(F136+F140)</f>
        <v>95786</v>
      </c>
      <c r="G135" s="150"/>
      <c r="H135" s="150"/>
      <c r="I135" s="33">
        <f>SUM(I136+I140)</f>
        <v>96166.29999999999</v>
      </c>
    </row>
    <row r="136" spans="1:9" ht="30">
      <c r="A136" s="31" t="s">
        <v>467</v>
      </c>
      <c r="B136" s="28" t="s">
        <v>732</v>
      </c>
      <c r="C136" s="28"/>
      <c r="D136" s="29"/>
      <c r="E136" s="29"/>
      <c r="F136" s="33">
        <f>F137+F138+F139</f>
        <v>18409.1</v>
      </c>
      <c r="G136" s="150"/>
      <c r="H136" s="150"/>
      <c r="I136" s="33">
        <f>I137+I138+I139</f>
        <v>18409.1</v>
      </c>
    </row>
    <row r="137" spans="1:9" ht="45">
      <c r="A137" s="31" t="s">
        <v>51</v>
      </c>
      <c r="B137" s="28" t="s">
        <v>732</v>
      </c>
      <c r="C137" s="28">
        <v>100</v>
      </c>
      <c r="D137" s="29" t="s">
        <v>31</v>
      </c>
      <c r="E137" s="29" t="s">
        <v>78</v>
      </c>
      <c r="F137" s="33">
        <v>18409.1</v>
      </c>
      <c r="G137" s="150">
        <f>SUM(Ведомственная!G558)</f>
        <v>18409.1</v>
      </c>
      <c r="H137" s="150">
        <f>SUM(Ведомственная!H558)</f>
        <v>18409.1</v>
      </c>
      <c r="I137" s="33">
        <v>18409.1</v>
      </c>
    </row>
    <row r="138" spans="1:9" ht="30" hidden="1">
      <c r="A138" s="31" t="s">
        <v>52</v>
      </c>
      <c r="B138" s="28" t="s">
        <v>468</v>
      </c>
      <c r="C138" s="28">
        <v>200</v>
      </c>
      <c r="D138" s="29" t="s">
        <v>31</v>
      </c>
      <c r="E138" s="29" t="s">
        <v>78</v>
      </c>
      <c r="F138" s="33"/>
      <c r="G138" s="150">
        <f>SUM(Ведомственная!G559)</f>
        <v>0</v>
      </c>
      <c r="H138" s="150">
        <f>SUM(Ведомственная!H559)</f>
        <v>0</v>
      </c>
      <c r="I138" s="33"/>
    </row>
    <row r="139" spans="1:9" ht="15" hidden="1">
      <c r="A139" s="31" t="s">
        <v>22</v>
      </c>
      <c r="B139" s="28" t="s">
        <v>468</v>
      </c>
      <c r="C139" s="28">
        <v>800</v>
      </c>
      <c r="D139" s="29" t="s">
        <v>31</v>
      </c>
      <c r="E139" s="29" t="s">
        <v>78</v>
      </c>
      <c r="F139" s="33"/>
      <c r="G139" s="150">
        <f>SUM(Ведомственная!G560)</f>
        <v>0</v>
      </c>
      <c r="H139" s="150">
        <f>SUM(Ведомственная!H560)</f>
        <v>0</v>
      </c>
      <c r="I139" s="33"/>
    </row>
    <row r="140" spans="1:9" ht="30">
      <c r="A140" s="31" t="s">
        <v>440</v>
      </c>
      <c r="B140" s="147" t="s">
        <v>703</v>
      </c>
      <c r="C140" s="28"/>
      <c r="D140" s="29"/>
      <c r="E140" s="29"/>
      <c r="F140" s="33">
        <f>F141+F142+F143</f>
        <v>77376.9</v>
      </c>
      <c r="G140" s="150"/>
      <c r="H140" s="150"/>
      <c r="I140" s="33">
        <f>I141+I142+I143</f>
        <v>77757.2</v>
      </c>
    </row>
    <row r="141" spans="1:9" ht="45">
      <c r="A141" s="31" t="s">
        <v>51</v>
      </c>
      <c r="B141" s="147" t="s">
        <v>703</v>
      </c>
      <c r="C141" s="28">
        <v>100</v>
      </c>
      <c r="D141" s="29" t="s">
        <v>31</v>
      </c>
      <c r="E141" s="29" t="s">
        <v>44</v>
      </c>
      <c r="F141" s="33">
        <v>68382.2</v>
      </c>
      <c r="G141" s="150">
        <f>SUM(Ведомственная!G416)</f>
        <v>68382.2</v>
      </c>
      <c r="H141" s="150">
        <f>SUM(Ведомственная!H416)</f>
        <v>68382.2</v>
      </c>
      <c r="I141" s="33">
        <v>68382.2</v>
      </c>
    </row>
    <row r="142" spans="1:9" ht="30">
      <c r="A142" s="31" t="s">
        <v>52</v>
      </c>
      <c r="B142" s="147" t="s">
        <v>703</v>
      </c>
      <c r="C142" s="28">
        <v>200</v>
      </c>
      <c r="D142" s="29" t="s">
        <v>31</v>
      </c>
      <c r="E142" s="29" t="s">
        <v>44</v>
      </c>
      <c r="F142" s="33">
        <v>8876</v>
      </c>
      <c r="G142" s="150">
        <f>SUM(Ведомственная!G417)</f>
        <v>8876</v>
      </c>
      <c r="H142" s="150">
        <f>SUM(Ведомственная!H417)</f>
        <v>9256.3</v>
      </c>
      <c r="I142" s="33">
        <v>9256.3</v>
      </c>
    </row>
    <row r="143" spans="1:9" ht="15">
      <c r="A143" s="31" t="s">
        <v>22</v>
      </c>
      <c r="B143" s="147" t="s">
        <v>703</v>
      </c>
      <c r="C143" s="28">
        <v>800</v>
      </c>
      <c r="D143" s="29" t="s">
        <v>31</v>
      </c>
      <c r="E143" s="29" t="s">
        <v>44</v>
      </c>
      <c r="F143" s="33">
        <v>118.7</v>
      </c>
      <c r="G143" s="150">
        <f>SUM(Ведомственная!G418)</f>
        <v>118.7</v>
      </c>
      <c r="H143" s="150">
        <f>SUM(Ведомственная!H418)</f>
        <v>118.7</v>
      </c>
      <c r="I143" s="33">
        <v>118.7</v>
      </c>
    </row>
    <row r="144" spans="1:9" s="9" customFormat="1" ht="28.5">
      <c r="A144" s="51" t="s">
        <v>646</v>
      </c>
      <c r="B144" s="61" t="s">
        <v>503</v>
      </c>
      <c r="C144" s="61"/>
      <c r="D144" s="25"/>
      <c r="E144" s="25"/>
      <c r="F144" s="185">
        <f>SUM(F145)</f>
        <v>401.2</v>
      </c>
      <c r="G144" s="151"/>
      <c r="H144" s="151"/>
      <c r="I144" s="185">
        <f>SUM(I145)</f>
        <v>401.2</v>
      </c>
    </row>
    <row r="145" spans="1:9" ht="45">
      <c r="A145" s="57" t="s">
        <v>647</v>
      </c>
      <c r="B145" s="63" t="s">
        <v>504</v>
      </c>
      <c r="C145" s="63"/>
      <c r="D145" s="29"/>
      <c r="E145" s="29"/>
      <c r="F145" s="186">
        <f>SUM(F146)</f>
        <v>401.2</v>
      </c>
      <c r="G145" s="150"/>
      <c r="H145" s="150"/>
      <c r="I145" s="186">
        <f>SUM(I146)</f>
        <v>401.2</v>
      </c>
    </row>
    <row r="146" spans="1:9" ht="60">
      <c r="A146" s="102" t="s">
        <v>505</v>
      </c>
      <c r="B146" s="63" t="s">
        <v>686</v>
      </c>
      <c r="C146" s="63"/>
      <c r="D146" s="29"/>
      <c r="E146" s="29"/>
      <c r="F146" s="186">
        <f>SUM(F147)</f>
        <v>401.2</v>
      </c>
      <c r="G146" s="150"/>
      <c r="H146" s="150"/>
      <c r="I146" s="186">
        <f>SUM(I147)</f>
        <v>401.2</v>
      </c>
    </row>
    <row r="147" spans="1:9" ht="30">
      <c r="A147" s="57" t="s">
        <v>52</v>
      </c>
      <c r="B147" s="63" t="s">
        <v>686</v>
      </c>
      <c r="C147" s="63" t="s">
        <v>95</v>
      </c>
      <c r="D147" s="29" t="s">
        <v>13</v>
      </c>
      <c r="E147" s="29" t="s">
        <v>181</v>
      </c>
      <c r="F147" s="186">
        <v>401.2</v>
      </c>
      <c r="G147" s="150">
        <f>SUM(Ведомственная!G164)</f>
        <v>401.2</v>
      </c>
      <c r="H147" s="150">
        <f>SUM(Ведомственная!H164)</f>
        <v>401.2</v>
      </c>
      <c r="I147" s="186">
        <v>401.2</v>
      </c>
    </row>
    <row r="148" spans="1:9" ht="28.5">
      <c r="A148" s="66" t="s">
        <v>617</v>
      </c>
      <c r="B148" s="47" t="s">
        <v>589</v>
      </c>
      <c r="C148" s="47"/>
      <c r="D148" s="25"/>
      <c r="E148" s="25"/>
      <c r="F148" s="42">
        <f>F149+F156</f>
        <v>364.90000000000003</v>
      </c>
      <c r="G148" s="150"/>
      <c r="H148" s="150"/>
      <c r="I148" s="42">
        <f>I149+I156</f>
        <v>431.6</v>
      </c>
    </row>
    <row r="149" spans="1:9" ht="15">
      <c r="A149" s="44" t="s">
        <v>641</v>
      </c>
      <c r="B149" s="35" t="s">
        <v>593</v>
      </c>
      <c r="C149" s="35"/>
      <c r="D149" s="29"/>
      <c r="E149" s="29"/>
      <c r="F149" s="38">
        <f>F150+F153</f>
        <v>15.1</v>
      </c>
      <c r="G149" s="150"/>
      <c r="H149" s="150"/>
      <c r="I149" s="38">
        <f>I150+I153</f>
        <v>15.1</v>
      </c>
    </row>
    <row r="150" spans="1:9" ht="15">
      <c r="A150" s="44" t="s">
        <v>757</v>
      </c>
      <c r="B150" s="35" t="s">
        <v>761</v>
      </c>
      <c r="C150" s="35"/>
      <c r="D150" s="29"/>
      <c r="E150" s="29"/>
      <c r="F150" s="38">
        <f>F151</f>
        <v>15.1</v>
      </c>
      <c r="G150" s="150"/>
      <c r="H150" s="150"/>
      <c r="I150" s="38">
        <f>I151</f>
        <v>15.1</v>
      </c>
    </row>
    <row r="151" spans="1:9" ht="30">
      <c r="A151" s="44" t="s">
        <v>666</v>
      </c>
      <c r="B151" s="35" t="s">
        <v>762</v>
      </c>
      <c r="C151" s="35"/>
      <c r="D151" s="29"/>
      <c r="E151" s="29"/>
      <c r="F151" s="38">
        <f>F152</f>
        <v>15.1</v>
      </c>
      <c r="G151" s="150"/>
      <c r="H151" s="150"/>
      <c r="I151" s="38">
        <f>I152</f>
        <v>15.1</v>
      </c>
    </row>
    <row r="152" spans="1:9" ht="30">
      <c r="A152" s="44" t="s">
        <v>52</v>
      </c>
      <c r="B152" s="35" t="s">
        <v>762</v>
      </c>
      <c r="C152" s="35" t="s">
        <v>95</v>
      </c>
      <c r="D152" s="29" t="s">
        <v>15</v>
      </c>
      <c r="E152" s="29" t="s">
        <v>34</v>
      </c>
      <c r="F152" s="38">
        <v>15.1</v>
      </c>
      <c r="G152" s="150">
        <f>Ведомственная!G817</f>
        <v>15.1</v>
      </c>
      <c r="H152" s="150">
        <f>Ведомственная!H817</f>
        <v>15.1</v>
      </c>
      <c r="I152" s="38">
        <v>15.1</v>
      </c>
    </row>
    <row r="153" spans="1:9" ht="15" hidden="1">
      <c r="A153" s="44" t="s">
        <v>594</v>
      </c>
      <c r="B153" s="35" t="s">
        <v>595</v>
      </c>
      <c r="C153" s="35"/>
      <c r="D153" s="29"/>
      <c r="E153" s="29"/>
      <c r="F153" s="38">
        <f>F154</f>
        <v>0</v>
      </c>
      <c r="G153" s="150"/>
      <c r="H153" s="150"/>
      <c r="I153" s="38">
        <f>I154</f>
        <v>0</v>
      </c>
    </row>
    <row r="154" spans="1:9" ht="15" hidden="1">
      <c r="A154" s="44" t="s">
        <v>596</v>
      </c>
      <c r="B154" s="35" t="s">
        <v>597</v>
      </c>
      <c r="C154" s="35"/>
      <c r="D154" s="29"/>
      <c r="E154" s="29"/>
      <c r="F154" s="38">
        <f>F155</f>
        <v>0</v>
      </c>
      <c r="G154" s="150"/>
      <c r="H154" s="150"/>
      <c r="I154" s="38">
        <f>I155</f>
        <v>0</v>
      </c>
    </row>
    <row r="155" spans="1:9" ht="45" hidden="1">
      <c r="A155" s="44" t="s">
        <v>51</v>
      </c>
      <c r="B155" s="35" t="s">
        <v>597</v>
      </c>
      <c r="C155" s="35" t="s">
        <v>93</v>
      </c>
      <c r="D155" s="29" t="s">
        <v>15</v>
      </c>
      <c r="E155" s="29" t="s">
        <v>34</v>
      </c>
      <c r="F155" s="38"/>
      <c r="G155" s="150"/>
      <c r="H155" s="150"/>
      <c r="I155" s="38"/>
    </row>
    <row r="156" spans="1:9" ht="30">
      <c r="A156" s="103" t="s">
        <v>162</v>
      </c>
      <c r="B156" s="35" t="s">
        <v>590</v>
      </c>
      <c r="C156" s="35"/>
      <c r="D156" s="29"/>
      <c r="E156" s="29"/>
      <c r="F156" s="38">
        <f>F157</f>
        <v>349.8</v>
      </c>
      <c r="G156" s="150"/>
      <c r="H156" s="150"/>
      <c r="I156" s="38">
        <f>I157</f>
        <v>416.5</v>
      </c>
    </row>
    <row r="157" spans="1:9" ht="15">
      <c r="A157" s="103" t="s">
        <v>755</v>
      </c>
      <c r="B157" s="35" t="s">
        <v>756</v>
      </c>
      <c r="C157" s="35"/>
      <c r="D157" s="29"/>
      <c r="E157" s="29"/>
      <c r="F157" s="38">
        <f>F158</f>
        <v>349.8</v>
      </c>
      <c r="G157" s="150"/>
      <c r="H157" s="150"/>
      <c r="I157" s="38">
        <f>I158</f>
        <v>416.5</v>
      </c>
    </row>
    <row r="158" spans="1:9" ht="15">
      <c r="A158" s="104" t="s">
        <v>757</v>
      </c>
      <c r="B158" s="35" t="s">
        <v>758</v>
      </c>
      <c r="C158" s="35"/>
      <c r="D158" s="29"/>
      <c r="E158" s="29"/>
      <c r="F158" s="38">
        <f>F159</f>
        <v>349.8</v>
      </c>
      <c r="G158" s="150"/>
      <c r="H158" s="150"/>
      <c r="I158" s="38">
        <f>I159</f>
        <v>416.5</v>
      </c>
    </row>
    <row r="159" spans="1:9" ht="45">
      <c r="A159" s="172" t="s">
        <v>759</v>
      </c>
      <c r="B159" s="35" t="s">
        <v>760</v>
      </c>
      <c r="C159" s="35"/>
      <c r="D159" s="29"/>
      <c r="E159" s="29"/>
      <c r="F159" s="38">
        <f>F160</f>
        <v>349.8</v>
      </c>
      <c r="G159" s="150"/>
      <c r="H159" s="150"/>
      <c r="I159" s="38">
        <f>I160</f>
        <v>416.5</v>
      </c>
    </row>
    <row r="160" spans="1:9" ht="30">
      <c r="A160" s="44" t="s">
        <v>126</v>
      </c>
      <c r="B160" s="35" t="s">
        <v>591</v>
      </c>
      <c r="C160" s="35" t="s">
        <v>127</v>
      </c>
      <c r="D160" s="29" t="s">
        <v>118</v>
      </c>
      <c r="E160" s="29" t="s">
        <v>54</v>
      </c>
      <c r="F160" s="38">
        <v>349.8</v>
      </c>
      <c r="G160" s="150">
        <f>Ведомственная!G805</f>
        <v>349.8</v>
      </c>
      <c r="H160" s="150">
        <f>Ведомственная!H805</f>
        <v>416.5</v>
      </c>
      <c r="I160" s="38">
        <v>416.5</v>
      </c>
    </row>
    <row r="161" spans="1:9" s="9" customFormat="1" ht="51" customHeight="1">
      <c r="A161" s="23" t="s">
        <v>659</v>
      </c>
      <c r="B161" s="25" t="s">
        <v>437</v>
      </c>
      <c r="C161" s="25"/>
      <c r="D161" s="25"/>
      <c r="E161" s="25"/>
      <c r="F161" s="53">
        <f>SUM(F162)</f>
        <v>4916.8</v>
      </c>
      <c r="G161" s="151"/>
      <c r="H161" s="151"/>
      <c r="I161" s="53">
        <f>SUM(I162)</f>
        <v>5207.099999999999</v>
      </c>
    </row>
    <row r="162" spans="1:9" ht="30">
      <c r="A162" s="31" t="s">
        <v>262</v>
      </c>
      <c r="B162" s="29" t="s">
        <v>678</v>
      </c>
      <c r="C162" s="29"/>
      <c r="D162" s="29"/>
      <c r="E162" s="29"/>
      <c r="F162" s="33">
        <f>SUM(F163:F165)</f>
        <v>4916.8</v>
      </c>
      <c r="G162" s="150"/>
      <c r="H162" s="150"/>
      <c r="I162" s="33">
        <f>SUM(I163:I165)</f>
        <v>5207.099999999999</v>
      </c>
    </row>
    <row r="163" spans="1:9" ht="45">
      <c r="A163" s="31" t="s">
        <v>51</v>
      </c>
      <c r="B163" s="145" t="s">
        <v>678</v>
      </c>
      <c r="C163" s="29" t="s">
        <v>93</v>
      </c>
      <c r="D163" s="29" t="s">
        <v>54</v>
      </c>
      <c r="E163" s="29" t="s">
        <v>13</v>
      </c>
      <c r="F163" s="33">
        <v>4263.9</v>
      </c>
      <c r="G163" s="150">
        <f>Ведомственная!G132</f>
        <v>4263.9</v>
      </c>
      <c r="H163" s="150">
        <f>Ведомственная!H132</f>
        <v>4263.9</v>
      </c>
      <c r="I163" s="33">
        <v>4263.9</v>
      </c>
    </row>
    <row r="164" spans="1:9" ht="30">
      <c r="A164" s="31" t="s">
        <v>52</v>
      </c>
      <c r="B164" s="145" t="s">
        <v>678</v>
      </c>
      <c r="C164" s="29" t="s">
        <v>95</v>
      </c>
      <c r="D164" s="29" t="s">
        <v>54</v>
      </c>
      <c r="E164" s="29" t="s">
        <v>13</v>
      </c>
      <c r="F164" s="33">
        <v>576.1</v>
      </c>
      <c r="G164" s="150">
        <f>Ведомственная!G133</f>
        <v>576.1</v>
      </c>
      <c r="H164" s="150">
        <f>Ведомственная!H133</f>
        <v>866.4</v>
      </c>
      <c r="I164" s="33">
        <v>866.4</v>
      </c>
    </row>
    <row r="165" spans="1:9" ht="15">
      <c r="A165" s="31" t="s">
        <v>22</v>
      </c>
      <c r="B165" s="145" t="s">
        <v>678</v>
      </c>
      <c r="C165" s="29" t="s">
        <v>100</v>
      </c>
      <c r="D165" s="29" t="s">
        <v>54</v>
      </c>
      <c r="E165" s="29" t="s">
        <v>13</v>
      </c>
      <c r="F165" s="33">
        <v>76.8</v>
      </c>
      <c r="G165" s="150">
        <f>Ведомственная!G134</f>
        <v>76.8</v>
      </c>
      <c r="H165" s="150">
        <f>Ведомственная!H134</f>
        <v>76.8</v>
      </c>
      <c r="I165" s="33">
        <v>76.8</v>
      </c>
    </row>
    <row r="166" spans="1:9" ht="42.75">
      <c r="A166" s="51" t="s">
        <v>542</v>
      </c>
      <c r="B166" s="46" t="s">
        <v>543</v>
      </c>
      <c r="C166" s="25"/>
      <c r="D166" s="25"/>
      <c r="E166" s="25"/>
      <c r="F166" s="42">
        <f>SUM(F167)</f>
        <v>8012.3</v>
      </c>
      <c r="G166" s="150"/>
      <c r="H166" s="150"/>
      <c r="I166" s="42">
        <f>SUM(I167)+I170</f>
        <v>6436.799999999999</v>
      </c>
    </row>
    <row r="167" spans="1:9" ht="15">
      <c r="A167" s="57" t="s">
        <v>692</v>
      </c>
      <c r="B167" s="32" t="s">
        <v>693</v>
      </c>
      <c r="C167" s="25"/>
      <c r="D167" s="25"/>
      <c r="E167" s="25"/>
      <c r="F167" s="38">
        <f>SUM(F168)</f>
        <v>8012.3</v>
      </c>
      <c r="G167" s="150"/>
      <c r="H167" s="150"/>
      <c r="I167" s="38">
        <f>SUM(I168)</f>
        <v>1972.6</v>
      </c>
    </row>
    <row r="168" spans="1:9" ht="15">
      <c r="A168" s="56" t="s">
        <v>695</v>
      </c>
      <c r="B168" s="32" t="s">
        <v>694</v>
      </c>
      <c r="C168" s="29"/>
      <c r="D168" s="29"/>
      <c r="E168" s="29"/>
      <c r="F168" s="38">
        <f>SUM(F169)</f>
        <v>8012.3</v>
      </c>
      <c r="G168" s="150"/>
      <c r="H168" s="150"/>
      <c r="I168" s="38">
        <f>SUM(I169)</f>
        <v>1972.6</v>
      </c>
    </row>
    <row r="169" spans="1:9" s="9" customFormat="1" ht="30">
      <c r="A169" s="56" t="s">
        <v>52</v>
      </c>
      <c r="B169" s="32" t="s">
        <v>694</v>
      </c>
      <c r="C169" s="29" t="s">
        <v>95</v>
      </c>
      <c r="D169" s="29" t="s">
        <v>181</v>
      </c>
      <c r="E169" s="29" t="s">
        <v>54</v>
      </c>
      <c r="F169" s="38">
        <v>8012.3</v>
      </c>
      <c r="G169" s="151">
        <f>Ведомственная!G259+Ведомственная!G286</f>
        <v>8012.3</v>
      </c>
      <c r="H169" s="151">
        <f>Ведомственная!H259+Ведомственная!H286</f>
        <v>6436.799999999999</v>
      </c>
      <c r="I169" s="38">
        <v>1972.6</v>
      </c>
    </row>
    <row r="170" spans="1:9" ht="15">
      <c r="A170" s="57" t="s">
        <v>544</v>
      </c>
      <c r="B170" s="63" t="s">
        <v>696</v>
      </c>
      <c r="C170" s="63"/>
      <c r="D170" s="29"/>
      <c r="E170" s="29"/>
      <c r="F170" s="38">
        <f>F171</f>
        <v>0</v>
      </c>
      <c r="G170" s="150"/>
      <c r="H170" s="150"/>
      <c r="I170" s="38">
        <f>I171</f>
        <v>4464.2</v>
      </c>
    </row>
    <row r="171" spans="1:9" ht="30">
      <c r="A171" s="57" t="s">
        <v>52</v>
      </c>
      <c r="B171" s="63" t="s">
        <v>696</v>
      </c>
      <c r="C171" s="63" t="s">
        <v>95</v>
      </c>
      <c r="D171" s="29" t="s">
        <v>181</v>
      </c>
      <c r="E171" s="29" t="s">
        <v>181</v>
      </c>
      <c r="F171" s="38"/>
      <c r="G171" s="150"/>
      <c r="H171" s="150"/>
      <c r="I171" s="38">
        <v>4464.2</v>
      </c>
    </row>
    <row r="172" spans="1:9" ht="28.5">
      <c r="A172" s="23" t="s">
        <v>618</v>
      </c>
      <c r="B172" s="24" t="s">
        <v>263</v>
      </c>
      <c r="C172" s="24"/>
      <c r="D172" s="25"/>
      <c r="E172" s="25"/>
      <c r="F172" s="53">
        <f>SUM(F173+F177)</f>
        <v>3500</v>
      </c>
      <c r="G172" s="150"/>
      <c r="H172" s="150"/>
      <c r="I172" s="53">
        <f>SUM(I173+I177)</f>
        <v>3500</v>
      </c>
    </row>
    <row r="173" spans="1:9" ht="30">
      <c r="A173" s="31" t="s">
        <v>289</v>
      </c>
      <c r="B173" s="29" t="s">
        <v>264</v>
      </c>
      <c r="C173" s="28"/>
      <c r="D173" s="29"/>
      <c r="E173" s="29"/>
      <c r="F173" s="33">
        <f>SUM(F174)</f>
        <v>1500</v>
      </c>
      <c r="G173" s="150"/>
      <c r="H173" s="150"/>
      <c r="I173" s="33">
        <f>SUM(I174)</f>
        <v>1500</v>
      </c>
    </row>
    <row r="174" spans="1:9" s="9" customFormat="1" ht="45">
      <c r="A174" s="69" t="s">
        <v>18</v>
      </c>
      <c r="B174" s="29" t="s">
        <v>306</v>
      </c>
      <c r="C174" s="28"/>
      <c r="D174" s="29"/>
      <c r="E174" s="29"/>
      <c r="F174" s="33">
        <f>SUM(F175)</f>
        <v>1500</v>
      </c>
      <c r="G174" s="151"/>
      <c r="H174" s="151"/>
      <c r="I174" s="33">
        <f>SUM(I175)</f>
        <v>1500</v>
      </c>
    </row>
    <row r="175" spans="1:9" ht="30">
      <c r="A175" s="31" t="s">
        <v>265</v>
      </c>
      <c r="B175" s="29" t="s">
        <v>307</v>
      </c>
      <c r="C175" s="29"/>
      <c r="D175" s="29"/>
      <c r="E175" s="29"/>
      <c r="F175" s="33">
        <f>SUM(F176)</f>
        <v>1500</v>
      </c>
      <c r="G175" s="150"/>
      <c r="H175" s="150"/>
      <c r="I175" s="33">
        <f>SUM(I176)</f>
        <v>1500</v>
      </c>
    </row>
    <row r="176" spans="1:9" ht="15">
      <c r="A176" s="31" t="s">
        <v>22</v>
      </c>
      <c r="B176" s="29" t="s">
        <v>307</v>
      </c>
      <c r="C176" s="29" t="s">
        <v>100</v>
      </c>
      <c r="D176" s="29" t="s">
        <v>13</v>
      </c>
      <c r="E176" s="29" t="s">
        <v>24</v>
      </c>
      <c r="F176" s="33">
        <v>1500</v>
      </c>
      <c r="G176" s="150">
        <f>Ведомственная!G193</f>
        <v>1500</v>
      </c>
      <c r="H176" s="150">
        <f>Ведомственная!H193</f>
        <v>1500</v>
      </c>
      <c r="I176" s="33">
        <v>1500</v>
      </c>
    </row>
    <row r="177" spans="1:9" s="9" customFormat="1" ht="15">
      <c r="A177" s="31" t="s">
        <v>266</v>
      </c>
      <c r="B177" s="29" t="s">
        <v>267</v>
      </c>
      <c r="C177" s="28"/>
      <c r="D177" s="29"/>
      <c r="E177" s="29"/>
      <c r="F177" s="33">
        <f>SUM(F178)</f>
        <v>2000</v>
      </c>
      <c r="G177" s="151"/>
      <c r="H177" s="151"/>
      <c r="I177" s="33">
        <f>SUM(I178)</f>
        <v>2000</v>
      </c>
    </row>
    <row r="178" spans="1:9" ht="30">
      <c r="A178" s="69" t="s">
        <v>69</v>
      </c>
      <c r="B178" s="29" t="s">
        <v>483</v>
      </c>
      <c r="C178" s="28"/>
      <c r="D178" s="29"/>
      <c r="E178" s="29"/>
      <c r="F178" s="33">
        <f>SUM(F179)</f>
        <v>2000</v>
      </c>
      <c r="G178" s="150"/>
      <c r="H178" s="150"/>
      <c r="I178" s="33">
        <f>SUM(I179)</f>
        <v>2000</v>
      </c>
    </row>
    <row r="179" spans="1:9" ht="30">
      <c r="A179" s="31" t="s">
        <v>648</v>
      </c>
      <c r="B179" s="29" t="s">
        <v>305</v>
      </c>
      <c r="C179" s="29"/>
      <c r="D179" s="29"/>
      <c r="E179" s="29"/>
      <c r="F179" s="33">
        <f>SUM(F180)</f>
        <v>2000</v>
      </c>
      <c r="G179" s="150"/>
      <c r="H179" s="150"/>
      <c r="I179" s="33">
        <f>SUM(I180)</f>
        <v>2000</v>
      </c>
    </row>
    <row r="180" spans="1:9" ht="30">
      <c r="A180" s="31" t="s">
        <v>260</v>
      </c>
      <c r="B180" s="29" t="s">
        <v>305</v>
      </c>
      <c r="C180" s="29" t="s">
        <v>127</v>
      </c>
      <c r="D180" s="29" t="s">
        <v>13</v>
      </c>
      <c r="E180" s="29" t="s">
        <v>24</v>
      </c>
      <c r="F180" s="33">
        <v>2000</v>
      </c>
      <c r="G180" s="150">
        <f>Ведомственная!G197</f>
        <v>2000</v>
      </c>
      <c r="H180" s="150">
        <f>Ведомственная!H197</f>
        <v>2000</v>
      </c>
      <c r="I180" s="33">
        <v>2000</v>
      </c>
    </row>
    <row r="181" spans="1:9" ht="28.5">
      <c r="A181" s="23" t="s">
        <v>547</v>
      </c>
      <c r="B181" s="25" t="s">
        <v>240</v>
      </c>
      <c r="C181" s="24"/>
      <c r="D181" s="25"/>
      <c r="E181" s="25"/>
      <c r="F181" s="53">
        <f>SUM(F182)</f>
        <v>378</v>
      </c>
      <c r="G181" s="150"/>
      <c r="H181" s="150"/>
      <c r="I181" s="53">
        <f>SUM(I182)</f>
        <v>378</v>
      </c>
    </row>
    <row r="182" spans="1:9" ht="30">
      <c r="A182" s="31" t="s">
        <v>237</v>
      </c>
      <c r="B182" s="28" t="s">
        <v>672</v>
      </c>
      <c r="C182" s="28"/>
      <c r="D182" s="29"/>
      <c r="E182" s="29"/>
      <c r="F182" s="33">
        <f>SUM(F183:F184)</f>
        <v>378</v>
      </c>
      <c r="G182" s="150"/>
      <c r="H182" s="150"/>
      <c r="I182" s="33">
        <f>SUM(I183:I184)</f>
        <v>378</v>
      </c>
    </row>
    <row r="183" spans="1:9" ht="45">
      <c r="A183" s="56" t="s">
        <v>51</v>
      </c>
      <c r="B183" s="28" t="s">
        <v>672</v>
      </c>
      <c r="C183" s="28">
        <v>100</v>
      </c>
      <c r="D183" s="29" t="s">
        <v>34</v>
      </c>
      <c r="E183" s="29" t="s">
        <v>13</v>
      </c>
      <c r="F183" s="33">
        <v>355.5</v>
      </c>
      <c r="G183" s="150">
        <f>SUM(Ведомственная!G64)</f>
        <v>355.5</v>
      </c>
      <c r="H183" s="150">
        <f>SUM(Ведомственная!H64)</f>
        <v>355.5</v>
      </c>
      <c r="I183" s="33">
        <v>355.5</v>
      </c>
    </row>
    <row r="184" spans="1:9" ht="30">
      <c r="A184" s="31" t="s">
        <v>52</v>
      </c>
      <c r="B184" s="28" t="s">
        <v>672</v>
      </c>
      <c r="C184" s="29" t="s">
        <v>95</v>
      </c>
      <c r="D184" s="29" t="s">
        <v>34</v>
      </c>
      <c r="E184" s="29" t="s">
        <v>13</v>
      </c>
      <c r="F184" s="33">
        <v>22.5</v>
      </c>
      <c r="G184" s="150">
        <f>SUM(Ведомственная!G65)</f>
        <v>22.5</v>
      </c>
      <c r="H184" s="150">
        <f>SUM(Ведомственная!H65)</f>
        <v>22.5</v>
      </c>
      <c r="I184" s="33">
        <v>22.5</v>
      </c>
    </row>
    <row r="185" spans="1:9" ht="28.5">
      <c r="A185" s="23" t="s">
        <v>520</v>
      </c>
      <c r="B185" s="25" t="s">
        <v>241</v>
      </c>
      <c r="C185" s="24"/>
      <c r="D185" s="25"/>
      <c r="E185" s="25"/>
      <c r="F185" s="53">
        <f>SUM(F186:F186)</f>
        <v>150</v>
      </c>
      <c r="G185" s="150"/>
      <c r="H185" s="150"/>
      <c r="I185" s="53">
        <f>SUM(I186:I186)</f>
        <v>150</v>
      </c>
    </row>
    <row r="186" spans="1:9" ht="30">
      <c r="A186" s="31" t="s">
        <v>52</v>
      </c>
      <c r="B186" s="28" t="s">
        <v>241</v>
      </c>
      <c r="C186" s="28">
        <v>200</v>
      </c>
      <c r="D186" s="29" t="s">
        <v>34</v>
      </c>
      <c r="E186" s="29" t="s">
        <v>98</v>
      </c>
      <c r="F186" s="33">
        <v>150</v>
      </c>
      <c r="G186" s="150">
        <f>Ведомственная!G91</f>
        <v>150</v>
      </c>
      <c r="H186" s="150">
        <f>Ведомственная!H91</f>
        <v>150</v>
      </c>
      <c r="I186" s="33">
        <v>150</v>
      </c>
    </row>
    <row r="187" spans="1:9" ht="28.5">
      <c r="A187" s="70" t="s">
        <v>546</v>
      </c>
      <c r="B187" s="24" t="s">
        <v>230</v>
      </c>
      <c r="C187" s="24"/>
      <c r="D187" s="25"/>
      <c r="E187" s="25"/>
      <c r="F187" s="53">
        <f>SUM(F188)</f>
        <v>139210.4</v>
      </c>
      <c r="G187" s="150"/>
      <c r="H187" s="150"/>
      <c r="I187" s="53">
        <f>SUM(I188)</f>
        <v>134210.4</v>
      </c>
    </row>
    <row r="188" spans="1:9" ht="30">
      <c r="A188" s="31" t="s">
        <v>80</v>
      </c>
      <c r="B188" s="29" t="s">
        <v>231</v>
      </c>
      <c r="C188" s="29"/>
      <c r="D188" s="29"/>
      <c r="E188" s="29"/>
      <c r="F188" s="33">
        <f>SUM(F189)+F191+F195+F198+F200</f>
        <v>139210.4</v>
      </c>
      <c r="G188" s="150"/>
      <c r="H188" s="150"/>
      <c r="I188" s="33">
        <f>SUM(I189)+I191+I195+I198+I200</f>
        <v>134210.4</v>
      </c>
    </row>
    <row r="189" spans="1:9" ht="15">
      <c r="A189" s="31" t="s">
        <v>232</v>
      </c>
      <c r="B189" s="29" t="s">
        <v>233</v>
      </c>
      <c r="C189" s="29"/>
      <c r="D189" s="29"/>
      <c r="E189" s="29"/>
      <c r="F189" s="33">
        <f>SUM(F190)</f>
        <v>1992.8</v>
      </c>
      <c r="G189" s="150"/>
      <c r="H189" s="150"/>
      <c r="I189" s="33">
        <f>SUM(I190)</f>
        <v>1992.8</v>
      </c>
    </row>
    <row r="190" spans="1:9" ht="45">
      <c r="A190" s="56" t="s">
        <v>51</v>
      </c>
      <c r="B190" s="29" t="s">
        <v>233</v>
      </c>
      <c r="C190" s="29" t="s">
        <v>93</v>
      </c>
      <c r="D190" s="29" t="s">
        <v>34</v>
      </c>
      <c r="E190" s="29" t="s">
        <v>44</v>
      </c>
      <c r="F190" s="33">
        <v>1992.8</v>
      </c>
      <c r="G190" s="150">
        <f>Ведомственная!G60</f>
        <v>1992.8</v>
      </c>
      <c r="H190" s="150">
        <f>Ведомственная!H60</f>
        <v>1992.8</v>
      </c>
      <c r="I190" s="33">
        <v>1992.8</v>
      </c>
    </row>
    <row r="191" spans="1:9" ht="15">
      <c r="A191" s="31" t="s">
        <v>82</v>
      </c>
      <c r="B191" s="29" t="s">
        <v>235</v>
      </c>
      <c r="C191" s="29"/>
      <c r="D191" s="29"/>
      <c r="E191" s="29"/>
      <c r="F191" s="33">
        <f>SUM(F192:F194)</f>
        <v>114951.4</v>
      </c>
      <c r="G191" s="150"/>
      <c r="H191" s="150"/>
      <c r="I191" s="33">
        <f>SUM(I192:I194)</f>
        <v>114951.4</v>
      </c>
    </row>
    <row r="192" spans="1:9" s="9" customFormat="1" ht="45">
      <c r="A192" s="56" t="s">
        <v>51</v>
      </c>
      <c r="B192" s="29" t="s">
        <v>235</v>
      </c>
      <c r="C192" s="29" t="s">
        <v>93</v>
      </c>
      <c r="D192" s="29" t="s">
        <v>34</v>
      </c>
      <c r="E192" s="29" t="s">
        <v>13</v>
      </c>
      <c r="F192" s="33">
        <v>114857.9</v>
      </c>
      <c r="G192" s="150">
        <f>Ведомственная!G69</f>
        <v>114857.9</v>
      </c>
      <c r="H192" s="150">
        <f>Ведомственная!H69</f>
        <v>114857.9</v>
      </c>
      <c r="I192" s="33">
        <v>114857.9</v>
      </c>
    </row>
    <row r="193" spans="1:9" ht="30">
      <c r="A193" s="31" t="s">
        <v>52</v>
      </c>
      <c r="B193" s="29" t="s">
        <v>235</v>
      </c>
      <c r="C193" s="29" t="s">
        <v>95</v>
      </c>
      <c r="D193" s="29" t="s">
        <v>34</v>
      </c>
      <c r="E193" s="29" t="s">
        <v>13</v>
      </c>
      <c r="F193" s="33">
        <v>93.5</v>
      </c>
      <c r="G193" s="150">
        <f>Ведомственная!G70</f>
        <v>93.5</v>
      </c>
      <c r="H193" s="150">
        <f>Ведомственная!H70</f>
        <v>93.5</v>
      </c>
      <c r="I193" s="33">
        <v>93.5</v>
      </c>
    </row>
    <row r="194" spans="1:9" ht="15">
      <c r="A194" s="31" t="s">
        <v>42</v>
      </c>
      <c r="B194" s="29" t="s">
        <v>235</v>
      </c>
      <c r="C194" s="29" t="s">
        <v>103</v>
      </c>
      <c r="D194" s="29" t="s">
        <v>34</v>
      </c>
      <c r="E194" s="29" t="s">
        <v>13</v>
      </c>
      <c r="F194" s="33"/>
      <c r="G194" s="150">
        <f>Ведомственная!G71</f>
        <v>0</v>
      </c>
      <c r="H194" s="150">
        <f>Ведомственная!H71</f>
        <v>0</v>
      </c>
      <c r="I194" s="33"/>
    </row>
    <row r="195" spans="1:9" ht="15">
      <c r="A195" s="31" t="s">
        <v>99</v>
      </c>
      <c r="B195" s="28" t="s">
        <v>242</v>
      </c>
      <c r="C195" s="28"/>
      <c r="D195" s="29"/>
      <c r="E195" s="29"/>
      <c r="F195" s="33">
        <f>SUM(F196:F197)</f>
        <v>5339.4</v>
      </c>
      <c r="G195" s="150"/>
      <c r="H195" s="150"/>
      <c r="I195" s="33">
        <f>SUM(I196:I197)</f>
        <v>3339.4</v>
      </c>
    </row>
    <row r="196" spans="1:9" ht="30">
      <c r="A196" s="31" t="s">
        <v>52</v>
      </c>
      <c r="B196" s="28" t="s">
        <v>242</v>
      </c>
      <c r="C196" s="28">
        <v>200</v>
      </c>
      <c r="D196" s="29" t="s">
        <v>34</v>
      </c>
      <c r="E196" s="29" t="s">
        <v>98</v>
      </c>
      <c r="F196" s="33">
        <v>5253.9</v>
      </c>
      <c r="G196" s="150">
        <f>Ведомственная!G96</f>
        <v>5253.9</v>
      </c>
      <c r="H196" s="150">
        <f>Ведомственная!H96</f>
        <v>3253.9</v>
      </c>
      <c r="I196" s="33">
        <v>3253.9</v>
      </c>
    </row>
    <row r="197" spans="1:9" ht="15">
      <c r="A197" s="31" t="s">
        <v>22</v>
      </c>
      <c r="B197" s="28" t="s">
        <v>242</v>
      </c>
      <c r="C197" s="28">
        <v>800</v>
      </c>
      <c r="D197" s="29" t="s">
        <v>34</v>
      </c>
      <c r="E197" s="29" t="s">
        <v>98</v>
      </c>
      <c r="F197" s="33">
        <v>85.5</v>
      </c>
      <c r="G197" s="150">
        <f>Ведомственная!G97</f>
        <v>85.5</v>
      </c>
      <c r="H197" s="150">
        <f>Ведомственная!H97</f>
        <v>85.5</v>
      </c>
      <c r="I197" s="33">
        <v>85.5</v>
      </c>
    </row>
    <row r="198" spans="1:9" ht="30">
      <c r="A198" s="31" t="s">
        <v>101</v>
      </c>
      <c r="B198" s="28" t="s">
        <v>243</v>
      </c>
      <c r="C198" s="28"/>
      <c r="D198" s="29"/>
      <c r="E198" s="29"/>
      <c r="F198" s="33">
        <f>SUM(F199)</f>
        <v>5000</v>
      </c>
      <c r="G198" s="150"/>
      <c r="H198" s="150"/>
      <c r="I198" s="33">
        <f>SUM(I199)</f>
        <v>2000</v>
      </c>
    </row>
    <row r="199" spans="1:9" ht="30">
      <c r="A199" s="31" t="s">
        <v>52</v>
      </c>
      <c r="B199" s="28" t="s">
        <v>243</v>
      </c>
      <c r="C199" s="28">
        <v>200</v>
      </c>
      <c r="D199" s="29" t="s">
        <v>34</v>
      </c>
      <c r="E199" s="29" t="s">
        <v>98</v>
      </c>
      <c r="F199" s="33">
        <v>5000</v>
      </c>
      <c r="G199" s="150">
        <f>Ведомственная!G99</f>
        <v>5000</v>
      </c>
      <c r="H199" s="150">
        <f>Ведомственная!H99</f>
        <v>2000</v>
      </c>
      <c r="I199" s="33">
        <v>2000</v>
      </c>
    </row>
    <row r="200" spans="1:9" ht="30">
      <c r="A200" s="31" t="s">
        <v>102</v>
      </c>
      <c r="B200" s="28" t="s">
        <v>244</v>
      </c>
      <c r="C200" s="28"/>
      <c r="D200" s="29"/>
      <c r="E200" s="29"/>
      <c r="F200" s="33">
        <f>SUM(F201:F203)</f>
        <v>11926.8</v>
      </c>
      <c r="G200" s="150"/>
      <c r="H200" s="150"/>
      <c r="I200" s="33">
        <f>SUM(I201:I203)</f>
        <v>11926.8</v>
      </c>
    </row>
    <row r="201" spans="1:9" ht="30">
      <c r="A201" s="31" t="s">
        <v>52</v>
      </c>
      <c r="B201" s="28" t="s">
        <v>244</v>
      </c>
      <c r="C201" s="28">
        <v>200</v>
      </c>
      <c r="D201" s="29" t="s">
        <v>34</v>
      </c>
      <c r="E201" s="29" t="s">
        <v>98</v>
      </c>
      <c r="F201" s="33">
        <v>4893.1</v>
      </c>
      <c r="G201" s="150">
        <f>Ведомственная!G101</f>
        <v>4893.1</v>
      </c>
      <c r="H201" s="150">
        <f>Ведомственная!H101</f>
        <v>4893.1</v>
      </c>
      <c r="I201" s="33">
        <v>4893.1</v>
      </c>
    </row>
    <row r="202" spans="1:9" ht="15">
      <c r="A202" s="31" t="s">
        <v>42</v>
      </c>
      <c r="B202" s="28" t="s">
        <v>244</v>
      </c>
      <c r="C202" s="28">
        <v>300</v>
      </c>
      <c r="D202" s="29" t="s">
        <v>34</v>
      </c>
      <c r="E202" s="29" t="s">
        <v>98</v>
      </c>
      <c r="F202" s="33">
        <v>600</v>
      </c>
      <c r="G202" s="150">
        <f>Ведомственная!G102</f>
        <v>600</v>
      </c>
      <c r="H202" s="150">
        <f>Ведомственная!H102</f>
        <v>600</v>
      </c>
      <c r="I202" s="33">
        <v>600</v>
      </c>
    </row>
    <row r="203" spans="1:9" s="9" customFormat="1" ht="15">
      <c r="A203" s="31" t="s">
        <v>22</v>
      </c>
      <c r="B203" s="28" t="s">
        <v>244</v>
      </c>
      <c r="C203" s="28">
        <v>800</v>
      </c>
      <c r="D203" s="29" t="s">
        <v>34</v>
      </c>
      <c r="E203" s="29" t="s">
        <v>98</v>
      </c>
      <c r="F203" s="33">
        <v>6433.7</v>
      </c>
      <c r="G203" s="150">
        <f>Ведомственная!G103</f>
        <v>6433.7</v>
      </c>
      <c r="H203" s="150">
        <f>Ведомственная!H103</f>
        <v>6433.7</v>
      </c>
      <c r="I203" s="33">
        <v>6433.7</v>
      </c>
    </row>
    <row r="204" spans="1:9" ht="28.5">
      <c r="A204" s="105" t="s">
        <v>559</v>
      </c>
      <c r="B204" s="71" t="s">
        <v>365</v>
      </c>
      <c r="C204" s="71"/>
      <c r="D204" s="71"/>
      <c r="E204" s="71"/>
      <c r="F204" s="42">
        <f>SUM(F205,F212)</f>
        <v>74358.2</v>
      </c>
      <c r="G204" s="150"/>
      <c r="H204" s="150"/>
      <c r="I204" s="42">
        <f>SUM(I205,I212)</f>
        <v>54358.2</v>
      </c>
    </row>
    <row r="205" spans="1:9" ht="15">
      <c r="A205" s="74" t="s">
        <v>35</v>
      </c>
      <c r="B205" s="72" t="s">
        <v>366</v>
      </c>
      <c r="C205" s="72"/>
      <c r="D205" s="72"/>
      <c r="E205" s="72"/>
      <c r="F205" s="38">
        <f>SUM(F206,F208,F210)</f>
        <v>74358.2</v>
      </c>
      <c r="G205" s="150"/>
      <c r="H205" s="150"/>
      <c r="I205" s="38">
        <f>SUM(I206,I208,I210)</f>
        <v>54358.2</v>
      </c>
    </row>
    <row r="206" spans="1:9" ht="15">
      <c r="A206" s="74" t="s">
        <v>319</v>
      </c>
      <c r="B206" s="72" t="s">
        <v>367</v>
      </c>
      <c r="C206" s="72"/>
      <c r="D206" s="72"/>
      <c r="E206" s="72"/>
      <c r="F206" s="38">
        <f>SUM(F207)</f>
        <v>50150</v>
      </c>
      <c r="G206" s="150"/>
      <c r="H206" s="150"/>
      <c r="I206" s="38">
        <f>SUM(I207)</f>
        <v>50150</v>
      </c>
    </row>
    <row r="207" spans="1:9" s="9" customFormat="1" ht="30">
      <c r="A207" s="74" t="s">
        <v>52</v>
      </c>
      <c r="B207" s="72" t="s">
        <v>367</v>
      </c>
      <c r="C207" s="72" t="s">
        <v>95</v>
      </c>
      <c r="D207" s="72" t="s">
        <v>181</v>
      </c>
      <c r="E207" s="72" t="s">
        <v>54</v>
      </c>
      <c r="F207" s="38">
        <v>50150</v>
      </c>
      <c r="G207" s="153">
        <f>Ведомственная!G263</f>
        <v>50150</v>
      </c>
      <c r="H207" s="153">
        <f>Ведомственная!H263</f>
        <v>50150</v>
      </c>
      <c r="I207" s="38">
        <v>50150</v>
      </c>
    </row>
    <row r="208" spans="1:9" ht="15" hidden="1">
      <c r="A208" s="74" t="s">
        <v>320</v>
      </c>
      <c r="B208" s="72" t="s">
        <v>368</v>
      </c>
      <c r="C208" s="72"/>
      <c r="D208" s="72"/>
      <c r="E208" s="72"/>
      <c r="F208" s="38">
        <f>SUM(F209)</f>
        <v>0</v>
      </c>
      <c r="G208" s="150"/>
      <c r="H208" s="150"/>
      <c r="I208" s="38">
        <f>SUM(I209)</f>
        <v>0</v>
      </c>
    </row>
    <row r="209" spans="1:9" ht="30" hidden="1">
      <c r="A209" s="74" t="s">
        <v>52</v>
      </c>
      <c r="B209" s="72" t="s">
        <v>368</v>
      </c>
      <c r="C209" s="72" t="s">
        <v>95</v>
      </c>
      <c r="D209" s="72"/>
      <c r="E209" s="72"/>
      <c r="F209" s="38"/>
      <c r="G209" s="150"/>
      <c r="H209" s="150"/>
      <c r="I209" s="38"/>
    </row>
    <row r="210" spans="1:9" ht="15">
      <c r="A210" s="74" t="s">
        <v>321</v>
      </c>
      <c r="B210" s="72" t="s">
        <v>369</v>
      </c>
      <c r="C210" s="72"/>
      <c r="D210" s="72"/>
      <c r="E210" s="72"/>
      <c r="F210" s="38">
        <f>SUM(F211)</f>
        <v>24208.2</v>
      </c>
      <c r="G210" s="150"/>
      <c r="H210" s="150"/>
      <c r="I210" s="38">
        <f>SUM(I211)</f>
        <v>4208.2</v>
      </c>
    </row>
    <row r="211" spans="1:9" ht="30">
      <c r="A211" s="74" t="s">
        <v>52</v>
      </c>
      <c r="B211" s="72" t="s">
        <v>369</v>
      </c>
      <c r="C211" s="72" t="s">
        <v>95</v>
      </c>
      <c r="D211" s="72" t="s">
        <v>181</v>
      </c>
      <c r="E211" s="72" t="s">
        <v>54</v>
      </c>
      <c r="F211" s="38">
        <v>24208.2</v>
      </c>
      <c r="G211" s="150">
        <f>Ведомственная!G267</f>
        <v>24208.2</v>
      </c>
      <c r="H211" s="150">
        <f>Ведомственная!H267</f>
        <v>4208.2</v>
      </c>
      <c r="I211" s="38">
        <v>4208.2</v>
      </c>
    </row>
    <row r="212" spans="1:9" ht="45" hidden="1">
      <c r="A212" s="74" t="s">
        <v>26</v>
      </c>
      <c r="B212" s="72" t="s">
        <v>370</v>
      </c>
      <c r="C212" s="72"/>
      <c r="D212" s="72"/>
      <c r="E212" s="72"/>
      <c r="F212" s="38">
        <f>SUM(F213)</f>
        <v>0</v>
      </c>
      <c r="G212" s="150"/>
      <c r="H212" s="150"/>
      <c r="I212" s="38">
        <f>SUM(I213)</f>
        <v>0</v>
      </c>
    </row>
    <row r="213" spans="1:9" s="9" customFormat="1" ht="15" hidden="1">
      <c r="A213" s="74" t="s">
        <v>321</v>
      </c>
      <c r="B213" s="72" t="s">
        <v>371</v>
      </c>
      <c r="C213" s="72"/>
      <c r="D213" s="72"/>
      <c r="E213" s="72"/>
      <c r="F213" s="38">
        <f>SUM(F214)</f>
        <v>0</v>
      </c>
      <c r="G213" s="151"/>
      <c r="H213" s="151"/>
      <c r="I213" s="38">
        <f>SUM(I214)</f>
        <v>0</v>
      </c>
    </row>
    <row r="214" spans="1:9" ht="30" hidden="1">
      <c r="A214" s="74" t="s">
        <v>260</v>
      </c>
      <c r="B214" s="72" t="s">
        <v>371</v>
      </c>
      <c r="C214" s="72" t="s">
        <v>127</v>
      </c>
      <c r="D214" s="72" t="s">
        <v>181</v>
      </c>
      <c r="E214" s="72" t="s">
        <v>54</v>
      </c>
      <c r="F214" s="38"/>
      <c r="G214" s="150">
        <f>Ведомственная!G270</f>
        <v>0</v>
      </c>
      <c r="H214" s="150">
        <f>Ведомственная!H270</f>
        <v>0</v>
      </c>
      <c r="I214" s="38"/>
    </row>
    <row r="215" spans="1:9" ht="42.75">
      <c r="A215" s="73" t="s">
        <v>557</v>
      </c>
      <c r="B215" s="71" t="s">
        <v>355</v>
      </c>
      <c r="C215" s="71"/>
      <c r="D215" s="71"/>
      <c r="E215" s="71"/>
      <c r="F215" s="42">
        <f>SUM(F216)</f>
        <v>3500</v>
      </c>
      <c r="G215" s="150"/>
      <c r="H215" s="150"/>
      <c r="I215" s="42">
        <f>SUM(I216)</f>
        <v>3500</v>
      </c>
    </row>
    <row r="216" spans="1:9" ht="15">
      <c r="A216" s="74" t="s">
        <v>35</v>
      </c>
      <c r="B216" s="72" t="s">
        <v>356</v>
      </c>
      <c r="C216" s="72"/>
      <c r="D216" s="72"/>
      <c r="E216" s="72"/>
      <c r="F216" s="38">
        <f>SUM(F217)</f>
        <v>3500</v>
      </c>
      <c r="G216" s="150"/>
      <c r="H216" s="150"/>
      <c r="I216" s="38">
        <f>SUM(I217)</f>
        <v>3500</v>
      </c>
    </row>
    <row r="217" spans="1:9" ht="15">
      <c r="A217" s="74" t="s">
        <v>314</v>
      </c>
      <c r="B217" s="72" t="s">
        <v>357</v>
      </c>
      <c r="C217" s="72"/>
      <c r="D217" s="72"/>
      <c r="E217" s="72"/>
      <c r="F217" s="38">
        <f>SUM(F218)</f>
        <v>3500</v>
      </c>
      <c r="G217" s="150"/>
      <c r="H217" s="150"/>
      <c r="I217" s="38">
        <f>SUM(I218)</f>
        <v>3500</v>
      </c>
    </row>
    <row r="218" spans="1:9" ht="30">
      <c r="A218" s="74" t="s">
        <v>52</v>
      </c>
      <c r="B218" s="72" t="s">
        <v>357</v>
      </c>
      <c r="C218" s="72" t="s">
        <v>95</v>
      </c>
      <c r="D218" s="72" t="s">
        <v>181</v>
      </c>
      <c r="E218" s="72" t="s">
        <v>44</v>
      </c>
      <c r="F218" s="38">
        <v>3500</v>
      </c>
      <c r="G218" s="153">
        <f>Ведомственная!G237</f>
        <v>3500</v>
      </c>
      <c r="H218" s="153">
        <f>Ведомственная!H237</f>
        <v>3500</v>
      </c>
      <c r="I218" s="38">
        <v>3500</v>
      </c>
    </row>
    <row r="219" spans="1:9" ht="42.75">
      <c r="A219" s="73" t="s">
        <v>558</v>
      </c>
      <c r="B219" s="71" t="s">
        <v>358</v>
      </c>
      <c r="C219" s="71"/>
      <c r="D219" s="71"/>
      <c r="E219" s="71"/>
      <c r="F219" s="42">
        <f>SUM(F220)</f>
        <v>1567</v>
      </c>
      <c r="G219" s="153"/>
      <c r="H219" s="153"/>
      <c r="I219" s="42">
        <f>SUM(I220)</f>
        <v>1567</v>
      </c>
    </row>
    <row r="220" spans="1:9" ht="15">
      <c r="A220" s="74" t="s">
        <v>35</v>
      </c>
      <c r="B220" s="72" t="s">
        <v>359</v>
      </c>
      <c r="C220" s="72"/>
      <c r="D220" s="72"/>
      <c r="E220" s="72"/>
      <c r="F220" s="38">
        <f>SUM(F223)+F221</f>
        <v>1567</v>
      </c>
      <c r="G220" s="153"/>
      <c r="H220" s="153"/>
      <c r="I220" s="38">
        <f>SUM(I223)+I221</f>
        <v>1567</v>
      </c>
    </row>
    <row r="221" spans="1:9" ht="15">
      <c r="A221" s="74" t="s">
        <v>321</v>
      </c>
      <c r="B221" s="72" t="s">
        <v>372</v>
      </c>
      <c r="C221" s="72"/>
      <c r="D221" s="72"/>
      <c r="E221" s="72"/>
      <c r="F221" s="38">
        <f>SUM(F222)</f>
        <v>500</v>
      </c>
      <c r="G221" s="153"/>
      <c r="H221" s="153"/>
      <c r="I221" s="38">
        <f>SUM(I222)</f>
        <v>500</v>
      </c>
    </row>
    <row r="222" spans="1:9" ht="30">
      <c r="A222" s="74" t="s">
        <v>52</v>
      </c>
      <c r="B222" s="72" t="s">
        <v>372</v>
      </c>
      <c r="C222" s="72" t="s">
        <v>95</v>
      </c>
      <c r="D222" s="72" t="s">
        <v>181</v>
      </c>
      <c r="E222" s="72" t="s">
        <v>54</v>
      </c>
      <c r="F222" s="38">
        <v>500</v>
      </c>
      <c r="G222" s="153">
        <f>Ведомственная!G274</f>
        <v>500</v>
      </c>
      <c r="H222" s="153">
        <f>Ведомственная!H274</f>
        <v>500</v>
      </c>
      <c r="I222" s="38">
        <v>500</v>
      </c>
    </row>
    <row r="223" spans="1:9" ht="15">
      <c r="A223" s="74" t="s">
        <v>314</v>
      </c>
      <c r="B223" s="72" t="s">
        <v>360</v>
      </c>
      <c r="C223" s="72"/>
      <c r="D223" s="72"/>
      <c r="E223" s="72"/>
      <c r="F223" s="38">
        <f>SUM(F224)</f>
        <v>1067</v>
      </c>
      <c r="G223" s="153"/>
      <c r="H223" s="153"/>
      <c r="I223" s="38">
        <f>SUM(I224)</f>
        <v>1067</v>
      </c>
    </row>
    <row r="224" spans="1:9" s="9" customFormat="1" ht="30">
      <c r="A224" s="74" t="s">
        <v>52</v>
      </c>
      <c r="B224" s="72" t="s">
        <v>360</v>
      </c>
      <c r="C224" s="72" t="s">
        <v>95</v>
      </c>
      <c r="D224" s="72" t="s">
        <v>181</v>
      </c>
      <c r="E224" s="72" t="s">
        <v>44</v>
      </c>
      <c r="F224" s="38">
        <v>1067</v>
      </c>
      <c r="G224" s="153">
        <f>Ведомственная!G241</f>
        <v>1067</v>
      </c>
      <c r="H224" s="153">
        <f>Ведомственная!H241</f>
        <v>1067</v>
      </c>
      <c r="I224" s="38">
        <v>1067</v>
      </c>
    </row>
    <row r="225" spans="1:9" ht="42.75">
      <c r="A225" s="73" t="s">
        <v>545</v>
      </c>
      <c r="B225" s="71" t="s">
        <v>341</v>
      </c>
      <c r="C225" s="71"/>
      <c r="D225" s="71"/>
      <c r="E225" s="71"/>
      <c r="F225" s="42">
        <f>SUM(F226)+F230</f>
        <v>108227.6</v>
      </c>
      <c r="G225" s="150"/>
      <c r="H225" s="150"/>
      <c r="I225" s="42">
        <f>SUM(I226)+I230</f>
        <v>108227.6</v>
      </c>
    </row>
    <row r="226" spans="1:9" ht="30">
      <c r="A226" s="74" t="s">
        <v>311</v>
      </c>
      <c r="B226" s="72" t="s">
        <v>346</v>
      </c>
      <c r="C226" s="72"/>
      <c r="D226" s="72"/>
      <c r="E226" s="72"/>
      <c r="F226" s="38">
        <f>SUM(F227)</f>
        <v>80000</v>
      </c>
      <c r="G226" s="150"/>
      <c r="H226" s="150"/>
      <c r="I226" s="38">
        <f>SUM(I227)</f>
        <v>80000</v>
      </c>
    </row>
    <row r="227" spans="1:9" ht="15">
      <c r="A227" s="74" t="s">
        <v>35</v>
      </c>
      <c r="B227" s="72" t="s">
        <v>347</v>
      </c>
      <c r="C227" s="72"/>
      <c r="D227" s="72"/>
      <c r="E227" s="72"/>
      <c r="F227" s="38">
        <f>SUM(F228)</f>
        <v>80000</v>
      </c>
      <c r="G227" s="150"/>
      <c r="H227" s="150"/>
      <c r="I227" s="38">
        <f>SUM(I228)</f>
        <v>80000</v>
      </c>
    </row>
    <row r="228" spans="1:9" s="9" customFormat="1" ht="45">
      <c r="A228" s="74" t="s">
        <v>312</v>
      </c>
      <c r="B228" s="72" t="s">
        <v>348</v>
      </c>
      <c r="C228" s="72"/>
      <c r="D228" s="72"/>
      <c r="E228" s="72"/>
      <c r="F228" s="38">
        <f>SUM(F229)</f>
        <v>80000</v>
      </c>
      <c r="G228" s="151"/>
      <c r="H228" s="151"/>
      <c r="I228" s="38">
        <f>SUM(I229)</f>
        <v>80000</v>
      </c>
    </row>
    <row r="229" spans="1:9" ht="30">
      <c r="A229" s="74" t="s">
        <v>52</v>
      </c>
      <c r="B229" s="72" t="s">
        <v>348</v>
      </c>
      <c r="C229" s="72" t="s">
        <v>95</v>
      </c>
      <c r="D229" s="72" t="s">
        <v>13</v>
      </c>
      <c r="E229" s="72" t="s">
        <v>185</v>
      </c>
      <c r="F229" s="38">
        <v>80000</v>
      </c>
      <c r="G229" s="150">
        <f>Ведомственная!G183</f>
        <v>80000</v>
      </c>
      <c r="H229" s="150">
        <f>Ведомственная!H183</f>
        <v>80000</v>
      </c>
      <c r="I229" s="38">
        <v>80000</v>
      </c>
    </row>
    <row r="230" spans="1:9" ht="30">
      <c r="A230" s="74" t="s">
        <v>308</v>
      </c>
      <c r="B230" s="72" t="s">
        <v>342</v>
      </c>
      <c r="C230" s="72"/>
      <c r="D230" s="72"/>
      <c r="E230" s="72"/>
      <c r="F230" s="38">
        <f>SUM(F231)</f>
        <v>28227.6</v>
      </c>
      <c r="G230" s="150"/>
      <c r="H230" s="150"/>
      <c r="I230" s="38">
        <f>SUM(I231)</f>
        <v>28227.6</v>
      </c>
    </row>
    <row r="231" spans="1:9" ht="45">
      <c r="A231" s="74" t="s">
        <v>18</v>
      </c>
      <c r="B231" s="72" t="s">
        <v>343</v>
      </c>
      <c r="C231" s="72"/>
      <c r="D231" s="72"/>
      <c r="E231" s="72"/>
      <c r="F231" s="38">
        <f>SUM(F232+F234)</f>
        <v>28227.6</v>
      </c>
      <c r="G231" s="150"/>
      <c r="H231" s="150"/>
      <c r="I231" s="38">
        <f>SUM(I232+I234)</f>
        <v>28227.6</v>
      </c>
    </row>
    <row r="232" spans="1:9" ht="15">
      <c r="A232" s="74" t="s">
        <v>20</v>
      </c>
      <c r="B232" s="72" t="s">
        <v>344</v>
      </c>
      <c r="C232" s="72"/>
      <c r="D232" s="72"/>
      <c r="E232" s="72"/>
      <c r="F232" s="38">
        <f>SUM(F233)</f>
        <v>10527.6</v>
      </c>
      <c r="G232" s="150"/>
      <c r="H232" s="150"/>
      <c r="I232" s="38">
        <f>SUM(I233)</f>
        <v>10527.6</v>
      </c>
    </row>
    <row r="233" spans="1:9" ht="15">
      <c r="A233" s="74" t="s">
        <v>22</v>
      </c>
      <c r="B233" s="72" t="s">
        <v>344</v>
      </c>
      <c r="C233" s="72" t="s">
        <v>100</v>
      </c>
      <c r="D233" s="72" t="s">
        <v>13</v>
      </c>
      <c r="E233" s="72" t="s">
        <v>15</v>
      </c>
      <c r="F233" s="38">
        <v>10527.6</v>
      </c>
      <c r="G233" s="150">
        <f>Ведомственная!G170</f>
        <v>10527.6</v>
      </c>
      <c r="H233" s="150">
        <f>Ведомственная!H170</f>
        <v>10527.6</v>
      </c>
      <c r="I233" s="38">
        <v>10527.6</v>
      </c>
    </row>
    <row r="234" spans="1:9" ht="15">
      <c r="A234" s="74" t="s">
        <v>309</v>
      </c>
      <c r="B234" s="72" t="s">
        <v>345</v>
      </c>
      <c r="C234" s="72"/>
      <c r="D234" s="72"/>
      <c r="E234" s="72"/>
      <c r="F234" s="38">
        <f>SUM(F235)</f>
        <v>17700</v>
      </c>
      <c r="G234" s="150"/>
      <c r="H234" s="150"/>
      <c r="I234" s="38">
        <f>SUM(I235)</f>
        <v>17700</v>
      </c>
    </row>
    <row r="235" spans="1:9" ht="15">
      <c r="A235" s="74" t="s">
        <v>22</v>
      </c>
      <c r="B235" s="72" t="s">
        <v>345</v>
      </c>
      <c r="C235" s="72" t="s">
        <v>100</v>
      </c>
      <c r="D235" s="72" t="s">
        <v>13</v>
      </c>
      <c r="E235" s="72" t="s">
        <v>15</v>
      </c>
      <c r="F235" s="38">
        <v>17700</v>
      </c>
      <c r="G235" s="150">
        <f>Ведомственная!G172</f>
        <v>17700</v>
      </c>
      <c r="H235" s="150">
        <f>Ведомственная!H172</f>
        <v>17700</v>
      </c>
      <c r="I235" s="38">
        <v>17700</v>
      </c>
    </row>
    <row r="236" spans="1:9" ht="42.75">
      <c r="A236" s="73" t="s">
        <v>553</v>
      </c>
      <c r="B236" s="71" t="s">
        <v>349</v>
      </c>
      <c r="C236" s="71"/>
      <c r="D236" s="71"/>
      <c r="E236" s="71"/>
      <c r="F236" s="42">
        <f>SUM(F237)</f>
        <v>3908.7</v>
      </c>
      <c r="G236" s="150"/>
      <c r="H236" s="150"/>
      <c r="I236" s="42">
        <f>SUM(I237)</f>
        <v>3908.7</v>
      </c>
    </row>
    <row r="237" spans="1:9" ht="15">
      <c r="A237" s="74" t="s">
        <v>35</v>
      </c>
      <c r="B237" s="72" t="s">
        <v>350</v>
      </c>
      <c r="C237" s="72"/>
      <c r="D237" s="72"/>
      <c r="E237" s="72"/>
      <c r="F237" s="38">
        <f>SUM(F238)</f>
        <v>3908.7</v>
      </c>
      <c r="G237" s="150"/>
      <c r="H237" s="150"/>
      <c r="I237" s="38">
        <f>SUM(I238)</f>
        <v>3908.7</v>
      </c>
    </row>
    <row r="238" spans="1:9" ht="45">
      <c r="A238" s="74" t="s">
        <v>312</v>
      </c>
      <c r="B238" s="72" t="s">
        <v>351</v>
      </c>
      <c r="C238" s="72"/>
      <c r="D238" s="72"/>
      <c r="E238" s="72"/>
      <c r="F238" s="38">
        <f>SUM(F239)</f>
        <v>3908.7</v>
      </c>
      <c r="G238" s="150"/>
      <c r="H238" s="150"/>
      <c r="I238" s="38">
        <f>SUM(I239)</f>
        <v>3908.7</v>
      </c>
    </row>
    <row r="239" spans="1:9" ht="30">
      <c r="A239" s="74" t="s">
        <v>52</v>
      </c>
      <c r="B239" s="72" t="s">
        <v>351</v>
      </c>
      <c r="C239" s="72" t="s">
        <v>95</v>
      </c>
      <c r="D239" s="72" t="s">
        <v>13</v>
      </c>
      <c r="E239" s="72" t="s">
        <v>185</v>
      </c>
      <c r="F239" s="38">
        <v>3908.7</v>
      </c>
      <c r="G239" s="150">
        <f>Ведомственная!G187</f>
        <v>3908.7</v>
      </c>
      <c r="H239" s="150">
        <f>Ведомственная!H187</f>
        <v>3908.7</v>
      </c>
      <c r="I239" s="38">
        <v>3908.7</v>
      </c>
    </row>
    <row r="240" spans="1:9" ht="42.75">
      <c r="A240" s="73" t="s">
        <v>550</v>
      </c>
      <c r="B240" s="71" t="s">
        <v>330</v>
      </c>
      <c r="C240" s="71"/>
      <c r="D240" s="71"/>
      <c r="E240" s="71"/>
      <c r="F240" s="42">
        <f>SUM(F241,F251,F255)</f>
        <v>21385.4</v>
      </c>
      <c r="G240" s="150"/>
      <c r="H240" s="150"/>
      <c r="I240" s="42">
        <f>SUM(I241,I251,I255)</f>
        <v>21385.4</v>
      </c>
    </row>
    <row r="241" spans="1:9" ht="45">
      <c r="A241" s="74" t="s">
        <v>551</v>
      </c>
      <c r="B241" s="72" t="s">
        <v>331</v>
      </c>
      <c r="C241" s="72"/>
      <c r="D241" s="72"/>
      <c r="E241" s="72"/>
      <c r="F241" s="38">
        <f>SUM(F242,F247)</f>
        <v>20360.4</v>
      </c>
      <c r="G241" s="150"/>
      <c r="H241" s="150"/>
      <c r="I241" s="38">
        <f>SUM(I242,I247)</f>
        <v>20360.4</v>
      </c>
    </row>
    <row r="242" spans="1:9" ht="15">
      <c r="A242" s="74" t="s">
        <v>35</v>
      </c>
      <c r="B242" s="72" t="s">
        <v>332</v>
      </c>
      <c r="C242" s="72"/>
      <c r="D242" s="72"/>
      <c r="E242" s="72"/>
      <c r="F242" s="38">
        <f>SUM(F243)+F245</f>
        <v>1250</v>
      </c>
      <c r="G242" s="150"/>
      <c r="H242" s="150"/>
      <c r="I242" s="38">
        <f>SUM(I243)+I245</f>
        <v>1250</v>
      </c>
    </row>
    <row r="243" spans="1:9" ht="30">
      <c r="A243" s="74" t="s">
        <v>327</v>
      </c>
      <c r="B243" s="72" t="s">
        <v>333</v>
      </c>
      <c r="C243" s="72"/>
      <c r="D243" s="72"/>
      <c r="E243" s="72"/>
      <c r="F243" s="38">
        <f>SUM(F244)</f>
        <v>1220</v>
      </c>
      <c r="G243" s="150"/>
      <c r="H243" s="150"/>
      <c r="I243" s="38">
        <f>SUM(I244)</f>
        <v>1220</v>
      </c>
    </row>
    <row r="244" spans="1:9" ht="30">
      <c r="A244" s="74" t="s">
        <v>52</v>
      </c>
      <c r="B244" s="72" t="s">
        <v>333</v>
      </c>
      <c r="C244" s="72" t="s">
        <v>95</v>
      </c>
      <c r="D244" s="72" t="s">
        <v>54</v>
      </c>
      <c r="E244" s="72" t="s">
        <v>185</v>
      </c>
      <c r="F244" s="38">
        <v>1220</v>
      </c>
      <c r="G244" s="150">
        <f>Ведомственная!G140</f>
        <v>1220</v>
      </c>
      <c r="H244" s="150">
        <f>Ведомственная!H140</f>
        <v>1220</v>
      </c>
      <c r="I244" s="38">
        <v>1220</v>
      </c>
    </row>
    <row r="245" spans="1:9" ht="30">
      <c r="A245" s="74" t="s">
        <v>328</v>
      </c>
      <c r="B245" s="72" t="s">
        <v>334</v>
      </c>
      <c r="C245" s="72"/>
      <c r="D245" s="72"/>
      <c r="E245" s="72"/>
      <c r="F245" s="38">
        <f>SUM(F246)</f>
        <v>30</v>
      </c>
      <c r="G245" s="150"/>
      <c r="H245" s="150"/>
      <c r="I245" s="38">
        <f>SUM(I246)</f>
        <v>30</v>
      </c>
    </row>
    <row r="246" spans="1:9" ht="30">
      <c r="A246" s="74" t="s">
        <v>52</v>
      </c>
      <c r="B246" s="72" t="s">
        <v>334</v>
      </c>
      <c r="C246" s="72" t="s">
        <v>95</v>
      </c>
      <c r="D246" s="72" t="s">
        <v>54</v>
      </c>
      <c r="E246" s="72" t="s">
        <v>185</v>
      </c>
      <c r="F246" s="38">
        <v>30</v>
      </c>
      <c r="G246" s="150">
        <f>Ведомственная!G142</f>
        <v>30</v>
      </c>
      <c r="H246" s="150">
        <f>Ведомственная!H142</f>
        <v>30</v>
      </c>
      <c r="I246" s="38">
        <v>30</v>
      </c>
    </row>
    <row r="247" spans="1:9" ht="30">
      <c r="A247" s="74" t="s">
        <v>45</v>
      </c>
      <c r="B247" s="72" t="s">
        <v>335</v>
      </c>
      <c r="C247" s="72"/>
      <c r="D247" s="72"/>
      <c r="E247" s="72"/>
      <c r="F247" s="38">
        <f>SUM(F248:F250)</f>
        <v>19110.4</v>
      </c>
      <c r="G247" s="150"/>
      <c r="H247" s="150"/>
      <c r="I247" s="38">
        <f>SUM(I248:I250)</f>
        <v>19110.4</v>
      </c>
    </row>
    <row r="248" spans="1:9" ht="45">
      <c r="A248" s="74" t="s">
        <v>51</v>
      </c>
      <c r="B248" s="72" t="s">
        <v>335</v>
      </c>
      <c r="C248" s="72" t="s">
        <v>93</v>
      </c>
      <c r="D248" s="72" t="s">
        <v>54</v>
      </c>
      <c r="E248" s="72" t="s">
        <v>185</v>
      </c>
      <c r="F248" s="38">
        <v>15815.5</v>
      </c>
      <c r="G248" s="150">
        <f>Ведомственная!G144</f>
        <v>15815.5</v>
      </c>
      <c r="H248" s="150">
        <f>Ведомственная!H144</f>
        <v>15815.5</v>
      </c>
      <c r="I248" s="38">
        <v>15815.5</v>
      </c>
    </row>
    <row r="249" spans="1:9" ht="30">
      <c r="A249" s="74" t="s">
        <v>52</v>
      </c>
      <c r="B249" s="72" t="s">
        <v>335</v>
      </c>
      <c r="C249" s="72" t="s">
        <v>95</v>
      </c>
      <c r="D249" s="72" t="s">
        <v>54</v>
      </c>
      <c r="E249" s="72" t="s">
        <v>185</v>
      </c>
      <c r="F249" s="38">
        <v>3213.9</v>
      </c>
      <c r="G249" s="150">
        <f>Ведомственная!G145</f>
        <v>3213.9</v>
      </c>
      <c r="H249" s="150">
        <f>Ведомственная!H145</f>
        <v>3213.9</v>
      </c>
      <c r="I249" s="38">
        <v>3213.9</v>
      </c>
    </row>
    <row r="250" spans="1:9" ht="15">
      <c r="A250" s="74" t="s">
        <v>22</v>
      </c>
      <c r="B250" s="72" t="s">
        <v>335</v>
      </c>
      <c r="C250" s="72" t="s">
        <v>100</v>
      </c>
      <c r="D250" s="72" t="s">
        <v>54</v>
      </c>
      <c r="E250" s="72" t="s">
        <v>185</v>
      </c>
      <c r="F250" s="38">
        <v>81</v>
      </c>
      <c r="G250" s="150">
        <f>Ведомственная!G146</f>
        <v>81</v>
      </c>
      <c r="H250" s="150">
        <f>Ведомственная!H146</f>
        <v>81</v>
      </c>
      <c r="I250" s="38">
        <v>81</v>
      </c>
    </row>
    <row r="251" spans="1:9" ht="45">
      <c r="A251" s="74" t="s">
        <v>329</v>
      </c>
      <c r="B251" s="72" t="s">
        <v>336</v>
      </c>
      <c r="C251" s="72"/>
      <c r="D251" s="72"/>
      <c r="E251" s="72"/>
      <c r="F251" s="38">
        <f>SUM(F252)</f>
        <v>597.5</v>
      </c>
      <c r="G251" s="150"/>
      <c r="H251" s="150"/>
      <c r="I251" s="38">
        <f>SUM(I252)</f>
        <v>597.5</v>
      </c>
    </row>
    <row r="252" spans="1:9" ht="15">
      <c r="A252" s="74" t="s">
        <v>35</v>
      </c>
      <c r="B252" s="72" t="s">
        <v>337</v>
      </c>
      <c r="C252" s="72"/>
      <c r="D252" s="72"/>
      <c r="E252" s="72"/>
      <c r="F252" s="38">
        <f>SUM(F253)</f>
        <v>597.5</v>
      </c>
      <c r="G252" s="150"/>
      <c r="H252" s="150"/>
      <c r="I252" s="38">
        <f>SUM(I253)</f>
        <v>597.5</v>
      </c>
    </row>
    <row r="253" spans="1:9" ht="30">
      <c r="A253" s="74" t="s">
        <v>328</v>
      </c>
      <c r="B253" s="72" t="s">
        <v>338</v>
      </c>
      <c r="C253" s="72"/>
      <c r="D253" s="72"/>
      <c r="E253" s="72"/>
      <c r="F253" s="38">
        <f>SUM(F254)</f>
        <v>597.5</v>
      </c>
      <c r="G253" s="150"/>
      <c r="H253" s="150"/>
      <c r="I253" s="38">
        <f>SUM(I254)</f>
        <v>597.5</v>
      </c>
    </row>
    <row r="254" spans="1:9" ht="30">
      <c r="A254" s="74" t="s">
        <v>52</v>
      </c>
      <c r="B254" s="72" t="s">
        <v>338</v>
      </c>
      <c r="C254" s="72" t="s">
        <v>95</v>
      </c>
      <c r="D254" s="72" t="s">
        <v>54</v>
      </c>
      <c r="E254" s="72" t="s">
        <v>185</v>
      </c>
      <c r="F254" s="38">
        <v>597.5</v>
      </c>
      <c r="G254" s="150">
        <f>Ведомственная!G150</f>
        <v>597.5</v>
      </c>
      <c r="H254" s="150">
        <f>Ведомственная!H150</f>
        <v>597.5</v>
      </c>
      <c r="I254" s="38">
        <v>597.5</v>
      </c>
    </row>
    <row r="255" spans="1:9" ht="30">
      <c r="A255" s="56" t="s">
        <v>552</v>
      </c>
      <c r="B255" s="72" t="s">
        <v>339</v>
      </c>
      <c r="C255" s="72"/>
      <c r="D255" s="72"/>
      <c r="E255" s="72"/>
      <c r="F255" s="38">
        <f>SUM(F256)</f>
        <v>427.5</v>
      </c>
      <c r="G255" s="150"/>
      <c r="H255" s="150"/>
      <c r="I255" s="38">
        <f>SUM(I256)</f>
        <v>427.5</v>
      </c>
    </row>
    <row r="256" spans="1:9" ht="15">
      <c r="A256" s="74" t="s">
        <v>35</v>
      </c>
      <c r="B256" s="72" t="s">
        <v>340</v>
      </c>
      <c r="C256" s="72"/>
      <c r="D256" s="72"/>
      <c r="E256" s="72"/>
      <c r="F256" s="38">
        <f>SUM(F257)</f>
        <v>427.5</v>
      </c>
      <c r="G256" s="150"/>
      <c r="H256" s="150"/>
      <c r="I256" s="38">
        <f>SUM(I257)</f>
        <v>427.5</v>
      </c>
    </row>
    <row r="257" spans="1:9" ht="45">
      <c r="A257" s="56" t="s">
        <v>323</v>
      </c>
      <c r="B257" s="72" t="s">
        <v>486</v>
      </c>
      <c r="C257" s="72"/>
      <c r="D257" s="72"/>
      <c r="E257" s="72"/>
      <c r="F257" s="38">
        <f>SUM(F258)</f>
        <v>427.5</v>
      </c>
      <c r="G257" s="150"/>
      <c r="H257" s="150"/>
      <c r="I257" s="38">
        <f>SUM(I258)</f>
        <v>427.5</v>
      </c>
    </row>
    <row r="258" spans="1:9" ht="30">
      <c r="A258" s="74" t="s">
        <v>52</v>
      </c>
      <c r="B258" s="72" t="s">
        <v>486</v>
      </c>
      <c r="C258" s="72" t="s">
        <v>95</v>
      </c>
      <c r="D258" s="72" t="s">
        <v>54</v>
      </c>
      <c r="E258" s="72" t="s">
        <v>185</v>
      </c>
      <c r="F258" s="38">
        <v>427.5</v>
      </c>
      <c r="G258" s="150">
        <f>Ведомственная!G154</f>
        <v>427.5</v>
      </c>
      <c r="H258" s="150">
        <f>Ведомственная!H154</f>
        <v>427.5</v>
      </c>
      <c r="I258" s="38">
        <v>427.5</v>
      </c>
    </row>
    <row r="259" spans="1:9" s="9" customFormat="1" ht="42.75">
      <c r="A259" s="23" t="s">
        <v>619</v>
      </c>
      <c r="B259" s="24" t="s">
        <v>281</v>
      </c>
      <c r="C259" s="24"/>
      <c r="D259" s="25"/>
      <c r="E259" s="25"/>
      <c r="F259" s="53">
        <f>SUM(F266)+F260+F263</f>
        <v>500</v>
      </c>
      <c r="G259" s="150">
        <f>SUM(Ведомственная!G320)</f>
        <v>500</v>
      </c>
      <c r="H259" s="150">
        <f>SUM(Ведомственная!H320)</f>
        <v>500</v>
      </c>
      <c r="I259" s="53">
        <f>SUM(I266)+I260+I263</f>
        <v>500</v>
      </c>
    </row>
    <row r="260" spans="1:9" ht="30" hidden="1">
      <c r="A260" s="74" t="s">
        <v>315</v>
      </c>
      <c r="B260" s="72" t="s">
        <v>361</v>
      </c>
      <c r="C260" s="72"/>
      <c r="D260" s="72"/>
      <c r="E260" s="72"/>
      <c r="F260" s="38">
        <f>SUM(F261)</f>
        <v>0</v>
      </c>
      <c r="G260" s="150"/>
      <c r="H260" s="150"/>
      <c r="I260" s="38">
        <f>SUM(I261)</f>
        <v>0</v>
      </c>
    </row>
    <row r="261" spans="1:9" ht="30" hidden="1">
      <c r="A261" s="74" t="s">
        <v>316</v>
      </c>
      <c r="B261" s="72" t="s">
        <v>362</v>
      </c>
      <c r="C261" s="72"/>
      <c r="D261" s="72"/>
      <c r="E261" s="72"/>
      <c r="F261" s="38">
        <f>SUM(F262)</f>
        <v>0</v>
      </c>
      <c r="G261" s="150"/>
      <c r="H261" s="150"/>
      <c r="I261" s="38">
        <f>SUM(I262)</f>
        <v>0</v>
      </c>
    </row>
    <row r="262" spans="1:9" ht="30" hidden="1">
      <c r="A262" s="74" t="s">
        <v>317</v>
      </c>
      <c r="B262" s="72" t="s">
        <v>362</v>
      </c>
      <c r="C262" s="72" t="s">
        <v>286</v>
      </c>
      <c r="D262" s="72"/>
      <c r="E262" s="72"/>
      <c r="F262" s="38"/>
      <c r="G262" s="150"/>
      <c r="H262" s="150"/>
      <c r="I262" s="38"/>
    </row>
    <row r="263" spans="1:9" ht="15" hidden="1">
      <c r="A263" s="74" t="s">
        <v>318</v>
      </c>
      <c r="B263" s="72" t="s">
        <v>363</v>
      </c>
      <c r="C263" s="72"/>
      <c r="D263" s="72"/>
      <c r="E263" s="72"/>
      <c r="F263" s="38">
        <f>SUM(F264)</f>
        <v>0</v>
      </c>
      <c r="G263" s="150"/>
      <c r="H263" s="150"/>
      <c r="I263" s="38">
        <f>SUM(I264)</f>
        <v>0</v>
      </c>
    </row>
    <row r="264" spans="1:9" s="9" customFormat="1" ht="30" hidden="1">
      <c r="A264" s="74" t="s">
        <v>316</v>
      </c>
      <c r="B264" s="72" t="s">
        <v>364</v>
      </c>
      <c r="C264" s="72"/>
      <c r="D264" s="72"/>
      <c r="E264" s="72"/>
      <c r="F264" s="38">
        <f>SUM(F265)</f>
        <v>0</v>
      </c>
      <c r="G264" s="151"/>
      <c r="H264" s="151"/>
      <c r="I264" s="38">
        <f>SUM(I265)</f>
        <v>0</v>
      </c>
    </row>
    <row r="265" spans="1:9" ht="30" hidden="1">
      <c r="A265" s="74" t="s">
        <v>317</v>
      </c>
      <c r="B265" s="72" t="s">
        <v>364</v>
      </c>
      <c r="C265" s="72" t="s">
        <v>286</v>
      </c>
      <c r="D265" s="72"/>
      <c r="E265" s="72"/>
      <c r="F265" s="38"/>
      <c r="G265" s="150"/>
      <c r="H265" s="150"/>
      <c r="I265" s="38"/>
    </row>
    <row r="266" spans="1:9" ht="30">
      <c r="A266" s="31" t="s">
        <v>292</v>
      </c>
      <c r="B266" s="28" t="s">
        <v>282</v>
      </c>
      <c r="C266" s="28"/>
      <c r="D266" s="29"/>
      <c r="E266" s="29"/>
      <c r="F266" s="33">
        <f>SUM(F267)</f>
        <v>500</v>
      </c>
      <c r="G266" s="150"/>
      <c r="H266" s="150"/>
      <c r="I266" s="33">
        <f>SUM(I267)</f>
        <v>500</v>
      </c>
    </row>
    <row r="267" spans="1:9" ht="50.25" customHeight="1">
      <c r="A267" s="27" t="s">
        <v>539</v>
      </c>
      <c r="B267" s="28" t="s">
        <v>679</v>
      </c>
      <c r="C267" s="28"/>
      <c r="D267" s="145"/>
      <c r="E267" s="145"/>
      <c r="F267" s="33">
        <f>SUM(F268)</f>
        <v>500</v>
      </c>
      <c r="G267" s="150"/>
      <c r="H267" s="150"/>
      <c r="I267" s="33">
        <f>SUM(I268)</f>
        <v>500</v>
      </c>
    </row>
    <row r="268" spans="1:9" ht="15">
      <c r="A268" s="31" t="s">
        <v>42</v>
      </c>
      <c r="B268" s="28" t="s">
        <v>679</v>
      </c>
      <c r="C268" s="28">
        <v>300</v>
      </c>
      <c r="D268" s="29" t="s">
        <v>31</v>
      </c>
      <c r="E268" s="29" t="s">
        <v>54</v>
      </c>
      <c r="F268" s="33">
        <v>500</v>
      </c>
      <c r="G268" s="150">
        <f>SUM(Ведомственная!G323)</f>
        <v>500</v>
      </c>
      <c r="H268" s="150">
        <f>SUM(Ведомственная!H323)</f>
        <v>500</v>
      </c>
      <c r="I268" s="33">
        <v>500</v>
      </c>
    </row>
    <row r="269" spans="1:9" ht="28.5">
      <c r="A269" s="73" t="s">
        <v>555</v>
      </c>
      <c r="B269" s="71" t="s">
        <v>352</v>
      </c>
      <c r="C269" s="71"/>
      <c r="D269" s="71"/>
      <c r="E269" s="71"/>
      <c r="F269" s="42">
        <f>SUM(F276)+F270</f>
        <v>5826.8</v>
      </c>
      <c r="G269" s="151"/>
      <c r="H269" s="151"/>
      <c r="I269" s="42">
        <f>SUM(I276)+I270</f>
        <v>5826.8</v>
      </c>
    </row>
    <row r="270" spans="1:9" ht="30" hidden="1">
      <c r="A270" s="74" t="s">
        <v>316</v>
      </c>
      <c r="B270" s="75" t="s">
        <v>375</v>
      </c>
      <c r="C270" s="75"/>
      <c r="D270" s="75"/>
      <c r="E270" s="75"/>
      <c r="F270" s="33">
        <f>SUM(F271:F275)</f>
        <v>0</v>
      </c>
      <c r="G270" s="150">
        <f>SUM(Ведомственная!G311)</f>
        <v>0</v>
      </c>
      <c r="H270" s="150">
        <f>SUM(Ведомственная!H311)</f>
        <v>0</v>
      </c>
      <c r="I270" s="33">
        <f>SUM(I271:I275)</f>
        <v>0</v>
      </c>
    </row>
    <row r="271" spans="1:9" ht="30" hidden="1">
      <c r="A271" s="74" t="s">
        <v>317</v>
      </c>
      <c r="B271" s="75" t="s">
        <v>375</v>
      </c>
      <c r="C271" s="75" t="s">
        <v>286</v>
      </c>
      <c r="D271" s="75" t="s">
        <v>13</v>
      </c>
      <c r="E271" s="75" t="s">
        <v>185</v>
      </c>
      <c r="F271" s="33"/>
      <c r="G271" s="150">
        <f>SUM(Ведомственная!G312)</f>
        <v>0</v>
      </c>
      <c r="H271" s="150">
        <f>SUM(Ведомственная!H312)</f>
        <v>0</v>
      </c>
      <c r="I271" s="33"/>
    </row>
    <row r="272" spans="1:9" ht="30" hidden="1">
      <c r="A272" s="74" t="s">
        <v>317</v>
      </c>
      <c r="B272" s="75" t="s">
        <v>375</v>
      </c>
      <c r="C272" s="75" t="s">
        <v>286</v>
      </c>
      <c r="D272" s="75" t="s">
        <v>181</v>
      </c>
      <c r="E272" s="75" t="s">
        <v>181</v>
      </c>
      <c r="F272" s="33"/>
      <c r="G272" s="150"/>
      <c r="H272" s="150"/>
      <c r="I272" s="33"/>
    </row>
    <row r="273" spans="1:9" ht="30" hidden="1">
      <c r="A273" s="74" t="s">
        <v>317</v>
      </c>
      <c r="B273" s="75" t="s">
        <v>375</v>
      </c>
      <c r="C273" s="75" t="s">
        <v>286</v>
      </c>
      <c r="D273" s="75" t="s">
        <v>118</v>
      </c>
      <c r="E273" s="75" t="s">
        <v>54</v>
      </c>
      <c r="F273" s="33"/>
      <c r="G273" s="150"/>
      <c r="H273" s="150"/>
      <c r="I273" s="33"/>
    </row>
    <row r="274" spans="1:9" ht="30" hidden="1">
      <c r="A274" s="74" t="s">
        <v>317</v>
      </c>
      <c r="B274" s="75" t="s">
        <v>375</v>
      </c>
      <c r="C274" s="75" t="s">
        <v>286</v>
      </c>
      <c r="D274" s="75" t="s">
        <v>15</v>
      </c>
      <c r="E274" s="75" t="s">
        <v>34</v>
      </c>
      <c r="F274" s="33"/>
      <c r="G274" s="150"/>
      <c r="H274" s="150"/>
      <c r="I274" s="33"/>
    </row>
    <row r="275" spans="1:9" ht="30" hidden="1">
      <c r="A275" s="74" t="s">
        <v>317</v>
      </c>
      <c r="B275" s="75" t="s">
        <v>375</v>
      </c>
      <c r="C275" s="75" t="s">
        <v>286</v>
      </c>
      <c r="D275" s="75" t="s">
        <v>182</v>
      </c>
      <c r="E275" s="75" t="s">
        <v>34</v>
      </c>
      <c r="F275" s="33"/>
      <c r="G275" s="150"/>
      <c r="H275" s="150"/>
      <c r="I275" s="33"/>
    </row>
    <row r="276" spans="1:9" s="9" customFormat="1" ht="30">
      <c r="A276" s="74" t="s">
        <v>556</v>
      </c>
      <c r="B276" s="72" t="s">
        <v>353</v>
      </c>
      <c r="C276" s="72"/>
      <c r="D276" s="72"/>
      <c r="E276" s="72"/>
      <c r="F276" s="38">
        <f>SUM(F277)</f>
        <v>5826.8</v>
      </c>
      <c r="G276" s="151"/>
      <c r="H276" s="151"/>
      <c r="I276" s="38">
        <f>SUM(I277)</f>
        <v>5826.8</v>
      </c>
    </row>
    <row r="277" spans="1:9" ht="30">
      <c r="A277" s="74" t="s">
        <v>45</v>
      </c>
      <c r="B277" s="72" t="s">
        <v>354</v>
      </c>
      <c r="C277" s="72"/>
      <c r="D277" s="72"/>
      <c r="E277" s="72"/>
      <c r="F277" s="38">
        <f>SUM(F278:F280)</f>
        <v>5826.8</v>
      </c>
      <c r="G277" s="150"/>
      <c r="H277" s="150"/>
      <c r="I277" s="38">
        <f>SUM(I278:I280)</f>
        <v>5826.8</v>
      </c>
    </row>
    <row r="278" spans="1:9" ht="45">
      <c r="A278" s="74" t="s">
        <v>51</v>
      </c>
      <c r="B278" s="72" t="s">
        <v>354</v>
      </c>
      <c r="C278" s="72" t="s">
        <v>93</v>
      </c>
      <c r="D278" s="72" t="s">
        <v>13</v>
      </c>
      <c r="E278" s="72" t="s">
        <v>24</v>
      </c>
      <c r="F278" s="38">
        <v>4777.5</v>
      </c>
      <c r="G278" s="150">
        <f>Ведомственная!G201</f>
        <v>4777.5</v>
      </c>
      <c r="H278" s="150">
        <f>Ведомственная!H201</f>
        <v>4777.5</v>
      </c>
      <c r="I278" s="38">
        <v>4777.5</v>
      </c>
    </row>
    <row r="279" spans="1:9" ht="30">
      <c r="A279" s="74" t="s">
        <v>52</v>
      </c>
      <c r="B279" s="72" t="s">
        <v>354</v>
      </c>
      <c r="C279" s="72" t="s">
        <v>95</v>
      </c>
      <c r="D279" s="72" t="s">
        <v>13</v>
      </c>
      <c r="E279" s="72" t="s">
        <v>24</v>
      </c>
      <c r="F279" s="38">
        <v>1027.5</v>
      </c>
      <c r="G279" s="150">
        <f>Ведомственная!G202</f>
        <v>1027.5</v>
      </c>
      <c r="H279" s="150">
        <f>Ведомственная!H202</f>
        <v>1027.5</v>
      </c>
      <c r="I279" s="38">
        <v>1027.5</v>
      </c>
    </row>
    <row r="280" spans="1:9" ht="15">
      <c r="A280" s="74" t="s">
        <v>22</v>
      </c>
      <c r="B280" s="72" t="s">
        <v>354</v>
      </c>
      <c r="C280" s="72" t="s">
        <v>100</v>
      </c>
      <c r="D280" s="72" t="s">
        <v>13</v>
      </c>
      <c r="E280" s="72" t="s">
        <v>24</v>
      </c>
      <c r="F280" s="38">
        <v>21.8</v>
      </c>
      <c r="G280" s="150">
        <f>Ведомственная!G203</f>
        <v>21.8</v>
      </c>
      <c r="H280" s="150">
        <f>Ведомственная!H203</f>
        <v>21.8</v>
      </c>
      <c r="I280" s="38">
        <v>21.8</v>
      </c>
    </row>
    <row r="281" spans="1:9" ht="28.5">
      <c r="A281" s="23" t="s">
        <v>560</v>
      </c>
      <c r="B281" s="24" t="s">
        <v>278</v>
      </c>
      <c r="C281" s="24"/>
      <c r="D281" s="25"/>
      <c r="E281" s="25"/>
      <c r="F281" s="53">
        <f>SUM(F282+F288)</f>
        <v>5133.5</v>
      </c>
      <c r="G281" s="150"/>
      <c r="H281" s="150"/>
      <c r="I281" s="53">
        <f>SUM(I282+I288)</f>
        <v>5133.5</v>
      </c>
    </row>
    <row r="282" spans="1:9" ht="15" hidden="1">
      <c r="A282" s="31" t="s">
        <v>35</v>
      </c>
      <c r="B282" s="28" t="s">
        <v>288</v>
      </c>
      <c r="C282" s="28"/>
      <c r="D282" s="29"/>
      <c r="E282" s="29"/>
      <c r="F282" s="33">
        <f>SUM(F283)+F285</f>
        <v>0</v>
      </c>
      <c r="G282" s="150"/>
      <c r="H282" s="150"/>
      <c r="I282" s="33">
        <f>SUM(I283)+I285</f>
        <v>0</v>
      </c>
    </row>
    <row r="283" spans="1:9" s="9" customFormat="1" ht="45" hidden="1">
      <c r="A283" s="31" t="s">
        <v>323</v>
      </c>
      <c r="B283" s="28" t="s">
        <v>324</v>
      </c>
      <c r="C283" s="28"/>
      <c r="D283" s="29"/>
      <c r="E283" s="29"/>
      <c r="F283" s="33">
        <f>SUM(F284)</f>
        <v>0</v>
      </c>
      <c r="G283" s="151"/>
      <c r="H283" s="151"/>
      <c r="I283" s="33">
        <f>SUM(I284)</f>
        <v>0</v>
      </c>
    </row>
    <row r="284" spans="1:9" ht="15" hidden="1">
      <c r="A284" s="31" t="s">
        <v>94</v>
      </c>
      <c r="B284" s="28" t="s">
        <v>324</v>
      </c>
      <c r="C284" s="29" t="s">
        <v>95</v>
      </c>
      <c r="D284" s="29"/>
      <c r="E284" s="29"/>
      <c r="F284" s="33"/>
      <c r="G284" s="150"/>
      <c r="H284" s="150"/>
      <c r="I284" s="33"/>
    </row>
    <row r="285" spans="1:9" ht="45" hidden="1">
      <c r="A285" s="31" t="s">
        <v>323</v>
      </c>
      <c r="B285" s="28" t="s">
        <v>324</v>
      </c>
      <c r="C285" s="28"/>
      <c r="D285" s="29"/>
      <c r="E285" s="29"/>
      <c r="F285" s="33">
        <f>SUM(F286:F287)</f>
        <v>0</v>
      </c>
      <c r="G285" s="150"/>
      <c r="H285" s="150"/>
      <c r="I285" s="33">
        <f>SUM(I286:I287)</f>
        <v>0</v>
      </c>
    </row>
    <row r="286" spans="1:9" ht="45" hidden="1">
      <c r="A286" s="74" t="s">
        <v>51</v>
      </c>
      <c r="B286" s="28" t="s">
        <v>324</v>
      </c>
      <c r="C286" s="28">
        <v>100</v>
      </c>
      <c r="D286" s="29" t="s">
        <v>78</v>
      </c>
      <c r="E286" s="29" t="s">
        <v>181</v>
      </c>
      <c r="F286" s="33"/>
      <c r="G286" s="150"/>
      <c r="H286" s="150"/>
      <c r="I286" s="33"/>
    </row>
    <row r="287" spans="1:9" ht="30" hidden="1">
      <c r="A287" s="31" t="s">
        <v>52</v>
      </c>
      <c r="B287" s="28" t="s">
        <v>324</v>
      </c>
      <c r="C287" s="29" t="s">
        <v>95</v>
      </c>
      <c r="D287" s="29" t="s">
        <v>78</v>
      </c>
      <c r="E287" s="29" t="s">
        <v>181</v>
      </c>
      <c r="F287" s="33"/>
      <c r="G287" s="150"/>
      <c r="H287" s="150"/>
      <c r="I287" s="33"/>
    </row>
    <row r="288" spans="1:9" ht="30">
      <c r="A288" s="31" t="s">
        <v>45</v>
      </c>
      <c r="B288" s="28" t="s">
        <v>279</v>
      </c>
      <c r="C288" s="28"/>
      <c r="D288" s="29"/>
      <c r="E288" s="29"/>
      <c r="F288" s="33">
        <f>SUM(F289:F291)</f>
        <v>5133.5</v>
      </c>
      <c r="G288" s="150"/>
      <c r="H288" s="150"/>
      <c r="I288" s="33">
        <f>SUM(I289:I291)</f>
        <v>5133.5</v>
      </c>
    </row>
    <row r="289" spans="1:9" ht="45">
      <c r="A289" s="74" t="s">
        <v>51</v>
      </c>
      <c r="B289" s="28" t="s">
        <v>279</v>
      </c>
      <c r="C289" s="29" t="s">
        <v>93</v>
      </c>
      <c r="D289" s="29" t="s">
        <v>78</v>
      </c>
      <c r="E289" s="29" t="s">
        <v>34</v>
      </c>
      <c r="F289" s="33">
        <v>4750.2</v>
      </c>
      <c r="G289" s="150">
        <f>Ведомственная!G302</f>
        <v>4750.2</v>
      </c>
      <c r="H289" s="150">
        <f>Ведомственная!H302</f>
        <v>4750.2</v>
      </c>
      <c r="I289" s="33">
        <v>4750.2</v>
      </c>
    </row>
    <row r="290" spans="1:9" ht="30">
      <c r="A290" s="31" t="s">
        <v>52</v>
      </c>
      <c r="B290" s="28" t="s">
        <v>279</v>
      </c>
      <c r="C290" s="29" t="s">
        <v>95</v>
      </c>
      <c r="D290" s="29" t="s">
        <v>78</v>
      </c>
      <c r="E290" s="29" t="s">
        <v>34</v>
      </c>
      <c r="F290" s="33">
        <v>329.3</v>
      </c>
      <c r="G290" s="150">
        <f>Ведомственная!G303</f>
        <v>329.3</v>
      </c>
      <c r="H290" s="150">
        <f>Ведомственная!H303</f>
        <v>329.3</v>
      </c>
      <c r="I290" s="33">
        <v>329.3</v>
      </c>
    </row>
    <row r="291" spans="1:9" ht="15">
      <c r="A291" s="31" t="s">
        <v>22</v>
      </c>
      <c r="B291" s="28" t="s">
        <v>279</v>
      </c>
      <c r="C291" s="29" t="s">
        <v>100</v>
      </c>
      <c r="D291" s="29" t="s">
        <v>78</v>
      </c>
      <c r="E291" s="29" t="s">
        <v>34</v>
      </c>
      <c r="F291" s="33">
        <v>54</v>
      </c>
      <c r="G291" s="150">
        <f>Ведомственная!G304</f>
        <v>54</v>
      </c>
      <c r="H291" s="150">
        <f>Ведомственная!H304</f>
        <v>54</v>
      </c>
      <c r="I291" s="33">
        <v>54</v>
      </c>
    </row>
    <row r="292" spans="1:9" ht="42.75">
      <c r="A292" s="23" t="s">
        <v>522</v>
      </c>
      <c r="B292" s="24" t="s">
        <v>245</v>
      </c>
      <c r="C292" s="24"/>
      <c r="D292" s="25"/>
      <c r="E292" s="25"/>
      <c r="F292" s="53">
        <f>SUM(F293)+F306+F300</f>
        <v>17991.8</v>
      </c>
      <c r="G292" s="150"/>
      <c r="H292" s="150"/>
      <c r="I292" s="53">
        <f>SUM(I293)+I306+I300</f>
        <v>17514.3</v>
      </c>
    </row>
    <row r="293" spans="1:9" ht="30">
      <c r="A293" s="31" t="s">
        <v>246</v>
      </c>
      <c r="B293" s="28" t="s">
        <v>247</v>
      </c>
      <c r="C293" s="28"/>
      <c r="D293" s="29"/>
      <c r="E293" s="29"/>
      <c r="F293" s="33">
        <f>SUM(F294)</f>
        <v>16251.7</v>
      </c>
      <c r="G293" s="150"/>
      <c r="H293" s="150"/>
      <c r="I293" s="33">
        <f>SUM(I294)</f>
        <v>16251.7</v>
      </c>
    </row>
    <row r="294" spans="1:9" ht="30">
      <c r="A294" s="31" t="s">
        <v>80</v>
      </c>
      <c r="B294" s="28" t="s">
        <v>248</v>
      </c>
      <c r="C294" s="28"/>
      <c r="D294" s="29"/>
      <c r="E294" s="29"/>
      <c r="F294" s="33">
        <f>SUM(F295)</f>
        <v>16251.7</v>
      </c>
      <c r="G294" s="150"/>
      <c r="H294" s="150"/>
      <c r="I294" s="33">
        <f>SUM(I295)</f>
        <v>16251.7</v>
      </c>
    </row>
    <row r="295" spans="1:9" ht="30">
      <c r="A295" s="31" t="s">
        <v>489</v>
      </c>
      <c r="B295" s="28" t="s">
        <v>249</v>
      </c>
      <c r="C295" s="28"/>
      <c r="D295" s="29"/>
      <c r="E295" s="29"/>
      <c r="F295" s="33">
        <f>SUM(F296:F299)</f>
        <v>16251.7</v>
      </c>
      <c r="G295" s="150"/>
      <c r="H295" s="150"/>
      <c r="I295" s="33">
        <f>SUM(I296:I299)</f>
        <v>16251.7</v>
      </c>
    </row>
    <row r="296" spans="1:9" s="9" customFormat="1" ht="30">
      <c r="A296" s="31" t="s">
        <v>52</v>
      </c>
      <c r="B296" s="28" t="s">
        <v>249</v>
      </c>
      <c r="C296" s="28">
        <v>200</v>
      </c>
      <c r="D296" s="29" t="s">
        <v>34</v>
      </c>
      <c r="E296" s="29" t="s">
        <v>98</v>
      </c>
      <c r="F296" s="33">
        <v>16131.7</v>
      </c>
      <c r="G296" s="151">
        <f>Ведомственная!G108</f>
        <v>16131.7</v>
      </c>
      <c r="H296" s="151">
        <f>Ведомственная!H108</f>
        <v>16131.7</v>
      </c>
      <c r="I296" s="33">
        <v>16131.7</v>
      </c>
    </row>
    <row r="297" spans="1:9" ht="30">
      <c r="A297" s="31" t="s">
        <v>52</v>
      </c>
      <c r="B297" s="28" t="s">
        <v>249</v>
      </c>
      <c r="C297" s="28">
        <v>200</v>
      </c>
      <c r="D297" s="29" t="s">
        <v>13</v>
      </c>
      <c r="E297" s="29" t="s">
        <v>15</v>
      </c>
      <c r="F297" s="33">
        <v>100</v>
      </c>
      <c r="G297" s="150">
        <f>Ведомственная!G173</f>
        <v>100</v>
      </c>
      <c r="H297" s="150">
        <f>Ведомственная!H173</f>
        <v>100</v>
      </c>
      <c r="I297" s="33">
        <v>100</v>
      </c>
    </row>
    <row r="298" spans="1:9" ht="30" hidden="1">
      <c r="A298" s="56" t="s">
        <v>317</v>
      </c>
      <c r="B298" s="28" t="s">
        <v>249</v>
      </c>
      <c r="C298" s="28">
        <v>400</v>
      </c>
      <c r="D298" s="29" t="s">
        <v>181</v>
      </c>
      <c r="E298" s="29" t="s">
        <v>44</v>
      </c>
      <c r="F298" s="33"/>
      <c r="G298" s="150"/>
      <c r="H298" s="150"/>
      <c r="I298" s="33"/>
    </row>
    <row r="299" spans="1:9" s="9" customFormat="1" ht="15">
      <c r="A299" s="31" t="s">
        <v>22</v>
      </c>
      <c r="B299" s="28" t="s">
        <v>249</v>
      </c>
      <c r="C299" s="28">
        <v>800</v>
      </c>
      <c r="D299" s="29" t="s">
        <v>34</v>
      </c>
      <c r="E299" s="29" t="s">
        <v>98</v>
      </c>
      <c r="F299" s="33">
        <v>20</v>
      </c>
      <c r="G299" s="151">
        <f>Ведомственная!G109</f>
        <v>20</v>
      </c>
      <c r="H299" s="151">
        <f>Ведомственная!H109</f>
        <v>20</v>
      </c>
      <c r="I299" s="33">
        <v>20</v>
      </c>
    </row>
    <row r="300" spans="1:9" ht="45">
      <c r="A300" s="31" t="s">
        <v>268</v>
      </c>
      <c r="B300" s="28" t="s">
        <v>269</v>
      </c>
      <c r="C300" s="29"/>
      <c r="D300" s="29"/>
      <c r="E300" s="29"/>
      <c r="F300" s="33">
        <f>SUM(F301)+F303+F305</f>
        <v>1100.1</v>
      </c>
      <c r="G300" s="150"/>
      <c r="H300" s="150"/>
      <c r="I300" s="33">
        <f>SUM(I301)</f>
        <v>622.6</v>
      </c>
    </row>
    <row r="301" spans="1:9" ht="30">
      <c r="A301" s="31" t="s">
        <v>52</v>
      </c>
      <c r="B301" s="28" t="s">
        <v>269</v>
      </c>
      <c r="C301" s="29" t="s">
        <v>95</v>
      </c>
      <c r="D301" s="29" t="s">
        <v>13</v>
      </c>
      <c r="E301" s="29" t="s">
        <v>24</v>
      </c>
      <c r="F301" s="33">
        <v>622.6</v>
      </c>
      <c r="G301" s="150">
        <f>Ведомственная!G206</f>
        <v>622.6</v>
      </c>
      <c r="H301" s="150">
        <f>Ведомственная!H206</f>
        <v>622.6</v>
      </c>
      <c r="I301" s="33">
        <v>622.6</v>
      </c>
    </row>
    <row r="302" spans="1:9" ht="30">
      <c r="A302" s="27" t="s">
        <v>523</v>
      </c>
      <c r="B302" s="58" t="s">
        <v>682</v>
      </c>
      <c r="C302" s="147"/>
      <c r="D302" s="147"/>
      <c r="E302" s="147"/>
      <c r="F302" s="33">
        <f>SUM(F303)</f>
        <v>227.5</v>
      </c>
      <c r="G302" s="150"/>
      <c r="H302" s="150"/>
      <c r="I302" s="33"/>
    </row>
    <row r="303" spans="1:9" ht="30">
      <c r="A303" s="27" t="s">
        <v>52</v>
      </c>
      <c r="B303" s="58" t="s">
        <v>682</v>
      </c>
      <c r="C303" s="147" t="s">
        <v>95</v>
      </c>
      <c r="D303" s="147" t="s">
        <v>13</v>
      </c>
      <c r="E303" s="147" t="s">
        <v>24</v>
      </c>
      <c r="F303" s="33">
        <v>227.5</v>
      </c>
      <c r="G303" s="150">
        <f>SUM(Ведомственная!G208)</f>
        <v>227.5</v>
      </c>
      <c r="H303" s="150"/>
      <c r="I303" s="33"/>
    </row>
    <row r="304" spans="1:9" ht="30">
      <c r="A304" s="27" t="s">
        <v>524</v>
      </c>
      <c r="B304" s="58" t="s">
        <v>685</v>
      </c>
      <c r="C304" s="147"/>
      <c r="D304" s="147"/>
      <c r="E304" s="147"/>
      <c r="F304" s="33">
        <f>SUM(F305)</f>
        <v>250</v>
      </c>
      <c r="G304" s="150"/>
      <c r="H304" s="150"/>
      <c r="I304" s="33"/>
    </row>
    <row r="305" spans="1:9" ht="30">
      <c r="A305" s="27" t="s">
        <v>52</v>
      </c>
      <c r="B305" s="58" t="s">
        <v>685</v>
      </c>
      <c r="C305" s="147" t="s">
        <v>95</v>
      </c>
      <c r="D305" s="147" t="s">
        <v>13</v>
      </c>
      <c r="E305" s="147" t="s">
        <v>24</v>
      </c>
      <c r="F305" s="33">
        <v>250</v>
      </c>
      <c r="G305" s="150">
        <f>SUM(Ведомственная!G212)</f>
        <v>250</v>
      </c>
      <c r="H305" s="150"/>
      <c r="I305" s="33"/>
    </row>
    <row r="306" spans="1:9" ht="30">
      <c r="A306" s="31" t="s">
        <v>250</v>
      </c>
      <c r="B306" s="28" t="s">
        <v>251</v>
      </c>
      <c r="C306" s="28"/>
      <c r="D306" s="29"/>
      <c r="E306" s="29"/>
      <c r="F306" s="33">
        <f>SUM(F307)</f>
        <v>640</v>
      </c>
      <c r="G306" s="150"/>
      <c r="H306" s="150"/>
      <c r="I306" s="33">
        <f>SUM(I307)</f>
        <v>640</v>
      </c>
    </row>
    <row r="307" spans="1:9" s="9" customFormat="1" ht="30">
      <c r="A307" s="31" t="s">
        <v>80</v>
      </c>
      <c r="B307" s="28" t="s">
        <v>252</v>
      </c>
      <c r="C307" s="28"/>
      <c r="D307" s="29"/>
      <c r="E307" s="29"/>
      <c r="F307" s="33">
        <f>SUM(F308)</f>
        <v>640</v>
      </c>
      <c r="G307" s="151"/>
      <c r="H307" s="151"/>
      <c r="I307" s="33">
        <f>SUM(I308)</f>
        <v>640</v>
      </c>
    </row>
    <row r="308" spans="1:9" ht="30">
      <c r="A308" s="31" t="s">
        <v>489</v>
      </c>
      <c r="B308" s="28" t="s">
        <v>253</v>
      </c>
      <c r="C308" s="28"/>
      <c r="D308" s="29"/>
      <c r="E308" s="29"/>
      <c r="F308" s="33">
        <f>SUM(F309:F310)</f>
        <v>640</v>
      </c>
      <c r="G308" s="150"/>
      <c r="H308" s="150"/>
      <c r="I308" s="33">
        <f>SUM(I309:I310)</f>
        <v>640</v>
      </c>
    </row>
    <row r="309" spans="1:9" ht="30">
      <c r="A309" s="31" t="s">
        <v>52</v>
      </c>
      <c r="B309" s="28" t="s">
        <v>253</v>
      </c>
      <c r="C309" s="28">
        <v>200</v>
      </c>
      <c r="D309" s="29" t="s">
        <v>34</v>
      </c>
      <c r="E309" s="29" t="s">
        <v>98</v>
      </c>
      <c r="F309" s="33">
        <v>640</v>
      </c>
      <c r="G309" s="150">
        <f>Ведомственная!G113</f>
        <v>640</v>
      </c>
      <c r="H309" s="150">
        <f>Ведомственная!H113</f>
        <v>640</v>
      </c>
      <c r="I309" s="33">
        <v>640</v>
      </c>
    </row>
    <row r="310" spans="1:9" ht="15" hidden="1">
      <c r="A310" s="31" t="s">
        <v>22</v>
      </c>
      <c r="B310" s="28" t="s">
        <v>253</v>
      </c>
      <c r="C310" s="28">
        <v>800</v>
      </c>
      <c r="D310" s="29"/>
      <c r="E310" s="29"/>
      <c r="F310" s="33"/>
      <c r="G310" s="150"/>
      <c r="H310" s="150"/>
      <c r="I310" s="38"/>
    </row>
    <row r="311" spans="1:9" ht="28.5">
      <c r="A311" s="23" t="s">
        <v>561</v>
      </c>
      <c r="B311" s="24" t="s">
        <v>272</v>
      </c>
      <c r="C311" s="25"/>
      <c r="D311" s="25"/>
      <c r="E311" s="25"/>
      <c r="F311" s="53">
        <f>SUM(F312)+F316+F318</f>
        <v>50370.5</v>
      </c>
      <c r="G311" s="150"/>
      <c r="H311" s="150"/>
      <c r="I311" s="53">
        <f>SUM(I312)+I316+I318</f>
        <v>50370.5</v>
      </c>
    </row>
    <row r="312" spans="1:9" ht="30" hidden="1">
      <c r="A312" s="31" t="s">
        <v>273</v>
      </c>
      <c r="B312" s="28" t="s">
        <v>275</v>
      </c>
      <c r="C312" s="29"/>
      <c r="D312" s="29"/>
      <c r="E312" s="29"/>
      <c r="F312" s="33">
        <f>SUM(F314)</f>
        <v>0</v>
      </c>
      <c r="G312" s="150"/>
      <c r="H312" s="150"/>
      <c r="I312" s="33">
        <f>SUM(I314)</f>
        <v>0</v>
      </c>
    </row>
    <row r="313" spans="1:9" ht="15" hidden="1">
      <c r="A313" s="31" t="s">
        <v>94</v>
      </c>
      <c r="B313" s="28" t="s">
        <v>275</v>
      </c>
      <c r="C313" s="29" t="s">
        <v>95</v>
      </c>
      <c r="D313" s="29"/>
      <c r="E313" s="29"/>
      <c r="F313" s="33">
        <v>0</v>
      </c>
      <c r="G313" s="150"/>
      <c r="H313" s="150"/>
      <c r="I313" s="33">
        <v>0</v>
      </c>
    </row>
    <row r="314" spans="1:9" ht="30" hidden="1">
      <c r="A314" s="56" t="s">
        <v>435</v>
      </c>
      <c r="B314" s="55" t="s">
        <v>436</v>
      </c>
      <c r="C314" s="55"/>
      <c r="D314" s="55"/>
      <c r="E314" s="55"/>
      <c r="F314" s="33">
        <f>SUM(F315)</f>
        <v>0</v>
      </c>
      <c r="G314" s="150"/>
      <c r="H314" s="150"/>
      <c r="I314" s="33">
        <f>SUM(I315)</f>
        <v>0</v>
      </c>
    </row>
    <row r="315" spans="1:9" ht="30" hidden="1">
      <c r="A315" s="56" t="s">
        <v>317</v>
      </c>
      <c r="B315" s="55" t="s">
        <v>436</v>
      </c>
      <c r="C315" s="55" t="s">
        <v>286</v>
      </c>
      <c r="D315" s="55"/>
      <c r="E315" s="55"/>
      <c r="F315" s="33"/>
      <c r="G315" s="150"/>
      <c r="H315" s="150"/>
      <c r="I315" s="33"/>
    </row>
    <row r="316" spans="1:9" ht="75" hidden="1">
      <c r="A316" s="31" t="s">
        <v>283</v>
      </c>
      <c r="B316" s="28" t="s">
        <v>284</v>
      </c>
      <c r="C316" s="28"/>
      <c r="D316" s="29"/>
      <c r="E316" s="29"/>
      <c r="F316" s="33">
        <f>SUM(F317)</f>
        <v>0</v>
      </c>
      <c r="G316" s="150"/>
      <c r="H316" s="150"/>
      <c r="I316" s="33">
        <f>SUM(I317)</f>
        <v>0</v>
      </c>
    </row>
    <row r="317" spans="1:9" ht="15" hidden="1">
      <c r="A317" s="31" t="s">
        <v>94</v>
      </c>
      <c r="B317" s="28" t="s">
        <v>284</v>
      </c>
      <c r="C317" s="28">
        <v>200</v>
      </c>
      <c r="D317" s="29"/>
      <c r="E317" s="29"/>
      <c r="F317" s="33"/>
      <c r="G317" s="150"/>
      <c r="H317" s="150"/>
      <c r="I317" s="33"/>
    </row>
    <row r="318" spans="1:9" ht="60">
      <c r="A318" s="31" t="s">
        <v>428</v>
      </c>
      <c r="B318" s="28" t="s">
        <v>433</v>
      </c>
      <c r="C318" s="28"/>
      <c r="D318" s="29"/>
      <c r="E318" s="29"/>
      <c r="F318" s="33">
        <f>SUM(F319+F321)</f>
        <v>50370.5</v>
      </c>
      <c r="G318" s="150"/>
      <c r="H318" s="150"/>
      <c r="I318" s="33">
        <f>SUM(I319+I321)</f>
        <v>50370.5</v>
      </c>
    </row>
    <row r="319" spans="1:9" ht="15">
      <c r="A319" s="56" t="s">
        <v>764</v>
      </c>
      <c r="B319" s="28" t="s">
        <v>680</v>
      </c>
      <c r="C319" s="28"/>
      <c r="D319" s="29"/>
      <c r="E319" s="29"/>
      <c r="F319" s="33">
        <f>SUM(F320)</f>
        <v>24764.6</v>
      </c>
      <c r="G319" s="154"/>
      <c r="H319" s="154"/>
      <c r="I319" s="33">
        <f>SUM(I320)</f>
        <v>24764.6</v>
      </c>
    </row>
    <row r="320" spans="1:9" ht="30">
      <c r="A320" s="31" t="s">
        <v>285</v>
      </c>
      <c r="B320" s="28" t="s">
        <v>680</v>
      </c>
      <c r="C320" s="28">
        <v>400</v>
      </c>
      <c r="D320" s="29" t="s">
        <v>31</v>
      </c>
      <c r="E320" s="29" t="s">
        <v>13</v>
      </c>
      <c r="F320" s="33">
        <v>24764.6</v>
      </c>
      <c r="G320" s="150">
        <f>Ведомственная!G333</f>
        <v>24764.6</v>
      </c>
      <c r="H320" s="150">
        <f>Ведомственная!H333</f>
        <v>24764.6</v>
      </c>
      <c r="I320" s="33">
        <v>24764.6</v>
      </c>
    </row>
    <row r="321" spans="1:9" ht="45">
      <c r="A321" s="31" t="s">
        <v>287</v>
      </c>
      <c r="B321" s="29" t="s">
        <v>681</v>
      </c>
      <c r="C321" s="28"/>
      <c r="D321" s="29"/>
      <c r="E321" s="29"/>
      <c r="F321" s="33">
        <f>SUM(F322)</f>
        <v>25605.9</v>
      </c>
      <c r="G321" s="150"/>
      <c r="H321" s="150"/>
      <c r="I321" s="33">
        <f>SUM(I322)</f>
        <v>25605.9</v>
      </c>
    </row>
    <row r="322" spans="1:9" ht="30">
      <c r="A322" s="31" t="s">
        <v>285</v>
      </c>
      <c r="B322" s="145" t="s">
        <v>681</v>
      </c>
      <c r="C322" s="29" t="s">
        <v>286</v>
      </c>
      <c r="D322" s="29" t="s">
        <v>31</v>
      </c>
      <c r="E322" s="29" t="s">
        <v>13</v>
      </c>
      <c r="F322" s="33">
        <v>25605.9</v>
      </c>
      <c r="G322" s="150">
        <f>Ведомственная!G335</f>
        <v>25605.9</v>
      </c>
      <c r="H322" s="150">
        <f>Ведомственная!H335</f>
        <v>25605.9</v>
      </c>
      <c r="I322" s="33">
        <v>25605.9</v>
      </c>
    </row>
    <row r="323" spans="1:9" ht="28.5">
      <c r="A323" s="67" t="s">
        <v>656</v>
      </c>
      <c r="B323" s="76" t="s">
        <v>255</v>
      </c>
      <c r="C323" s="76"/>
      <c r="D323" s="76"/>
      <c r="E323" s="76"/>
      <c r="F323" s="53">
        <f>F324</f>
        <v>78</v>
      </c>
      <c r="G323" s="150">
        <f>SUM(Ведомственная!G727)</f>
        <v>78</v>
      </c>
      <c r="H323" s="150">
        <f>SUM(Ведомственная!H727)</f>
        <v>78</v>
      </c>
      <c r="I323" s="53">
        <f>I324</f>
        <v>78</v>
      </c>
    </row>
    <row r="324" spans="1:9" ht="15">
      <c r="A324" s="27" t="s">
        <v>35</v>
      </c>
      <c r="B324" s="77" t="s">
        <v>404</v>
      </c>
      <c r="C324" s="77"/>
      <c r="D324" s="77"/>
      <c r="E324" s="77"/>
      <c r="F324" s="33">
        <f>SUM(F325)</f>
        <v>78</v>
      </c>
      <c r="G324" s="150"/>
      <c r="H324" s="150"/>
      <c r="I324" s="33">
        <f>SUM(I325)</f>
        <v>78</v>
      </c>
    </row>
    <row r="325" spans="1:9" ht="30">
      <c r="A325" s="27" t="s">
        <v>52</v>
      </c>
      <c r="B325" s="77" t="s">
        <v>404</v>
      </c>
      <c r="C325" s="77" t="s">
        <v>95</v>
      </c>
      <c r="D325" s="77" t="s">
        <v>118</v>
      </c>
      <c r="E325" s="77" t="s">
        <v>118</v>
      </c>
      <c r="F325" s="33">
        <v>78</v>
      </c>
      <c r="G325" s="150"/>
      <c r="H325" s="150"/>
      <c r="I325" s="33">
        <v>78</v>
      </c>
    </row>
    <row r="326" spans="1:9" ht="42.75">
      <c r="A326" s="67" t="s">
        <v>657</v>
      </c>
      <c r="B326" s="76" t="s">
        <v>405</v>
      </c>
      <c r="C326" s="76"/>
      <c r="D326" s="76"/>
      <c r="E326" s="76"/>
      <c r="F326" s="53">
        <f>F327</f>
        <v>78.5</v>
      </c>
      <c r="G326" s="150">
        <f>SUM(Ведомственная!G730)</f>
        <v>78.5</v>
      </c>
      <c r="H326" s="150">
        <f>SUM(Ведомственная!H730)</f>
        <v>78.5</v>
      </c>
      <c r="I326" s="53">
        <f>I327</f>
        <v>78.5</v>
      </c>
    </row>
    <row r="327" spans="1:9" ht="15">
      <c r="A327" s="27" t="s">
        <v>35</v>
      </c>
      <c r="B327" s="77" t="s">
        <v>406</v>
      </c>
      <c r="C327" s="77"/>
      <c r="D327" s="77"/>
      <c r="E327" s="77"/>
      <c r="F327" s="33">
        <f>F328</f>
        <v>78.5</v>
      </c>
      <c r="G327" s="150"/>
      <c r="H327" s="150"/>
      <c r="I327" s="33">
        <f>I328</f>
        <v>78.5</v>
      </c>
    </row>
    <row r="328" spans="1:9" ht="15">
      <c r="A328" s="106" t="s">
        <v>159</v>
      </c>
      <c r="B328" s="77" t="s">
        <v>407</v>
      </c>
      <c r="C328" s="77"/>
      <c r="D328" s="77"/>
      <c r="E328" s="77"/>
      <c r="F328" s="33">
        <f>F329</f>
        <v>78.5</v>
      </c>
      <c r="G328" s="150"/>
      <c r="H328" s="150"/>
      <c r="I328" s="33">
        <f>I329</f>
        <v>78.5</v>
      </c>
    </row>
    <row r="329" spans="1:9" ht="30">
      <c r="A329" s="27" t="s">
        <v>52</v>
      </c>
      <c r="B329" s="77" t="s">
        <v>407</v>
      </c>
      <c r="C329" s="77" t="s">
        <v>95</v>
      </c>
      <c r="D329" s="77" t="s">
        <v>118</v>
      </c>
      <c r="E329" s="77" t="s">
        <v>118</v>
      </c>
      <c r="F329" s="33">
        <v>78.5</v>
      </c>
      <c r="G329" s="150"/>
      <c r="H329" s="150"/>
      <c r="I329" s="33">
        <v>78.5</v>
      </c>
    </row>
    <row r="330" spans="1:9" ht="28.5">
      <c r="A330" s="67" t="s">
        <v>592</v>
      </c>
      <c r="B330" s="47" t="s">
        <v>120</v>
      </c>
      <c r="C330" s="47"/>
      <c r="D330" s="47"/>
      <c r="E330" s="47"/>
      <c r="F330" s="42">
        <f>SUM(F331+F340+F344+F350+F354+F363+F368+F378)</f>
        <v>244606.09999999998</v>
      </c>
      <c r="G330" s="150">
        <f>Ведомственная!G806+Ведомственная!G818+Ведомственная!G848</f>
        <v>244606.1</v>
      </c>
      <c r="H330" s="150">
        <f>Ведомственная!H806+Ведомственная!H818+Ведомственная!H848</f>
        <v>234606.09999999998</v>
      </c>
      <c r="I330" s="42">
        <f>SUM(I331+I340+I344+I350+I354+I363+I368+I378)</f>
        <v>234606.09999999998</v>
      </c>
    </row>
    <row r="331" spans="1:9" ht="15">
      <c r="A331" s="27" t="s">
        <v>130</v>
      </c>
      <c r="B331" s="35" t="s">
        <v>131</v>
      </c>
      <c r="C331" s="35"/>
      <c r="D331" s="35"/>
      <c r="E331" s="35"/>
      <c r="F331" s="38">
        <f>F332+F335</f>
        <v>57398</v>
      </c>
      <c r="G331" s="150"/>
      <c r="H331" s="152">
        <f>H330-I330</f>
        <v>0</v>
      </c>
      <c r="I331" s="38">
        <f>I332+I335</f>
        <v>59734.8</v>
      </c>
    </row>
    <row r="332" spans="1:9" ht="45">
      <c r="A332" s="27" t="s">
        <v>26</v>
      </c>
      <c r="B332" s="35" t="s">
        <v>132</v>
      </c>
      <c r="C332" s="35"/>
      <c r="D332" s="35"/>
      <c r="E332" s="35"/>
      <c r="F332" s="38">
        <f>F333</f>
        <v>36077.8</v>
      </c>
      <c r="G332" s="150"/>
      <c r="H332" s="150"/>
      <c r="I332" s="38">
        <f>I333</f>
        <v>36077.8</v>
      </c>
    </row>
    <row r="333" spans="1:9" ht="15">
      <c r="A333" s="27" t="s">
        <v>133</v>
      </c>
      <c r="B333" s="35" t="s">
        <v>134</v>
      </c>
      <c r="C333" s="35"/>
      <c r="D333" s="35"/>
      <c r="E333" s="35"/>
      <c r="F333" s="38">
        <f>F334</f>
        <v>36077.8</v>
      </c>
      <c r="G333" s="150"/>
      <c r="H333" s="150"/>
      <c r="I333" s="38">
        <f>I334</f>
        <v>36077.8</v>
      </c>
    </row>
    <row r="334" spans="1:9" ht="30">
      <c r="A334" s="27" t="s">
        <v>126</v>
      </c>
      <c r="B334" s="35" t="s">
        <v>134</v>
      </c>
      <c r="C334" s="35" t="s">
        <v>127</v>
      </c>
      <c r="D334" s="35" t="s">
        <v>15</v>
      </c>
      <c r="E334" s="35" t="s">
        <v>34</v>
      </c>
      <c r="F334" s="38">
        <v>36077.8</v>
      </c>
      <c r="G334" s="150"/>
      <c r="H334" s="150"/>
      <c r="I334" s="38">
        <v>36077.8</v>
      </c>
    </row>
    <row r="335" spans="1:9" ht="30">
      <c r="A335" s="27" t="s">
        <v>45</v>
      </c>
      <c r="B335" s="35" t="s">
        <v>135</v>
      </c>
      <c r="C335" s="35"/>
      <c r="D335" s="35"/>
      <c r="E335" s="35"/>
      <c r="F335" s="38">
        <f>F336</f>
        <v>21320.2</v>
      </c>
      <c r="G335" s="150"/>
      <c r="H335" s="150"/>
      <c r="I335" s="38">
        <f>I336</f>
        <v>23657</v>
      </c>
    </row>
    <row r="336" spans="1:9" ht="15">
      <c r="A336" s="27" t="s">
        <v>133</v>
      </c>
      <c r="B336" s="35" t="s">
        <v>136</v>
      </c>
      <c r="C336" s="35"/>
      <c r="D336" s="35"/>
      <c r="E336" s="35"/>
      <c r="F336" s="38">
        <f>F337+F338+F339</f>
        <v>21320.2</v>
      </c>
      <c r="G336" s="150"/>
      <c r="H336" s="150"/>
      <c r="I336" s="38">
        <f>I337+I338+I339</f>
        <v>23657</v>
      </c>
    </row>
    <row r="337" spans="1:9" ht="45">
      <c r="A337" s="27" t="s">
        <v>51</v>
      </c>
      <c r="B337" s="35" t="s">
        <v>136</v>
      </c>
      <c r="C337" s="35" t="s">
        <v>93</v>
      </c>
      <c r="D337" s="35" t="s">
        <v>15</v>
      </c>
      <c r="E337" s="35" t="s">
        <v>34</v>
      </c>
      <c r="F337" s="38">
        <v>20987.2</v>
      </c>
      <c r="G337" s="150">
        <f>Ведомственная!G825</f>
        <v>20987.2</v>
      </c>
      <c r="H337" s="150">
        <f>Ведомственная!H825</f>
        <v>20987.2</v>
      </c>
      <c r="I337" s="38">
        <v>20987.2</v>
      </c>
    </row>
    <row r="338" spans="1:9" ht="30">
      <c r="A338" s="27" t="s">
        <v>52</v>
      </c>
      <c r="B338" s="35" t="s">
        <v>136</v>
      </c>
      <c r="C338" s="35" t="s">
        <v>95</v>
      </c>
      <c r="D338" s="35" t="s">
        <v>15</v>
      </c>
      <c r="E338" s="35" t="s">
        <v>34</v>
      </c>
      <c r="F338" s="33"/>
      <c r="G338" s="150">
        <f>Ведомственная!G826</f>
        <v>0</v>
      </c>
      <c r="H338" s="150">
        <f>Ведомственная!H826</f>
        <v>2336.8</v>
      </c>
      <c r="I338" s="33">
        <v>2336.8</v>
      </c>
    </row>
    <row r="339" spans="1:9" ht="15">
      <c r="A339" s="27" t="s">
        <v>22</v>
      </c>
      <c r="B339" s="35" t="s">
        <v>136</v>
      </c>
      <c r="C339" s="35" t="s">
        <v>100</v>
      </c>
      <c r="D339" s="35" t="s">
        <v>15</v>
      </c>
      <c r="E339" s="35" t="s">
        <v>34</v>
      </c>
      <c r="F339" s="38">
        <v>333</v>
      </c>
      <c r="G339" s="150">
        <f>Ведомственная!G827</f>
        <v>333</v>
      </c>
      <c r="H339" s="150">
        <f>Ведомственная!H827</f>
        <v>333</v>
      </c>
      <c r="I339" s="38">
        <v>333</v>
      </c>
    </row>
    <row r="340" spans="1:9" ht="15">
      <c r="A340" s="27" t="s">
        <v>121</v>
      </c>
      <c r="B340" s="35" t="s">
        <v>122</v>
      </c>
      <c r="C340" s="35"/>
      <c r="D340" s="35"/>
      <c r="E340" s="35"/>
      <c r="F340" s="38">
        <f>F341</f>
        <v>82402.6</v>
      </c>
      <c r="G340" s="150"/>
      <c r="H340" s="150"/>
      <c r="I340" s="38">
        <f>I341</f>
        <v>85522.2</v>
      </c>
    </row>
    <row r="341" spans="1:9" ht="45">
      <c r="A341" s="27" t="s">
        <v>26</v>
      </c>
      <c r="B341" s="35" t="s">
        <v>123</v>
      </c>
      <c r="C341" s="35"/>
      <c r="D341" s="35"/>
      <c r="E341" s="35"/>
      <c r="F341" s="38">
        <f>F342</f>
        <v>82402.6</v>
      </c>
      <c r="G341" s="150"/>
      <c r="H341" s="150"/>
      <c r="I341" s="38">
        <f>I342</f>
        <v>85522.2</v>
      </c>
    </row>
    <row r="342" spans="1:9" ht="15">
      <c r="A342" s="27" t="s">
        <v>124</v>
      </c>
      <c r="B342" s="35" t="s">
        <v>125</v>
      </c>
      <c r="C342" s="35"/>
      <c r="D342" s="35"/>
      <c r="E342" s="35"/>
      <c r="F342" s="38">
        <f>F343</f>
        <v>82402.6</v>
      </c>
      <c r="G342" s="150"/>
      <c r="H342" s="150"/>
      <c r="I342" s="38">
        <f>I343</f>
        <v>85522.2</v>
      </c>
    </row>
    <row r="343" spans="1:9" ht="30">
      <c r="A343" s="27" t="s">
        <v>126</v>
      </c>
      <c r="B343" s="35" t="s">
        <v>125</v>
      </c>
      <c r="C343" s="35" t="s">
        <v>127</v>
      </c>
      <c r="D343" s="35" t="s">
        <v>118</v>
      </c>
      <c r="E343" s="35" t="s">
        <v>54</v>
      </c>
      <c r="F343" s="38">
        <v>82402.6</v>
      </c>
      <c r="G343" s="150">
        <f>Ведомственная!G810</f>
        <v>82402.6</v>
      </c>
      <c r="H343" s="150">
        <f>Ведомственная!H810</f>
        <v>85522.2</v>
      </c>
      <c r="I343" s="38">
        <v>85522.2</v>
      </c>
    </row>
    <row r="344" spans="1:9" ht="15">
      <c r="A344" s="27" t="s">
        <v>138</v>
      </c>
      <c r="B344" s="35" t="s">
        <v>139</v>
      </c>
      <c r="C344" s="35"/>
      <c r="D344" s="35"/>
      <c r="E344" s="35"/>
      <c r="F344" s="38">
        <f>F345</f>
        <v>43748.299999999996</v>
      </c>
      <c r="G344" s="150"/>
      <c r="H344" s="150"/>
      <c r="I344" s="38">
        <f>I345</f>
        <v>45561.99999999999</v>
      </c>
    </row>
    <row r="345" spans="1:9" ht="30">
      <c r="A345" s="27" t="s">
        <v>45</v>
      </c>
      <c r="B345" s="35" t="s">
        <v>140</v>
      </c>
      <c r="C345" s="35"/>
      <c r="D345" s="35"/>
      <c r="E345" s="35"/>
      <c r="F345" s="38">
        <f>F346</f>
        <v>43748.299999999996</v>
      </c>
      <c r="G345" s="150"/>
      <c r="H345" s="150"/>
      <c r="I345" s="38">
        <f>I346</f>
        <v>45561.99999999999</v>
      </c>
    </row>
    <row r="346" spans="1:9" ht="15">
      <c r="A346" s="27" t="s">
        <v>141</v>
      </c>
      <c r="B346" s="35" t="s">
        <v>142</v>
      </c>
      <c r="C346" s="35"/>
      <c r="D346" s="35"/>
      <c r="E346" s="35"/>
      <c r="F346" s="38">
        <f>F347+F348+F349</f>
        <v>43748.299999999996</v>
      </c>
      <c r="G346" s="150"/>
      <c r="H346" s="150">
        <f>Ведомственная!H842</f>
        <v>0</v>
      </c>
      <c r="I346" s="38">
        <f>I347+I348+I349</f>
        <v>45561.99999999999</v>
      </c>
    </row>
    <row r="347" spans="1:9" ht="45">
      <c r="A347" s="27" t="s">
        <v>51</v>
      </c>
      <c r="B347" s="35" t="s">
        <v>142</v>
      </c>
      <c r="C347" s="35" t="s">
        <v>93</v>
      </c>
      <c r="D347" s="35" t="s">
        <v>15</v>
      </c>
      <c r="E347" s="35" t="s">
        <v>34</v>
      </c>
      <c r="F347" s="38">
        <v>43271.7</v>
      </c>
      <c r="G347" s="150">
        <f>Ведомственная!G831</f>
        <v>43271.7</v>
      </c>
      <c r="H347" s="150">
        <f>Ведомственная!H831</f>
        <v>43271.7</v>
      </c>
      <c r="I347" s="38">
        <v>43271.7</v>
      </c>
    </row>
    <row r="348" spans="1:9" ht="30">
      <c r="A348" s="27" t="s">
        <v>52</v>
      </c>
      <c r="B348" s="35" t="s">
        <v>142</v>
      </c>
      <c r="C348" s="35" t="s">
        <v>95</v>
      </c>
      <c r="D348" s="35" t="s">
        <v>15</v>
      </c>
      <c r="E348" s="35" t="s">
        <v>34</v>
      </c>
      <c r="F348" s="33"/>
      <c r="G348" s="150">
        <f>Ведомственная!G832</f>
        <v>0</v>
      </c>
      <c r="H348" s="150">
        <f>Ведомственная!H832</f>
        <v>1813.7</v>
      </c>
      <c r="I348" s="33">
        <v>1813.7</v>
      </c>
    </row>
    <row r="349" spans="1:9" ht="15">
      <c r="A349" s="27" t="s">
        <v>22</v>
      </c>
      <c r="B349" s="35" t="s">
        <v>142</v>
      </c>
      <c r="C349" s="35" t="s">
        <v>100</v>
      </c>
      <c r="D349" s="35" t="s">
        <v>15</v>
      </c>
      <c r="E349" s="35" t="s">
        <v>34</v>
      </c>
      <c r="F349" s="38">
        <v>476.6</v>
      </c>
      <c r="G349" s="150">
        <f>Ведомственная!G833</f>
        <v>476.6</v>
      </c>
      <c r="H349" s="150">
        <f>Ведомственная!H833</f>
        <v>476.6</v>
      </c>
      <c r="I349" s="38">
        <v>476.6</v>
      </c>
    </row>
    <row r="350" spans="1:9" ht="30">
      <c r="A350" s="27" t="s">
        <v>143</v>
      </c>
      <c r="B350" s="35" t="s">
        <v>144</v>
      </c>
      <c r="C350" s="35"/>
      <c r="D350" s="35"/>
      <c r="E350" s="35"/>
      <c r="F350" s="38">
        <f>F351</f>
        <v>7777.8</v>
      </c>
      <c r="G350" s="150"/>
      <c r="H350" s="150">
        <f>Ведомственная!H846</f>
        <v>0</v>
      </c>
      <c r="I350" s="38">
        <f>I351</f>
        <v>7777.8</v>
      </c>
    </row>
    <row r="351" spans="1:9" ht="45">
      <c r="A351" s="27" t="s">
        <v>26</v>
      </c>
      <c r="B351" s="35" t="s">
        <v>145</v>
      </c>
      <c r="C351" s="35"/>
      <c r="D351" s="35"/>
      <c r="E351" s="35"/>
      <c r="F351" s="38">
        <f>F352</f>
        <v>7777.8</v>
      </c>
      <c r="G351" s="150"/>
      <c r="H351" s="150"/>
      <c r="I351" s="38">
        <f>I352</f>
        <v>7777.8</v>
      </c>
    </row>
    <row r="352" spans="1:9" ht="15">
      <c r="A352" s="27" t="s">
        <v>146</v>
      </c>
      <c r="B352" s="35" t="s">
        <v>147</v>
      </c>
      <c r="C352" s="35"/>
      <c r="D352" s="35"/>
      <c r="E352" s="35"/>
      <c r="F352" s="38">
        <f>F353</f>
        <v>7777.8</v>
      </c>
      <c r="G352" s="150"/>
      <c r="H352" s="150"/>
      <c r="I352" s="38">
        <f>I353</f>
        <v>7777.8</v>
      </c>
    </row>
    <row r="353" spans="1:9" ht="30">
      <c r="A353" s="27" t="s">
        <v>126</v>
      </c>
      <c r="B353" s="35" t="s">
        <v>147</v>
      </c>
      <c r="C353" s="35" t="s">
        <v>127</v>
      </c>
      <c r="D353" s="35" t="s">
        <v>15</v>
      </c>
      <c r="E353" s="35" t="s">
        <v>34</v>
      </c>
      <c r="F353" s="38">
        <v>7777.8</v>
      </c>
      <c r="G353" s="150"/>
      <c r="H353" s="150"/>
      <c r="I353" s="38">
        <v>7777.8</v>
      </c>
    </row>
    <row r="354" spans="1:9" ht="30">
      <c r="A354" s="27" t="s">
        <v>155</v>
      </c>
      <c r="B354" s="35" t="s">
        <v>156</v>
      </c>
      <c r="C354" s="35"/>
      <c r="D354" s="35"/>
      <c r="E354" s="35"/>
      <c r="F354" s="38">
        <f>F360+F355</f>
        <v>18777</v>
      </c>
      <c r="G354" s="150"/>
      <c r="H354" s="150"/>
      <c r="I354" s="38">
        <f>I360+I355</f>
        <v>0</v>
      </c>
    </row>
    <row r="355" spans="1:9" ht="15">
      <c r="A355" s="27" t="s">
        <v>35</v>
      </c>
      <c r="B355" s="35" t="s">
        <v>601</v>
      </c>
      <c r="C355" s="78"/>
      <c r="D355" s="35"/>
      <c r="E355" s="35"/>
      <c r="F355" s="38">
        <f>F356</f>
        <v>9121.7</v>
      </c>
      <c r="G355" s="150"/>
      <c r="H355" s="150"/>
      <c r="I355" s="38">
        <f>I356</f>
        <v>0</v>
      </c>
    </row>
    <row r="356" spans="1:9" ht="15">
      <c r="A356" s="27" t="s">
        <v>159</v>
      </c>
      <c r="B356" s="35" t="s">
        <v>602</v>
      </c>
      <c r="C356" s="78"/>
      <c r="D356" s="35"/>
      <c r="E356" s="35"/>
      <c r="F356" s="38">
        <f>F357</f>
        <v>9121.7</v>
      </c>
      <c r="G356" s="150"/>
      <c r="H356" s="150"/>
      <c r="I356" s="38">
        <f>I357</f>
        <v>0</v>
      </c>
    </row>
    <row r="357" spans="1:9" ht="15">
      <c r="A357" s="27" t="s">
        <v>133</v>
      </c>
      <c r="B357" s="35" t="s">
        <v>603</v>
      </c>
      <c r="C357" s="35"/>
      <c r="D357" s="35"/>
      <c r="E357" s="35"/>
      <c r="F357" s="38">
        <f>F358</f>
        <v>9121.7</v>
      </c>
      <c r="G357" s="150"/>
      <c r="H357" s="150"/>
      <c r="I357" s="38">
        <f>I358</f>
        <v>0</v>
      </c>
    </row>
    <row r="358" spans="1:9" ht="30">
      <c r="A358" s="27" t="s">
        <v>52</v>
      </c>
      <c r="B358" s="35" t="s">
        <v>603</v>
      </c>
      <c r="C358" s="35" t="s">
        <v>95</v>
      </c>
      <c r="D358" s="35" t="s">
        <v>15</v>
      </c>
      <c r="E358" s="35" t="s">
        <v>34</v>
      </c>
      <c r="F358" s="38">
        <v>9121.7</v>
      </c>
      <c r="G358" s="150">
        <f>Ведомственная!G842</f>
        <v>9121.7</v>
      </c>
      <c r="H358" s="150">
        <f>Ведомственная!H842</f>
        <v>0</v>
      </c>
      <c r="I358" s="38"/>
    </row>
    <row r="359" spans="1:9" ht="15">
      <c r="A359" s="27" t="s">
        <v>157</v>
      </c>
      <c r="B359" s="35" t="s">
        <v>158</v>
      </c>
      <c r="C359" s="35"/>
      <c r="D359" s="35"/>
      <c r="E359" s="35"/>
      <c r="F359" s="38">
        <f>SUM(F360)</f>
        <v>9655.3</v>
      </c>
      <c r="G359" s="150"/>
      <c r="H359" s="150"/>
      <c r="I359" s="38">
        <f>SUM(I360)</f>
        <v>0</v>
      </c>
    </row>
    <row r="360" spans="1:9" s="9" customFormat="1" ht="15">
      <c r="A360" s="27" t="s">
        <v>146</v>
      </c>
      <c r="B360" s="35" t="s">
        <v>604</v>
      </c>
      <c r="C360" s="35"/>
      <c r="D360" s="35"/>
      <c r="E360" s="35"/>
      <c r="F360" s="38">
        <f>SUM(F361)</f>
        <v>9655.3</v>
      </c>
      <c r="G360" s="151"/>
      <c r="H360" s="151"/>
      <c r="I360" s="38">
        <f>SUM(I361)</f>
        <v>0</v>
      </c>
    </row>
    <row r="361" spans="1:9" ht="30">
      <c r="A361" s="27" t="s">
        <v>605</v>
      </c>
      <c r="B361" s="35" t="s">
        <v>606</v>
      </c>
      <c r="C361" s="35"/>
      <c r="D361" s="35"/>
      <c r="E361" s="35"/>
      <c r="F361" s="38">
        <f>SUM(F362)</f>
        <v>9655.3</v>
      </c>
      <c r="G361" s="150"/>
      <c r="H361" s="150"/>
      <c r="I361" s="38">
        <f>SUM(I362)</f>
        <v>0</v>
      </c>
    </row>
    <row r="362" spans="1:9" ht="30">
      <c r="A362" s="27" t="s">
        <v>72</v>
      </c>
      <c r="B362" s="35" t="s">
        <v>606</v>
      </c>
      <c r="C362" s="35" t="s">
        <v>127</v>
      </c>
      <c r="D362" s="35" t="s">
        <v>15</v>
      </c>
      <c r="E362" s="35" t="s">
        <v>34</v>
      </c>
      <c r="F362" s="38">
        <v>9655.3</v>
      </c>
      <c r="G362" s="150">
        <f>Ведомственная!G846</f>
        <v>9655.3</v>
      </c>
      <c r="H362" s="150">
        <f>Ведомственная!H846</f>
        <v>0</v>
      </c>
      <c r="I362" s="38"/>
    </row>
    <row r="363" spans="1:9" ht="15">
      <c r="A363" s="27" t="s">
        <v>160</v>
      </c>
      <c r="B363" s="35" t="s">
        <v>161</v>
      </c>
      <c r="C363" s="78"/>
      <c r="D363" s="35"/>
      <c r="E363" s="35"/>
      <c r="F363" s="38">
        <f>F364</f>
        <v>3155.8</v>
      </c>
      <c r="G363" s="150"/>
      <c r="H363" s="150"/>
      <c r="I363" s="38">
        <f>I364</f>
        <v>3155.8</v>
      </c>
    </row>
    <row r="364" spans="1:9" ht="15">
      <c r="A364" s="27" t="s">
        <v>35</v>
      </c>
      <c r="B364" s="35" t="s">
        <v>607</v>
      </c>
      <c r="C364" s="78"/>
      <c r="D364" s="35"/>
      <c r="E364" s="35"/>
      <c r="F364" s="38">
        <f>F365</f>
        <v>3155.8</v>
      </c>
      <c r="G364" s="150"/>
      <c r="H364" s="150"/>
      <c r="I364" s="38">
        <f>I365</f>
        <v>3155.8</v>
      </c>
    </row>
    <row r="365" spans="1:9" ht="15">
      <c r="A365" s="27" t="s">
        <v>159</v>
      </c>
      <c r="B365" s="35" t="s">
        <v>608</v>
      </c>
      <c r="C365" s="78"/>
      <c r="D365" s="35"/>
      <c r="E365" s="35"/>
      <c r="F365" s="38">
        <f>F366+F367</f>
        <v>3155.8</v>
      </c>
      <c r="G365" s="150"/>
      <c r="H365" s="150"/>
      <c r="I365" s="38">
        <f>I366+I367</f>
        <v>3155.8</v>
      </c>
    </row>
    <row r="366" spans="1:9" ht="45" hidden="1">
      <c r="A366" s="27" t="s">
        <v>51</v>
      </c>
      <c r="B366" s="35" t="s">
        <v>608</v>
      </c>
      <c r="C366" s="78" t="s">
        <v>93</v>
      </c>
      <c r="D366" s="35" t="s">
        <v>15</v>
      </c>
      <c r="E366" s="35" t="s">
        <v>13</v>
      </c>
      <c r="F366" s="38"/>
      <c r="G366" s="150"/>
      <c r="H366" s="150"/>
      <c r="I366" s="38"/>
    </row>
    <row r="367" spans="1:9" ht="30">
      <c r="A367" s="27" t="s">
        <v>52</v>
      </c>
      <c r="B367" s="35" t="s">
        <v>608</v>
      </c>
      <c r="C367" s="78" t="s">
        <v>95</v>
      </c>
      <c r="D367" s="35" t="s">
        <v>15</v>
      </c>
      <c r="E367" s="35" t="s">
        <v>13</v>
      </c>
      <c r="F367" s="38">
        <v>3155.8</v>
      </c>
      <c r="G367" s="150"/>
      <c r="H367" s="150"/>
      <c r="I367" s="38">
        <v>3155.8</v>
      </c>
    </row>
    <row r="368" spans="1:9" ht="30" hidden="1">
      <c r="A368" s="27" t="s">
        <v>162</v>
      </c>
      <c r="B368" s="35" t="s">
        <v>163</v>
      </c>
      <c r="C368" s="35"/>
      <c r="D368" s="35"/>
      <c r="E368" s="35"/>
      <c r="F368" s="38">
        <f>F369+F372+F375</f>
        <v>0</v>
      </c>
      <c r="G368" s="150"/>
      <c r="H368" s="150"/>
      <c r="I368" s="38">
        <f>I369+I372+I375</f>
        <v>0</v>
      </c>
    </row>
    <row r="369" spans="1:9" ht="15" hidden="1">
      <c r="A369" s="27" t="s">
        <v>157</v>
      </c>
      <c r="B369" s="35" t="s">
        <v>164</v>
      </c>
      <c r="C369" s="35"/>
      <c r="D369" s="35"/>
      <c r="E369" s="35"/>
      <c r="F369" s="38">
        <f>F370</f>
        <v>0</v>
      </c>
      <c r="G369" s="150"/>
      <c r="H369" s="150"/>
      <c r="I369" s="38">
        <f>I370</f>
        <v>0</v>
      </c>
    </row>
    <row r="370" spans="1:9" ht="15" hidden="1">
      <c r="A370" s="27" t="s">
        <v>159</v>
      </c>
      <c r="B370" s="35" t="s">
        <v>165</v>
      </c>
      <c r="C370" s="35"/>
      <c r="D370" s="35"/>
      <c r="E370" s="35"/>
      <c r="F370" s="38">
        <f>F371</f>
        <v>0</v>
      </c>
      <c r="G370" s="150">
        <f>Ведомственная!G858</f>
        <v>0</v>
      </c>
      <c r="H370" s="150">
        <f>Ведомственная!H858</f>
        <v>0</v>
      </c>
      <c r="I370" s="38">
        <f>I371</f>
        <v>0</v>
      </c>
    </row>
    <row r="371" spans="1:9" ht="30" hidden="1">
      <c r="A371" s="27" t="s">
        <v>126</v>
      </c>
      <c r="B371" s="35" t="s">
        <v>165</v>
      </c>
      <c r="C371" s="35" t="s">
        <v>127</v>
      </c>
      <c r="D371" s="35" t="s">
        <v>15</v>
      </c>
      <c r="E371" s="35" t="s">
        <v>13</v>
      </c>
      <c r="F371" s="38"/>
      <c r="G371" s="150"/>
      <c r="H371" s="150"/>
      <c r="I371" s="38"/>
    </row>
    <row r="372" spans="1:9" ht="30" hidden="1">
      <c r="A372" s="27" t="s">
        <v>166</v>
      </c>
      <c r="B372" s="35" t="s">
        <v>167</v>
      </c>
      <c r="C372" s="35"/>
      <c r="D372" s="35"/>
      <c r="E372" s="35"/>
      <c r="F372" s="38">
        <f>F373</f>
        <v>0</v>
      </c>
      <c r="G372" s="150"/>
      <c r="H372" s="150"/>
      <c r="I372" s="38">
        <f>I373</f>
        <v>0</v>
      </c>
    </row>
    <row r="373" spans="1:9" ht="15" hidden="1">
      <c r="A373" s="27" t="s">
        <v>159</v>
      </c>
      <c r="B373" s="35" t="s">
        <v>168</v>
      </c>
      <c r="C373" s="35"/>
      <c r="D373" s="35"/>
      <c r="E373" s="35"/>
      <c r="F373" s="38">
        <f>F374</f>
        <v>0</v>
      </c>
      <c r="G373" s="150"/>
      <c r="H373" s="150"/>
      <c r="I373" s="38">
        <f>I374</f>
        <v>0</v>
      </c>
    </row>
    <row r="374" spans="1:9" ht="30" hidden="1">
      <c r="A374" s="27" t="s">
        <v>126</v>
      </c>
      <c r="B374" s="35" t="s">
        <v>165</v>
      </c>
      <c r="C374" s="35" t="s">
        <v>127</v>
      </c>
      <c r="D374" s="35" t="s">
        <v>15</v>
      </c>
      <c r="E374" s="35" t="s">
        <v>13</v>
      </c>
      <c r="F374" s="38"/>
      <c r="G374" s="150"/>
      <c r="H374" s="150"/>
      <c r="I374" s="38"/>
    </row>
    <row r="375" spans="1:9" ht="30" hidden="1">
      <c r="A375" s="27" t="s">
        <v>45</v>
      </c>
      <c r="B375" s="35" t="s">
        <v>169</v>
      </c>
      <c r="C375" s="35"/>
      <c r="D375" s="35"/>
      <c r="E375" s="35"/>
      <c r="F375" s="38">
        <f>F376</f>
        <v>0</v>
      </c>
      <c r="G375" s="150"/>
      <c r="H375" s="150"/>
      <c r="I375" s="38">
        <f>I376</f>
        <v>0</v>
      </c>
    </row>
    <row r="376" spans="1:9" ht="15" hidden="1">
      <c r="A376" s="27" t="s">
        <v>159</v>
      </c>
      <c r="B376" s="35" t="s">
        <v>170</v>
      </c>
      <c r="C376" s="35"/>
      <c r="D376" s="35"/>
      <c r="E376" s="35"/>
      <c r="F376" s="38">
        <f>F377</f>
        <v>0</v>
      </c>
      <c r="G376" s="150"/>
      <c r="H376" s="150"/>
      <c r="I376" s="38">
        <f>I377</f>
        <v>0</v>
      </c>
    </row>
    <row r="377" spans="1:9" ht="30" hidden="1">
      <c r="A377" s="27" t="s">
        <v>52</v>
      </c>
      <c r="B377" s="35" t="s">
        <v>170</v>
      </c>
      <c r="C377" s="35" t="s">
        <v>95</v>
      </c>
      <c r="D377" s="35" t="s">
        <v>15</v>
      </c>
      <c r="E377" s="35" t="s">
        <v>13</v>
      </c>
      <c r="F377" s="38"/>
      <c r="G377" s="150"/>
      <c r="H377" s="150"/>
      <c r="I377" s="38"/>
    </row>
    <row r="378" spans="1:9" ht="30">
      <c r="A378" s="83" t="s">
        <v>151</v>
      </c>
      <c r="B378" s="35" t="s">
        <v>152</v>
      </c>
      <c r="C378" s="35"/>
      <c r="D378" s="35"/>
      <c r="E378" s="35"/>
      <c r="F378" s="38">
        <f>F383+F379</f>
        <v>31346.6</v>
      </c>
      <c r="G378" s="150"/>
      <c r="H378" s="150"/>
      <c r="I378" s="38">
        <f>I383+I379</f>
        <v>32853.5</v>
      </c>
    </row>
    <row r="379" spans="1:9" ht="30">
      <c r="A379" s="79" t="s">
        <v>80</v>
      </c>
      <c r="B379" s="80" t="s">
        <v>609</v>
      </c>
      <c r="C379" s="81"/>
      <c r="D379" s="35"/>
      <c r="E379" s="35"/>
      <c r="F379" s="82">
        <f>F380</f>
        <v>2473.8</v>
      </c>
      <c r="G379" s="150"/>
      <c r="H379" s="150"/>
      <c r="I379" s="82">
        <f>I380</f>
        <v>2473.8</v>
      </c>
    </row>
    <row r="380" spans="1:9" ht="15">
      <c r="A380" s="79" t="s">
        <v>82</v>
      </c>
      <c r="B380" s="80" t="s">
        <v>610</v>
      </c>
      <c r="C380" s="81"/>
      <c r="D380" s="35"/>
      <c r="E380" s="35"/>
      <c r="F380" s="82">
        <f>+F381+F382</f>
        <v>2473.8</v>
      </c>
      <c r="G380" s="150"/>
      <c r="H380" s="150"/>
      <c r="I380" s="82">
        <f>+I381+I382</f>
        <v>2473.8</v>
      </c>
    </row>
    <row r="381" spans="1:9" ht="45">
      <c r="A381" s="79" t="s">
        <v>51</v>
      </c>
      <c r="B381" s="80" t="s">
        <v>610</v>
      </c>
      <c r="C381" s="81" t="s">
        <v>93</v>
      </c>
      <c r="D381" s="35"/>
      <c r="E381" s="35"/>
      <c r="F381" s="82">
        <v>2473.8</v>
      </c>
      <c r="G381" s="150"/>
      <c r="H381" s="150"/>
      <c r="I381" s="82">
        <v>2473.8</v>
      </c>
    </row>
    <row r="382" spans="1:9" ht="30" hidden="1">
      <c r="A382" s="79" t="s">
        <v>52</v>
      </c>
      <c r="B382" s="80" t="s">
        <v>610</v>
      </c>
      <c r="C382" s="81" t="s">
        <v>95</v>
      </c>
      <c r="D382" s="35"/>
      <c r="E382" s="35"/>
      <c r="F382" s="82"/>
      <c r="G382" s="150"/>
      <c r="H382" s="150"/>
      <c r="I382" s="82"/>
    </row>
    <row r="383" spans="1:9" ht="30">
      <c r="A383" s="27" t="s">
        <v>45</v>
      </c>
      <c r="B383" s="35" t="s">
        <v>153</v>
      </c>
      <c r="C383" s="35"/>
      <c r="D383" s="35"/>
      <c r="E383" s="35"/>
      <c r="F383" s="38">
        <f>F384</f>
        <v>28872.8</v>
      </c>
      <c r="G383" s="150"/>
      <c r="H383" s="150"/>
      <c r="I383" s="38">
        <f>I384</f>
        <v>30379.7</v>
      </c>
    </row>
    <row r="384" spans="1:9" ht="15">
      <c r="A384" s="83" t="s">
        <v>611</v>
      </c>
      <c r="B384" s="35" t="s">
        <v>154</v>
      </c>
      <c r="C384" s="35"/>
      <c r="D384" s="35"/>
      <c r="E384" s="35"/>
      <c r="F384" s="38">
        <f>F385+F386+F387</f>
        <v>28872.8</v>
      </c>
      <c r="G384" s="150"/>
      <c r="H384" s="150"/>
      <c r="I384" s="38">
        <f>I385+I386+I387</f>
        <v>30379.7</v>
      </c>
    </row>
    <row r="385" spans="1:9" ht="45">
      <c r="A385" s="79" t="s">
        <v>51</v>
      </c>
      <c r="B385" s="35" t="s">
        <v>154</v>
      </c>
      <c r="C385" s="35" t="s">
        <v>93</v>
      </c>
      <c r="D385" s="35" t="s">
        <v>15</v>
      </c>
      <c r="E385" s="35" t="s">
        <v>13</v>
      </c>
      <c r="F385" s="38">
        <v>28829.2</v>
      </c>
      <c r="G385" s="150">
        <f>Ведомственная!G861</f>
        <v>28829.2</v>
      </c>
      <c r="H385" s="150">
        <f>Ведомственная!H861</f>
        <v>28829.2</v>
      </c>
      <c r="I385" s="38">
        <v>28829.2</v>
      </c>
    </row>
    <row r="386" spans="1:9" ht="30">
      <c r="A386" s="27" t="s">
        <v>52</v>
      </c>
      <c r="B386" s="35" t="s">
        <v>154</v>
      </c>
      <c r="C386" s="35" t="s">
        <v>95</v>
      </c>
      <c r="D386" s="35" t="s">
        <v>15</v>
      </c>
      <c r="E386" s="35" t="s">
        <v>13</v>
      </c>
      <c r="F386" s="38"/>
      <c r="G386" s="150">
        <f>Ведомственная!G862</f>
        <v>0</v>
      </c>
      <c r="H386" s="150">
        <f>Ведомственная!H862</f>
        <v>1506.9</v>
      </c>
      <c r="I386" s="38">
        <v>1506.9</v>
      </c>
    </row>
    <row r="387" spans="1:9" ht="15">
      <c r="A387" s="27" t="s">
        <v>22</v>
      </c>
      <c r="B387" s="35" t="s">
        <v>154</v>
      </c>
      <c r="C387" s="35" t="s">
        <v>100</v>
      </c>
      <c r="D387" s="35" t="s">
        <v>15</v>
      </c>
      <c r="E387" s="35" t="s">
        <v>13</v>
      </c>
      <c r="F387" s="38">
        <v>43.6</v>
      </c>
      <c r="G387" s="150">
        <f>Ведомственная!G863</f>
        <v>43.6</v>
      </c>
      <c r="H387" s="150">
        <f>Ведомственная!H863</f>
        <v>43.6</v>
      </c>
      <c r="I387" s="38">
        <v>43.6</v>
      </c>
    </row>
    <row r="388" spans="1:9" ht="28.5">
      <c r="A388" s="67" t="s">
        <v>654</v>
      </c>
      <c r="B388" s="68" t="s">
        <v>386</v>
      </c>
      <c r="C388" s="47"/>
      <c r="D388" s="47"/>
      <c r="E388" s="47"/>
      <c r="F388" s="42">
        <f>SUM(F389+F391+F394+F397+F400+F402+F404+F414+F425+F453+F456+F467+F474)</f>
        <v>2120178.5999999996</v>
      </c>
      <c r="G388" s="161">
        <f>SUM(Ведомственная!G794+Ведомственная!G752+Ведомственная!G731+Ведомственная!G715+Ведомственная!G674+Ведомственная!G642)</f>
        <v>2120178.5999999996</v>
      </c>
      <c r="H388" s="161">
        <f>SUM(Ведомственная!H794+Ведомственная!H752+Ведомственная!H731+Ведомственная!H715+Ведомственная!H674+Ведомственная!H642)</f>
        <v>2126243</v>
      </c>
      <c r="I388" s="42">
        <f>SUM(I389+I391+I394+I397+I400+I402+I404+I414+I425+I453+I456+I467+I474)</f>
        <v>2126242.9999999995</v>
      </c>
    </row>
    <row r="389" spans="1:9" ht="45">
      <c r="A389" s="27" t="s">
        <v>472</v>
      </c>
      <c r="B389" s="34" t="s">
        <v>773</v>
      </c>
      <c r="C389" s="35"/>
      <c r="D389" s="38"/>
      <c r="E389" s="38"/>
      <c r="F389" s="38">
        <f>F390</f>
        <v>7180.6</v>
      </c>
      <c r="G389" s="152"/>
      <c r="H389" s="152"/>
      <c r="I389" s="38">
        <f>I390</f>
        <v>7180.6</v>
      </c>
    </row>
    <row r="390" spans="1:9" ht="30">
      <c r="A390" s="27" t="s">
        <v>126</v>
      </c>
      <c r="B390" s="34" t="s">
        <v>773</v>
      </c>
      <c r="C390" s="35" t="s">
        <v>127</v>
      </c>
      <c r="D390" s="35" t="s">
        <v>118</v>
      </c>
      <c r="E390" s="35" t="s">
        <v>44</v>
      </c>
      <c r="F390" s="38">
        <v>7180.6</v>
      </c>
      <c r="G390" s="152">
        <f>SUM(Ведомственная!G676)</f>
        <v>7180.6</v>
      </c>
      <c r="H390" s="152">
        <f>SUM(Ведомственная!H676)</f>
        <v>7180.6</v>
      </c>
      <c r="I390" s="38">
        <v>7180.6</v>
      </c>
    </row>
    <row r="391" spans="1:12" ht="90">
      <c r="A391" s="27" t="s">
        <v>515</v>
      </c>
      <c r="B391" s="34" t="s">
        <v>774</v>
      </c>
      <c r="C391" s="35"/>
      <c r="D391" s="38"/>
      <c r="E391" s="38"/>
      <c r="F391" s="38">
        <f>SUM(F392:F393)</f>
        <v>217.5</v>
      </c>
      <c r="G391" s="152"/>
      <c r="H391" s="152"/>
      <c r="I391" s="38">
        <f>SUM(I392:I393)</f>
        <v>217.5</v>
      </c>
      <c r="J391" s="21"/>
      <c r="L391" s="21"/>
    </row>
    <row r="392" spans="1:10" ht="30">
      <c r="A392" s="27" t="s">
        <v>52</v>
      </c>
      <c r="B392" s="34" t="s">
        <v>774</v>
      </c>
      <c r="C392" s="35" t="s">
        <v>95</v>
      </c>
      <c r="D392" s="35" t="s">
        <v>118</v>
      </c>
      <c r="E392" s="35" t="s">
        <v>44</v>
      </c>
      <c r="F392" s="38">
        <f>98.7+20</f>
        <v>118.7</v>
      </c>
      <c r="G392" s="152">
        <f>SUM(Ведомственная!G678)</f>
        <v>118.7</v>
      </c>
      <c r="H392" s="152">
        <f>SUM(Ведомственная!H678)</f>
        <v>118.7</v>
      </c>
      <c r="I392" s="38">
        <f>H392</f>
        <v>118.7</v>
      </c>
      <c r="J392" s="21"/>
    </row>
    <row r="393" spans="1:10" ht="30">
      <c r="A393" s="27" t="s">
        <v>52</v>
      </c>
      <c r="B393" s="34" t="s">
        <v>774</v>
      </c>
      <c r="C393" s="35" t="s">
        <v>95</v>
      </c>
      <c r="D393" s="35" t="s">
        <v>118</v>
      </c>
      <c r="E393" s="35" t="s">
        <v>54</v>
      </c>
      <c r="F393" s="38">
        <v>98.8</v>
      </c>
      <c r="G393" s="152">
        <f>SUM(Ведомственная!G717)</f>
        <v>98.8</v>
      </c>
      <c r="H393" s="152">
        <f>SUM(Ведомственная!H717)</f>
        <v>98.8</v>
      </c>
      <c r="I393" s="38">
        <v>98.8</v>
      </c>
      <c r="J393" s="21"/>
    </row>
    <row r="394" spans="1:10" ht="15">
      <c r="A394" s="27" t="s">
        <v>516</v>
      </c>
      <c r="B394" s="35" t="s">
        <v>784</v>
      </c>
      <c r="C394" s="35"/>
      <c r="D394" s="35"/>
      <c r="E394" s="35"/>
      <c r="F394" s="38">
        <f>F395+F396</f>
        <v>22835.5</v>
      </c>
      <c r="G394" s="152"/>
      <c r="H394" s="152"/>
      <c r="I394" s="38">
        <f>I395+I396</f>
        <v>22835.5</v>
      </c>
      <c r="J394" s="21"/>
    </row>
    <row r="395" spans="1:10" ht="30">
      <c r="A395" s="27" t="s">
        <v>52</v>
      </c>
      <c r="B395" s="35" t="s">
        <v>784</v>
      </c>
      <c r="C395" s="77" t="s">
        <v>95</v>
      </c>
      <c r="D395" s="35" t="s">
        <v>118</v>
      </c>
      <c r="E395" s="35" t="s">
        <v>118</v>
      </c>
      <c r="F395" s="38">
        <f>15079.8+2974</f>
        <v>18053.8</v>
      </c>
      <c r="G395" s="152">
        <f>SUM(Ведомственная!G733)</f>
        <v>18053.8</v>
      </c>
      <c r="H395" s="152">
        <f>SUM(Ведомственная!H733)</f>
        <v>18053.8</v>
      </c>
      <c r="I395" s="38">
        <f>15079.8+2974</f>
        <v>18053.8</v>
      </c>
      <c r="J395" s="21"/>
    </row>
    <row r="396" spans="1:10" ht="30">
      <c r="A396" s="27" t="s">
        <v>260</v>
      </c>
      <c r="B396" s="35" t="s">
        <v>784</v>
      </c>
      <c r="C396" s="77" t="s">
        <v>127</v>
      </c>
      <c r="D396" s="35" t="s">
        <v>118</v>
      </c>
      <c r="E396" s="35" t="s">
        <v>118</v>
      </c>
      <c r="F396" s="38">
        <v>4781.7</v>
      </c>
      <c r="G396" s="152">
        <f>SUM(Ведомственная!G734)</f>
        <v>4781.7</v>
      </c>
      <c r="H396" s="152">
        <f>SUM(Ведомственная!H734)</f>
        <v>4781.7</v>
      </c>
      <c r="I396" s="38">
        <v>4781.7</v>
      </c>
      <c r="J396" s="21"/>
    </row>
    <row r="397" spans="1:9" ht="45">
      <c r="A397" s="27" t="s">
        <v>514</v>
      </c>
      <c r="B397" s="37" t="s">
        <v>775</v>
      </c>
      <c r="C397" s="43"/>
      <c r="D397" s="38"/>
      <c r="E397" s="38"/>
      <c r="F397" s="38">
        <f>SUM(F398:F399)</f>
        <v>10832.7</v>
      </c>
      <c r="G397" s="152"/>
      <c r="H397" s="152"/>
      <c r="I397" s="38">
        <f>SUM(I398:I399)</f>
        <v>10832.7</v>
      </c>
    </row>
    <row r="398" spans="1:9" ht="30">
      <c r="A398" s="27" t="s">
        <v>52</v>
      </c>
      <c r="B398" s="37" t="s">
        <v>775</v>
      </c>
      <c r="C398" s="35" t="s">
        <v>95</v>
      </c>
      <c r="D398" s="35" t="s">
        <v>118</v>
      </c>
      <c r="E398" s="35" t="s">
        <v>44</v>
      </c>
      <c r="F398" s="38">
        <v>4297.6</v>
      </c>
      <c r="G398" s="152">
        <f>SUM(Ведомственная!G681)</f>
        <v>4297.6</v>
      </c>
      <c r="H398" s="152">
        <f>SUM(Ведомственная!H681)</f>
        <v>4297.6</v>
      </c>
      <c r="I398" s="38">
        <f>4297.6+178.2-178.2</f>
        <v>4297.6</v>
      </c>
    </row>
    <row r="399" spans="1:9" ht="30">
      <c r="A399" s="27" t="s">
        <v>72</v>
      </c>
      <c r="B399" s="37" t="s">
        <v>775</v>
      </c>
      <c r="C399" s="35" t="s">
        <v>127</v>
      </c>
      <c r="D399" s="35" t="s">
        <v>118</v>
      </c>
      <c r="E399" s="35" t="s">
        <v>44</v>
      </c>
      <c r="F399" s="38">
        <f>1103.9+5431.2</f>
        <v>6535.1</v>
      </c>
      <c r="G399" s="152">
        <f>SUM(Ведомственная!G682)</f>
        <v>6535.1</v>
      </c>
      <c r="H399" s="152">
        <f>SUM(Ведомственная!H682)</f>
        <v>6535.1</v>
      </c>
      <c r="I399" s="38">
        <f>1103.9+5431.2</f>
        <v>6535.1</v>
      </c>
    </row>
    <row r="400" spans="1:9" ht="30">
      <c r="A400" s="27" t="s">
        <v>518</v>
      </c>
      <c r="B400" s="37" t="s">
        <v>788</v>
      </c>
      <c r="C400" s="43"/>
      <c r="D400" s="38"/>
      <c r="E400" s="38"/>
      <c r="F400" s="38">
        <f>F401</f>
        <v>1390</v>
      </c>
      <c r="G400" s="152"/>
      <c r="H400" s="152"/>
      <c r="I400" s="38">
        <f>I401</f>
        <v>1390</v>
      </c>
    </row>
    <row r="401" spans="1:9" ht="30">
      <c r="A401" s="27" t="s">
        <v>52</v>
      </c>
      <c r="B401" s="37" t="s">
        <v>788</v>
      </c>
      <c r="C401" s="43">
        <v>200</v>
      </c>
      <c r="D401" s="35" t="s">
        <v>118</v>
      </c>
      <c r="E401" s="35" t="s">
        <v>185</v>
      </c>
      <c r="F401" s="38">
        <f>1120+180+90</f>
        <v>1390</v>
      </c>
      <c r="G401" s="152"/>
      <c r="H401" s="152"/>
      <c r="I401" s="38">
        <f>1120+180+90</f>
        <v>1390</v>
      </c>
    </row>
    <row r="402" spans="1:9" ht="90">
      <c r="A402" s="27" t="s">
        <v>796</v>
      </c>
      <c r="B402" s="58" t="s">
        <v>797</v>
      </c>
      <c r="C402" s="35"/>
      <c r="D402" s="38"/>
      <c r="E402" s="38"/>
      <c r="F402" s="38">
        <f>F403</f>
        <v>10294.7</v>
      </c>
      <c r="G402" s="152"/>
      <c r="H402" s="152"/>
      <c r="I402" s="38">
        <f>I403</f>
        <v>10294.7</v>
      </c>
    </row>
    <row r="403" spans="1:9" ht="15">
      <c r="A403" s="27" t="s">
        <v>42</v>
      </c>
      <c r="B403" s="58" t="s">
        <v>797</v>
      </c>
      <c r="C403" s="35" t="s">
        <v>103</v>
      </c>
      <c r="D403" s="35" t="s">
        <v>31</v>
      </c>
      <c r="E403" s="35" t="s">
        <v>13</v>
      </c>
      <c r="F403" s="38">
        <f>3000+7294.7</f>
        <v>10294.7</v>
      </c>
      <c r="G403" s="152">
        <f>SUM(Ведомственная!G796)</f>
        <v>10294.7</v>
      </c>
      <c r="H403" s="152">
        <f>SUM(Ведомственная!H796)</f>
        <v>10294.7</v>
      </c>
      <c r="I403" s="38">
        <f>3000+7294.7</f>
        <v>10294.7</v>
      </c>
    </row>
    <row r="404" spans="1:9" ht="15">
      <c r="A404" s="27" t="s">
        <v>35</v>
      </c>
      <c r="B404" s="43" t="s">
        <v>387</v>
      </c>
      <c r="C404" s="43"/>
      <c r="D404" s="38"/>
      <c r="E404" s="38"/>
      <c r="F404" s="38">
        <f>SUM(F405+F407+F410+F412)</f>
        <v>20991.9</v>
      </c>
      <c r="G404" s="183"/>
      <c r="H404" s="183"/>
      <c r="I404" s="38">
        <f>SUM(I405+I407+I410+I412)</f>
        <v>22250.9</v>
      </c>
    </row>
    <row r="405" spans="1:9" ht="15">
      <c r="A405" s="106" t="s">
        <v>408</v>
      </c>
      <c r="B405" s="35" t="s">
        <v>409</v>
      </c>
      <c r="C405" s="77"/>
      <c r="D405" s="33"/>
      <c r="E405" s="33"/>
      <c r="F405" s="33">
        <f>SUM(F406:F406)</f>
        <v>3026</v>
      </c>
      <c r="G405" s="152"/>
      <c r="H405" s="152"/>
      <c r="I405" s="33">
        <f>SUM(I406:I406)</f>
        <v>3026</v>
      </c>
    </row>
    <row r="406" spans="1:9" ht="30">
      <c r="A406" s="27" t="s">
        <v>52</v>
      </c>
      <c r="B406" s="43" t="s">
        <v>409</v>
      </c>
      <c r="C406" s="77" t="s">
        <v>95</v>
      </c>
      <c r="D406" s="35" t="s">
        <v>118</v>
      </c>
      <c r="E406" s="35" t="s">
        <v>118</v>
      </c>
      <c r="F406" s="33">
        <v>3026</v>
      </c>
      <c r="G406" s="152">
        <f>SUM(Ведомственная!G737)</f>
        <v>3026</v>
      </c>
      <c r="H406" s="152">
        <f>SUM(Ведомственная!H737)</f>
        <v>3026</v>
      </c>
      <c r="I406" s="33">
        <v>3026</v>
      </c>
    </row>
    <row r="407" spans="1:9" ht="15">
      <c r="A407" s="27" t="s">
        <v>396</v>
      </c>
      <c r="B407" s="37" t="s">
        <v>475</v>
      </c>
      <c r="C407" s="43"/>
      <c r="D407" s="38"/>
      <c r="E407" s="38"/>
      <c r="F407" s="38">
        <f>SUM(F408:F409)</f>
        <v>2011</v>
      </c>
      <c r="G407" s="152"/>
      <c r="H407" s="152"/>
      <c r="I407" s="38">
        <f>SUM(I408:I409)</f>
        <v>2011</v>
      </c>
    </row>
    <row r="408" spans="1:10" ht="30">
      <c r="A408" s="27" t="s">
        <v>52</v>
      </c>
      <c r="B408" s="37" t="s">
        <v>475</v>
      </c>
      <c r="C408" s="43">
        <v>200</v>
      </c>
      <c r="D408" s="35" t="s">
        <v>118</v>
      </c>
      <c r="E408" s="35" t="s">
        <v>44</v>
      </c>
      <c r="F408" s="38">
        <v>1510</v>
      </c>
      <c r="G408" s="152">
        <f>SUM(Ведомственная!G685)</f>
        <v>1510</v>
      </c>
      <c r="H408" s="152">
        <f>SUM(Ведомственная!H685)</f>
        <v>1510</v>
      </c>
      <c r="I408" s="38">
        <v>1510</v>
      </c>
      <c r="J408" s="21"/>
    </row>
    <row r="409" spans="1:9" ht="30">
      <c r="A409" s="27" t="s">
        <v>72</v>
      </c>
      <c r="B409" s="37" t="s">
        <v>475</v>
      </c>
      <c r="C409" s="43">
        <v>600</v>
      </c>
      <c r="D409" s="35" t="s">
        <v>118</v>
      </c>
      <c r="E409" s="35" t="s">
        <v>44</v>
      </c>
      <c r="F409" s="38">
        <v>501</v>
      </c>
      <c r="G409" s="152">
        <f>SUM(Ведомственная!G686)</f>
        <v>501</v>
      </c>
      <c r="H409" s="152">
        <f>SUM(Ведомственная!H686)</f>
        <v>501</v>
      </c>
      <c r="I409" s="38">
        <v>501</v>
      </c>
    </row>
    <row r="410" spans="1:9" ht="15">
      <c r="A410" s="27" t="s">
        <v>401</v>
      </c>
      <c r="B410" s="34" t="s">
        <v>783</v>
      </c>
      <c r="C410" s="35"/>
      <c r="D410" s="38"/>
      <c r="E410" s="38"/>
      <c r="F410" s="38">
        <f>F411</f>
        <v>15464.9</v>
      </c>
      <c r="G410" s="38"/>
      <c r="H410" s="152"/>
      <c r="I410" s="38">
        <f>I411</f>
        <v>16723.9</v>
      </c>
    </row>
    <row r="411" spans="1:9" ht="30">
      <c r="A411" s="27" t="s">
        <v>260</v>
      </c>
      <c r="B411" s="34" t="s">
        <v>783</v>
      </c>
      <c r="C411" s="35" t="s">
        <v>127</v>
      </c>
      <c r="D411" s="35" t="s">
        <v>118</v>
      </c>
      <c r="E411" s="35" t="s">
        <v>54</v>
      </c>
      <c r="F411" s="38">
        <v>15464.9</v>
      </c>
      <c r="G411" s="181">
        <f>SUM(Ведомственная!G720)</f>
        <v>15464.9</v>
      </c>
      <c r="H411" s="181">
        <f>SUM(Ведомственная!H720)</f>
        <v>16723.9</v>
      </c>
      <c r="I411" s="38">
        <v>16723.9</v>
      </c>
    </row>
    <row r="412" spans="1:9" ht="15">
      <c r="A412" s="106" t="s">
        <v>664</v>
      </c>
      <c r="B412" s="37" t="s">
        <v>481</v>
      </c>
      <c r="C412" s="35"/>
      <c r="D412" s="38"/>
      <c r="E412" s="38"/>
      <c r="F412" s="38">
        <f>F413</f>
        <v>490</v>
      </c>
      <c r="G412" s="181"/>
      <c r="H412" s="181"/>
      <c r="I412" s="38">
        <f>I413</f>
        <v>490</v>
      </c>
    </row>
    <row r="413" spans="1:9" ht="30">
      <c r="A413" s="27" t="s">
        <v>52</v>
      </c>
      <c r="B413" s="37" t="s">
        <v>481</v>
      </c>
      <c r="C413" s="35" t="s">
        <v>95</v>
      </c>
      <c r="D413" s="35" t="s">
        <v>118</v>
      </c>
      <c r="E413" s="35" t="s">
        <v>185</v>
      </c>
      <c r="F413" s="38">
        <v>490</v>
      </c>
      <c r="G413" s="181">
        <f>SUM(Ведомственная!G757)</f>
        <v>490</v>
      </c>
      <c r="H413" s="181">
        <f>SUM(Ведомственная!H757)</f>
        <v>490</v>
      </c>
      <c r="I413" s="38">
        <v>490</v>
      </c>
    </row>
    <row r="414" spans="1:9" ht="45">
      <c r="A414" s="27" t="s">
        <v>26</v>
      </c>
      <c r="B414" s="37" t="s">
        <v>388</v>
      </c>
      <c r="C414" s="35"/>
      <c r="D414" s="38"/>
      <c r="E414" s="38"/>
      <c r="F414" s="38">
        <f>F415+F421+F419+F417+F423</f>
        <v>1407459</v>
      </c>
      <c r="G414" s="152"/>
      <c r="H414" s="152"/>
      <c r="I414" s="38">
        <f>I415+I421+I419+I417+I423</f>
        <v>1412319.7999999998</v>
      </c>
    </row>
    <row r="415" spans="1:9" ht="60">
      <c r="A415" s="27" t="s">
        <v>474</v>
      </c>
      <c r="B415" s="34" t="s">
        <v>776</v>
      </c>
      <c r="C415" s="35"/>
      <c r="D415" s="38"/>
      <c r="E415" s="38"/>
      <c r="F415" s="38">
        <f>F416</f>
        <v>460948.1</v>
      </c>
      <c r="G415" s="152"/>
      <c r="H415" s="152"/>
      <c r="I415" s="38">
        <f>I416</f>
        <v>460948.1</v>
      </c>
    </row>
    <row r="416" spans="1:9" ht="30">
      <c r="A416" s="27" t="s">
        <v>126</v>
      </c>
      <c r="B416" s="34" t="s">
        <v>776</v>
      </c>
      <c r="C416" s="35" t="s">
        <v>127</v>
      </c>
      <c r="D416" s="35" t="s">
        <v>118</v>
      </c>
      <c r="E416" s="35" t="s">
        <v>44</v>
      </c>
      <c r="F416" s="38">
        <v>460948.1</v>
      </c>
      <c r="G416" s="152">
        <f>SUM(Ведомственная!G689)</f>
        <v>460948.1</v>
      </c>
      <c r="H416" s="152">
        <f>SUM(Ведомственная!H689)</f>
        <v>460948.1</v>
      </c>
      <c r="I416" s="38">
        <v>460948.1</v>
      </c>
    </row>
    <row r="417" spans="1:9" ht="45">
      <c r="A417" s="27" t="s">
        <v>470</v>
      </c>
      <c r="B417" s="37" t="s">
        <v>763</v>
      </c>
      <c r="C417" s="35"/>
      <c r="D417" s="38"/>
      <c r="E417" s="38"/>
      <c r="F417" s="38">
        <f>F418</f>
        <v>487753.7</v>
      </c>
      <c r="G417" s="152"/>
      <c r="H417" s="152"/>
      <c r="I417" s="38">
        <f>I418</f>
        <v>487753.7</v>
      </c>
    </row>
    <row r="418" spans="1:9" ht="30">
      <c r="A418" s="27" t="s">
        <v>260</v>
      </c>
      <c r="B418" s="37" t="s">
        <v>763</v>
      </c>
      <c r="C418" s="35" t="s">
        <v>127</v>
      </c>
      <c r="D418" s="35" t="s">
        <v>118</v>
      </c>
      <c r="E418" s="35" t="s">
        <v>34</v>
      </c>
      <c r="F418" s="38">
        <f>473438.2+14315.5</f>
        <v>487753.7</v>
      </c>
      <c r="G418" s="152">
        <f>SUM(Ведомственная!G650)</f>
        <v>487753.7</v>
      </c>
      <c r="H418" s="152">
        <f>SUM(Ведомственная!H650)</f>
        <v>487753.7</v>
      </c>
      <c r="I418" s="38">
        <f>473438.2+14315.5</f>
        <v>487753.7</v>
      </c>
    </row>
    <row r="419" spans="1:9" ht="15">
      <c r="A419" s="27" t="s">
        <v>389</v>
      </c>
      <c r="B419" s="58" t="s">
        <v>390</v>
      </c>
      <c r="C419" s="35"/>
      <c r="D419" s="38"/>
      <c r="E419" s="38"/>
      <c r="F419" s="38">
        <f>F420</f>
        <v>226049.4</v>
      </c>
      <c r="G419" s="152"/>
      <c r="H419" s="152"/>
      <c r="I419" s="38">
        <f>I420</f>
        <v>230910.2</v>
      </c>
    </row>
    <row r="420" spans="1:9" ht="30">
      <c r="A420" s="27" t="s">
        <v>72</v>
      </c>
      <c r="B420" s="58" t="s">
        <v>390</v>
      </c>
      <c r="C420" s="35" t="s">
        <v>127</v>
      </c>
      <c r="D420" s="35" t="s">
        <v>118</v>
      </c>
      <c r="E420" s="35" t="s">
        <v>34</v>
      </c>
      <c r="F420" s="38">
        <v>226049.4</v>
      </c>
      <c r="G420" s="152">
        <f>SUM(Ведомственная!G652)</f>
        <v>226049.4</v>
      </c>
      <c r="H420" s="152">
        <f>SUM(Ведомственная!H652)</f>
        <v>230910.2</v>
      </c>
      <c r="I420" s="38">
        <v>230910.2</v>
      </c>
    </row>
    <row r="421" spans="1:9" ht="15">
      <c r="A421" s="27" t="s">
        <v>396</v>
      </c>
      <c r="B421" s="43" t="s">
        <v>397</v>
      </c>
      <c r="C421" s="35"/>
      <c r="D421" s="38"/>
      <c r="E421" s="38"/>
      <c r="F421" s="38">
        <f>F422</f>
        <v>160888.8</v>
      </c>
      <c r="G421" s="152"/>
      <c r="H421" s="152"/>
      <c r="I421" s="38">
        <f>I422</f>
        <v>160888.8</v>
      </c>
    </row>
    <row r="422" spans="1:9" ht="30">
      <c r="A422" s="27" t="s">
        <v>260</v>
      </c>
      <c r="B422" s="43" t="s">
        <v>397</v>
      </c>
      <c r="C422" s="35" t="s">
        <v>127</v>
      </c>
      <c r="D422" s="35" t="s">
        <v>118</v>
      </c>
      <c r="E422" s="35" t="s">
        <v>44</v>
      </c>
      <c r="F422" s="38">
        <f>160064.3+824.5</f>
        <v>160888.8</v>
      </c>
      <c r="G422" s="152">
        <f>SUM(Ведомственная!G691)</f>
        <v>160888.8</v>
      </c>
      <c r="H422" s="152">
        <f>SUM(Ведомственная!H691)</f>
        <v>160888.8</v>
      </c>
      <c r="I422" s="38">
        <f>160064.3+824.5</f>
        <v>160888.8</v>
      </c>
    </row>
    <row r="423" spans="1:9" ht="15">
      <c r="A423" s="27" t="s">
        <v>401</v>
      </c>
      <c r="B423" s="37" t="s">
        <v>402</v>
      </c>
      <c r="C423" s="35"/>
      <c r="D423" s="38"/>
      <c r="E423" s="38"/>
      <c r="F423" s="38">
        <f>F424</f>
        <v>71819</v>
      </c>
      <c r="G423" s="152"/>
      <c r="H423" s="152"/>
      <c r="I423" s="38">
        <f>I424</f>
        <v>71819</v>
      </c>
    </row>
    <row r="424" spans="1:9" ht="30">
      <c r="A424" s="27" t="s">
        <v>260</v>
      </c>
      <c r="B424" s="37" t="s">
        <v>402</v>
      </c>
      <c r="C424" s="35" t="s">
        <v>127</v>
      </c>
      <c r="D424" s="35" t="s">
        <v>118</v>
      </c>
      <c r="E424" s="35" t="s">
        <v>54</v>
      </c>
      <c r="F424" s="38">
        <v>71819</v>
      </c>
      <c r="G424" s="152">
        <f>SUM(Ведомственная!G723)</f>
        <v>71819</v>
      </c>
      <c r="H424" s="152">
        <f>SUM(Ведомственная!H723)</f>
        <v>71819</v>
      </c>
      <c r="I424" s="38">
        <v>71819</v>
      </c>
    </row>
    <row r="425" spans="1:9" ht="30">
      <c r="A425" s="27" t="s">
        <v>45</v>
      </c>
      <c r="B425" s="37" t="s">
        <v>392</v>
      </c>
      <c r="C425" s="35"/>
      <c r="D425" s="38"/>
      <c r="E425" s="38"/>
      <c r="F425" s="38">
        <f>SUM(F426+F429+F432+F435+F438+F446+F450)+F442</f>
        <v>580230</v>
      </c>
      <c r="G425" s="183"/>
      <c r="H425" s="183"/>
      <c r="I425" s="38">
        <f>SUM(I426+I429+I432+I435+I438+I446+I450)+I442</f>
        <v>580471</v>
      </c>
    </row>
    <row r="426" spans="1:9" ht="60">
      <c r="A426" s="27" t="s">
        <v>476</v>
      </c>
      <c r="B426" s="37" t="s">
        <v>789</v>
      </c>
      <c r="C426" s="35"/>
      <c r="D426" s="33"/>
      <c r="E426" s="33"/>
      <c r="F426" s="33">
        <f>F427+F428</f>
        <v>2977.9</v>
      </c>
      <c r="G426" s="152"/>
      <c r="H426" s="152"/>
      <c r="I426" s="33">
        <f>I427+I428</f>
        <v>2977.9</v>
      </c>
    </row>
    <row r="427" spans="1:9" ht="45">
      <c r="A427" s="27" t="s">
        <v>51</v>
      </c>
      <c r="B427" s="37" t="s">
        <v>789</v>
      </c>
      <c r="C427" s="35" t="s">
        <v>93</v>
      </c>
      <c r="D427" s="35" t="s">
        <v>118</v>
      </c>
      <c r="E427" s="35" t="s">
        <v>185</v>
      </c>
      <c r="F427" s="33">
        <v>2575.4</v>
      </c>
      <c r="G427" s="152">
        <f>SUM(Ведомственная!G760)</f>
        <v>2575.4</v>
      </c>
      <c r="H427" s="152">
        <f>SUM(Ведомственная!H760)</f>
        <v>2575.4</v>
      </c>
      <c r="I427" s="33">
        <v>2575.4</v>
      </c>
    </row>
    <row r="428" spans="1:9" ht="30">
      <c r="A428" s="27" t="s">
        <v>52</v>
      </c>
      <c r="B428" s="37" t="s">
        <v>789</v>
      </c>
      <c r="C428" s="35" t="s">
        <v>95</v>
      </c>
      <c r="D428" s="35" t="s">
        <v>118</v>
      </c>
      <c r="E428" s="35" t="s">
        <v>185</v>
      </c>
      <c r="F428" s="33">
        <v>402.5</v>
      </c>
      <c r="G428" s="152">
        <f>SUM(Ведомственная!G761)</f>
        <v>402.5</v>
      </c>
      <c r="H428" s="152">
        <f>SUM(Ведомственная!H761)</f>
        <v>402.5</v>
      </c>
      <c r="I428" s="33">
        <v>402.5</v>
      </c>
    </row>
    <row r="429" spans="1:9" ht="75">
      <c r="A429" s="27" t="s">
        <v>473</v>
      </c>
      <c r="B429" s="34" t="s">
        <v>777</v>
      </c>
      <c r="C429" s="35"/>
      <c r="D429" s="38"/>
      <c r="E429" s="38"/>
      <c r="F429" s="38">
        <f>F430+F431</f>
        <v>42915.9</v>
      </c>
      <c r="G429" s="152"/>
      <c r="H429" s="152"/>
      <c r="I429" s="38">
        <f>I430+I431</f>
        <v>42915.9</v>
      </c>
    </row>
    <row r="430" spans="1:9" ht="45">
      <c r="A430" s="177" t="s">
        <v>51</v>
      </c>
      <c r="B430" s="34" t="s">
        <v>777</v>
      </c>
      <c r="C430" s="35" t="s">
        <v>93</v>
      </c>
      <c r="D430" s="35" t="s">
        <v>118</v>
      </c>
      <c r="E430" s="35" t="s">
        <v>44</v>
      </c>
      <c r="F430" s="38">
        <f>39539.2+158.3</f>
        <v>39697.5</v>
      </c>
      <c r="G430" s="152">
        <f>SUM(Ведомственная!G694)</f>
        <v>39697.5</v>
      </c>
      <c r="H430" s="152">
        <f>SUM(Ведомственная!H694)</f>
        <v>39697.5</v>
      </c>
      <c r="I430" s="38">
        <f>39539.2+158.3</f>
        <v>39697.5</v>
      </c>
    </row>
    <row r="431" spans="1:9" ht="31.5" customHeight="1">
      <c r="A431" s="27" t="s">
        <v>52</v>
      </c>
      <c r="B431" s="34" t="s">
        <v>777</v>
      </c>
      <c r="C431" s="35" t="s">
        <v>95</v>
      </c>
      <c r="D431" s="35" t="s">
        <v>118</v>
      </c>
      <c r="E431" s="35" t="s">
        <v>44</v>
      </c>
      <c r="F431" s="38">
        <v>3218.4</v>
      </c>
      <c r="G431" s="152">
        <f>SUM(Ведомственная!G695)</f>
        <v>3218.4</v>
      </c>
      <c r="H431" s="152">
        <f>SUM(Ведомственная!H695)</f>
        <v>3218.4</v>
      </c>
      <c r="I431" s="38">
        <v>3218.4</v>
      </c>
    </row>
    <row r="432" spans="1:9" ht="65.25" customHeight="1">
      <c r="A432" s="27" t="s">
        <v>474</v>
      </c>
      <c r="B432" s="34" t="s">
        <v>778</v>
      </c>
      <c r="C432" s="35"/>
      <c r="D432" s="35"/>
      <c r="E432" s="35"/>
      <c r="F432" s="38">
        <f>F433+F434</f>
        <v>287726</v>
      </c>
      <c r="G432" s="152"/>
      <c r="H432" s="152"/>
      <c r="I432" s="38">
        <f>I433+I434</f>
        <v>287726</v>
      </c>
    </row>
    <row r="433" spans="1:9" ht="45">
      <c r="A433" s="27" t="s">
        <v>51</v>
      </c>
      <c r="B433" s="34" t="s">
        <v>778</v>
      </c>
      <c r="C433" s="35" t="s">
        <v>93</v>
      </c>
      <c r="D433" s="35" t="s">
        <v>118</v>
      </c>
      <c r="E433" s="35" t="s">
        <v>44</v>
      </c>
      <c r="F433" s="38">
        <v>284198.8</v>
      </c>
      <c r="G433" s="152">
        <f>SUM(Ведомственная!G697)</f>
        <v>284198.8</v>
      </c>
      <c r="H433" s="152">
        <f>SUM(Ведомственная!H697)</f>
        <v>284198.8</v>
      </c>
      <c r="I433" s="38">
        <v>284198.8</v>
      </c>
    </row>
    <row r="434" spans="1:9" ht="30">
      <c r="A434" s="27" t="s">
        <v>52</v>
      </c>
      <c r="B434" s="34" t="s">
        <v>778</v>
      </c>
      <c r="C434" s="35" t="s">
        <v>95</v>
      </c>
      <c r="D434" s="35" t="s">
        <v>118</v>
      </c>
      <c r="E434" s="35" t="s">
        <v>44</v>
      </c>
      <c r="F434" s="38">
        <v>3527.2</v>
      </c>
      <c r="G434" s="152">
        <f>SUM(Ведомственная!G698)</f>
        <v>3527.2</v>
      </c>
      <c r="H434" s="152">
        <f>SUM(Ведомственная!H698)</f>
        <v>3527.2</v>
      </c>
      <c r="I434" s="38">
        <v>3527.2</v>
      </c>
    </row>
    <row r="435" spans="1:9" ht="45">
      <c r="A435" s="27" t="s">
        <v>470</v>
      </c>
      <c r="B435" s="37" t="s">
        <v>765</v>
      </c>
      <c r="C435" s="35"/>
      <c r="D435" s="38"/>
      <c r="E435" s="38"/>
      <c r="F435" s="38">
        <f>F436+F437</f>
        <v>79652.40000000001</v>
      </c>
      <c r="G435" s="152"/>
      <c r="H435" s="152"/>
      <c r="I435" s="38">
        <f>I436+I437</f>
        <v>79652.40000000001</v>
      </c>
    </row>
    <row r="436" spans="1:9" ht="45">
      <c r="A436" s="27" t="s">
        <v>51</v>
      </c>
      <c r="B436" s="37" t="s">
        <v>765</v>
      </c>
      <c r="C436" s="35" t="s">
        <v>93</v>
      </c>
      <c r="D436" s="35" t="s">
        <v>118</v>
      </c>
      <c r="E436" s="35" t="s">
        <v>34</v>
      </c>
      <c r="F436" s="38">
        <f>75555.8+2277.6</f>
        <v>77833.40000000001</v>
      </c>
      <c r="G436" s="152">
        <f>SUM(Ведомственная!G655)</f>
        <v>77833.40000000001</v>
      </c>
      <c r="H436" s="152">
        <f>SUM(Ведомственная!H655)</f>
        <v>77833.40000000001</v>
      </c>
      <c r="I436" s="38">
        <f>75555.8+2277.6</f>
        <v>77833.40000000001</v>
      </c>
    </row>
    <row r="437" spans="1:9" ht="30">
      <c r="A437" s="27" t="s">
        <v>52</v>
      </c>
      <c r="B437" s="37" t="s">
        <v>765</v>
      </c>
      <c r="C437" s="35" t="s">
        <v>95</v>
      </c>
      <c r="D437" s="35" t="s">
        <v>118</v>
      </c>
      <c r="E437" s="35" t="s">
        <v>34</v>
      </c>
      <c r="F437" s="38">
        <v>1819</v>
      </c>
      <c r="G437" s="152">
        <f>SUM(Ведомственная!G656)</f>
        <v>1819</v>
      </c>
      <c r="H437" s="152">
        <f>SUM(Ведомственная!H656)</f>
        <v>1819</v>
      </c>
      <c r="I437" s="38">
        <v>1819</v>
      </c>
    </row>
    <row r="438" spans="1:9" ht="15">
      <c r="A438" s="27" t="s">
        <v>389</v>
      </c>
      <c r="B438" s="58" t="s">
        <v>393</v>
      </c>
      <c r="C438" s="35"/>
      <c r="D438" s="38"/>
      <c r="E438" s="38"/>
      <c r="F438" s="38">
        <f>F439+F440+F441</f>
        <v>59109</v>
      </c>
      <c r="G438" s="152"/>
      <c r="H438" s="152"/>
      <c r="I438" s="38">
        <f>I439+I440+I441</f>
        <v>59109</v>
      </c>
    </row>
    <row r="439" spans="1:9" ht="45">
      <c r="A439" s="177" t="s">
        <v>51</v>
      </c>
      <c r="B439" s="58" t="s">
        <v>393</v>
      </c>
      <c r="C439" s="35" t="s">
        <v>93</v>
      </c>
      <c r="D439" s="35" t="s">
        <v>118</v>
      </c>
      <c r="E439" s="35" t="s">
        <v>34</v>
      </c>
      <c r="F439" s="38">
        <v>24513.3</v>
      </c>
      <c r="G439" s="152">
        <f>SUM(Ведомственная!G658)</f>
        <v>24513.3</v>
      </c>
      <c r="H439" s="152">
        <f>SUM(Ведомственная!H658)</f>
        <v>24513.3</v>
      </c>
      <c r="I439" s="38">
        <v>24513.3</v>
      </c>
    </row>
    <row r="440" spans="1:9" ht="30">
      <c r="A440" s="27" t="s">
        <v>52</v>
      </c>
      <c r="B440" s="58" t="s">
        <v>393</v>
      </c>
      <c r="C440" s="35" t="s">
        <v>95</v>
      </c>
      <c r="D440" s="35" t="s">
        <v>118</v>
      </c>
      <c r="E440" s="35" t="s">
        <v>34</v>
      </c>
      <c r="F440" s="38">
        <v>32547.8</v>
      </c>
      <c r="G440" s="152">
        <f>SUM(Ведомственная!G659)</f>
        <v>32547.8</v>
      </c>
      <c r="H440" s="152">
        <f>SUM(Ведомственная!H659)</f>
        <v>32547.8</v>
      </c>
      <c r="I440" s="38">
        <v>32547.8</v>
      </c>
    </row>
    <row r="441" spans="1:9" ht="15">
      <c r="A441" s="27" t="s">
        <v>22</v>
      </c>
      <c r="B441" s="58" t="s">
        <v>393</v>
      </c>
      <c r="C441" s="35" t="s">
        <v>100</v>
      </c>
      <c r="D441" s="35" t="s">
        <v>118</v>
      </c>
      <c r="E441" s="35" t="s">
        <v>34</v>
      </c>
      <c r="F441" s="38">
        <v>2047.9</v>
      </c>
      <c r="G441" s="152">
        <f>SUM(Ведомственная!G660)</f>
        <v>2047.9</v>
      </c>
      <c r="H441" s="152">
        <f>SUM(Ведомственная!H660)</f>
        <v>2047.9</v>
      </c>
      <c r="I441" s="38">
        <v>2047.9</v>
      </c>
    </row>
    <row r="442" spans="1:9" ht="15">
      <c r="A442" s="27" t="s">
        <v>396</v>
      </c>
      <c r="B442" s="58" t="s">
        <v>398</v>
      </c>
      <c r="C442" s="35"/>
      <c r="D442" s="35"/>
      <c r="E442" s="35"/>
      <c r="F442" s="38">
        <f>SUM(F443:F445)</f>
        <v>96461.49999999999</v>
      </c>
      <c r="G442" s="152"/>
      <c r="H442" s="152"/>
      <c r="I442" s="38">
        <f>SUM(I443:I445)</f>
        <v>96702.49999999999</v>
      </c>
    </row>
    <row r="443" spans="1:9" ht="45">
      <c r="A443" s="177" t="s">
        <v>51</v>
      </c>
      <c r="B443" s="58" t="s">
        <v>398</v>
      </c>
      <c r="C443" s="35" t="s">
        <v>93</v>
      </c>
      <c r="D443" s="35" t="s">
        <v>118</v>
      </c>
      <c r="E443" s="35" t="s">
        <v>44</v>
      </c>
      <c r="F443" s="38">
        <v>59047.1</v>
      </c>
      <c r="G443" s="152">
        <f>SUM(Ведомственная!G700)</f>
        <v>59047.1</v>
      </c>
      <c r="H443" s="152">
        <f>SUM(Ведомственная!H700)</f>
        <v>59047.1</v>
      </c>
      <c r="I443" s="38">
        <f>H443</f>
        <v>59047.1</v>
      </c>
    </row>
    <row r="444" spans="1:9" ht="30">
      <c r="A444" s="27" t="s">
        <v>52</v>
      </c>
      <c r="B444" s="58" t="s">
        <v>398</v>
      </c>
      <c r="C444" s="35" t="s">
        <v>95</v>
      </c>
      <c r="D444" s="35" t="s">
        <v>118</v>
      </c>
      <c r="E444" s="35" t="s">
        <v>44</v>
      </c>
      <c r="F444" s="38">
        <f>24627.1+599.1</f>
        <v>25226.199999999997</v>
      </c>
      <c r="G444" s="152">
        <f>SUM(Ведомственная!G701)</f>
        <v>25226.199999999997</v>
      </c>
      <c r="H444" s="152">
        <f>SUM(Ведомственная!H701)</f>
        <v>25467.199999999997</v>
      </c>
      <c r="I444" s="38">
        <f>24868.1+599.1</f>
        <v>25467.199999999997</v>
      </c>
    </row>
    <row r="445" spans="1:9" ht="15">
      <c r="A445" s="27" t="s">
        <v>22</v>
      </c>
      <c r="B445" s="58" t="s">
        <v>398</v>
      </c>
      <c r="C445" s="35" t="s">
        <v>100</v>
      </c>
      <c r="D445" s="35" t="s">
        <v>118</v>
      </c>
      <c r="E445" s="35" t="s">
        <v>44</v>
      </c>
      <c r="F445" s="38">
        <v>12188.2</v>
      </c>
      <c r="G445" s="152">
        <f>SUM(Ведомственная!G702)</f>
        <v>12188.2</v>
      </c>
      <c r="H445" s="152">
        <f>SUM(Ведомственная!H702)</f>
        <v>12188.2</v>
      </c>
      <c r="I445" s="38">
        <v>12188.2</v>
      </c>
    </row>
    <row r="446" spans="1:9" ht="15">
      <c r="A446" s="27" t="s">
        <v>399</v>
      </c>
      <c r="B446" s="43" t="s">
        <v>400</v>
      </c>
      <c r="C446" s="43"/>
      <c r="D446" s="38"/>
      <c r="E446" s="38"/>
      <c r="F446" s="38">
        <f>F447+F448+F449</f>
        <v>10324.8</v>
      </c>
      <c r="G446" s="152"/>
      <c r="H446" s="152"/>
      <c r="I446" s="38">
        <f>I447+I448+I449</f>
        <v>10324.8</v>
      </c>
    </row>
    <row r="447" spans="1:9" ht="45">
      <c r="A447" s="177" t="s">
        <v>51</v>
      </c>
      <c r="B447" s="43" t="s">
        <v>400</v>
      </c>
      <c r="C447" s="43">
        <v>100</v>
      </c>
      <c r="D447" s="35" t="s">
        <v>118</v>
      </c>
      <c r="E447" s="35" t="s">
        <v>44</v>
      </c>
      <c r="F447" s="38">
        <v>5562</v>
      </c>
      <c r="G447" s="152">
        <f>SUM(Ведомственная!G704)</f>
        <v>5562</v>
      </c>
      <c r="H447" s="152">
        <f>SUM(Ведомственная!H704)</f>
        <v>5562</v>
      </c>
      <c r="I447" s="38">
        <v>5562</v>
      </c>
    </row>
    <row r="448" spans="1:9" ht="30">
      <c r="A448" s="27" t="s">
        <v>52</v>
      </c>
      <c r="B448" s="43" t="s">
        <v>400</v>
      </c>
      <c r="C448" s="43">
        <v>200</v>
      </c>
      <c r="D448" s="35" t="s">
        <v>118</v>
      </c>
      <c r="E448" s="35" t="s">
        <v>44</v>
      </c>
      <c r="F448" s="38">
        <v>3588.9</v>
      </c>
      <c r="G448" s="152">
        <f>SUM(Ведомственная!G705)</f>
        <v>3588.9</v>
      </c>
      <c r="H448" s="152">
        <f>SUM(Ведомственная!H705)</f>
        <v>3588.9</v>
      </c>
      <c r="I448" s="38">
        <f>H448</f>
        <v>3588.9</v>
      </c>
    </row>
    <row r="449" spans="1:9" ht="15">
      <c r="A449" s="27" t="s">
        <v>22</v>
      </c>
      <c r="B449" s="43" t="s">
        <v>400</v>
      </c>
      <c r="C449" s="43">
        <v>800</v>
      </c>
      <c r="D449" s="35" t="s">
        <v>118</v>
      </c>
      <c r="E449" s="35" t="s">
        <v>44</v>
      </c>
      <c r="F449" s="38">
        <v>1173.9</v>
      </c>
      <c r="G449" s="152">
        <f>SUM(Ведомственная!G706)</f>
        <v>1173.9</v>
      </c>
      <c r="H449" s="152">
        <f>SUM(Ведомственная!H706)</f>
        <v>1173.9</v>
      </c>
      <c r="I449" s="38">
        <v>1173.9</v>
      </c>
    </row>
    <row r="450" spans="1:9" ht="15">
      <c r="A450" s="107" t="s">
        <v>790</v>
      </c>
      <c r="B450" s="87" t="s">
        <v>613</v>
      </c>
      <c r="C450" s="88"/>
      <c r="D450" s="82"/>
      <c r="E450" s="82"/>
      <c r="F450" s="82">
        <f>F451+F452</f>
        <v>1062.5</v>
      </c>
      <c r="G450" s="82"/>
      <c r="H450" s="152"/>
      <c r="I450" s="82">
        <f>I451+I452</f>
        <v>1062.5</v>
      </c>
    </row>
    <row r="451" spans="1:9" ht="45">
      <c r="A451" s="107" t="s">
        <v>51</v>
      </c>
      <c r="B451" s="87" t="s">
        <v>613</v>
      </c>
      <c r="C451" s="88" t="s">
        <v>93</v>
      </c>
      <c r="D451" s="35" t="s">
        <v>118</v>
      </c>
      <c r="E451" s="35" t="s">
        <v>185</v>
      </c>
      <c r="F451" s="82">
        <f>785.4+132.6</f>
        <v>918</v>
      </c>
      <c r="G451" s="182">
        <f>SUM(Ведомственная!G763)</f>
        <v>918</v>
      </c>
      <c r="H451" s="182">
        <f>SUM(Ведомственная!H763)</f>
        <v>918</v>
      </c>
      <c r="I451" s="82">
        <f>785.4+132.6</f>
        <v>918</v>
      </c>
    </row>
    <row r="452" spans="1:9" ht="30">
      <c r="A452" s="79" t="s">
        <v>52</v>
      </c>
      <c r="B452" s="87" t="s">
        <v>613</v>
      </c>
      <c r="C452" s="88" t="s">
        <v>95</v>
      </c>
      <c r="D452" s="35" t="s">
        <v>118</v>
      </c>
      <c r="E452" s="35" t="s">
        <v>185</v>
      </c>
      <c r="F452" s="82">
        <v>144.5</v>
      </c>
      <c r="G452" s="182">
        <f>SUM(Ведомственная!G764)</f>
        <v>144.5</v>
      </c>
      <c r="H452" s="182">
        <f>SUM(Ведомственная!H764)</f>
        <v>144.5</v>
      </c>
      <c r="I452" s="82">
        <v>144.5</v>
      </c>
    </row>
    <row r="453" spans="1:9" ht="15">
      <c r="A453" s="27" t="s">
        <v>779</v>
      </c>
      <c r="B453" s="37" t="s">
        <v>780</v>
      </c>
      <c r="C453" s="35"/>
      <c r="D453" s="38"/>
      <c r="E453" s="38"/>
      <c r="F453" s="38">
        <f>F454</f>
        <v>803.4</v>
      </c>
      <c r="G453" s="152"/>
      <c r="H453" s="152"/>
      <c r="I453" s="38">
        <f>I454</f>
        <v>803.4</v>
      </c>
    </row>
    <row r="454" spans="1:9" ht="30">
      <c r="A454" s="27" t="s">
        <v>781</v>
      </c>
      <c r="B454" s="37" t="s">
        <v>782</v>
      </c>
      <c r="C454" s="35"/>
      <c r="D454" s="38"/>
      <c r="E454" s="38"/>
      <c r="F454" s="38">
        <f>F455</f>
        <v>803.4</v>
      </c>
      <c r="G454" s="152"/>
      <c r="H454" s="152"/>
      <c r="I454" s="38">
        <f>I455</f>
        <v>803.4</v>
      </c>
    </row>
    <row r="455" spans="1:9" ht="30">
      <c r="A455" s="27" t="s">
        <v>260</v>
      </c>
      <c r="B455" s="37" t="s">
        <v>782</v>
      </c>
      <c r="C455" s="35" t="s">
        <v>127</v>
      </c>
      <c r="D455" s="35" t="s">
        <v>118</v>
      </c>
      <c r="E455" s="35" t="s">
        <v>44</v>
      </c>
      <c r="F455" s="38">
        <v>803.4</v>
      </c>
      <c r="G455" s="152">
        <f>SUM(Ведомственная!G709)</f>
        <v>803.4</v>
      </c>
      <c r="H455" s="152">
        <f>SUM(Ведомственная!H709)</f>
        <v>803.4</v>
      </c>
      <c r="I455" s="38">
        <v>803.4</v>
      </c>
    </row>
    <row r="456" spans="1:9" ht="30">
      <c r="A456" s="27" t="s">
        <v>658</v>
      </c>
      <c r="B456" s="35" t="s">
        <v>410</v>
      </c>
      <c r="C456" s="35"/>
      <c r="D456" s="38"/>
      <c r="E456" s="38"/>
      <c r="F456" s="38">
        <f>F457+F463</f>
        <v>3828.4</v>
      </c>
      <c r="G456" s="152"/>
      <c r="H456" s="152"/>
      <c r="I456" s="38">
        <f>I457+I463</f>
        <v>3532</v>
      </c>
    </row>
    <row r="457" spans="1:9" ht="15">
      <c r="A457" s="27" t="s">
        <v>35</v>
      </c>
      <c r="B457" s="35" t="s">
        <v>411</v>
      </c>
      <c r="C457" s="35"/>
      <c r="D457" s="38"/>
      <c r="E457" s="38"/>
      <c r="F457" s="38">
        <f>F460+F458</f>
        <v>3502</v>
      </c>
      <c r="G457" s="152"/>
      <c r="H457" s="152"/>
      <c r="I457" s="38">
        <f>I460+I458</f>
        <v>3532</v>
      </c>
    </row>
    <row r="458" spans="1:9" ht="15">
      <c r="A458" s="27" t="s">
        <v>517</v>
      </c>
      <c r="B458" s="37" t="s">
        <v>612</v>
      </c>
      <c r="C458" s="35"/>
      <c r="D458" s="38"/>
      <c r="E458" s="38"/>
      <c r="F458" s="38">
        <f>F459</f>
        <v>502</v>
      </c>
      <c r="G458" s="152"/>
      <c r="H458" s="152"/>
      <c r="I458" s="38">
        <f>I459</f>
        <v>532</v>
      </c>
    </row>
    <row r="459" spans="1:9" ht="30">
      <c r="A459" s="27" t="s">
        <v>52</v>
      </c>
      <c r="B459" s="37" t="s">
        <v>612</v>
      </c>
      <c r="C459" s="35" t="s">
        <v>95</v>
      </c>
      <c r="D459" s="35" t="s">
        <v>118</v>
      </c>
      <c r="E459" s="35" t="s">
        <v>118</v>
      </c>
      <c r="F459" s="38">
        <v>502</v>
      </c>
      <c r="G459" s="152">
        <f>SUM(Ведомственная!G741)</f>
        <v>502</v>
      </c>
      <c r="H459" s="152">
        <f>SUM(Ведомственная!H741)</f>
        <v>532</v>
      </c>
      <c r="I459" s="38">
        <v>532</v>
      </c>
    </row>
    <row r="460" spans="1:9" ht="30">
      <c r="A460" s="27" t="s">
        <v>412</v>
      </c>
      <c r="B460" s="35" t="s">
        <v>413</v>
      </c>
      <c r="C460" s="35"/>
      <c r="D460" s="38"/>
      <c r="E460" s="38"/>
      <c r="F460" s="38">
        <f>SUM(F461:F461)</f>
        <v>3000</v>
      </c>
      <c r="G460" s="152">
        <f>SUM(Ведомственная!G742)</f>
        <v>3000</v>
      </c>
      <c r="H460" s="152">
        <f>SUM(Ведомственная!H742)</f>
        <v>3000</v>
      </c>
      <c r="I460" s="38">
        <f>SUM(I461:I461)</f>
        <v>3000</v>
      </c>
    </row>
    <row r="461" spans="1:9" ht="30">
      <c r="A461" s="27" t="s">
        <v>52</v>
      </c>
      <c r="B461" s="35" t="s">
        <v>413</v>
      </c>
      <c r="C461" s="35" t="s">
        <v>95</v>
      </c>
      <c r="D461" s="35" t="s">
        <v>118</v>
      </c>
      <c r="E461" s="35" t="s">
        <v>118</v>
      </c>
      <c r="F461" s="38">
        <v>3000</v>
      </c>
      <c r="G461" s="152">
        <f>SUM(Ведомственная!G743)</f>
        <v>3000</v>
      </c>
      <c r="H461" s="152">
        <f>SUM(Ведомственная!H743)</f>
        <v>3000</v>
      </c>
      <c r="I461" s="38">
        <v>3000</v>
      </c>
    </row>
    <row r="462" spans="1:9" ht="45">
      <c r="A462" s="177" t="s">
        <v>51</v>
      </c>
      <c r="B462" s="58" t="s">
        <v>416</v>
      </c>
      <c r="C462" s="35" t="s">
        <v>93</v>
      </c>
      <c r="D462" s="35" t="s">
        <v>118</v>
      </c>
      <c r="E462" s="35" t="s">
        <v>118</v>
      </c>
      <c r="F462" s="38">
        <v>0</v>
      </c>
      <c r="G462" s="152">
        <f>SUM(Ведомственная!G746)</f>
        <v>0</v>
      </c>
      <c r="H462" s="152">
        <f>SUM(Ведомственная!H746)</f>
        <v>0</v>
      </c>
      <c r="I462" s="38">
        <v>0</v>
      </c>
    </row>
    <row r="463" spans="1:9" ht="15">
      <c r="A463" s="27" t="s">
        <v>785</v>
      </c>
      <c r="B463" s="35" t="s">
        <v>786</v>
      </c>
      <c r="C463" s="35"/>
      <c r="D463" s="38"/>
      <c r="E463" s="38"/>
      <c r="F463" s="38">
        <f>F464</f>
        <v>326.4</v>
      </c>
      <c r="G463" s="152"/>
      <c r="H463" s="152"/>
      <c r="I463" s="38">
        <f>I464</f>
        <v>0</v>
      </c>
    </row>
    <row r="464" spans="1:9" ht="15">
      <c r="A464" s="27" t="s">
        <v>517</v>
      </c>
      <c r="B464" s="35" t="s">
        <v>787</v>
      </c>
      <c r="C464" s="35"/>
      <c r="D464" s="38"/>
      <c r="E464" s="38"/>
      <c r="F464" s="38">
        <f>F465+F466</f>
        <v>326.4</v>
      </c>
      <c r="G464" s="152"/>
      <c r="H464" s="152"/>
      <c r="I464" s="38">
        <f>I465+I466</f>
        <v>0</v>
      </c>
    </row>
    <row r="465" spans="1:9" ht="45">
      <c r="A465" s="177" t="s">
        <v>51</v>
      </c>
      <c r="B465" s="35" t="s">
        <v>787</v>
      </c>
      <c r="C465" s="35" t="s">
        <v>93</v>
      </c>
      <c r="D465" s="35" t="s">
        <v>118</v>
      </c>
      <c r="E465" s="35" t="s">
        <v>118</v>
      </c>
      <c r="F465" s="38">
        <v>35</v>
      </c>
      <c r="G465" s="152">
        <f>SUM(Ведомственная!G749)</f>
        <v>35</v>
      </c>
      <c r="H465" s="152">
        <f>SUM(Ведомственная!H749)</f>
        <v>0</v>
      </c>
      <c r="I465" s="38">
        <v>0</v>
      </c>
    </row>
    <row r="466" spans="1:9" ht="30">
      <c r="A466" s="27" t="s">
        <v>52</v>
      </c>
      <c r="B466" s="35" t="s">
        <v>787</v>
      </c>
      <c r="C466" s="35" t="s">
        <v>95</v>
      </c>
      <c r="D466" s="35" t="s">
        <v>118</v>
      </c>
      <c r="E466" s="35" t="s">
        <v>118</v>
      </c>
      <c r="F466" s="38">
        <f>261.4+30</f>
        <v>291.4</v>
      </c>
      <c r="G466" s="152">
        <f>SUM(Ведомственная!G750)</f>
        <v>291.4</v>
      </c>
      <c r="H466" s="152">
        <f>SUM(Ведомственная!H750)</f>
        <v>0</v>
      </c>
      <c r="I466" s="38">
        <v>0</v>
      </c>
    </row>
    <row r="467" spans="1:9" ht="30">
      <c r="A467" s="27" t="s">
        <v>655</v>
      </c>
      <c r="B467" s="58" t="s">
        <v>394</v>
      </c>
      <c r="C467" s="35"/>
      <c r="D467" s="38"/>
      <c r="E467" s="38"/>
      <c r="F467" s="38">
        <f>F468</f>
        <v>4550.4</v>
      </c>
      <c r="G467" s="152"/>
      <c r="H467" s="152"/>
      <c r="I467" s="38">
        <f>I468</f>
        <v>4550.4</v>
      </c>
    </row>
    <row r="468" spans="1:9" ht="15">
      <c r="A468" s="27" t="s">
        <v>35</v>
      </c>
      <c r="B468" s="58" t="s">
        <v>395</v>
      </c>
      <c r="C468" s="35"/>
      <c r="D468" s="38"/>
      <c r="E468" s="38"/>
      <c r="F468" s="38">
        <f>SUM(F469:F473)</f>
        <v>4550.4</v>
      </c>
      <c r="G468" s="152"/>
      <c r="H468" s="152"/>
      <c r="I468" s="38">
        <f>SUM(I469:I473)</f>
        <v>4550.4</v>
      </c>
    </row>
    <row r="469" spans="1:9" ht="30">
      <c r="A469" s="27" t="s">
        <v>52</v>
      </c>
      <c r="B469" s="58" t="s">
        <v>395</v>
      </c>
      <c r="C469" s="35" t="s">
        <v>95</v>
      </c>
      <c r="D469" s="35" t="s">
        <v>118</v>
      </c>
      <c r="E469" s="35" t="s">
        <v>34</v>
      </c>
      <c r="F469" s="38">
        <v>1501.2</v>
      </c>
      <c r="G469" s="152">
        <f>SUM(Ведомственная!G663)</f>
        <v>1501.2</v>
      </c>
      <c r="H469" s="152">
        <f>SUM(Ведомственная!H663)</f>
        <v>1501.2</v>
      </c>
      <c r="I469" s="38">
        <v>1501.2</v>
      </c>
    </row>
    <row r="470" spans="1:9" ht="30">
      <c r="A470" s="27" t="s">
        <v>52</v>
      </c>
      <c r="B470" s="58" t="s">
        <v>395</v>
      </c>
      <c r="C470" s="35" t="s">
        <v>95</v>
      </c>
      <c r="D470" s="35" t="s">
        <v>118</v>
      </c>
      <c r="E470" s="35" t="s">
        <v>44</v>
      </c>
      <c r="F470" s="38">
        <v>1170.3</v>
      </c>
      <c r="G470" s="152">
        <f>SUM(Ведомственная!G712)</f>
        <v>1170.3</v>
      </c>
      <c r="H470" s="152">
        <f>SUM(Ведомственная!H712)</f>
        <v>1170.3</v>
      </c>
      <c r="I470" s="38">
        <v>1170.3</v>
      </c>
    </row>
    <row r="471" spans="1:9" ht="30">
      <c r="A471" s="27" t="s">
        <v>52</v>
      </c>
      <c r="B471" s="58" t="s">
        <v>395</v>
      </c>
      <c r="C471" s="35" t="s">
        <v>95</v>
      </c>
      <c r="D471" s="35" t="s">
        <v>118</v>
      </c>
      <c r="E471" s="35" t="s">
        <v>185</v>
      </c>
      <c r="F471" s="38">
        <v>228</v>
      </c>
      <c r="G471" s="152">
        <f>SUM(Ведомственная!G767)</f>
        <v>228</v>
      </c>
      <c r="H471" s="152">
        <f>SUM(Ведомственная!H767)</f>
        <v>228</v>
      </c>
      <c r="I471" s="38">
        <v>228</v>
      </c>
    </row>
    <row r="472" spans="1:9" ht="30">
      <c r="A472" s="27" t="s">
        <v>260</v>
      </c>
      <c r="B472" s="58" t="s">
        <v>395</v>
      </c>
      <c r="C472" s="35" t="s">
        <v>127</v>
      </c>
      <c r="D472" s="35" t="s">
        <v>118</v>
      </c>
      <c r="E472" s="35" t="s">
        <v>34</v>
      </c>
      <c r="F472" s="38">
        <v>1253.2</v>
      </c>
      <c r="G472" s="152">
        <f>SUM(Ведомственная!G664)</f>
        <v>1253.2</v>
      </c>
      <c r="H472" s="152">
        <f>SUM(Ведомственная!H664)</f>
        <v>1253.2</v>
      </c>
      <c r="I472" s="38">
        <v>1253.2</v>
      </c>
    </row>
    <row r="473" spans="1:9" ht="30">
      <c r="A473" s="27" t="s">
        <v>260</v>
      </c>
      <c r="B473" s="58" t="s">
        <v>395</v>
      </c>
      <c r="C473" s="35" t="s">
        <v>127</v>
      </c>
      <c r="D473" s="35" t="s">
        <v>118</v>
      </c>
      <c r="E473" s="35" t="s">
        <v>44</v>
      </c>
      <c r="F473" s="38">
        <v>397.7</v>
      </c>
      <c r="G473" s="152">
        <f>SUM(Ведомственная!G713)</f>
        <v>397.7</v>
      </c>
      <c r="H473" s="152">
        <f>SUM(Ведомственная!H713)</f>
        <v>397.7</v>
      </c>
      <c r="I473" s="38">
        <v>397.7</v>
      </c>
    </row>
    <row r="474" spans="1:9" ht="45">
      <c r="A474" s="27" t="s">
        <v>665</v>
      </c>
      <c r="B474" s="34" t="s">
        <v>417</v>
      </c>
      <c r="C474" s="35"/>
      <c r="D474" s="35"/>
      <c r="E474" s="35"/>
      <c r="F474" s="38">
        <f>SUM(F481+F475)</f>
        <v>49564.5</v>
      </c>
      <c r="G474" s="150"/>
      <c r="H474" s="150"/>
      <c r="I474" s="38">
        <f>SUM(I481+I475)</f>
        <v>49564.5</v>
      </c>
    </row>
    <row r="475" spans="1:9" ht="30">
      <c r="A475" s="79" t="s">
        <v>80</v>
      </c>
      <c r="B475" s="80" t="s">
        <v>614</v>
      </c>
      <c r="C475" s="81"/>
      <c r="D475" s="35"/>
      <c r="E475" s="35"/>
      <c r="F475" s="82">
        <f>F476+F479</f>
        <v>13456.2</v>
      </c>
      <c r="G475" s="150"/>
      <c r="H475" s="150"/>
      <c r="I475" s="82">
        <f>I476+I479</f>
        <v>13456.2</v>
      </c>
    </row>
    <row r="476" spans="1:9" ht="15">
      <c r="A476" s="79" t="s">
        <v>82</v>
      </c>
      <c r="B476" s="80" t="s">
        <v>615</v>
      </c>
      <c r="C476" s="81"/>
      <c r="D476" s="35"/>
      <c r="E476" s="35"/>
      <c r="F476" s="82">
        <f>+F477+F478</f>
        <v>13456.2</v>
      </c>
      <c r="G476" s="150"/>
      <c r="H476" s="150"/>
      <c r="I476" s="82">
        <f>+I477+I478</f>
        <v>13456.2</v>
      </c>
    </row>
    <row r="477" spans="1:9" ht="45">
      <c r="A477" s="79" t="s">
        <v>51</v>
      </c>
      <c r="B477" s="80" t="s">
        <v>615</v>
      </c>
      <c r="C477" s="81" t="s">
        <v>93</v>
      </c>
      <c r="D477" s="35" t="s">
        <v>118</v>
      </c>
      <c r="E477" s="35" t="s">
        <v>185</v>
      </c>
      <c r="F477" s="82">
        <v>13456</v>
      </c>
      <c r="G477" s="150">
        <f>SUM(Ведомственная!G771)</f>
        <v>13456</v>
      </c>
      <c r="H477" s="150">
        <f>SUM(Ведомственная!H771)</f>
        <v>13456</v>
      </c>
      <c r="I477" s="82">
        <v>13456</v>
      </c>
    </row>
    <row r="478" spans="1:9" ht="30">
      <c r="A478" s="79" t="s">
        <v>52</v>
      </c>
      <c r="B478" s="80" t="s">
        <v>615</v>
      </c>
      <c r="C478" s="81" t="s">
        <v>95</v>
      </c>
      <c r="D478" s="35" t="s">
        <v>118</v>
      </c>
      <c r="E478" s="35" t="s">
        <v>185</v>
      </c>
      <c r="F478" s="82">
        <v>0.2</v>
      </c>
      <c r="G478" s="150">
        <f>SUM(Ведомственная!G772)</f>
        <v>0.2</v>
      </c>
      <c r="H478" s="150">
        <f>SUM(Ведомственная!H772)</f>
        <v>0.2</v>
      </c>
      <c r="I478" s="82">
        <v>0.2</v>
      </c>
    </row>
    <row r="479" spans="1:9" ht="30">
      <c r="A479" s="79" t="s">
        <v>791</v>
      </c>
      <c r="B479" s="80" t="s">
        <v>792</v>
      </c>
      <c r="C479" s="81"/>
      <c r="D479" s="35"/>
      <c r="E479" s="35"/>
      <c r="F479" s="82">
        <f>SUM(F480)</f>
        <v>0</v>
      </c>
      <c r="G479" s="150">
        <f>SUM(Ведомственная!G773)</f>
        <v>0</v>
      </c>
      <c r="H479" s="150">
        <f>SUM(Ведомственная!H773)</f>
        <v>0</v>
      </c>
      <c r="I479" s="82">
        <f>SUM(I480)</f>
        <v>0</v>
      </c>
    </row>
    <row r="480" spans="1:9" ht="30">
      <c r="A480" s="79" t="s">
        <v>52</v>
      </c>
      <c r="B480" s="80" t="s">
        <v>792</v>
      </c>
      <c r="C480" s="81" t="s">
        <v>95</v>
      </c>
      <c r="D480" s="35" t="s">
        <v>118</v>
      </c>
      <c r="E480" s="35" t="s">
        <v>185</v>
      </c>
      <c r="F480" s="82">
        <v>0</v>
      </c>
      <c r="G480" s="150">
        <f>SUM(Ведомственная!G774)</f>
        <v>0</v>
      </c>
      <c r="H480" s="150">
        <f>SUM(Ведомственная!H774)</f>
        <v>0</v>
      </c>
      <c r="I480" s="82">
        <v>0</v>
      </c>
    </row>
    <row r="481" spans="1:9" ht="30">
      <c r="A481" s="27" t="s">
        <v>45</v>
      </c>
      <c r="B481" s="43" t="s">
        <v>418</v>
      </c>
      <c r="C481" s="35"/>
      <c r="D481" s="35"/>
      <c r="E481" s="35"/>
      <c r="F481" s="38">
        <f>SUM(F482)</f>
        <v>36108.299999999996</v>
      </c>
      <c r="G481" s="150"/>
      <c r="H481" s="150"/>
      <c r="I481" s="38">
        <f>SUM(I482)</f>
        <v>36108.299999999996</v>
      </c>
    </row>
    <row r="482" spans="1:9" ht="15">
      <c r="A482" s="106" t="s">
        <v>664</v>
      </c>
      <c r="B482" s="43" t="s">
        <v>419</v>
      </c>
      <c r="C482" s="35"/>
      <c r="D482" s="35"/>
      <c r="E482" s="35"/>
      <c r="F482" s="38">
        <f>F483+F484+F485</f>
        <v>36108.299999999996</v>
      </c>
      <c r="G482" s="150"/>
      <c r="H482" s="150"/>
      <c r="I482" s="38">
        <f>I483+I484+I485</f>
        <v>36108.299999999996</v>
      </c>
    </row>
    <row r="483" spans="1:9" ht="45">
      <c r="A483" s="177" t="s">
        <v>51</v>
      </c>
      <c r="B483" s="43" t="s">
        <v>419</v>
      </c>
      <c r="C483" s="35" t="s">
        <v>93</v>
      </c>
      <c r="D483" s="35" t="s">
        <v>118</v>
      </c>
      <c r="E483" s="35" t="s">
        <v>185</v>
      </c>
      <c r="F483" s="38">
        <v>30001.9</v>
      </c>
      <c r="G483" s="150">
        <f>SUM(Ведомственная!G777)</f>
        <v>30001.9</v>
      </c>
      <c r="H483" s="150">
        <f>SUM(Ведомственная!H777)</f>
        <v>30001.9</v>
      </c>
      <c r="I483" s="38">
        <v>30001.9</v>
      </c>
    </row>
    <row r="484" spans="1:9" ht="30">
      <c r="A484" s="27" t="s">
        <v>52</v>
      </c>
      <c r="B484" s="43" t="s">
        <v>419</v>
      </c>
      <c r="C484" s="35" t="s">
        <v>95</v>
      </c>
      <c r="D484" s="35" t="s">
        <v>118</v>
      </c>
      <c r="E484" s="35" t="s">
        <v>185</v>
      </c>
      <c r="F484" s="38">
        <v>5661.2</v>
      </c>
      <c r="G484" s="150">
        <f>SUM(Ведомственная!G778)</f>
        <v>5661.2</v>
      </c>
      <c r="H484" s="150">
        <f>SUM(Ведомственная!H778)</f>
        <v>5661.2</v>
      </c>
      <c r="I484" s="38">
        <v>5661.2</v>
      </c>
    </row>
    <row r="485" spans="1:9" ht="15">
      <c r="A485" s="27" t="s">
        <v>22</v>
      </c>
      <c r="B485" s="43" t="s">
        <v>419</v>
      </c>
      <c r="C485" s="35" t="s">
        <v>100</v>
      </c>
      <c r="D485" s="35" t="s">
        <v>118</v>
      </c>
      <c r="E485" s="35" t="s">
        <v>185</v>
      </c>
      <c r="F485" s="38">
        <v>445.2</v>
      </c>
      <c r="G485" s="150">
        <f>SUM(Ведомственная!G779)</f>
        <v>445.2</v>
      </c>
      <c r="H485" s="150">
        <f>SUM(Ведомственная!H779)</f>
        <v>445.2</v>
      </c>
      <c r="I485" s="38">
        <v>445.2</v>
      </c>
    </row>
    <row r="486" spans="1:9" ht="28.5">
      <c r="A486" s="67" t="s">
        <v>629</v>
      </c>
      <c r="B486" s="47" t="s">
        <v>296</v>
      </c>
      <c r="C486" s="47"/>
      <c r="D486" s="47"/>
      <c r="E486" s="47"/>
      <c r="F486" s="42">
        <f>F487+F500+F517+F521</f>
        <v>124565.8</v>
      </c>
      <c r="G486" s="150">
        <f>SUM(Ведомственная!G577+Ведомственная!G600+Ведомственная!G617+Ведомственная!G625)</f>
        <v>121265.8</v>
      </c>
      <c r="H486" s="150">
        <f>SUM(Ведомственная!H577+Ведомственная!H600+Ведомственная!H617+Ведомственная!H625)</f>
        <v>121265.8</v>
      </c>
      <c r="I486" s="42">
        <f>I487+I500+I517</f>
        <v>121265.8</v>
      </c>
    </row>
    <row r="487" spans="1:9" ht="30">
      <c r="A487" s="27" t="s">
        <v>380</v>
      </c>
      <c r="B487" s="35" t="s">
        <v>297</v>
      </c>
      <c r="C487" s="35"/>
      <c r="D487" s="35"/>
      <c r="E487" s="35"/>
      <c r="F487" s="38">
        <f>F488</f>
        <v>9122.4</v>
      </c>
      <c r="G487" s="150"/>
      <c r="H487" s="150"/>
      <c r="I487" s="38">
        <f>I488</f>
        <v>9122.4</v>
      </c>
    </row>
    <row r="488" spans="1:9" ht="30">
      <c r="A488" s="31" t="s">
        <v>80</v>
      </c>
      <c r="B488" s="28" t="s">
        <v>577</v>
      </c>
      <c r="C488" s="28"/>
      <c r="D488" s="47"/>
      <c r="E488" s="47"/>
      <c r="F488" s="33">
        <f>F489+F492+F495+F497</f>
        <v>9122.4</v>
      </c>
      <c r="G488" s="150"/>
      <c r="H488" s="150"/>
      <c r="I488" s="33">
        <f>I489+I492+I495+I497</f>
        <v>9122.4</v>
      </c>
    </row>
    <row r="489" spans="1:9" ht="15">
      <c r="A489" s="31" t="s">
        <v>82</v>
      </c>
      <c r="B489" s="28" t="s">
        <v>578</v>
      </c>
      <c r="C489" s="28"/>
      <c r="D489" s="47"/>
      <c r="E489" s="47"/>
      <c r="F489" s="33">
        <f>F490+F491</f>
        <v>7732.8</v>
      </c>
      <c r="G489" s="150"/>
      <c r="H489" s="150"/>
      <c r="I489" s="33">
        <f>I490+I491</f>
        <v>7732.8</v>
      </c>
    </row>
    <row r="490" spans="1:9" ht="45">
      <c r="A490" s="31" t="s">
        <v>51</v>
      </c>
      <c r="B490" s="28" t="s">
        <v>578</v>
      </c>
      <c r="C490" s="28">
        <v>100</v>
      </c>
      <c r="D490" s="35" t="s">
        <v>182</v>
      </c>
      <c r="E490" s="35" t="s">
        <v>181</v>
      </c>
      <c r="F490" s="33">
        <f>7732.8-0.2</f>
        <v>7732.6</v>
      </c>
      <c r="G490" s="150"/>
      <c r="H490" s="150"/>
      <c r="I490" s="33">
        <f>7732.8-0.2</f>
        <v>7732.6</v>
      </c>
    </row>
    <row r="491" spans="1:9" ht="30">
      <c r="A491" s="31" t="s">
        <v>52</v>
      </c>
      <c r="B491" s="60" t="s">
        <v>578</v>
      </c>
      <c r="C491" s="60">
        <v>200</v>
      </c>
      <c r="D491" s="35" t="s">
        <v>182</v>
      </c>
      <c r="E491" s="35" t="s">
        <v>181</v>
      </c>
      <c r="F491" s="163">
        <v>0.2</v>
      </c>
      <c r="G491" s="150"/>
      <c r="H491" s="150"/>
      <c r="I491" s="163">
        <v>0.2</v>
      </c>
    </row>
    <row r="492" spans="1:9" ht="15">
      <c r="A492" s="31" t="s">
        <v>99</v>
      </c>
      <c r="B492" s="60" t="s">
        <v>579</v>
      </c>
      <c r="C492" s="60"/>
      <c r="D492" s="47"/>
      <c r="E492" s="47"/>
      <c r="F492" s="163">
        <f>F493+F494</f>
        <v>150.6</v>
      </c>
      <c r="G492" s="150"/>
      <c r="H492" s="150"/>
      <c r="I492" s="163">
        <f>I493+I494</f>
        <v>150.6</v>
      </c>
    </row>
    <row r="493" spans="1:9" ht="30">
      <c r="A493" s="31" t="s">
        <v>52</v>
      </c>
      <c r="B493" s="28" t="s">
        <v>579</v>
      </c>
      <c r="C493" s="28">
        <v>200</v>
      </c>
      <c r="D493" s="35" t="s">
        <v>182</v>
      </c>
      <c r="E493" s="35" t="s">
        <v>181</v>
      </c>
      <c r="F493" s="33">
        <f>139.6+10</f>
        <v>149.6</v>
      </c>
      <c r="G493" s="150"/>
      <c r="H493" s="150"/>
      <c r="I493" s="33">
        <f>139.6+10</f>
        <v>149.6</v>
      </c>
    </row>
    <row r="494" spans="1:9" ht="15">
      <c r="A494" s="31" t="s">
        <v>22</v>
      </c>
      <c r="B494" s="28" t="s">
        <v>579</v>
      </c>
      <c r="C494" s="28">
        <v>800</v>
      </c>
      <c r="D494" s="35" t="s">
        <v>182</v>
      </c>
      <c r="E494" s="35" t="s">
        <v>181</v>
      </c>
      <c r="F494" s="33">
        <f>1</f>
        <v>1</v>
      </c>
      <c r="G494" s="150"/>
      <c r="H494" s="150"/>
      <c r="I494" s="33">
        <f>1</f>
        <v>1</v>
      </c>
    </row>
    <row r="495" spans="1:9" ht="30">
      <c r="A495" s="31" t="s">
        <v>101</v>
      </c>
      <c r="B495" s="28" t="s">
        <v>580</v>
      </c>
      <c r="C495" s="28"/>
      <c r="D495" s="47"/>
      <c r="E495" s="47"/>
      <c r="F495" s="33">
        <f>F496</f>
        <v>390.7</v>
      </c>
      <c r="G495" s="150"/>
      <c r="H495" s="150"/>
      <c r="I495" s="33">
        <f>I496</f>
        <v>390.7</v>
      </c>
    </row>
    <row r="496" spans="1:9" ht="30">
      <c r="A496" s="31" t="s">
        <v>52</v>
      </c>
      <c r="B496" s="28" t="s">
        <v>580</v>
      </c>
      <c r="C496" s="28">
        <v>200</v>
      </c>
      <c r="D496" s="35" t="s">
        <v>182</v>
      </c>
      <c r="E496" s="35" t="s">
        <v>181</v>
      </c>
      <c r="F496" s="33">
        <f>390.7</f>
        <v>390.7</v>
      </c>
      <c r="G496" s="150"/>
      <c r="H496" s="150"/>
      <c r="I496" s="33">
        <f>390.7</f>
        <v>390.7</v>
      </c>
    </row>
    <row r="497" spans="1:9" ht="30">
      <c r="A497" s="31" t="s">
        <v>102</v>
      </c>
      <c r="B497" s="28" t="s">
        <v>581</v>
      </c>
      <c r="C497" s="28"/>
      <c r="D497" s="35"/>
      <c r="E497" s="35"/>
      <c r="F497" s="33">
        <f>F498+F499</f>
        <v>848.2999999999996</v>
      </c>
      <c r="G497" s="150"/>
      <c r="H497" s="150"/>
      <c r="I497" s="33">
        <f>I498+I499</f>
        <v>848.2999999999996</v>
      </c>
    </row>
    <row r="498" spans="1:9" ht="30">
      <c r="A498" s="31" t="s">
        <v>52</v>
      </c>
      <c r="B498" s="28" t="s">
        <v>581</v>
      </c>
      <c r="C498" s="28">
        <v>200</v>
      </c>
      <c r="D498" s="35" t="s">
        <v>182</v>
      </c>
      <c r="E498" s="35" t="s">
        <v>181</v>
      </c>
      <c r="F498" s="33">
        <f>9122.4-F489-F492-F499-F495</f>
        <v>739.1999999999996</v>
      </c>
      <c r="G498" s="150"/>
      <c r="H498" s="150"/>
      <c r="I498" s="33">
        <f>9122.4-I489-I492-I499-I495</f>
        <v>739.1999999999996</v>
      </c>
    </row>
    <row r="499" spans="1:9" s="9" customFormat="1" ht="15">
      <c r="A499" s="31" t="s">
        <v>22</v>
      </c>
      <c r="B499" s="28" t="s">
        <v>581</v>
      </c>
      <c r="C499" s="28">
        <v>800</v>
      </c>
      <c r="D499" s="35" t="s">
        <v>182</v>
      </c>
      <c r="E499" s="35" t="s">
        <v>181</v>
      </c>
      <c r="F499" s="33">
        <f>105.1+4</f>
        <v>109.1</v>
      </c>
      <c r="G499" s="155"/>
      <c r="H499" s="155"/>
      <c r="I499" s="33">
        <f>105.1+4</f>
        <v>109.1</v>
      </c>
    </row>
    <row r="500" spans="1:9" ht="30">
      <c r="A500" s="27" t="s">
        <v>304</v>
      </c>
      <c r="B500" s="35" t="s">
        <v>299</v>
      </c>
      <c r="C500" s="35"/>
      <c r="D500" s="35"/>
      <c r="E500" s="35"/>
      <c r="F500" s="38">
        <f>F501</f>
        <v>8547.8</v>
      </c>
      <c r="G500" s="152"/>
      <c r="H500" s="152"/>
      <c r="I500" s="38">
        <f>I501</f>
        <v>8547.8</v>
      </c>
    </row>
    <row r="501" spans="1:9" ht="15">
      <c r="A501" s="31" t="s">
        <v>35</v>
      </c>
      <c r="B501" s="32" t="s">
        <v>381</v>
      </c>
      <c r="C501" s="32"/>
      <c r="D501" s="35"/>
      <c r="E501" s="35"/>
      <c r="F501" s="38">
        <f>F502+F509+F511+F513+F515+F507</f>
        <v>8547.8</v>
      </c>
      <c r="G501" s="150"/>
      <c r="H501" s="150"/>
      <c r="I501" s="38">
        <f>I502+I509+I511+I513+I515+I507</f>
        <v>8547.8</v>
      </c>
    </row>
    <row r="502" spans="1:9" ht="15">
      <c r="A502" s="31" t="s">
        <v>298</v>
      </c>
      <c r="B502" s="32" t="s">
        <v>382</v>
      </c>
      <c r="C502" s="32"/>
      <c r="D502" s="35"/>
      <c r="E502" s="35"/>
      <c r="F502" s="38">
        <f>+F503+F504+F505+F506</f>
        <v>5890.8</v>
      </c>
      <c r="G502" s="150"/>
      <c r="H502" s="150"/>
      <c r="I502" s="38">
        <f>+I503+I504+I505+I506</f>
        <v>5890.8</v>
      </c>
    </row>
    <row r="503" spans="1:9" ht="30">
      <c r="A503" s="31" t="s">
        <v>92</v>
      </c>
      <c r="B503" s="32" t="s">
        <v>382</v>
      </c>
      <c r="C503" s="32" t="s">
        <v>93</v>
      </c>
      <c r="D503" s="35" t="s">
        <v>182</v>
      </c>
      <c r="E503" s="35" t="s">
        <v>34</v>
      </c>
      <c r="F503" s="38">
        <v>2360</v>
      </c>
      <c r="G503" s="150"/>
      <c r="H503" s="150"/>
      <c r="I503" s="38">
        <v>2360</v>
      </c>
    </row>
    <row r="504" spans="1:9" ht="30">
      <c r="A504" s="31" t="s">
        <v>52</v>
      </c>
      <c r="B504" s="32" t="s">
        <v>382</v>
      </c>
      <c r="C504" s="32" t="s">
        <v>95</v>
      </c>
      <c r="D504" s="35" t="s">
        <v>182</v>
      </c>
      <c r="E504" s="35" t="s">
        <v>34</v>
      </c>
      <c r="F504" s="38">
        <v>3530.8</v>
      </c>
      <c r="G504" s="150"/>
      <c r="H504" s="150"/>
      <c r="I504" s="38">
        <v>3530.8</v>
      </c>
    </row>
    <row r="505" spans="1:9" ht="15" hidden="1">
      <c r="A505" s="31" t="s">
        <v>42</v>
      </c>
      <c r="B505" s="32" t="s">
        <v>382</v>
      </c>
      <c r="C505" s="32" t="s">
        <v>103</v>
      </c>
      <c r="D505" s="35" t="s">
        <v>182</v>
      </c>
      <c r="E505" s="35" t="s">
        <v>34</v>
      </c>
      <c r="F505" s="38">
        <v>0</v>
      </c>
      <c r="G505" s="150"/>
      <c r="H505" s="150"/>
      <c r="I505" s="38">
        <v>0</v>
      </c>
    </row>
    <row r="506" spans="1:9" ht="30" hidden="1">
      <c r="A506" s="31" t="s">
        <v>260</v>
      </c>
      <c r="B506" s="32" t="s">
        <v>382</v>
      </c>
      <c r="C506" s="32" t="s">
        <v>127</v>
      </c>
      <c r="D506" s="35" t="s">
        <v>182</v>
      </c>
      <c r="E506" s="35" t="s">
        <v>34</v>
      </c>
      <c r="F506" s="38"/>
      <c r="G506" s="150"/>
      <c r="H506" s="150"/>
      <c r="I506" s="38"/>
    </row>
    <row r="507" spans="1:9" ht="75">
      <c r="A507" s="27" t="s">
        <v>735</v>
      </c>
      <c r="B507" s="35" t="s">
        <v>752</v>
      </c>
      <c r="C507" s="32"/>
      <c r="D507" s="35"/>
      <c r="E507" s="35"/>
      <c r="F507" s="38">
        <f>F508</f>
        <v>1100</v>
      </c>
      <c r="G507" s="150"/>
      <c r="H507" s="150"/>
      <c r="I507" s="38">
        <f>I508</f>
        <v>1100</v>
      </c>
    </row>
    <row r="508" spans="1:9" ht="30">
      <c r="A508" s="27" t="s">
        <v>52</v>
      </c>
      <c r="B508" s="35" t="s">
        <v>752</v>
      </c>
      <c r="C508" s="32" t="s">
        <v>95</v>
      </c>
      <c r="D508" s="35" t="s">
        <v>182</v>
      </c>
      <c r="E508" s="35" t="s">
        <v>54</v>
      </c>
      <c r="F508" s="38">
        <v>1100</v>
      </c>
      <c r="G508" s="150"/>
      <c r="H508" s="150"/>
      <c r="I508" s="38">
        <v>1100</v>
      </c>
    </row>
    <row r="509" spans="1:9" ht="60">
      <c r="A509" s="27" t="s">
        <v>734</v>
      </c>
      <c r="B509" s="35" t="s">
        <v>747</v>
      </c>
      <c r="C509" s="32"/>
      <c r="D509" s="35"/>
      <c r="E509" s="35"/>
      <c r="F509" s="38">
        <f>F510</f>
        <v>972</v>
      </c>
      <c r="G509" s="150"/>
      <c r="H509" s="150"/>
      <c r="I509" s="38">
        <f>I510</f>
        <v>972</v>
      </c>
    </row>
    <row r="510" spans="1:9" ht="30">
      <c r="A510" s="31" t="s">
        <v>260</v>
      </c>
      <c r="B510" s="35" t="s">
        <v>747</v>
      </c>
      <c r="C510" s="32" t="s">
        <v>127</v>
      </c>
      <c r="D510" s="35" t="s">
        <v>182</v>
      </c>
      <c r="E510" s="35" t="s">
        <v>44</v>
      </c>
      <c r="F510" s="38">
        <v>972</v>
      </c>
      <c r="G510" s="150"/>
      <c r="H510" s="150"/>
      <c r="I510" s="38">
        <v>972</v>
      </c>
    </row>
    <row r="511" spans="1:9" ht="75">
      <c r="A511" s="27" t="s">
        <v>736</v>
      </c>
      <c r="B511" s="35" t="s">
        <v>748</v>
      </c>
      <c r="C511" s="32"/>
      <c r="D511" s="35"/>
      <c r="E511" s="35"/>
      <c r="F511" s="38">
        <f>F512</f>
        <v>165</v>
      </c>
      <c r="G511" s="150"/>
      <c r="H511" s="150"/>
      <c r="I511" s="38">
        <f>I512</f>
        <v>165</v>
      </c>
    </row>
    <row r="512" spans="1:9" ht="30">
      <c r="A512" s="31" t="s">
        <v>260</v>
      </c>
      <c r="B512" s="35" t="s">
        <v>748</v>
      </c>
      <c r="C512" s="32" t="s">
        <v>127</v>
      </c>
      <c r="D512" s="35" t="s">
        <v>182</v>
      </c>
      <c r="E512" s="35" t="s">
        <v>44</v>
      </c>
      <c r="F512" s="38">
        <v>165</v>
      </c>
      <c r="G512" s="150"/>
      <c r="H512" s="150"/>
      <c r="I512" s="38">
        <v>165</v>
      </c>
    </row>
    <row r="513" spans="1:9" ht="60">
      <c r="A513" s="27" t="s">
        <v>737</v>
      </c>
      <c r="B513" s="35" t="s">
        <v>753</v>
      </c>
      <c r="C513" s="32"/>
      <c r="D513" s="35"/>
      <c r="E513" s="35"/>
      <c r="F513" s="38">
        <f>F514</f>
        <v>420</v>
      </c>
      <c r="G513" s="150"/>
      <c r="H513" s="150"/>
      <c r="I513" s="38">
        <f>I514</f>
        <v>420</v>
      </c>
    </row>
    <row r="514" spans="1:9" ht="30">
      <c r="A514" s="31" t="s">
        <v>260</v>
      </c>
      <c r="B514" s="35" t="s">
        <v>753</v>
      </c>
      <c r="C514" s="32" t="s">
        <v>127</v>
      </c>
      <c r="D514" s="35" t="s">
        <v>182</v>
      </c>
      <c r="E514" s="35" t="s">
        <v>54</v>
      </c>
      <c r="F514" s="38">
        <v>420</v>
      </c>
      <c r="G514" s="150"/>
      <c r="H514" s="150"/>
      <c r="I514" s="38">
        <v>420</v>
      </c>
    </row>
    <row r="515" spans="1:9" ht="60" hidden="1">
      <c r="A515" s="31" t="s">
        <v>671</v>
      </c>
      <c r="B515" s="32" t="s">
        <v>582</v>
      </c>
      <c r="C515" s="32"/>
      <c r="D515" s="35"/>
      <c r="E515" s="35"/>
      <c r="F515" s="38">
        <f>F516</f>
        <v>0</v>
      </c>
      <c r="G515" s="150"/>
      <c r="H515" s="150"/>
      <c r="I515" s="38">
        <f>I516</f>
        <v>0</v>
      </c>
    </row>
    <row r="516" spans="1:9" ht="30" hidden="1">
      <c r="A516" s="31" t="s">
        <v>260</v>
      </c>
      <c r="B516" s="32" t="s">
        <v>582</v>
      </c>
      <c r="C516" s="32" t="s">
        <v>127</v>
      </c>
      <c r="D516" s="35" t="s">
        <v>182</v>
      </c>
      <c r="E516" s="35" t="s">
        <v>34</v>
      </c>
      <c r="F516" s="38"/>
      <c r="G516" s="150"/>
      <c r="H516" s="150"/>
      <c r="I516" s="38"/>
    </row>
    <row r="517" spans="1:9" ht="60">
      <c r="A517" s="27" t="s">
        <v>303</v>
      </c>
      <c r="B517" s="43" t="s">
        <v>301</v>
      </c>
      <c r="C517" s="35"/>
      <c r="D517" s="35"/>
      <c r="E517" s="35"/>
      <c r="F517" s="38">
        <f>F518</f>
        <v>103595.6</v>
      </c>
      <c r="G517" s="150"/>
      <c r="H517" s="150"/>
      <c r="I517" s="38">
        <f>I518</f>
        <v>103595.6</v>
      </c>
    </row>
    <row r="518" spans="1:9" ht="30">
      <c r="A518" s="31" t="s">
        <v>300</v>
      </c>
      <c r="B518" s="85" t="s">
        <v>383</v>
      </c>
      <c r="C518" s="32"/>
      <c r="D518" s="35"/>
      <c r="E518" s="35"/>
      <c r="F518" s="38">
        <f>F519</f>
        <v>103595.6</v>
      </c>
      <c r="G518" s="150"/>
      <c r="H518" s="150"/>
      <c r="I518" s="38">
        <f>I519</f>
        <v>103595.6</v>
      </c>
    </row>
    <row r="519" spans="1:9" ht="15">
      <c r="A519" s="31" t="s">
        <v>298</v>
      </c>
      <c r="B519" s="85" t="s">
        <v>384</v>
      </c>
      <c r="C519" s="32"/>
      <c r="D519" s="35"/>
      <c r="E519" s="35"/>
      <c r="F519" s="38">
        <f>F520</f>
        <v>103595.6</v>
      </c>
      <c r="G519" s="150"/>
      <c r="H519" s="150"/>
      <c r="I519" s="38">
        <f>I520</f>
        <v>103595.6</v>
      </c>
    </row>
    <row r="520" spans="1:9" ht="30">
      <c r="A520" s="31" t="s">
        <v>72</v>
      </c>
      <c r="B520" s="85" t="s">
        <v>384</v>
      </c>
      <c r="C520" s="32" t="s">
        <v>127</v>
      </c>
      <c r="D520" s="35" t="s">
        <v>182</v>
      </c>
      <c r="E520" s="35" t="s">
        <v>34</v>
      </c>
      <c r="F520" s="38">
        <f>103525.8+69.8</f>
        <v>103595.6</v>
      </c>
      <c r="G520" s="150"/>
      <c r="H520" s="150"/>
      <c r="I520" s="38">
        <f>103525.8+69.8</f>
        <v>103595.6</v>
      </c>
    </row>
    <row r="521" spans="1:9" ht="30">
      <c r="A521" s="36" t="s">
        <v>325</v>
      </c>
      <c r="B521" s="122" t="s">
        <v>302</v>
      </c>
      <c r="C521" s="32"/>
      <c r="D521" s="35"/>
      <c r="E521" s="35"/>
      <c r="F521" s="33">
        <f>SUM(F522)</f>
        <v>3300</v>
      </c>
      <c r="G521" s="150"/>
      <c r="H521" s="150"/>
      <c r="I521" s="38"/>
    </row>
    <row r="522" spans="1:9" ht="30">
      <c r="A522" s="56" t="s">
        <v>316</v>
      </c>
      <c r="B522" s="122" t="s">
        <v>376</v>
      </c>
      <c r="C522" s="32"/>
      <c r="D522" s="35"/>
      <c r="E522" s="35"/>
      <c r="F522" s="33">
        <f>SUM(F523)</f>
        <v>3300</v>
      </c>
      <c r="G522" s="150"/>
      <c r="H522" s="150"/>
      <c r="I522" s="38"/>
    </row>
    <row r="523" spans="1:9" ht="30">
      <c r="A523" s="56" t="s">
        <v>317</v>
      </c>
      <c r="B523" s="122" t="s">
        <v>376</v>
      </c>
      <c r="C523" s="32" t="s">
        <v>286</v>
      </c>
      <c r="D523" s="35" t="s">
        <v>182</v>
      </c>
      <c r="E523" s="35" t="s">
        <v>34</v>
      </c>
      <c r="F523" s="33">
        <v>3300</v>
      </c>
      <c r="G523" s="150"/>
      <c r="H523" s="150"/>
      <c r="I523" s="38"/>
    </row>
    <row r="524" spans="1:9" ht="28.5">
      <c r="A524" s="23" t="s">
        <v>541</v>
      </c>
      <c r="B524" s="24" t="s">
        <v>16</v>
      </c>
      <c r="C524" s="24"/>
      <c r="D524" s="25"/>
      <c r="E524" s="25"/>
      <c r="F524" s="53">
        <f>SUM(F525+F552+F557+F570)</f>
        <v>25465.8</v>
      </c>
      <c r="G524" s="150"/>
      <c r="H524" s="150"/>
      <c r="I524" s="53">
        <f>SUM(I525+I552+I557+I570)</f>
        <v>16040.8</v>
      </c>
    </row>
    <row r="525" spans="1:9" ht="30">
      <c r="A525" s="31" t="s">
        <v>84</v>
      </c>
      <c r="B525" s="28" t="s">
        <v>17</v>
      </c>
      <c r="C525" s="28"/>
      <c r="D525" s="29"/>
      <c r="E525" s="29"/>
      <c r="F525" s="33">
        <f>F541+F526+F544</f>
        <v>18195.8</v>
      </c>
      <c r="G525" s="150"/>
      <c r="H525" s="150"/>
      <c r="I525" s="33">
        <f>I541+I526+I544</f>
        <v>8770.8</v>
      </c>
    </row>
    <row r="526" spans="1:9" ht="15">
      <c r="A526" s="31" t="s">
        <v>35</v>
      </c>
      <c r="B526" s="28" t="s">
        <v>36</v>
      </c>
      <c r="C526" s="28"/>
      <c r="D526" s="29"/>
      <c r="E526" s="29"/>
      <c r="F526" s="33">
        <f>SUM(F527+F530+F537)</f>
        <v>15385.8</v>
      </c>
      <c r="G526" s="150"/>
      <c r="H526" s="150"/>
      <c r="I526" s="33">
        <f>SUM(I527+I530+I537)</f>
        <v>5960.799999999999</v>
      </c>
    </row>
    <row r="527" spans="1:9" ht="15">
      <c r="A527" s="31" t="s">
        <v>38</v>
      </c>
      <c r="B527" s="28" t="s">
        <v>39</v>
      </c>
      <c r="C527" s="28"/>
      <c r="D527" s="29"/>
      <c r="E527" s="29"/>
      <c r="F527" s="33">
        <f>F528</f>
        <v>10029.3</v>
      </c>
      <c r="G527" s="150"/>
      <c r="H527" s="150"/>
      <c r="I527" s="33">
        <f>I528</f>
        <v>1671.6</v>
      </c>
    </row>
    <row r="528" spans="1:9" ht="30">
      <c r="A528" s="31" t="s">
        <v>40</v>
      </c>
      <c r="B528" s="28" t="s">
        <v>41</v>
      </c>
      <c r="C528" s="28"/>
      <c r="D528" s="29"/>
      <c r="E528" s="29"/>
      <c r="F528" s="33">
        <f>F529</f>
        <v>10029.3</v>
      </c>
      <c r="G528" s="150"/>
      <c r="H528" s="150"/>
      <c r="I528" s="33">
        <f>I529</f>
        <v>1671.6</v>
      </c>
    </row>
    <row r="529" spans="1:9" ht="15">
      <c r="A529" s="31" t="s">
        <v>42</v>
      </c>
      <c r="B529" s="28" t="s">
        <v>41</v>
      </c>
      <c r="C529" s="28">
        <v>300</v>
      </c>
      <c r="D529" s="29" t="s">
        <v>31</v>
      </c>
      <c r="E529" s="29" t="s">
        <v>34</v>
      </c>
      <c r="F529" s="33">
        <v>10029.3</v>
      </c>
      <c r="G529" s="150">
        <f>Ведомственная!G411</f>
        <v>10029.3</v>
      </c>
      <c r="H529" s="150">
        <f>Ведомственная!H411</f>
        <v>1671.6</v>
      </c>
      <c r="I529" s="33">
        <v>1671.6</v>
      </c>
    </row>
    <row r="530" spans="1:9" ht="15">
      <c r="A530" s="31" t="s">
        <v>55</v>
      </c>
      <c r="B530" s="28" t="s">
        <v>56</v>
      </c>
      <c r="C530" s="28"/>
      <c r="D530" s="29"/>
      <c r="E530" s="29"/>
      <c r="F530" s="33">
        <f>F531+F533+F535</f>
        <v>3932.8</v>
      </c>
      <c r="G530" s="150"/>
      <c r="H530" s="150"/>
      <c r="I530" s="33">
        <f>I531+I533+I535</f>
        <v>3332.8</v>
      </c>
    </row>
    <row r="531" spans="1:9" ht="15">
      <c r="A531" s="31" t="s">
        <v>57</v>
      </c>
      <c r="B531" s="28" t="s">
        <v>58</v>
      </c>
      <c r="C531" s="28"/>
      <c r="D531" s="29"/>
      <c r="E531" s="29"/>
      <c r="F531" s="33">
        <f>F532</f>
        <v>1636.5</v>
      </c>
      <c r="G531" s="150"/>
      <c r="H531" s="150"/>
      <c r="I531" s="33">
        <f>I532</f>
        <v>970.5</v>
      </c>
    </row>
    <row r="532" spans="1:9" ht="15">
      <c r="A532" s="31" t="s">
        <v>42</v>
      </c>
      <c r="B532" s="28" t="s">
        <v>58</v>
      </c>
      <c r="C532" s="28">
        <v>300</v>
      </c>
      <c r="D532" s="29" t="s">
        <v>31</v>
      </c>
      <c r="E532" s="29" t="s">
        <v>54</v>
      </c>
      <c r="F532" s="33">
        <v>1636.5</v>
      </c>
      <c r="G532" s="150">
        <f>Ведомственная!G490</f>
        <v>1636.5</v>
      </c>
      <c r="H532" s="150">
        <f>Ведомственная!H490</f>
        <v>970.5</v>
      </c>
      <c r="I532" s="33">
        <v>970.5</v>
      </c>
    </row>
    <row r="533" spans="1:9" ht="30">
      <c r="A533" s="31" t="s">
        <v>59</v>
      </c>
      <c r="B533" s="28" t="s">
        <v>60</v>
      </c>
      <c r="C533" s="28"/>
      <c r="D533" s="29"/>
      <c r="E533" s="29"/>
      <c r="F533" s="33">
        <f>F534</f>
        <v>1651.3</v>
      </c>
      <c r="G533" s="150"/>
      <c r="H533" s="150"/>
      <c r="I533" s="33">
        <f>I534</f>
        <v>1717.3</v>
      </c>
    </row>
    <row r="534" spans="1:9" ht="15">
      <c r="A534" s="31" t="s">
        <v>42</v>
      </c>
      <c r="B534" s="28" t="s">
        <v>60</v>
      </c>
      <c r="C534" s="28">
        <v>300</v>
      </c>
      <c r="D534" s="29" t="s">
        <v>31</v>
      </c>
      <c r="E534" s="29" t="s">
        <v>54</v>
      </c>
      <c r="F534" s="33">
        <v>1651.3</v>
      </c>
      <c r="G534" s="150">
        <f>Ведомственная!G492</f>
        <v>1651.3</v>
      </c>
      <c r="H534" s="150">
        <f>Ведомственная!H492</f>
        <v>1717.3</v>
      </c>
      <c r="I534" s="33">
        <v>1717.3</v>
      </c>
    </row>
    <row r="535" spans="1:9" ht="30">
      <c r="A535" s="31" t="s">
        <v>492</v>
      </c>
      <c r="B535" s="32" t="s">
        <v>493</v>
      </c>
      <c r="C535" s="29"/>
      <c r="D535" s="29"/>
      <c r="E535" s="29"/>
      <c r="F535" s="33">
        <f>F536</f>
        <v>645</v>
      </c>
      <c r="G535" s="150"/>
      <c r="H535" s="150"/>
      <c r="I535" s="33">
        <f>I536</f>
        <v>645</v>
      </c>
    </row>
    <row r="536" spans="1:9" ht="15">
      <c r="A536" s="31" t="s">
        <v>42</v>
      </c>
      <c r="B536" s="32" t="s">
        <v>493</v>
      </c>
      <c r="C536" s="29" t="s">
        <v>103</v>
      </c>
      <c r="D536" s="29" t="s">
        <v>31</v>
      </c>
      <c r="E536" s="29" t="s">
        <v>54</v>
      </c>
      <c r="F536" s="38">
        <v>645</v>
      </c>
      <c r="G536" s="150">
        <f>Ведомственная!G494</f>
        <v>645</v>
      </c>
      <c r="H536" s="150">
        <f>Ведомственная!H494</f>
        <v>645</v>
      </c>
      <c r="I536" s="38">
        <v>645</v>
      </c>
    </row>
    <row r="537" spans="1:9" ht="15">
      <c r="A537" s="31" t="s">
        <v>61</v>
      </c>
      <c r="B537" s="28" t="s">
        <v>62</v>
      </c>
      <c r="C537" s="28"/>
      <c r="D537" s="29"/>
      <c r="E537" s="29"/>
      <c r="F537" s="33">
        <f>F538</f>
        <v>1423.7</v>
      </c>
      <c r="G537" s="150"/>
      <c r="H537" s="150"/>
      <c r="I537" s="33">
        <f>I538</f>
        <v>956.4000000000001</v>
      </c>
    </row>
    <row r="538" spans="1:9" ht="15">
      <c r="A538" s="31" t="s">
        <v>63</v>
      </c>
      <c r="B538" s="28" t="s">
        <v>64</v>
      </c>
      <c r="C538" s="28"/>
      <c r="D538" s="29"/>
      <c r="E538" s="29"/>
      <c r="F538" s="33">
        <f>F539+F540</f>
        <v>1423.7</v>
      </c>
      <c r="G538" s="150"/>
      <c r="H538" s="150"/>
      <c r="I538" s="33">
        <f>I539+I540</f>
        <v>956.4000000000001</v>
      </c>
    </row>
    <row r="539" spans="1:9" ht="30">
      <c r="A539" s="31" t="s">
        <v>52</v>
      </c>
      <c r="B539" s="28" t="s">
        <v>64</v>
      </c>
      <c r="C539" s="28">
        <v>200</v>
      </c>
      <c r="D539" s="29" t="s">
        <v>31</v>
      </c>
      <c r="E539" s="29" t="s">
        <v>54</v>
      </c>
      <c r="F539" s="33">
        <v>910.5</v>
      </c>
      <c r="G539" s="150">
        <f>Ведомственная!G497</f>
        <v>910.5</v>
      </c>
      <c r="H539" s="150">
        <f>Ведомственная!H497</f>
        <v>443.2</v>
      </c>
      <c r="I539" s="33">
        <v>443.2</v>
      </c>
    </row>
    <row r="540" spans="1:9" ht="15">
      <c r="A540" s="31" t="s">
        <v>42</v>
      </c>
      <c r="B540" s="28" t="s">
        <v>64</v>
      </c>
      <c r="C540" s="28">
        <v>300</v>
      </c>
      <c r="D540" s="29" t="s">
        <v>31</v>
      </c>
      <c r="E540" s="29" t="s">
        <v>54</v>
      </c>
      <c r="F540" s="33">
        <v>513.2</v>
      </c>
      <c r="G540" s="150">
        <f>Ведомственная!G498</f>
        <v>513.2</v>
      </c>
      <c r="H540" s="150">
        <f>Ведомственная!H498</f>
        <v>513.2</v>
      </c>
      <c r="I540" s="33">
        <v>513.2</v>
      </c>
    </row>
    <row r="541" spans="1:9" ht="45" hidden="1">
      <c r="A541" s="31" t="s">
        <v>18</v>
      </c>
      <c r="B541" s="28" t="s">
        <v>19</v>
      </c>
      <c r="C541" s="28"/>
      <c r="D541" s="29"/>
      <c r="E541" s="29"/>
      <c r="F541" s="33">
        <f>SUM(F542)</f>
        <v>0</v>
      </c>
      <c r="G541" s="150"/>
      <c r="H541" s="150"/>
      <c r="I541" s="33">
        <f>SUM(I542)</f>
        <v>0</v>
      </c>
    </row>
    <row r="542" spans="1:9" ht="15" hidden="1">
      <c r="A542" s="31" t="s">
        <v>20</v>
      </c>
      <c r="B542" s="28" t="s">
        <v>21</v>
      </c>
      <c r="C542" s="28"/>
      <c r="D542" s="29"/>
      <c r="E542" s="29"/>
      <c r="F542" s="33">
        <f>F543</f>
        <v>0</v>
      </c>
      <c r="G542" s="150"/>
      <c r="H542" s="150"/>
      <c r="I542" s="33">
        <f>I543</f>
        <v>0</v>
      </c>
    </row>
    <row r="543" spans="1:9" ht="15" hidden="1">
      <c r="A543" s="31" t="s">
        <v>22</v>
      </c>
      <c r="B543" s="28" t="s">
        <v>21</v>
      </c>
      <c r="C543" s="28">
        <v>800</v>
      </c>
      <c r="D543" s="29" t="s">
        <v>13</v>
      </c>
      <c r="E543" s="29" t="s">
        <v>15</v>
      </c>
      <c r="F543" s="33">
        <v>0</v>
      </c>
      <c r="G543" s="150"/>
      <c r="H543" s="150"/>
      <c r="I543" s="33">
        <v>0</v>
      </c>
    </row>
    <row r="544" spans="1:9" ht="30">
      <c r="A544" s="31" t="s">
        <v>45</v>
      </c>
      <c r="B544" s="28" t="s">
        <v>46</v>
      </c>
      <c r="C544" s="28"/>
      <c r="D544" s="29"/>
      <c r="E544" s="29"/>
      <c r="F544" s="33">
        <f>SUM(F545+F549)</f>
        <v>2810</v>
      </c>
      <c r="G544" s="150"/>
      <c r="H544" s="150"/>
      <c r="I544" s="33">
        <f>SUM(I545+I549)</f>
        <v>2810</v>
      </c>
    </row>
    <row r="545" spans="1:9" ht="15">
      <c r="A545" s="31" t="s">
        <v>47</v>
      </c>
      <c r="B545" s="28" t="s">
        <v>48</v>
      </c>
      <c r="C545" s="28"/>
      <c r="D545" s="29"/>
      <c r="E545" s="29"/>
      <c r="F545" s="33">
        <f>F546</f>
        <v>2810</v>
      </c>
      <c r="G545" s="150"/>
      <c r="H545" s="150"/>
      <c r="I545" s="33">
        <f>I546</f>
        <v>2810</v>
      </c>
    </row>
    <row r="546" spans="1:9" ht="30">
      <c r="A546" s="31" t="s">
        <v>49</v>
      </c>
      <c r="B546" s="28" t="s">
        <v>50</v>
      </c>
      <c r="C546" s="28"/>
      <c r="D546" s="29"/>
      <c r="E546" s="29"/>
      <c r="F546" s="33">
        <f>F547+F548</f>
        <v>2810</v>
      </c>
      <c r="G546" s="150"/>
      <c r="H546" s="150"/>
      <c r="I546" s="33">
        <f>I547+I548</f>
        <v>2810</v>
      </c>
    </row>
    <row r="547" spans="1:9" ht="45">
      <c r="A547" s="31" t="s">
        <v>51</v>
      </c>
      <c r="B547" s="28" t="s">
        <v>50</v>
      </c>
      <c r="C547" s="28">
        <v>100</v>
      </c>
      <c r="D547" s="29" t="s">
        <v>31</v>
      </c>
      <c r="E547" s="29" t="s">
        <v>44</v>
      </c>
      <c r="F547" s="33">
        <v>1657.6</v>
      </c>
      <c r="G547" s="150">
        <f>Ведомственная!G424</f>
        <v>1657.6</v>
      </c>
      <c r="H547" s="150">
        <f>Ведомственная!H424</f>
        <v>1657.6</v>
      </c>
      <c r="I547" s="33">
        <v>1657.6</v>
      </c>
    </row>
    <row r="548" spans="1:9" ht="30">
      <c r="A548" s="31" t="s">
        <v>52</v>
      </c>
      <c r="B548" s="28" t="s">
        <v>50</v>
      </c>
      <c r="C548" s="28">
        <v>200</v>
      </c>
      <c r="D548" s="29" t="s">
        <v>31</v>
      </c>
      <c r="E548" s="29" t="s">
        <v>44</v>
      </c>
      <c r="F548" s="33">
        <v>1152.4</v>
      </c>
      <c r="G548" s="150">
        <f>Ведомственная!G425</f>
        <v>1152.4</v>
      </c>
      <c r="H548" s="150">
        <f>Ведомственная!H425</f>
        <v>1152.4</v>
      </c>
      <c r="I548" s="33">
        <v>1152.4</v>
      </c>
    </row>
    <row r="549" spans="1:9" s="9" customFormat="1" ht="15" hidden="1">
      <c r="A549" s="31" t="s">
        <v>620</v>
      </c>
      <c r="B549" s="28" t="s">
        <v>621</v>
      </c>
      <c r="C549" s="28"/>
      <c r="D549" s="29"/>
      <c r="E549" s="29"/>
      <c r="F549" s="33">
        <f>SUM(F550)</f>
        <v>0</v>
      </c>
      <c r="G549" s="151"/>
      <c r="H549" s="151"/>
      <c r="I549" s="33">
        <f>SUM(I550)</f>
        <v>0</v>
      </c>
    </row>
    <row r="550" spans="1:9" ht="30" hidden="1">
      <c r="A550" s="31" t="s">
        <v>49</v>
      </c>
      <c r="B550" s="28" t="s">
        <v>622</v>
      </c>
      <c r="C550" s="28"/>
      <c r="D550" s="29"/>
      <c r="E550" s="29"/>
      <c r="F550" s="33">
        <f>SUM(F551)</f>
        <v>0</v>
      </c>
      <c r="G550" s="150"/>
      <c r="H550" s="150"/>
      <c r="I550" s="33">
        <f>SUM(I551)</f>
        <v>0</v>
      </c>
    </row>
    <row r="551" spans="1:9" ht="30" hidden="1">
      <c r="A551" s="31" t="s">
        <v>52</v>
      </c>
      <c r="B551" s="28" t="s">
        <v>622</v>
      </c>
      <c r="C551" s="28">
        <v>200</v>
      </c>
      <c r="D551" s="29" t="s">
        <v>31</v>
      </c>
      <c r="E551" s="29" t="s">
        <v>13</v>
      </c>
      <c r="F551" s="33"/>
      <c r="G551" s="150"/>
      <c r="H551" s="150"/>
      <c r="I551" s="33"/>
    </row>
    <row r="552" spans="1:9" ht="15">
      <c r="A552" s="31" t="s">
        <v>86</v>
      </c>
      <c r="B552" s="28" t="s">
        <v>65</v>
      </c>
      <c r="C552" s="28"/>
      <c r="D552" s="29"/>
      <c r="E552" s="29"/>
      <c r="F552" s="33">
        <f>F553</f>
        <v>250.5</v>
      </c>
      <c r="G552" s="150"/>
      <c r="H552" s="150"/>
      <c r="I552" s="33">
        <f>I553</f>
        <v>250.5</v>
      </c>
    </row>
    <row r="553" spans="1:9" s="9" customFormat="1" ht="15">
      <c r="A553" s="31" t="s">
        <v>35</v>
      </c>
      <c r="B553" s="28" t="s">
        <v>66</v>
      </c>
      <c r="C553" s="28"/>
      <c r="D553" s="29"/>
      <c r="E553" s="29"/>
      <c r="F553" s="33">
        <f>F554</f>
        <v>250.5</v>
      </c>
      <c r="G553" s="151"/>
      <c r="H553" s="151"/>
      <c r="I553" s="33">
        <f>I554</f>
        <v>250.5</v>
      </c>
    </row>
    <row r="554" spans="1:9" ht="15">
      <c r="A554" s="31" t="s">
        <v>37</v>
      </c>
      <c r="B554" s="28" t="s">
        <v>67</v>
      </c>
      <c r="C554" s="28"/>
      <c r="D554" s="29"/>
      <c r="E554" s="29"/>
      <c r="F554" s="33">
        <f>F555+F556</f>
        <v>250.5</v>
      </c>
      <c r="G554" s="150"/>
      <c r="H554" s="150"/>
      <c r="I554" s="33">
        <f>I555+I556</f>
        <v>250.5</v>
      </c>
    </row>
    <row r="555" spans="1:9" ht="30">
      <c r="A555" s="31" t="s">
        <v>52</v>
      </c>
      <c r="B555" s="28" t="s">
        <v>67</v>
      </c>
      <c r="C555" s="28">
        <v>200</v>
      </c>
      <c r="D555" s="29" t="s">
        <v>31</v>
      </c>
      <c r="E555" s="29" t="s">
        <v>54</v>
      </c>
      <c r="F555" s="33">
        <v>250.5</v>
      </c>
      <c r="G555" s="150">
        <f>Ведомственная!G502</f>
        <v>250.5</v>
      </c>
      <c r="H555" s="150">
        <f>Ведомственная!H502</f>
        <v>250.5</v>
      </c>
      <c r="I555" s="33">
        <v>250.5</v>
      </c>
    </row>
    <row r="556" spans="1:9" ht="15" hidden="1">
      <c r="A556" s="31" t="s">
        <v>42</v>
      </c>
      <c r="B556" s="28" t="s">
        <v>67</v>
      </c>
      <c r="C556" s="28">
        <v>300</v>
      </c>
      <c r="D556" s="29" t="s">
        <v>31</v>
      </c>
      <c r="E556" s="29" t="s">
        <v>54</v>
      </c>
      <c r="F556" s="33"/>
      <c r="G556" s="150"/>
      <c r="H556" s="150"/>
      <c r="I556" s="33"/>
    </row>
    <row r="557" spans="1:9" s="9" customFormat="1" ht="15">
      <c r="A557" s="31" t="s">
        <v>87</v>
      </c>
      <c r="B557" s="28" t="s">
        <v>68</v>
      </c>
      <c r="C557" s="28"/>
      <c r="D557" s="29"/>
      <c r="E557" s="29"/>
      <c r="F557" s="33">
        <f>F566+F558+F560+F564</f>
        <v>30</v>
      </c>
      <c r="G557" s="151"/>
      <c r="H557" s="151"/>
      <c r="I557" s="33">
        <f>I566+I558+I560+I564</f>
        <v>30</v>
      </c>
    </row>
    <row r="558" spans="1:9" ht="15">
      <c r="A558" s="31" t="s">
        <v>37</v>
      </c>
      <c r="B558" s="28" t="s">
        <v>623</v>
      </c>
      <c r="C558" s="28"/>
      <c r="D558" s="29"/>
      <c r="E558" s="29"/>
      <c r="F558" s="33">
        <f>SUM(F559)</f>
        <v>0</v>
      </c>
      <c r="G558" s="150"/>
      <c r="H558" s="150"/>
      <c r="I558" s="33">
        <f>SUM(I559)</f>
        <v>0</v>
      </c>
    </row>
    <row r="559" spans="1:9" ht="30" hidden="1">
      <c r="A559" s="31" t="s">
        <v>52</v>
      </c>
      <c r="B559" s="28" t="s">
        <v>623</v>
      </c>
      <c r="C559" s="28">
        <v>200</v>
      </c>
      <c r="D559" s="29" t="s">
        <v>31</v>
      </c>
      <c r="E559" s="29" t="s">
        <v>78</v>
      </c>
      <c r="F559" s="33"/>
      <c r="G559" s="150"/>
      <c r="H559" s="150"/>
      <c r="I559" s="33"/>
    </row>
    <row r="560" spans="1:9" s="9" customFormat="1" ht="15">
      <c r="A560" s="31" t="s">
        <v>35</v>
      </c>
      <c r="B560" s="28" t="s">
        <v>490</v>
      </c>
      <c r="C560" s="28"/>
      <c r="D560" s="90"/>
      <c r="E560" s="90"/>
      <c r="F560" s="33">
        <f>F561</f>
        <v>30</v>
      </c>
      <c r="G560" s="151"/>
      <c r="H560" s="151"/>
      <c r="I560" s="33">
        <f>I561</f>
        <v>30</v>
      </c>
    </row>
    <row r="561" spans="1:9" ht="15">
      <c r="A561" s="31" t="s">
        <v>37</v>
      </c>
      <c r="B561" s="28" t="s">
        <v>491</v>
      </c>
      <c r="C561" s="28"/>
      <c r="D561" s="90"/>
      <c r="E561" s="90"/>
      <c r="F561" s="33">
        <f>SUM(F562:F563)</f>
        <v>30</v>
      </c>
      <c r="G561" s="150"/>
      <c r="H561" s="150"/>
      <c r="I561" s="33">
        <f>SUM(I562:I563)</f>
        <v>30</v>
      </c>
    </row>
    <row r="562" spans="1:9" ht="30">
      <c r="A562" s="31" t="s">
        <v>52</v>
      </c>
      <c r="B562" s="28" t="s">
        <v>491</v>
      </c>
      <c r="C562" s="28">
        <v>200</v>
      </c>
      <c r="D562" s="29" t="s">
        <v>31</v>
      </c>
      <c r="E562" s="29" t="s">
        <v>54</v>
      </c>
      <c r="F562" s="33">
        <v>30</v>
      </c>
      <c r="G562" s="150">
        <f>Ведомственная!G341</f>
        <v>30</v>
      </c>
      <c r="H562" s="150">
        <f>Ведомственная!H341</f>
        <v>30</v>
      </c>
      <c r="I562" s="33">
        <v>30</v>
      </c>
    </row>
    <row r="563" spans="1:9" ht="30" hidden="1">
      <c r="A563" s="31" t="s">
        <v>72</v>
      </c>
      <c r="B563" s="28" t="s">
        <v>491</v>
      </c>
      <c r="C563" s="28">
        <v>600</v>
      </c>
      <c r="D563" s="29" t="s">
        <v>31</v>
      </c>
      <c r="E563" s="29" t="s">
        <v>78</v>
      </c>
      <c r="F563" s="33"/>
      <c r="G563" s="150"/>
      <c r="H563" s="150"/>
      <c r="I563" s="33"/>
    </row>
    <row r="564" spans="1:9" ht="45" hidden="1">
      <c r="A564" s="31" t="s">
        <v>624</v>
      </c>
      <c r="B564" s="84" t="s">
        <v>625</v>
      </c>
      <c r="C564" s="85"/>
      <c r="D564" s="29"/>
      <c r="E564" s="29"/>
      <c r="F564" s="33">
        <f>SUM(F565)</f>
        <v>0</v>
      </c>
      <c r="G564" s="150"/>
      <c r="H564" s="150"/>
      <c r="I564" s="33">
        <f>SUM(I565)</f>
        <v>0</v>
      </c>
    </row>
    <row r="565" spans="1:9" ht="30" hidden="1">
      <c r="A565" s="31" t="s">
        <v>126</v>
      </c>
      <c r="B565" s="84" t="s">
        <v>625</v>
      </c>
      <c r="C565" s="85">
        <v>600</v>
      </c>
      <c r="D565" s="29" t="s">
        <v>118</v>
      </c>
      <c r="E565" s="29" t="s">
        <v>34</v>
      </c>
      <c r="F565" s="33"/>
      <c r="G565" s="150"/>
      <c r="H565" s="150"/>
      <c r="I565" s="33"/>
    </row>
    <row r="566" spans="1:9" ht="30" hidden="1">
      <c r="A566" s="31" t="s">
        <v>69</v>
      </c>
      <c r="B566" s="28" t="s">
        <v>70</v>
      </c>
      <c r="C566" s="28"/>
      <c r="D566" s="29"/>
      <c r="E566" s="29"/>
      <c r="F566" s="33">
        <f>F567</f>
        <v>0</v>
      </c>
      <c r="G566" s="150"/>
      <c r="H566" s="150"/>
      <c r="I566" s="33">
        <f>I567</f>
        <v>0</v>
      </c>
    </row>
    <row r="567" spans="1:9" ht="15" hidden="1">
      <c r="A567" s="31" t="s">
        <v>37</v>
      </c>
      <c r="B567" s="28" t="s">
        <v>71</v>
      </c>
      <c r="C567" s="28"/>
      <c r="D567" s="29"/>
      <c r="E567" s="29"/>
      <c r="F567" s="33">
        <f>SUM(F568:F569)</f>
        <v>0</v>
      </c>
      <c r="G567" s="150"/>
      <c r="H567" s="150"/>
      <c r="I567" s="33">
        <f>SUM(I568:I569)</f>
        <v>0</v>
      </c>
    </row>
    <row r="568" spans="1:9" ht="30" hidden="1">
      <c r="A568" s="31" t="s">
        <v>52</v>
      </c>
      <c r="B568" s="28" t="s">
        <v>71</v>
      </c>
      <c r="C568" s="28">
        <v>200</v>
      </c>
      <c r="D568" s="29" t="s">
        <v>31</v>
      </c>
      <c r="E568" s="29" t="s">
        <v>54</v>
      </c>
      <c r="F568" s="33"/>
      <c r="G568" s="150"/>
      <c r="H568" s="150"/>
      <c r="I568" s="33"/>
    </row>
    <row r="569" spans="1:9" ht="30" hidden="1">
      <c r="A569" s="31" t="s">
        <v>72</v>
      </c>
      <c r="B569" s="28" t="s">
        <v>71</v>
      </c>
      <c r="C569" s="28">
        <v>600</v>
      </c>
      <c r="D569" s="29" t="s">
        <v>31</v>
      </c>
      <c r="E569" s="29" t="s">
        <v>54</v>
      </c>
      <c r="F569" s="33"/>
      <c r="G569" s="150"/>
      <c r="H569" s="150"/>
      <c r="I569" s="33"/>
    </row>
    <row r="570" spans="1:9" ht="45">
      <c r="A570" s="31" t="s">
        <v>652</v>
      </c>
      <c r="B570" s="28" t="s">
        <v>79</v>
      </c>
      <c r="C570" s="28"/>
      <c r="D570" s="29"/>
      <c r="E570" s="29"/>
      <c r="F570" s="33">
        <f>F571</f>
        <v>6989.5</v>
      </c>
      <c r="G570" s="150"/>
      <c r="H570" s="150"/>
      <c r="I570" s="33">
        <f>I571</f>
        <v>6989.5</v>
      </c>
    </row>
    <row r="571" spans="1:9" ht="30">
      <c r="A571" s="31" t="s">
        <v>80</v>
      </c>
      <c r="B571" s="28" t="s">
        <v>81</v>
      </c>
      <c r="C571" s="28"/>
      <c r="D571" s="29"/>
      <c r="E571" s="29"/>
      <c r="F571" s="33">
        <f>F572+F575+F577+F579</f>
        <v>6989.5</v>
      </c>
      <c r="G571" s="150"/>
      <c r="H571" s="150"/>
      <c r="I571" s="33">
        <f>I572+I575+I577+I579</f>
        <v>6989.5</v>
      </c>
    </row>
    <row r="572" spans="1:9" ht="15">
      <c r="A572" s="31" t="s">
        <v>82</v>
      </c>
      <c r="B572" s="28" t="s">
        <v>83</v>
      </c>
      <c r="C572" s="28"/>
      <c r="D572" s="29"/>
      <c r="E572" s="29"/>
      <c r="F572" s="33">
        <f>F573+F574</f>
        <v>4253.5</v>
      </c>
      <c r="G572" s="150"/>
      <c r="H572" s="150"/>
      <c r="I572" s="33">
        <f>I573+I574</f>
        <v>4253.5</v>
      </c>
    </row>
    <row r="573" spans="1:9" ht="45">
      <c r="A573" s="31" t="s">
        <v>51</v>
      </c>
      <c r="B573" s="28" t="s">
        <v>83</v>
      </c>
      <c r="C573" s="28">
        <v>100</v>
      </c>
      <c r="D573" s="29" t="s">
        <v>31</v>
      </c>
      <c r="E573" s="29" t="s">
        <v>78</v>
      </c>
      <c r="F573" s="33">
        <v>4246.5</v>
      </c>
      <c r="G573" s="150">
        <f>SUM(Ведомственная!G565)</f>
        <v>4246.5</v>
      </c>
      <c r="H573" s="150">
        <f>SUM(Ведомственная!H565)</f>
        <v>4246.5</v>
      </c>
      <c r="I573" s="33">
        <v>4246.5</v>
      </c>
    </row>
    <row r="574" spans="1:9" ht="30">
      <c r="A574" s="31" t="s">
        <v>52</v>
      </c>
      <c r="B574" s="28" t="s">
        <v>83</v>
      </c>
      <c r="C574" s="28">
        <v>200</v>
      </c>
      <c r="D574" s="29" t="s">
        <v>31</v>
      </c>
      <c r="E574" s="29" t="s">
        <v>78</v>
      </c>
      <c r="F574" s="33">
        <v>7</v>
      </c>
      <c r="G574" s="150">
        <f>SUM(Ведомственная!G566)</f>
        <v>7</v>
      </c>
      <c r="H574" s="150">
        <f>SUM(Ведомственная!H566)</f>
        <v>7</v>
      </c>
      <c r="I574" s="33">
        <v>7</v>
      </c>
    </row>
    <row r="575" spans="1:9" s="9" customFormat="1" ht="15">
      <c r="A575" s="31" t="s">
        <v>99</v>
      </c>
      <c r="B575" s="60" t="s">
        <v>574</v>
      </c>
      <c r="C575" s="60"/>
      <c r="D575" s="29"/>
      <c r="E575" s="29"/>
      <c r="F575" s="33">
        <f>F576</f>
        <v>452.5</v>
      </c>
      <c r="G575" s="151"/>
      <c r="H575" s="151"/>
      <c r="I575" s="33">
        <f>I576</f>
        <v>452.5</v>
      </c>
    </row>
    <row r="576" spans="1:9" ht="30">
      <c r="A576" s="31" t="s">
        <v>52</v>
      </c>
      <c r="B576" s="60" t="s">
        <v>574</v>
      </c>
      <c r="C576" s="28">
        <v>200</v>
      </c>
      <c r="D576" s="29" t="s">
        <v>31</v>
      </c>
      <c r="E576" s="29" t="s">
        <v>78</v>
      </c>
      <c r="F576" s="33">
        <v>452.5</v>
      </c>
      <c r="G576" s="150">
        <f>SUM(Ведомственная!G568)</f>
        <v>452.5</v>
      </c>
      <c r="H576" s="150">
        <f>SUM(Ведомственная!H568)</f>
        <v>452.5</v>
      </c>
      <c r="I576" s="33">
        <v>452.5</v>
      </c>
    </row>
    <row r="577" spans="1:9" s="9" customFormat="1" ht="30">
      <c r="A577" s="31" t="s">
        <v>101</v>
      </c>
      <c r="B577" s="60" t="s">
        <v>575</v>
      </c>
      <c r="C577" s="28"/>
      <c r="D577" s="29"/>
      <c r="E577" s="29"/>
      <c r="F577" s="33">
        <f>F578</f>
        <v>1343.9</v>
      </c>
      <c r="G577" s="151"/>
      <c r="H577" s="151"/>
      <c r="I577" s="33">
        <f>I578</f>
        <v>1303.9</v>
      </c>
    </row>
    <row r="578" spans="1:9" ht="30">
      <c r="A578" s="31" t="s">
        <v>52</v>
      </c>
      <c r="B578" s="60" t="s">
        <v>575</v>
      </c>
      <c r="C578" s="28">
        <v>200</v>
      </c>
      <c r="D578" s="29" t="s">
        <v>31</v>
      </c>
      <c r="E578" s="29" t="s">
        <v>78</v>
      </c>
      <c r="F578" s="33">
        <v>1343.9</v>
      </c>
      <c r="G578" s="150">
        <f>SUM(Ведомственная!G570)</f>
        <v>1343.9</v>
      </c>
      <c r="H578" s="150">
        <f>SUM(Ведомственная!H570)</f>
        <v>1303.9</v>
      </c>
      <c r="I578" s="33">
        <v>1303.9</v>
      </c>
    </row>
    <row r="579" spans="1:9" ht="30">
      <c r="A579" s="31" t="s">
        <v>102</v>
      </c>
      <c r="B579" s="60" t="s">
        <v>576</v>
      </c>
      <c r="C579" s="28"/>
      <c r="D579" s="29"/>
      <c r="E579" s="29"/>
      <c r="F579" s="33">
        <f>F580+F581</f>
        <v>939.6</v>
      </c>
      <c r="G579" s="150"/>
      <c r="H579" s="150"/>
      <c r="I579" s="33">
        <f>I580+I581</f>
        <v>979.6</v>
      </c>
    </row>
    <row r="580" spans="1:9" ht="30">
      <c r="A580" s="31" t="s">
        <v>52</v>
      </c>
      <c r="B580" s="60" t="s">
        <v>576</v>
      </c>
      <c r="C580" s="28">
        <v>200</v>
      </c>
      <c r="D580" s="29" t="s">
        <v>31</v>
      </c>
      <c r="E580" s="29" t="s">
        <v>78</v>
      </c>
      <c r="F580" s="33">
        <v>851.5</v>
      </c>
      <c r="G580" s="150">
        <f>SUM(Ведомственная!G572)</f>
        <v>851.5</v>
      </c>
      <c r="H580" s="150">
        <f>SUM(Ведомственная!H572)</f>
        <v>853.5</v>
      </c>
      <c r="I580" s="33">
        <v>853.5</v>
      </c>
    </row>
    <row r="581" spans="1:9" ht="15">
      <c r="A581" s="31" t="s">
        <v>22</v>
      </c>
      <c r="B581" s="60" t="s">
        <v>576</v>
      </c>
      <c r="C581" s="28">
        <v>800</v>
      </c>
      <c r="D581" s="29" t="s">
        <v>31</v>
      </c>
      <c r="E581" s="29" t="s">
        <v>78</v>
      </c>
      <c r="F581" s="33">
        <v>88.1</v>
      </c>
      <c r="G581" s="150">
        <f>SUM(Ведомственная!G573)</f>
        <v>88.1</v>
      </c>
      <c r="H581" s="150">
        <f>SUM(Ведомственная!H573)</f>
        <v>126.1</v>
      </c>
      <c r="I581" s="33">
        <v>126.1</v>
      </c>
    </row>
    <row r="582" spans="1:9" ht="71.25">
      <c r="A582" s="23" t="s">
        <v>562</v>
      </c>
      <c r="B582" s="24" t="s">
        <v>25</v>
      </c>
      <c r="C582" s="24"/>
      <c r="D582" s="25"/>
      <c r="E582" s="25"/>
      <c r="F582" s="53">
        <f>SUM(F583)</f>
        <v>25192</v>
      </c>
      <c r="G582" s="150"/>
      <c r="H582" s="150"/>
      <c r="I582" s="53">
        <f>SUM(I583)</f>
        <v>25192</v>
      </c>
    </row>
    <row r="583" spans="1:9" ht="45">
      <c r="A583" s="31" t="s">
        <v>26</v>
      </c>
      <c r="B583" s="28" t="s">
        <v>27</v>
      </c>
      <c r="C583" s="28"/>
      <c r="D583" s="29"/>
      <c r="E583" s="29"/>
      <c r="F583" s="33">
        <f>SUM(F584)</f>
        <v>25192</v>
      </c>
      <c r="G583" s="150"/>
      <c r="H583" s="150"/>
      <c r="I583" s="33">
        <f>SUM(I584)</f>
        <v>25192</v>
      </c>
    </row>
    <row r="584" spans="1:9" ht="45">
      <c r="A584" s="31" t="s">
        <v>28</v>
      </c>
      <c r="B584" s="28" t="s">
        <v>29</v>
      </c>
      <c r="C584" s="28"/>
      <c r="D584" s="29"/>
      <c r="E584" s="29"/>
      <c r="F584" s="33">
        <f>F585</f>
        <v>25192</v>
      </c>
      <c r="G584" s="150"/>
      <c r="H584" s="150"/>
      <c r="I584" s="33">
        <f>I585</f>
        <v>25192</v>
      </c>
    </row>
    <row r="585" spans="1:9" ht="30">
      <c r="A585" s="31" t="s">
        <v>260</v>
      </c>
      <c r="B585" s="28" t="s">
        <v>29</v>
      </c>
      <c r="C585" s="28">
        <v>600</v>
      </c>
      <c r="D585" s="29" t="s">
        <v>31</v>
      </c>
      <c r="E585" s="29" t="s">
        <v>78</v>
      </c>
      <c r="F585" s="33">
        <v>25192</v>
      </c>
      <c r="G585" s="150">
        <f>Ведомственная!G345</f>
        <v>25192</v>
      </c>
      <c r="H585" s="150">
        <f>Ведомственная!H345</f>
        <v>25192</v>
      </c>
      <c r="I585" s="33">
        <v>25192</v>
      </c>
    </row>
    <row r="586" spans="1:9" ht="57">
      <c r="A586" s="23" t="s">
        <v>630</v>
      </c>
      <c r="B586" s="24" t="s">
        <v>73</v>
      </c>
      <c r="C586" s="24"/>
      <c r="D586" s="25"/>
      <c r="E586" s="25"/>
      <c r="F586" s="53">
        <f>F587</f>
        <v>3490.1</v>
      </c>
      <c r="G586" s="150"/>
      <c r="H586" s="150"/>
      <c r="I586" s="53">
        <f>I587</f>
        <v>3490.1</v>
      </c>
    </row>
    <row r="587" spans="1:9" ht="15">
      <c r="A587" s="31" t="s">
        <v>35</v>
      </c>
      <c r="B587" s="28" t="s">
        <v>74</v>
      </c>
      <c r="C587" s="28"/>
      <c r="D587" s="29"/>
      <c r="E587" s="29"/>
      <c r="F587" s="33">
        <f>SUM(F588)</f>
        <v>3490.1</v>
      </c>
      <c r="G587" s="150"/>
      <c r="H587" s="150"/>
      <c r="I587" s="33">
        <f>SUM(I588)</f>
        <v>3490.1</v>
      </c>
    </row>
    <row r="588" spans="1:9" ht="30">
      <c r="A588" s="31" t="s">
        <v>75</v>
      </c>
      <c r="B588" s="28" t="s">
        <v>76</v>
      </c>
      <c r="C588" s="28"/>
      <c r="D588" s="29"/>
      <c r="E588" s="29"/>
      <c r="F588" s="33">
        <f>F589</f>
        <v>3490.1</v>
      </c>
      <c r="G588" s="150"/>
      <c r="H588" s="150"/>
      <c r="I588" s="33">
        <f>I589</f>
        <v>3490.1</v>
      </c>
    </row>
    <row r="589" spans="1:9" ht="30">
      <c r="A589" s="31" t="s">
        <v>52</v>
      </c>
      <c r="B589" s="28" t="s">
        <v>76</v>
      </c>
      <c r="C589" s="28">
        <v>200</v>
      </c>
      <c r="D589" s="29" t="s">
        <v>31</v>
      </c>
      <c r="E589" s="29" t="s">
        <v>54</v>
      </c>
      <c r="F589" s="33">
        <v>3490.1</v>
      </c>
      <c r="G589" s="150">
        <f>Ведомственная!G514</f>
        <v>3490.1</v>
      </c>
      <c r="H589" s="150">
        <f>Ведомственная!H514</f>
        <v>3490.1</v>
      </c>
      <c r="I589" s="33">
        <v>3490.1</v>
      </c>
    </row>
    <row r="590" spans="1:9" ht="28.5">
      <c r="A590" s="23" t="s">
        <v>548</v>
      </c>
      <c r="B590" s="24" t="s">
        <v>256</v>
      </c>
      <c r="C590" s="24"/>
      <c r="D590" s="25"/>
      <c r="E590" s="25"/>
      <c r="F590" s="53">
        <f>SUM(F591+F594)</f>
        <v>1861.6999999999998</v>
      </c>
      <c r="G590" s="150"/>
      <c r="H590" s="150"/>
      <c r="I590" s="53">
        <f>SUM(I591+I594)</f>
        <v>1861.6999999999998</v>
      </c>
    </row>
    <row r="591" spans="1:9" ht="30" customHeight="1">
      <c r="A591" s="27" t="s">
        <v>701</v>
      </c>
      <c r="B591" s="28" t="s">
        <v>702</v>
      </c>
      <c r="C591" s="28"/>
      <c r="D591" s="29"/>
      <c r="E591" s="29"/>
      <c r="F591" s="33">
        <f>SUM(F592:F593)</f>
        <v>1447.3</v>
      </c>
      <c r="G591" s="150"/>
      <c r="H591" s="150"/>
      <c r="I591" s="33">
        <f>SUM(I592:I593)</f>
        <v>1447.3</v>
      </c>
    </row>
    <row r="592" spans="1:9" ht="30" customHeight="1">
      <c r="A592" s="56" t="s">
        <v>51</v>
      </c>
      <c r="B592" s="28" t="s">
        <v>702</v>
      </c>
      <c r="C592" s="77" t="s">
        <v>93</v>
      </c>
      <c r="D592" s="147" t="s">
        <v>34</v>
      </c>
      <c r="E592" s="147" t="s">
        <v>13</v>
      </c>
      <c r="F592" s="33">
        <v>1387.8</v>
      </c>
      <c r="G592" s="150">
        <f>SUM(Ведомственная!G74)</f>
        <v>1387.8</v>
      </c>
      <c r="H592" s="150">
        <f>SUM(Ведомственная!H74)</f>
        <v>1387.8</v>
      </c>
      <c r="I592" s="33">
        <v>1387.8</v>
      </c>
    </row>
    <row r="593" spans="1:9" ht="30" customHeight="1">
      <c r="A593" s="146" t="s">
        <v>52</v>
      </c>
      <c r="B593" s="28" t="s">
        <v>702</v>
      </c>
      <c r="C593" s="77" t="s">
        <v>95</v>
      </c>
      <c r="D593" s="147" t="s">
        <v>34</v>
      </c>
      <c r="E593" s="147" t="s">
        <v>13</v>
      </c>
      <c r="F593" s="33">
        <v>59.5</v>
      </c>
      <c r="G593" s="150">
        <f>SUM(Ведомственная!G75)</f>
        <v>59.5</v>
      </c>
      <c r="H593" s="150">
        <f>SUM(Ведомственная!H75)</f>
        <v>59.5</v>
      </c>
      <c r="I593" s="33">
        <v>59.5</v>
      </c>
    </row>
    <row r="594" spans="1:9" ht="30" customHeight="1">
      <c r="A594" s="146" t="s">
        <v>102</v>
      </c>
      <c r="B594" s="28" t="s">
        <v>700</v>
      </c>
      <c r="C594" s="28"/>
      <c r="D594" s="147"/>
      <c r="E594" s="147"/>
      <c r="F594" s="33">
        <f>SUM(F595:F596)</f>
        <v>414.4</v>
      </c>
      <c r="G594" s="150"/>
      <c r="H594" s="150"/>
      <c r="I594" s="33">
        <f>SUM(I595:I596)</f>
        <v>414.4</v>
      </c>
    </row>
    <row r="595" spans="1:9" ht="30">
      <c r="A595" s="31" t="s">
        <v>52</v>
      </c>
      <c r="B595" s="28" t="s">
        <v>700</v>
      </c>
      <c r="C595" s="28">
        <v>200</v>
      </c>
      <c r="D595" s="29" t="s">
        <v>34</v>
      </c>
      <c r="E595" s="29">
        <v>13</v>
      </c>
      <c r="F595" s="33">
        <v>264.4</v>
      </c>
      <c r="G595" s="150">
        <f>Ведомственная!G119</f>
        <v>264.4</v>
      </c>
      <c r="H595" s="150">
        <f>Ведомственная!H119</f>
        <v>264.4</v>
      </c>
      <c r="I595" s="33">
        <v>264.4</v>
      </c>
    </row>
    <row r="596" spans="1:9" ht="15">
      <c r="A596" s="31" t="s">
        <v>42</v>
      </c>
      <c r="B596" s="28" t="s">
        <v>700</v>
      </c>
      <c r="C596" s="28">
        <v>300</v>
      </c>
      <c r="D596" s="29" t="s">
        <v>34</v>
      </c>
      <c r="E596" s="29">
        <v>13</v>
      </c>
      <c r="F596" s="33">
        <v>150</v>
      </c>
      <c r="G596" s="150">
        <f>Ведомственная!G120</f>
        <v>150</v>
      </c>
      <c r="H596" s="150">
        <f>Ведомственная!H120</f>
        <v>150</v>
      </c>
      <c r="I596" s="33">
        <v>150</v>
      </c>
    </row>
    <row r="597" spans="1:9" ht="28.5">
      <c r="A597" s="91" t="s">
        <v>563</v>
      </c>
      <c r="B597" s="68" t="s">
        <v>211</v>
      </c>
      <c r="C597" s="24"/>
      <c r="D597" s="25"/>
      <c r="E597" s="25"/>
      <c r="F597" s="187">
        <f>SUM(F598+F600)</f>
        <v>32418.9</v>
      </c>
      <c r="G597" s="150"/>
      <c r="H597" s="150"/>
      <c r="I597" s="187">
        <f>SUM(I598+I600)</f>
        <v>32418.9</v>
      </c>
    </row>
    <row r="598" spans="1:9" ht="15" hidden="1">
      <c r="A598" s="27" t="s">
        <v>224</v>
      </c>
      <c r="B598" s="58" t="s">
        <v>225</v>
      </c>
      <c r="C598" s="28"/>
      <c r="D598" s="29"/>
      <c r="E598" s="29"/>
      <c r="F598" s="58">
        <f>SUM(F599)</f>
        <v>0</v>
      </c>
      <c r="G598" s="150"/>
      <c r="H598" s="150"/>
      <c r="I598" s="58">
        <f>SUM(I599)</f>
        <v>0</v>
      </c>
    </row>
    <row r="599" spans="1:9" ht="15" hidden="1">
      <c r="A599" s="92" t="s">
        <v>226</v>
      </c>
      <c r="B599" s="58" t="s">
        <v>225</v>
      </c>
      <c r="C599" s="28">
        <v>700</v>
      </c>
      <c r="D599" s="29" t="s">
        <v>98</v>
      </c>
      <c r="E599" s="29" t="s">
        <v>34</v>
      </c>
      <c r="F599" s="58"/>
      <c r="G599" s="150"/>
      <c r="H599" s="150"/>
      <c r="I599" s="58"/>
    </row>
    <row r="600" spans="1:9" ht="30">
      <c r="A600" s="27" t="s">
        <v>80</v>
      </c>
      <c r="B600" s="29" t="s">
        <v>212</v>
      </c>
      <c r="C600" s="77"/>
      <c r="D600" s="77"/>
      <c r="E600" s="77"/>
      <c r="F600" s="188">
        <f>SUM(F601+F604+F607+F609)</f>
        <v>32418.9</v>
      </c>
      <c r="G600" s="150"/>
      <c r="H600" s="150"/>
      <c r="I600" s="188">
        <f>SUM(I601+I604+I607+I609)</f>
        <v>32418.9</v>
      </c>
    </row>
    <row r="601" spans="1:9" ht="15">
      <c r="A601" s="27" t="s">
        <v>82</v>
      </c>
      <c r="B601" s="29" t="s">
        <v>213</v>
      </c>
      <c r="C601" s="77"/>
      <c r="D601" s="77"/>
      <c r="E601" s="77"/>
      <c r="F601" s="188">
        <f>SUM(F602:F603)</f>
        <v>25489</v>
      </c>
      <c r="G601" s="150"/>
      <c r="H601" s="150"/>
      <c r="I601" s="188">
        <f>SUM(I602:I603)</f>
        <v>25489</v>
      </c>
    </row>
    <row r="602" spans="1:9" ht="45">
      <c r="A602" s="31" t="s">
        <v>51</v>
      </c>
      <c r="B602" s="29" t="s">
        <v>213</v>
      </c>
      <c r="C602" s="77" t="s">
        <v>93</v>
      </c>
      <c r="D602" s="77" t="s">
        <v>34</v>
      </c>
      <c r="E602" s="77" t="s">
        <v>78</v>
      </c>
      <c r="F602" s="188">
        <v>25482.1</v>
      </c>
      <c r="G602" s="150">
        <f>Ведомственная!G361</f>
        <v>25482.1</v>
      </c>
      <c r="H602" s="150">
        <f>Ведомственная!H361</f>
        <v>25482.1</v>
      </c>
      <c r="I602" s="188">
        <v>25482.1</v>
      </c>
    </row>
    <row r="603" spans="1:9" s="9" customFormat="1" ht="30">
      <c r="A603" s="31" t="s">
        <v>52</v>
      </c>
      <c r="B603" s="29" t="s">
        <v>213</v>
      </c>
      <c r="C603" s="77" t="s">
        <v>95</v>
      </c>
      <c r="D603" s="77" t="s">
        <v>34</v>
      </c>
      <c r="E603" s="77" t="s">
        <v>78</v>
      </c>
      <c r="F603" s="188">
        <v>6.9</v>
      </c>
      <c r="G603" s="150">
        <f>Ведомственная!G362</f>
        <v>6.9</v>
      </c>
      <c r="H603" s="150">
        <f>Ведомственная!H362</f>
        <v>6.9</v>
      </c>
      <c r="I603" s="188">
        <v>6.9</v>
      </c>
    </row>
    <row r="604" spans="1:9" ht="15">
      <c r="A604" s="27" t="s">
        <v>99</v>
      </c>
      <c r="B604" s="58" t="s">
        <v>216</v>
      </c>
      <c r="C604" s="28"/>
      <c r="D604" s="29"/>
      <c r="E604" s="29"/>
      <c r="F604" s="188">
        <f>SUM(F605:F606)</f>
        <v>261.5</v>
      </c>
      <c r="G604" s="150"/>
      <c r="H604" s="150"/>
      <c r="I604" s="188">
        <f>SUM(I605:I606)</f>
        <v>261.5</v>
      </c>
    </row>
    <row r="605" spans="1:9" ht="30">
      <c r="A605" s="31" t="s">
        <v>52</v>
      </c>
      <c r="B605" s="58" t="s">
        <v>216</v>
      </c>
      <c r="C605" s="28">
        <v>200</v>
      </c>
      <c r="D605" s="29" t="s">
        <v>34</v>
      </c>
      <c r="E605" s="29" t="s">
        <v>98</v>
      </c>
      <c r="F605" s="188">
        <v>259.5</v>
      </c>
      <c r="G605" s="150">
        <f>Ведомственная!G371</f>
        <v>259.5</v>
      </c>
      <c r="H605" s="150">
        <f>Ведомственная!H371</f>
        <v>259.5</v>
      </c>
      <c r="I605" s="188">
        <v>259.5</v>
      </c>
    </row>
    <row r="606" spans="1:9" ht="15">
      <c r="A606" s="27" t="s">
        <v>22</v>
      </c>
      <c r="B606" s="58" t="s">
        <v>216</v>
      </c>
      <c r="C606" s="28">
        <v>800</v>
      </c>
      <c r="D606" s="29" t="s">
        <v>34</v>
      </c>
      <c r="E606" s="29" t="s">
        <v>98</v>
      </c>
      <c r="F606" s="188">
        <v>2</v>
      </c>
      <c r="G606" s="150">
        <f>Ведомственная!G372</f>
        <v>2</v>
      </c>
      <c r="H606" s="150">
        <f>Ведомственная!H372</f>
        <v>2</v>
      </c>
      <c r="I606" s="188">
        <v>2</v>
      </c>
    </row>
    <row r="607" spans="1:9" ht="30">
      <c r="A607" s="27" t="s">
        <v>101</v>
      </c>
      <c r="B607" s="58" t="s">
        <v>217</v>
      </c>
      <c r="C607" s="28"/>
      <c r="D607" s="29"/>
      <c r="E607" s="29"/>
      <c r="F607" s="188">
        <f>SUM(F608)</f>
        <v>244.9</v>
      </c>
      <c r="G607" s="151"/>
      <c r="H607" s="151"/>
      <c r="I607" s="188">
        <f>SUM(I608)</f>
        <v>244.9</v>
      </c>
    </row>
    <row r="608" spans="1:9" ht="30">
      <c r="A608" s="31" t="s">
        <v>52</v>
      </c>
      <c r="B608" s="58" t="s">
        <v>217</v>
      </c>
      <c r="C608" s="28">
        <v>200</v>
      </c>
      <c r="D608" s="29" t="s">
        <v>34</v>
      </c>
      <c r="E608" s="29" t="s">
        <v>98</v>
      </c>
      <c r="F608" s="188">
        <v>244.9</v>
      </c>
      <c r="G608" s="150">
        <f>Ведомственная!G374</f>
        <v>244.9</v>
      </c>
      <c r="H608" s="150">
        <f>Ведомственная!H374</f>
        <v>244.9</v>
      </c>
      <c r="I608" s="188">
        <v>244.9</v>
      </c>
    </row>
    <row r="609" spans="1:9" ht="30">
      <c r="A609" s="27" t="s">
        <v>102</v>
      </c>
      <c r="B609" s="58" t="s">
        <v>218</v>
      </c>
      <c r="C609" s="28"/>
      <c r="D609" s="29"/>
      <c r="E609" s="29"/>
      <c r="F609" s="188">
        <f>SUM(F610:F611)</f>
        <v>6423.5</v>
      </c>
      <c r="G609" s="150"/>
      <c r="H609" s="150"/>
      <c r="I609" s="188">
        <f>SUM(I610:I611)</f>
        <v>6423.5</v>
      </c>
    </row>
    <row r="610" spans="1:9" ht="30">
      <c r="A610" s="31" t="s">
        <v>52</v>
      </c>
      <c r="B610" s="58" t="s">
        <v>218</v>
      </c>
      <c r="C610" s="28">
        <v>200</v>
      </c>
      <c r="D610" s="29" t="s">
        <v>34</v>
      </c>
      <c r="E610" s="29" t="s">
        <v>98</v>
      </c>
      <c r="F610" s="188">
        <v>6423.5</v>
      </c>
      <c r="G610" s="150">
        <f>Ведомственная!G376</f>
        <v>6423.5</v>
      </c>
      <c r="H610" s="150">
        <f>Ведомственная!H376</f>
        <v>6423.5</v>
      </c>
      <c r="I610" s="188">
        <v>6423.5</v>
      </c>
    </row>
    <row r="611" spans="1:9" ht="15">
      <c r="A611" s="27" t="s">
        <v>22</v>
      </c>
      <c r="B611" s="58" t="s">
        <v>218</v>
      </c>
      <c r="C611" s="28">
        <v>800</v>
      </c>
      <c r="D611" s="29" t="s">
        <v>34</v>
      </c>
      <c r="E611" s="29" t="s">
        <v>98</v>
      </c>
      <c r="F611" s="188"/>
      <c r="G611" s="150">
        <f>Ведомственная!G377</f>
        <v>0</v>
      </c>
      <c r="H611" s="150">
        <f>Ведомственная!H377</f>
        <v>0</v>
      </c>
      <c r="I611" s="188"/>
    </row>
    <row r="612" spans="1:9" ht="28.5">
      <c r="A612" s="23" t="s">
        <v>626</v>
      </c>
      <c r="B612" s="24" t="s">
        <v>257</v>
      </c>
      <c r="C612" s="24"/>
      <c r="D612" s="25"/>
      <c r="E612" s="25"/>
      <c r="F612" s="53">
        <f>SUM(F613)</f>
        <v>135</v>
      </c>
      <c r="G612" s="150"/>
      <c r="H612" s="150"/>
      <c r="I612" s="53">
        <f>SUM(I613)</f>
        <v>135</v>
      </c>
    </row>
    <row r="613" spans="1:9" ht="30">
      <c r="A613" s="31" t="s">
        <v>52</v>
      </c>
      <c r="B613" s="28" t="s">
        <v>257</v>
      </c>
      <c r="C613" s="28">
        <v>200</v>
      </c>
      <c r="D613" s="29" t="s">
        <v>34</v>
      </c>
      <c r="E613" s="29" t="s">
        <v>98</v>
      </c>
      <c r="F613" s="33">
        <v>135</v>
      </c>
      <c r="G613" s="150"/>
      <c r="H613" s="150"/>
      <c r="I613" s="33">
        <v>135</v>
      </c>
    </row>
    <row r="614" spans="1:9" ht="42.75">
      <c r="A614" s="23" t="s">
        <v>644</v>
      </c>
      <c r="B614" s="24" t="s">
        <v>258</v>
      </c>
      <c r="C614" s="24"/>
      <c r="D614" s="25"/>
      <c r="E614" s="25"/>
      <c r="F614" s="53">
        <f>SUM(F615)+F617</f>
        <v>4888.8</v>
      </c>
      <c r="G614" s="150"/>
      <c r="H614" s="150"/>
      <c r="I614" s="53">
        <f>SUM(I615)+I617</f>
        <v>4888.8</v>
      </c>
    </row>
    <row r="615" spans="1:9" ht="30">
      <c r="A615" s="27" t="s">
        <v>426</v>
      </c>
      <c r="B615" s="28" t="s">
        <v>677</v>
      </c>
      <c r="C615" s="28"/>
      <c r="D615" s="29"/>
      <c r="E615" s="29"/>
      <c r="F615" s="33">
        <f>SUM(F616)</f>
        <v>295.6</v>
      </c>
      <c r="G615" s="150"/>
      <c r="H615" s="150"/>
      <c r="I615" s="33">
        <f>SUM(I616)</f>
        <v>295.6</v>
      </c>
    </row>
    <row r="616" spans="1:9" ht="30">
      <c r="A616" s="27" t="s">
        <v>260</v>
      </c>
      <c r="B616" s="28" t="s">
        <v>677</v>
      </c>
      <c r="C616" s="28">
        <v>600</v>
      </c>
      <c r="D616" s="29" t="s">
        <v>34</v>
      </c>
      <c r="E616" s="29" t="s">
        <v>98</v>
      </c>
      <c r="F616" s="33">
        <v>295.6</v>
      </c>
      <c r="G616" s="150">
        <f>Ведомственная!G125</f>
        <v>295.6</v>
      </c>
      <c r="H616" s="150">
        <f>Ведомственная!H125</f>
        <v>295.6</v>
      </c>
      <c r="I616" s="33">
        <v>295.6</v>
      </c>
    </row>
    <row r="617" spans="1:9" ht="45">
      <c r="A617" s="31" t="s">
        <v>26</v>
      </c>
      <c r="B617" s="28" t="s">
        <v>259</v>
      </c>
      <c r="C617" s="28"/>
      <c r="D617" s="29"/>
      <c r="E617" s="29"/>
      <c r="F617" s="33">
        <f>SUM(F618)</f>
        <v>4593.2</v>
      </c>
      <c r="G617" s="150"/>
      <c r="H617" s="150"/>
      <c r="I617" s="33">
        <f>SUM(I618)</f>
        <v>4593.2</v>
      </c>
    </row>
    <row r="618" spans="1:9" ht="30">
      <c r="A618" s="31" t="s">
        <v>260</v>
      </c>
      <c r="B618" s="28" t="s">
        <v>259</v>
      </c>
      <c r="C618" s="28">
        <v>600</v>
      </c>
      <c r="D618" s="29" t="s">
        <v>34</v>
      </c>
      <c r="E618" s="29" t="s">
        <v>98</v>
      </c>
      <c r="F618" s="33">
        <v>4593.2</v>
      </c>
      <c r="G618" s="150">
        <f>Ведомственная!G127</f>
        <v>4593.2</v>
      </c>
      <c r="H618" s="150">
        <f>Ведомственная!H127</f>
        <v>4593.2</v>
      </c>
      <c r="I618" s="33">
        <v>4593.2</v>
      </c>
    </row>
    <row r="619" spans="1:9" ht="28.5">
      <c r="A619" s="94" t="s">
        <v>649</v>
      </c>
      <c r="B619" s="24" t="s">
        <v>525</v>
      </c>
      <c r="C619" s="24"/>
      <c r="D619" s="25"/>
      <c r="E619" s="25"/>
      <c r="F619" s="187">
        <f>SUM(F621+F624)</f>
        <v>2099</v>
      </c>
      <c r="G619" s="150"/>
      <c r="H619" s="150"/>
      <c r="I619" s="187">
        <f>SUM(I621+I624)</f>
        <v>2099</v>
      </c>
    </row>
    <row r="620" spans="1:9" ht="30">
      <c r="A620" s="31" t="s">
        <v>52</v>
      </c>
      <c r="B620" s="28" t="s">
        <v>525</v>
      </c>
      <c r="C620" s="28"/>
      <c r="D620" s="29"/>
      <c r="E620" s="29"/>
      <c r="F620" s="188">
        <f>SUM(F621)</f>
        <v>99</v>
      </c>
      <c r="G620" s="150"/>
      <c r="H620" s="150"/>
      <c r="I620" s="188">
        <f>SUM(I621)</f>
        <v>99</v>
      </c>
    </row>
    <row r="621" spans="1:9" ht="15">
      <c r="A621" s="27" t="s">
        <v>35</v>
      </c>
      <c r="B621" s="58" t="s">
        <v>526</v>
      </c>
      <c r="C621" s="77"/>
      <c r="D621" s="29"/>
      <c r="E621" s="29"/>
      <c r="F621" s="188">
        <f>SUM(F622)</f>
        <v>99</v>
      </c>
      <c r="G621" s="150">
        <f>Ведомственная!G215</f>
        <v>99</v>
      </c>
      <c r="H621" s="150">
        <f>Ведомственная!H215</f>
        <v>99</v>
      </c>
      <c r="I621" s="188">
        <f>SUM(I622)</f>
        <v>99</v>
      </c>
    </row>
    <row r="622" spans="1:9" ht="30">
      <c r="A622" s="27" t="s">
        <v>52</v>
      </c>
      <c r="B622" s="58" t="s">
        <v>526</v>
      </c>
      <c r="C622" s="77" t="s">
        <v>95</v>
      </c>
      <c r="D622" s="29" t="s">
        <v>13</v>
      </c>
      <c r="E622" s="29" t="s">
        <v>24</v>
      </c>
      <c r="F622" s="188">
        <v>99</v>
      </c>
      <c r="G622" s="150"/>
      <c r="H622" s="150"/>
      <c r="I622" s="188">
        <v>99</v>
      </c>
    </row>
    <row r="623" spans="1:9" ht="30">
      <c r="A623" s="27" t="s">
        <v>69</v>
      </c>
      <c r="B623" s="58" t="s">
        <v>527</v>
      </c>
      <c r="C623" s="77"/>
      <c r="D623" s="29"/>
      <c r="E623" s="29"/>
      <c r="F623" s="188">
        <f>SUM(F624)</f>
        <v>2000</v>
      </c>
      <c r="G623" s="150"/>
      <c r="H623" s="150"/>
      <c r="I623" s="188">
        <f>SUM(I624)</f>
        <v>2000</v>
      </c>
    </row>
    <row r="624" spans="1:9" ht="30">
      <c r="A624" s="27" t="s">
        <v>650</v>
      </c>
      <c r="B624" s="58" t="s">
        <v>528</v>
      </c>
      <c r="C624" s="77"/>
      <c r="D624" s="29"/>
      <c r="E624" s="29"/>
      <c r="F624" s="188">
        <f>SUM(F625)</f>
        <v>2000</v>
      </c>
      <c r="G624" s="150"/>
      <c r="H624" s="150"/>
      <c r="I624" s="188">
        <f>SUM(I625)</f>
        <v>2000</v>
      </c>
    </row>
    <row r="625" spans="1:9" ht="30">
      <c r="A625" s="27" t="s">
        <v>260</v>
      </c>
      <c r="B625" s="58" t="s">
        <v>528</v>
      </c>
      <c r="C625" s="77" t="s">
        <v>127</v>
      </c>
      <c r="D625" s="29" t="s">
        <v>13</v>
      </c>
      <c r="E625" s="29" t="s">
        <v>24</v>
      </c>
      <c r="F625" s="188">
        <v>2000</v>
      </c>
      <c r="G625" s="150">
        <f>Ведомственная!G218</f>
        <v>2000</v>
      </c>
      <c r="H625" s="150">
        <f>Ведомственная!H218</f>
        <v>2000</v>
      </c>
      <c r="I625" s="188">
        <v>2000</v>
      </c>
    </row>
    <row r="626" spans="1:9" ht="42.75">
      <c r="A626" s="23" t="s">
        <v>570</v>
      </c>
      <c r="B626" s="24" t="s">
        <v>571</v>
      </c>
      <c r="C626" s="76"/>
      <c r="D626" s="25"/>
      <c r="E626" s="25"/>
      <c r="F626" s="187">
        <f>F627</f>
        <v>875</v>
      </c>
      <c r="G626" s="150"/>
      <c r="H626" s="150"/>
      <c r="I626" s="187">
        <f>I627</f>
        <v>300</v>
      </c>
    </row>
    <row r="627" spans="1:9" ht="30">
      <c r="A627" s="31" t="s">
        <v>69</v>
      </c>
      <c r="B627" s="28" t="s">
        <v>572</v>
      </c>
      <c r="C627" s="77"/>
      <c r="D627" s="29"/>
      <c r="E627" s="29"/>
      <c r="F627" s="188">
        <f>SUM(F628)</f>
        <v>875</v>
      </c>
      <c r="G627" s="150"/>
      <c r="H627" s="150"/>
      <c r="I627" s="188">
        <f>SUM(I628)</f>
        <v>300</v>
      </c>
    </row>
    <row r="628" spans="1:9" ht="15">
      <c r="A628" s="31" t="s">
        <v>37</v>
      </c>
      <c r="B628" s="28" t="s">
        <v>573</v>
      </c>
      <c r="C628" s="77"/>
      <c r="D628" s="29"/>
      <c r="E628" s="29"/>
      <c r="F628" s="188">
        <f>SUM(F629)</f>
        <v>875</v>
      </c>
      <c r="G628" s="150"/>
      <c r="H628" s="150"/>
      <c r="I628" s="188">
        <f>SUM(I629)</f>
        <v>300</v>
      </c>
    </row>
    <row r="629" spans="1:9" ht="30">
      <c r="A629" s="27" t="s">
        <v>260</v>
      </c>
      <c r="B629" s="28" t="s">
        <v>573</v>
      </c>
      <c r="C629" s="77" t="s">
        <v>127</v>
      </c>
      <c r="D629" s="29" t="s">
        <v>31</v>
      </c>
      <c r="E629" s="29" t="s">
        <v>54</v>
      </c>
      <c r="F629" s="188">
        <v>875</v>
      </c>
      <c r="G629" s="150">
        <f>Ведомственная!G518</f>
        <v>875</v>
      </c>
      <c r="H629" s="150">
        <f>Ведомственная!H518</f>
        <v>300</v>
      </c>
      <c r="I629" s="188">
        <v>300</v>
      </c>
    </row>
    <row r="630" spans="1:9" ht="15">
      <c r="A630" s="95" t="s">
        <v>208</v>
      </c>
      <c r="B630" s="71" t="s">
        <v>209</v>
      </c>
      <c r="C630" s="71"/>
      <c r="D630" s="71"/>
      <c r="E630" s="71"/>
      <c r="F630" s="42">
        <f>SUM(F638)+F631+F635+F658+F633+F664+F662+F660</f>
        <v>32771.6</v>
      </c>
      <c r="G630" s="150"/>
      <c r="H630" s="150"/>
      <c r="I630" s="42">
        <f>SUM(I638)+I631+I635+I658+I633+I664+I662+I660</f>
        <v>37072.69999999999</v>
      </c>
    </row>
    <row r="631" spans="1:9" ht="60">
      <c r="A631" s="31" t="s">
        <v>509</v>
      </c>
      <c r="B631" s="58" t="s">
        <v>221</v>
      </c>
      <c r="C631" s="28"/>
      <c r="D631" s="29"/>
      <c r="E631" s="29"/>
      <c r="F631" s="58">
        <f>SUM(F632)</f>
        <v>3700</v>
      </c>
      <c r="G631" s="150"/>
      <c r="H631" s="150"/>
      <c r="I631" s="58">
        <f>SUM(I632)</f>
        <v>7000</v>
      </c>
    </row>
    <row r="632" spans="1:9" ht="15">
      <c r="A632" s="27" t="s">
        <v>22</v>
      </c>
      <c r="B632" s="58" t="s">
        <v>221</v>
      </c>
      <c r="C632" s="28">
        <v>800</v>
      </c>
      <c r="D632" s="29">
        <v>10</v>
      </c>
      <c r="E632" s="29" t="s">
        <v>78</v>
      </c>
      <c r="F632" s="58">
        <v>3700</v>
      </c>
      <c r="G632" s="153">
        <f>Ведомственная!G385</f>
        <v>3700</v>
      </c>
      <c r="H632" s="153">
        <f>Ведомственная!H385</f>
        <v>7000</v>
      </c>
      <c r="I632" s="58">
        <v>7000</v>
      </c>
    </row>
    <row r="633" spans="1:9" ht="15">
      <c r="A633" s="31" t="s">
        <v>150</v>
      </c>
      <c r="B633" s="29" t="s">
        <v>215</v>
      </c>
      <c r="C633" s="28"/>
      <c r="D633" s="29"/>
      <c r="E633" s="29"/>
      <c r="F633" s="58">
        <f>SUM(F634)</f>
        <v>1000</v>
      </c>
      <c r="G633" s="153"/>
      <c r="H633" s="153"/>
      <c r="I633" s="58">
        <f>SUM(I634)</f>
        <v>1000</v>
      </c>
    </row>
    <row r="634" spans="1:9" ht="15">
      <c r="A634" s="31" t="s">
        <v>22</v>
      </c>
      <c r="B634" s="29" t="s">
        <v>215</v>
      </c>
      <c r="C634" s="28">
        <v>800</v>
      </c>
      <c r="D634" s="29" t="s">
        <v>34</v>
      </c>
      <c r="E634" s="29" t="s">
        <v>182</v>
      </c>
      <c r="F634" s="58">
        <v>1000</v>
      </c>
      <c r="G634" s="153">
        <f>Ведомственная!G366</f>
        <v>1000</v>
      </c>
      <c r="H634" s="153">
        <f>Ведомственная!H366</f>
        <v>1000</v>
      </c>
      <c r="I634" s="58">
        <v>1000</v>
      </c>
    </row>
    <row r="635" spans="1:9" ht="45">
      <c r="A635" s="74" t="s">
        <v>323</v>
      </c>
      <c r="B635" s="72" t="s">
        <v>378</v>
      </c>
      <c r="C635" s="72"/>
      <c r="D635" s="72"/>
      <c r="E635" s="72"/>
      <c r="F635" s="38">
        <f>SUM(F636)</f>
        <v>500</v>
      </c>
      <c r="G635" s="153"/>
      <c r="H635" s="153"/>
      <c r="I635" s="38">
        <f>SUM(I636)</f>
        <v>500</v>
      </c>
    </row>
    <row r="636" spans="1:9" ht="30">
      <c r="A636" s="74" t="s">
        <v>377</v>
      </c>
      <c r="B636" s="72" t="s">
        <v>379</v>
      </c>
      <c r="C636" s="72"/>
      <c r="D636" s="72"/>
      <c r="E636" s="72"/>
      <c r="F636" s="38">
        <f>SUM(F637)</f>
        <v>500</v>
      </c>
      <c r="G636" s="153"/>
      <c r="H636" s="153"/>
      <c r="I636" s="38">
        <f>SUM(I637)</f>
        <v>500</v>
      </c>
    </row>
    <row r="637" spans="1:9" ht="30">
      <c r="A637" s="74" t="s">
        <v>52</v>
      </c>
      <c r="B637" s="72" t="s">
        <v>379</v>
      </c>
      <c r="C637" s="72" t="s">
        <v>95</v>
      </c>
      <c r="D637" s="72" t="s">
        <v>54</v>
      </c>
      <c r="E637" s="72" t="s">
        <v>185</v>
      </c>
      <c r="F637" s="38">
        <v>500</v>
      </c>
      <c r="G637" s="153">
        <f>Ведомственная!G158</f>
        <v>500</v>
      </c>
      <c r="H637" s="153">
        <f>Ведомственная!H158</f>
        <v>500</v>
      </c>
      <c r="I637" s="38">
        <v>500</v>
      </c>
    </row>
    <row r="638" spans="1:9" ht="30">
      <c r="A638" s="92" t="s">
        <v>80</v>
      </c>
      <c r="B638" s="72" t="s">
        <v>108</v>
      </c>
      <c r="C638" s="35"/>
      <c r="D638" s="35"/>
      <c r="E638" s="35"/>
      <c r="F638" s="38">
        <f>SUM(F639+F642+F645+F647+F650+F652+F654)</f>
        <v>27300.399999999998</v>
      </c>
      <c r="G638" s="153"/>
      <c r="H638" s="153"/>
      <c r="I638" s="38">
        <f>SUM(I639+I642+I645+I647+I650+I652+I654)</f>
        <v>28300.399999999998</v>
      </c>
    </row>
    <row r="639" spans="1:9" s="9" customFormat="1" ht="15">
      <c r="A639" s="92" t="s">
        <v>82</v>
      </c>
      <c r="B639" s="72" t="s">
        <v>109</v>
      </c>
      <c r="C639" s="35"/>
      <c r="D639" s="35"/>
      <c r="E639" s="35"/>
      <c r="F639" s="38">
        <f>SUM(F640+F641)</f>
        <v>15476.2</v>
      </c>
      <c r="G639" s="153"/>
      <c r="H639" s="153"/>
      <c r="I639" s="38">
        <f>SUM(I640+I641)</f>
        <v>15476.2</v>
      </c>
    </row>
    <row r="640" spans="1:9" ht="45">
      <c r="A640" s="31" t="s">
        <v>51</v>
      </c>
      <c r="B640" s="72" t="s">
        <v>109</v>
      </c>
      <c r="C640" s="72" t="s">
        <v>93</v>
      </c>
      <c r="D640" s="72" t="s">
        <v>34</v>
      </c>
      <c r="E640" s="72" t="s">
        <v>54</v>
      </c>
      <c r="F640" s="38">
        <v>15466.2</v>
      </c>
      <c r="G640" s="153">
        <f>Ведомственная!G17</f>
        <v>15466.2</v>
      </c>
      <c r="H640" s="153">
        <f>Ведомственная!H17</f>
        <v>15466.2</v>
      </c>
      <c r="I640" s="38">
        <v>15466.2</v>
      </c>
    </row>
    <row r="641" spans="1:9" ht="15">
      <c r="A641" s="92" t="s">
        <v>94</v>
      </c>
      <c r="B641" s="72" t="s">
        <v>109</v>
      </c>
      <c r="C641" s="72" t="s">
        <v>95</v>
      </c>
      <c r="D641" s="72" t="s">
        <v>34</v>
      </c>
      <c r="E641" s="72" t="s">
        <v>54</v>
      </c>
      <c r="F641" s="33">
        <v>10</v>
      </c>
      <c r="G641" s="153">
        <f>Ведомственная!G18</f>
        <v>10</v>
      </c>
      <c r="H641" s="153">
        <f>Ведомственная!H18</f>
        <v>10</v>
      </c>
      <c r="I641" s="33">
        <v>10</v>
      </c>
    </row>
    <row r="642" spans="1:9" ht="30">
      <c r="A642" s="92" t="s">
        <v>210</v>
      </c>
      <c r="B642" s="72" t="s">
        <v>114</v>
      </c>
      <c r="C642" s="35"/>
      <c r="D642" s="35"/>
      <c r="E642" s="35"/>
      <c r="F642" s="38">
        <f>SUM(F643:F644)</f>
        <v>4825.2</v>
      </c>
      <c r="G642" s="153"/>
      <c r="H642" s="153"/>
      <c r="I642" s="38">
        <f>SUM(I643:I644)</f>
        <v>4825.2</v>
      </c>
    </row>
    <row r="643" spans="1:9" ht="45">
      <c r="A643" s="31" t="s">
        <v>51</v>
      </c>
      <c r="B643" s="72" t="s">
        <v>114</v>
      </c>
      <c r="C643" s="72" t="s">
        <v>93</v>
      </c>
      <c r="D643" s="72" t="s">
        <v>34</v>
      </c>
      <c r="E643" s="72" t="s">
        <v>78</v>
      </c>
      <c r="F643" s="38">
        <v>4819.9</v>
      </c>
      <c r="G643" s="156">
        <f>Ведомственная!G39</f>
        <v>4819.9</v>
      </c>
      <c r="H643" s="156">
        <f>Ведомственная!H39</f>
        <v>4819.9</v>
      </c>
      <c r="I643" s="38">
        <v>4819.9</v>
      </c>
    </row>
    <row r="644" spans="1:9" ht="30">
      <c r="A644" s="31" t="s">
        <v>52</v>
      </c>
      <c r="B644" s="72" t="s">
        <v>114</v>
      </c>
      <c r="C644" s="72" t="s">
        <v>95</v>
      </c>
      <c r="D644" s="72" t="s">
        <v>34</v>
      </c>
      <c r="E644" s="72" t="s">
        <v>78</v>
      </c>
      <c r="F644" s="33">
        <v>5.3</v>
      </c>
      <c r="G644" s="156">
        <f>Ведомственная!G40</f>
        <v>5.3</v>
      </c>
      <c r="H644" s="156">
        <f>Ведомственная!H40</f>
        <v>5.3</v>
      </c>
      <c r="I644" s="33">
        <v>5.3</v>
      </c>
    </row>
    <row r="645" spans="1:9" ht="15">
      <c r="A645" s="92" t="s">
        <v>96</v>
      </c>
      <c r="B645" s="72" t="s">
        <v>110</v>
      </c>
      <c r="C645" s="72"/>
      <c r="D645" s="72"/>
      <c r="E645" s="72"/>
      <c r="F645" s="38">
        <f>SUM(F646)</f>
        <v>1682.4</v>
      </c>
      <c r="G645" s="157"/>
      <c r="H645" s="157"/>
      <c r="I645" s="38">
        <f>SUM(I646)</f>
        <v>1682.4</v>
      </c>
    </row>
    <row r="646" spans="1:9" ht="45">
      <c r="A646" s="31" t="s">
        <v>51</v>
      </c>
      <c r="B646" s="72" t="s">
        <v>110</v>
      </c>
      <c r="C646" s="72" t="s">
        <v>93</v>
      </c>
      <c r="D646" s="72" t="s">
        <v>34</v>
      </c>
      <c r="E646" s="72" t="s">
        <v>54</v>
      </c>
      <c r="F646" s="38">
        <v>1682.4</v>
      </c>
      <c r="G646" s="153">
        <f>Ведомственная!G20</f>
        <v>1682.4</v>
      </c>
      <c r="H646" s="153">
        <f>Ведомственная!H20</f>
        <v>1682.4</v>
      </c>
      <c r="I646" s="38">
        <v>1682.4</v>
      </c>
    </row>
    <row r="647" spans="1:9" ht="15">
      <c r="A647" s="92" t="s">
        <v>99</v>
      </c>
      <c r="B647" s="72" t="s">
        <v>111</v>
      </c>
      <c r="C647" s="72"/>
      <c r="D647" s="72"/>
      <c r="E647" s="72"/>
      <c r="F647" s="33">
        <f>SUM(F648:F649)</f>
        <v>922.1</v>
      </c>
      <c r="G647" s="153"/>
      <c r="H647" s="153"/>
      <c r="I647" s="33">
        <f>SUM(I648:I649)</f>
        <v>922.1</v>
      </c>
    </row>
    <row r="648" spans="1:9" ht="30">
      <c r="A648" s="31" t="s">
        <v>52</v>
      </c>
      <c r="B648" s="72" t="s">
        <v>111</v>
      </c>
      <c r="C648" s="72" t="s">
        <v>95</v>
      </c>
      <c r="D648" s="72" t="s">
        <v>34</v>
      </c>
      <c r="E648" s="72" t="s">
        <v>98</v>
      </c>
      <c r="F648" s="33">
        <v>895.1</v>
      </c>
      <c r="G648" s="153">
        <f>Ведомственная!G25+Ведомственная!G47</f>
        <v>895.1</v>
      </c>
      <c r="H648" s="153">
        <f>Ведомственная!H25+Ведомственная!H47</f>
        <v>895.1</v>
      </c>
      <c r="I648" s="33">
        <v>895.1</v>
      </c>
    </row>
    <row r="649" spans="1:9" ht="15">
      <c r="A649" s="92" t="s">
        <v>22</v>
      </c>
      <c r="B649" s="72" t="s">
        <v>111</v>
      </c>
      <c r="C649" s="72" t="s">
        <v>100</v>
      </c>
      <c r="D649" s="72" t="s">
        <v>34</v>
      </c>
      <c r="E649" s="72" t="s">
        <v>98</v>
      </c>
      <c r="F649" s="33">
        <v>27</v>
      </c>
      <c r="G649" s="153">
        <f>Ведомственная!G26+Ведомственная!G48</f>
        <v>27</v>
      </c>
      <c r="H649" s="153">
        <f>Ведомственная!H26+Ведомственная!H48</f>
        <v>27</v>
      </c>
      <c r="I649" s="33">
        <v>27</v>
      </c>
    </row>
    <row r="650" spans="1:9" ht="30">
      <c r="A650" s="92" t="s">
        <v>101</v>
      </c>
      <c r="B650" s="72" t="s">
        <v>112</v>
      </c>
      <c r="C650" s="72"/>
      <c r="D650" s="72"/>
      <c r="E650" s="72"/>
      <c r="F650" s="33">
        <f>SUM(F651)</f>
        <v>750.6</v>
      </c>
      <c r="G650" s="153"/>
      <c r="H650" s="153"/>
      <c r="I650" s="33">
        <f>SUM(I651)</f>
        <v>750.6</v>
      </c>
    </row>
    <row r="651" spans="1:9" ht="30">
      <c r="A651" s="31" t="s">
        <v>52</v>
      </c>
      <c r="B651" s="72" t="s">
        <v>112</v>
      </c>
      <c r="C651" s="72" t="s">
        <v>95</v>
      </c>
      <c r="D651" s="72" t="s">
        <v>34</v>
      </c>
      <c r="E651" s="72" t="s">
        <v>98</v>
      </c>
      <c r="F651" s="33">
        <v>750.6</v>
      </c>
      <c r="G651" s="153">
        <f>Ведомственная!G28+Ведомственная!G50</f>
        <v>750.6</v>
      </c>
      <c r="H651" s="153">
        <f>Ведомственная!H28+Ведомственная!H50</f>
        <v>750.6</v>
      </c>
      <c r="I651" s="33">
        <v>750.6</v>
      </c>
    </row>
    <row r="652" spans="1:9" ht="30">
      <c r="A652" s="92" t="s">
        <v>107</v>
      </c>
      <c r="B652" s="72" t="s">
        <v>115</v>
      </c>
      <c r="C652" s="32"/>
      <c r="D652" s="32"/>
      <c r="E652" s="32"/>
      <c r="F652" s="38">
        <f>SUM(F653)</f>
        <v>2097.6</v>
      </c>
      <c r="G652" s="153"/>
      <c r="H652" s="153"/>
      <c r="I652" s="38">
        <f>SUM(I653)</f>
        <v>2097.6</v>
      </c>
    </row>
    <row r="653" spans="1:9" ht="45">
      <c r="A653" s="31" t="s">
        <v>51</v>
      </c>
      <c r="B653" s="72" t="s">
        <v>115</v>
      </c>
      <c r="C653" s="72" t="s">
        <v>93</v>
      </c>
      <c r="D653" s="72" t="s">
        <v>34</v>
      </c>
      <c r="E653" s="72" t="s">
        <v>78</v>
      </c>
      <c r="F653" s="38">
        <v>2097.6</v>
      </c>
      <c r="G653" s="153">
        <f>Ведомственная!G42</f>
        <v>2097.6</v>
      </c>
      <c r="H653" s="153">
        <f>Ведомственная!H42</f>
        <v>2097.6</v>
      </c>
      <c r="I653" s="38">
        <v>2097.6</v>
      </c>
    </row>
    <row r="654" spans="1:9" ht="30">
      <c r="A654" s="96" t="s">
        <v>102</v>
      </c>
      <c r="B654" s="72" t="s">
        <v>113</v>
      </c>
      <c r="C654" s="32"/>
      <c r="D654" s="32"/>
      <c r="E654" s="32"/>
      <c r="F654" s="38">
        <f>SUM(F655:F657)</f>
        <v>1546.3000000000002</v>
      </c>
      <c r="G654" s="153"/>
      <c r="H654" s="153"/>
      <c r="I654" s="38">
        <f>SUM(I655:I657)</f>
        <v>2546.3</v>
      </c>
    </row>
    <row r="655" spans="1:9" ht="30">
      <c r="A655" s="31" t="s">
        <v>52</v>
      </c>
      <c r="B655" s="72" t="s">
        <v>113</v>
      </c>
      <c r="C655" s="32" t="s">
        <v>95</v>
      </c>
      <c r="D655" s="72" t="s">
        <v>34</v>
      </c>
      <c r="E655" s="72" t="s">
        <v>98</v>
      </c>
      <c r="F655" s="38">
        <v>808.4</v>
      </c>
      <c r="G655" s="153">
        <f>Ведомственная!G30+Ведомственная!G52</f>
        <v>808.4</v>
      </c>
      <c r="H655" s="153">
        <f>Ведомственная!H30+Ведомственная!H52</f>
        <v>1808.4</v>
      </c>
      <c r="I655" s="38">
        <v>1808.4</v>
      </c>
    </row>
    <row r="656" spans="1:9" ht="15">
      <c r="A656" s="92" t="s">
        <v>42</v>
      </c>
      <c r="B656" s="72" t="s">
        <v>113</v>
      </c>
      <c r="C656" s="32" t="s">
        <v>103</v>
      </c>
      <c r="D656" s="72" t="s">
        <v>34</v>
      </c>
      <c r="E656" s="72" t="s">
        <v>98</v>
      </c>
      <c r="F656" s="38">
        <v>661</v>
      </c>
      <c r="G656" s="153">
        <f>Ведомственная!G31</f>
        <v>661</v>
      </c>
      <c r="H656" s="153">
        <f>Ведомственная!H31</f>
        <v>661</v>
      </c>
      <c r="I656" s="38">
        <v>661</v>
      </c>
    </row>
    <row r="657" spans="1:9" ht="15">
      <c r="A657" s="92" t="s">
        <v>22</v>
      </c>
      <c r="B657" s="72" t="s">
        <v>113</v>
      </c>
      <c r="C657" s="32" t="s">
        <v>100</v>
      </c>
      <c r="D657" s="72" t="s">
        <v>34</v>
      </c>
      <c r="E657" s="72" t="s">
        <v>98</v>
      </c>
      <c r="F657" s="38">
        <v>76.9</v>
      </c>
      <c r="G657" s="153">
        <f>Ведомственная!G32+Ведомственная!G53</f>
        <v>76.9</v>
      </c>
      <c r="H657" s="153">
        <f>Ведомственная!H32+Ведомственная!H53</f>
        <v>76.9</v>
      </c>
      <c r="I657" s="38">
        <v>76.9</v>
      </c>
    </row>
    <row r="658" spans="1:9" ht="45" hidden="1">
      <c r="A658" s="31" t="s">
        <v>627</v>
      </c>
      <c r="B658" s="28" t="s">
        <v>628</v>
      </c>
      <c r="C658" s="32"/>
      <c r="D658" s="72"/>
      <c r="E658" s="72"/>
      <c r="F658" s="38">
        <f>SUM(F659)</f>
        <v>0</v>
      </c>
      <c r="G658" s="153"/>
      <c r="H658" s="153"/>
      <c r="I658" s="38">
        <f>SUM(I659)</f>
        <v>0</v>
      </c>
    </row>
    <row r="659" spans="1:9" ht="30" hidden="1">
      <c r="A659" s="27" t="s">
        <v>260</v>
      </c>
      <c r="B659" s="28" t="s">
        <v>628</v>
      </c>
      <c r="C659" s="32" t="s">
        <v>127</v>
      </c>
      <c r="D659" s="72" t="s">
        <v>13</v>
      </c>
      <c r="E659" s="72" t="s">
        <v>24</v>
      </c>
      <c r="F659" s="38"/>
      <c r="G659" s="153"/>
      <c r="H659" s="153"/>
      <c r="I659" s="38"/>
    </row>
    <row r="660" spans="1:9" ht="45">
      <c r="A660" s="31" t="s">
        <v>238</v>
      </c>
      <c r="B660" s="29" t="s">
        <v>676</v>
      </c>
      <c r="C660" s="29"/>
      <c r="D660" s="29"/>
      <c r="E660" s="29"/>
      <c r="F660" s="33">
        <f>SUM(F661)</f>
        <v>24</v>
      </c>
      <c r="G660" s="153"/>
      <c r="H660" s="153"/>
      <c r="I660" s="33">
        <f>SUM(I661)</f>
        <v>25.1</v>
      </c>
    </row>
    <row r="661" spans="1:9" ht="15" hidden="1">
      <c r="A661" s="31" t="s">
        <v>94</v>
      </c>
      <c r="B661" s="29" t="s">
        <v>239</v>
      </c>
      <c r="C661" s="29" t="s">
        <v>95</v>
      </c>
      <c r="D661" s="29" t="s">
        <v>34</v>
      </c>
      <c r="E661" s="29" t="s">
        <v>181</v>
      </c>
      <c r="F661" s="33">
        <v>24</v>
      </c>
      <c r="G661" s="153">
        <f>Ведомственная!G85</f>
        <v>24</v>
      </c>
      <c r="H661" s="153">
        <f>Ведомственная!H85</f>
        <v>25.1</v>
      </c>
      <c r="I661" s="33">
        <v>25.1</v>
      </c>
    </row>
    <row r="662" spans="1:9" ht="210">
      <c r="A662" s="27" t="s">
        <v>674</v>
      </c>
      <c r="B662" s="77" t="s">
        <v>673</v>
      </c>
      <c r="C662" s="28"/>
      <c r="D662" s="145"/>
      <c r="E662" s="145"/>
      <c r="F662" s="33">
        <f>SUM(F663)</f>
        <v>99.2</v>
      </c>
      <c r="G662" s="153"/>
      <c r="H662" s="153"/>
      <c r="I662" s="33">
        <f>SUM(I663)</f>
        <v>99.2</v>
      </c>
    </row>
    <row r="663" spans="1:9" ht="45">
      <c r="A663" s="144" t="s">
        <v>51</v>
      </c>
      <c r="B663" s="77" t="s">
        <v>673</v>
      </c>
      <c r="C663" s="145" t="s">
        <v>93</v>
      </c>
      <c r="D663" s="145" t="s">
        <v>34</v>
      </c>
      <c r="E663" s="145" t="s">
        <v>13</v>
      </c>
      <c r="F663" s="33">
        <v>99.2</v>
      </c>
      <c r="G663" s="153">
        <f>SUM(Ведомственная!G78)</f>
        <v>99.2</v>
      </c>
      <c r="H663" s="153">
        <f>SUM(Ведомственная!H78)</f>
        <v>99.2</v>
      </c>
      <c r="I663" s="33">
        <v>99.2</v>
      </c>
    </row>
    <row r="664" spans="1:9" ht="45">
      <c r="A664" s="144" t="s">
        <v>424</v>
      </c>
      <c r="B664" s="145" t="s">
        <v>675</v>
      </c>
      <c r="C664" s="32"/>
      <c r="D664" s="32"/>
      <c r="E664" s="32"/>
      <c r="F664" s="38">
        <f>SUM(F665)</f>
        <v>148</v>
      </c>
      <c r="G664" s="150"/>
      <c r="H664" s="150"/>
      <c r="I664" s="38">
        <f>SUM(I665)</f>
        <v>148</v>
      </c>
    </row>
    <row r="665" spans="1:9" ht="45">
      <c r="A665" s="144" t="s">
        <v>51</v>
      </c>
      <c r="B665" s="145" t="s">
        <v>675</v>
      </c>
      <c r="C665" s="145" t="s">
        <v>93</v>
      </c>
      <c r="D665" s="145" t="s">
        <v>181</v>
      </c>
      <c r="E665" s="145" t="s">
        <v>181</v>
      </c>
      <c r="F665" s="33">
        <v>148</v>
      </c>
      <c r="G665" s="150">
        <f>SUM(Ведомственная!G295)</f>
        <v>148</v>
      </c>
      <c r="H665" s="150">
        <f>SUM(Ведомственная!H295)</f>
        <v>148</v>
      </c>
      <c r="I665" s="38">
        <v>148</v>
      </c>
    </row>
    <row r="666" spans="1:9" ht="15">
      <c r="A666" s="70" t="s">
        <v>479</v>
      </c>
      <c r="B666" s="71"/>
      <c r="C666" s="46"/>
      <c r="D666" s="46"/>
      <c r="E666" s="46"/>
      <c r="F666" s="42">
        <f>F11+F14+F17+F21+F35+F53+F144+F148+F161+F166+F172+F181+F185+F187+F204+F215+F219+F225+F236+F240+F259+F269+F281+F292+F311+F323+F326+F330+F388+F486+F524+F597+F612+F614+F619+F626+F630+F582+F586+F590</f>
        <v>4437113.499999999</v>
      </c>
      <c r="G666" s="152">
        <f>F666-Ведомственная!G870</f>
        <v>0</v>
      </c>
      <c r="H666" s="152">
        <f>I666-Ведомственная!H870</f>
        <v>0</v>
      </c>
      <c r="I666" s="42">
        <f>I11+I14+I17+I21+I35+I53+I144+I148+I161+I166+I172+I181+I185+I187+I204+I215+I219+I225+I236+I240+I259+I269+I281+I292+I311+I323+I326+I330+I388+I486+I524+I597+I612+I614+I619+I626+I630+I582+I586+I590</f>
        <v>4313662.6</v>
      </c>
    </row>
    <row r="667" spans="1:9" ht="15">
      <c r="A667" s="36" t="s">
        <v>519</v>
      </c>
      <c r="B667" s="17"/>
      <c r="C667" s="17"/>
      <c r="D667" s="17"/>
      <c r="E667" s="17"/>
      <c r="F667" s="33">
        <v>51510</v>
      </c>
      <c r="G667" s="150"/>
      <c r="H667" s="150"/>
      <c r="I667" s="33">
        <v>92962.3</v>
      </c>
    </row>
    <row r="668" spans="1:9" ht="15">
      <c r="A668" s="70" t="s">
        <v>480</v>
      </c>
      <c r="B668" s="17"/>
      <c r="C668" s="17"/>
      <c r="D668" s="17"/>
      <c r="E668" s="17"/>
      <c r="F668" s="189">
        <f>SUM(F666:F667)</f>
        <v>4488623.499999999</v>
      </c>
      <c r="G668" s="150"/>
      <c r="H668" s="150"/>
      <c r="I668" s="189">
        <f>SUM(I666:I667)</f>
        <v>4406624.899999999</v>
      </c>
    </row>
    <row r="669" ht="24" customHeight="1" hidden="1"/>
    <row r="670" spans="6:9" ht="24" customHeight="1" hidden="1">
      <c r="F670" s="193">
        <v>4488623.5</v>
      </c>
      <c r="I670" s="184">
        <v>4406624.9</v>
      </c>
    </row>
    <row r="671" ht="15" hidden="1"/>
    <row r="672" ht="15" hidden="1"/>
    <row r="673" spans="6:9" ht="15" hidden="1">
      <c r="F673" s="190">
        <f>SUM(F670-F668)</f>
        <v>9.313225746154785E-10</v>
      </c>
      <c r="I673" s="190">
        <f>SUM(I670-I668)</f>
        <v>9.313225746154785E-10</v>
      </c>
    </row>
    <row r="674" ht="15" hidden="1"/>
    <row r="675" ht="15" hidden="1"/>
  </sheetData>
  <sheetProtection/>
  <mergeCells count="1">
    <mergeCell ref="A8:I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5.57421875" style="1" customWidth="1"/>
    <col min="2" max="2" width="14.421875" style="2" customWidth="1"/>
    <col min="3" max="3" width="17.00390625" style="2" customWidth="1"/>
    <col min="4" max="4" width="17.8515625" style="2" customWidth="1"/>
    <col min="5" max="5" width="17.00390625" style="2" customWidth="1"/>
    <col min="6" max="16384" width="9.140625" style="2" customWidth="1"/>
  </cols>
  <sheetData>
    <row r="1" ht="15">
      <c r="D1" s="3" t="s">
        <v>699</v>
      </c>
    </row>
    <row r="2" ht="15">
      <c r="D2" s="4" t="s">
        <v>0</v>
      </c>
    </row>
    <row r="3" ht="15">
      <c r="D3" s="4" t="s">
        <v>1</v>
      </c>
    </row>
    <row r="4" ht="15">
      <c r="D4" s="4" t="s">
        <v>2</v>
      </c>
    </row>
    <row r="5" ht="15">
      <c r="D5" s="4" t="s">
        <v>799</v>
      </c>
    </row>
    <row r="6" spans="1:5" ht="51.75" customHeight="1">
      <c r="A6" s="200" t="s">
        <v>662</v>
      </c>
      <c r="B6" s="201"/>
      <c r="C6" s="201"/>
      <c r="D6" s="201"/>
      <c r="E6" s="142"/>
    </row>
    <row r="7" ht="15">
      <c r="E7" s="138" t="s">
        <v>637</v>
      </c>
    </row>
    <row r="8" spans="1:5" ht="30">
      <c r="A8" s="5" t="s">
        <v>171</v>
      </c>
      <c r="B8" s="5" t="s">
        <v>175</v>
      </c>
      <c r="C8" s="5" t="s">
        <v>176</v>
      </c>
      <c r="D8" s="5" t="s">
        <v>639</v>
      </c>
      <c r="E8" s="5" t="s">
        <v>640</v>
      </c>
    </row>
    <row r="9" spans="1:5" s="9" customFormat="1" ht="14.25">
      <c r="A9" s="6" t="s">
        <v>90</v>
      </c>
      <c r="B9" s="7" t="s">
        <v>34</v>
      </c>
      <c r="C9" s="7" t="s">
        <v>32</v>
      </c>
      <c r="D9" s="8">
        <f>SUM(D10:D16)</f>
        <v>224258.09999999998</v>
      </c>
      <c r="E9" s="8">
        <f>SUM(E10:E16)</f>
        <v>220259.19999999998</v>
      </c>
    </row>
    <row r="10" spans="1:5" ht="30">
      <c r="A10" s="10" t="s">
        <v>177</v>
      </c>
      <c r="B10" s="11" t="s">
        <v>34</v>
      </c>
      <c r="C10" s="11" t="s">
        <v>44</v>
      </c>
      <c r="D10" s="12">
        <f>SUM(Ведомственная!G60)</f>
        <v>1992.8</v>
      </c>
      <c r="E10" s="12">
        <f>SUM(Ведомственная!H60)</f>
        <v>1992.8</v>
      </c>
    </row>
    <row r="11" spans="1:5" ht="45">
      <c r="A11" s="10" t="s">
        <v>178</v>
      </c>
      <c r="B11" s="11" t="s">
        <v>34</v>
      </c>
      <c r="C11" s="11" t="s">
        <v>54</v>
      </c>
      <c r="D11" s="12">
        <f>SUM(Ведомственная!G13)</f>
        <v>17158.600000000002</v>
      </c>
      <c r="E11" s="12">
        <f>SUM(Ведомственная!H13)</f>
        <v>17158.600000000002</v>
      </c>
    </row>
    <row r="12" spans="1:5" ht="60">
      <c r="A12" s="10" t="s">
        <v>179</v>
      </c>
      <c r="B12" s="11" t="s">
        <v>34</v>
      </c>
      <c r="C12" s="11" t="s">
        <v>13</v>
      </c>
      <c r="D12" s="12">
        <f>Ведомственная!G61</f>
        <v>116875.9</v>
      </c>
      <c r="E12" s="12">
        <f>SUM(Ведомственная!H61)</f>
        <v>116875.9</v>
      </c>
    </row>
    <row r="13" spans="1:5" ht="0.75" customHeight="1" hidden="1">
      <c r="A13" s="10" t="s">
        <v>180</v>
      </c>
      <c r="B13" s="11" t="s">
        <v>34</v>
      </c>
      <c r="C13" s="11" t="s">
        <v>181</v>
      </c>
      <c r="D13" s="12">
        <f>SUM(Ведомственная!G83)</f>
        <v>24</v>
      </c>
      <c r="E13" s="12">
        <f>SUM(Ведомственная!H83)</f>
        <v>25.1</v>
      </c>
    </row>
    <row r="14" spans="1:5" ht="45">
      <c r="A14" s="10" t="s">
        <v>106</v>
      </c>
      <c r="B14" s="11" t="s">
        <v>34</v>
      </c>
      <c r="C14" s="11" t="s">
        <v>78</v>
      </c>
      <c r="D14" s="12">
        <f>Ведомственная!G35+Ведомственная!G357</f>
        <v>32411.8</v>
      </c>
      <c r="E14" s="12">
        <f>SUM(Ведомственная!H35+Ведомственная!H357)</f>
        <v>32411.8</v>
      </c>
    </row>
    <row r="15" spans="1:5" ht="15">
      <c r="A15" s="10" t="s">
        <v>149</v>
      </c>
      <c r="B15" s="11" t="s">
        <v>34</v>
      </c>
      <c r="C15" s="11" t="s">
        <v>182</v>
      </c>
      <c r="D15" s="12">
        <f>SUM(Ведомственная!G363)</f>
        <v>1000</v>
      </c>
      <c r="E15" s="12">
        <f>SUM(Ведомственная!H363)</f>
        <v>1000</v>
      </c>
    </row>
    <row r="16" spans="1:5" ht="15">
      <c r="A16" s="10" t="s">
        <v>97</v>
      </c>
      <c r="B16" s="11" t="s">
        <v>34</v>
      </c>
      <c r="C16" s="11" t="s">
        <v>98</v>
      </c>
      <c r="D16" s="12">
        <f>Ведомственная!G21+Ведомственная!G43+Ведомственная!G87+Ведомственная!G367</f>
        <v>54795</v>
      </c>
      <c r="E16" s="12">
        <f>SUM(Ведомственная!H21+Ведомственная!H43+Ведомственная!H87+Ведомственная!H367)</f>
        <v>50795</v>
      </c>
    </row>
    <row r="17" spans="1:5" s="9" customFormat="1" ht="28.5">
      <c r="A17" s="6" t="s">
        <v>261</v>
      </c>
      <c r="B17" s="7" t="s">
        <v>54</v>
      </c>
      <c r="C17" s="7" t="s">
        <v>32</v>
      </c>
      <c r="D17" s="8">
        <f>SUM(D18:D19)</f>
        <v>26802.2</v>
      </c>
      <c r="E17" s="8">
        <f>SUM(E18:E19)</f>
        <v>27092.5</v>
      </c>
    </row>
    <row r="18" spans="1:5" ht="15">
      <c r="A18" s="10" t="s">
        <v>183</v>
      </c>
      <c r="B18" s="11" t="s">
        <v>54</v>
      </c>
      <c r="C18" s="11" t="s">
        <v>13</v>
      </c>
      <c r="D18" s="12">
        <f>Ведомственная!G129</f>
        <v>4916.8</v>
      </c>
      <c r="E18" s="12">
        <f>SUM(Ведомственная!H129)</f>
        <v>5207.099999999999</v>
      </c>
    </row>
    <row r="19" spans="1:5" ht="45">
      <c r="A19" s="10" t="s">
        <v>184</v>
      </c>
      <c r="B19" s="11" t="s">
        <v>54</v>
      </c>
      <c r="C19" s="11" t="s">
        <v>185</v>
      </c>
      <c r="D19" s="12">
        <f>Ведомственная!G135</f>
        <v>21885.4</v>
      </c>
      <c r="E19" s="12">
        <f>SUM(Ведомственная!H135)</f>
        <v>21885.4</v>
      </c>
    </row>
    <row r="20" spans="1:5" s="9" customFormat="1" ht="14.25">
      <c r="A20" s="6" t="s">
        <v>12</v>
      </c>
      <c r="B20" s="7" t="s">
        <v>13</v>
      </c>
      <c r="C20" s="7" t="s">
        <v>32</v>
      </c>
      <c r="D20" s="8">
        <f>SUM(D21:D24)</f>
        <v>125163.4</v>
      </c>
      <c r="E20" s="8">
        <f>SUM(E21:E24)</f>
        <v>124685.9</v>
      </c>
    </row>
    <row r="21" spans="1:5" ht="20.25" customHeight="1">
      <c r="A21" s="10" t="s">
        <v>502</v>
      </c>
      <c r="B21" s="11" t="s">
        <v>13</v>
      </c>
      <c r="C21" s="11" t="s">
        <v>181</v>
      </c>
      <c r="D21" s="12">
        <f>Ведомственная!G160</f>
        <v>401.2</v>
      </c>
      <c r="E21" s="12">
        <f>Ведомственная!H160</f>
        <v>401.2</v>
      </c>
    </row>
    <row r="22" spans="1:5" ht="20.25" customHeight="1">
      <c r="A22" s="10" t="s">
        <v>14</v>
      </c>
      <c r="B22" s="11" t="s">
        <v>13</v>
      </c>
      <c r="C22" s="11" t="s">
        <v>15</v>
      </c>
      <c r="D22" s="12">
        <f>Ведомственная!G165</f>
        <v>28327.6</v>
      </c>
      <c r="E22" s="12">
        <f>Ведомственная!H165</f>
        <v>28327.6</v>
      </c>
    </row>
    <row r="23" spans="1:5" ht="20.25" customHeight="1">
      <c r="A23" s="10" t="s">
        <v>186</v>
      </c>
      <c r="B23" s="11" t="s">
        <v>13</v>
      </c>
      <c r="C23" s="11" t="s">
        <v>185</v>
      </c>
      <c r="D23" s="12">
        <f>Ведомственная!G178</f>
        <v>83908.7</v>
      </c>
      <c r="E23" s="12">
        <f>Ведомственная!H178</f>
        <v>83908.7</v>
      </c>
    </row>
    <row r="24" spans="1:5" ht="20.25" customHeight="1">
      <c r="A24" s="10" t="s">
        <v>23</v>
      </c>
      <c r="B24" s="11" t="s">
        <v>13</v>
      </c>
      <c r="C24" s="11" t="s">
        <v>24</v>
      </c>
      <c r="D24" s="12">
        <f>Ведомственная!G188</f>
        <v>12525.9</v>
      </c>
      <c r="E24" s="12">
        <f>Ведомственная!H188</f>
        <v>12048.4</v>
      </c>
    </row>
    <row r="25" spans="1:5" s="9" customFormat="1" ht="14.25">
      <c r="A25" s="6" t="s">
        <v>270</v>
      </c>
      <c r="B25" s="7" t="s">
        <v>181</v>
      </c>
      <c r="C25" s="7" t="s">
        <v>32</v>
      </c>
      <c r="D25" s="8">
        <f>SUM(D26:D29)</f>
        <v>242212.5</v>
      </c>
      <c r="E25" s="8">
        <f>SUM(E26:E29)</f>
        <v>161411.5</v>
      </c>
    </row>
    <row r="26" spans="1:5" ht="18.75" customHeight="1">
      <c r="A26" s="10" t="s">
        <v>187</v>
      </c>
      <c r="B26" s="11" t="s">
        <v>181</v>
      </c>
      <c r="C26" s="11" t="s">
        <v>34</v>
      </c>
      <c r="D26" s="12">
        <f>Ведомственная!G220</f>
        <v>129487.5</v>
      </c>
      <c r="E26" s="12">
        <f>SUM(Ведомственная!H220)</f>
        <v>70262</v>
      </c>
    </row>
    <row r="27" spans="1:5" ht="18.75" customHeight="1">
      <c r="A27" s="10" t="s">
        <v>188</v>
      </c>
      <c r="B27" s="11" t="s">
        <v>181</v>
      </c>
      <c r="C27" s="11" t="s">
        <v>44</v>
      </c>
      <c r="D27" s="12">
        <f>Ведомственная!G229</f>
        <v>12706.5</v>
      </c>
      <c r="E27" s="12">
        <f>SUM(Ведомственная!H229)</f>
        <v>12706.5</v>
      </c>
    </row>
    <row r="28" spans="1:5" ht="18.75" customHeight="1">
      <c r="A28" s="10" t="s">
        <v>189</v>
      </c>
      <c r="B28" s="11" t="s">
        <v>181</v>
      </c>
      <c r="C28" s="11" t="s">
        <v>54</v>
      </c>
      <c r="D28" s="12">
        <f>Ведомственная!G255</f>
        <v>82870.5</v>
      </c>
      <c r="E28" s="12">
        <f>SUM(Ведомственная!H255)</f>
        <v>56830.799999999996</v>
      </c>
    </row>
    <row r="29" spans="1:5" ht="0.75" customHeight="1" hidden="1">
      <c r="A29" s="10" t="s">
        <v>190</v>
      </c>
      <c r="B29" s="11" t="s">
        <v>181</v>
      </c>
      <c r="C29" s="11" t="s">
        <v>181</v>
      </c>
      <c r="D29" s="12">
        <f>SUM(Ведомственная!G279)</f>
        <v>17148</v>
      </c>
      <c r="E29" s="12">
        <f>SUM(Ведомственная!H279)</f>
        <v>21612.2</v>
      </c>
    </row>
    <row r="30" spans="1:5" s="9" customFormat="1" ht="14.25">
      <c r="A30" s="6" t="s">
        <v>420</v>
      </c>
      <c r="B30" s="7" t="s">
        <v>78</v>
      </c>
      <c r="C30" s="7" t="s">
        <v>32</v>
      </c>
      <c r="D30" s="8">
        <f>SUM(D31:D32)</f>
        <v>5133.5</v>
      </c>
      <c r="E30" s="8">
        <f>SUM(E31:E32)</f>
        <v>5133.5</v>
      </c>
    </row>
    <row r="31" spans="1:5" ht="32.25" customHeight="1">
      <c r="A31" s="10" t="s">
        <v>277</v>
      </c>
      <c r="B31" s="11" t="s">
        <v>78</v>
      </c>
      <c r="C31" s="11" t="s">
        <v>54</v>
      </c>
      <c r="D31" s="12">
        <f>Ведомственная!G299</f>
        <v>5133.5</v>
      </c>
      <c r="E31" s="12">
        <f>SUM(Ведомственная!H299)</f>
        <v>5133.5</v>
      </c>
    </row>
    <row r="32" spans="1:5" ht="23.25" customHeight="1" hidden="1">
      <c r="A32" s="10" t="s">
        <v>191</v>
      </c>
      <c r="B32" s="11" t="s">
        <v>78</v>
      </c>
      <c r="C32" s="11" t="s">
        <v>181</v>
      </c>
      <c r="D32" s="12">
        <f>SUM(Ведомственная!G305)</f>
        <v>0</v>
      </c>
      <c r="E32" s="12">
        <f>SUM(Ведомственная!H305)</f>
        <v>0</v>
      </c>
    </row>
    <row r="33" spans="1:5" s="9" customFormat="1" ht="14.25">
      <c r="A33" s="6" t="s">
        <v>117</v>
      </c>
      <c r="B33" s="7" t="s">
        <v>118</v>
      </c>
      <c r="C33" s="7" t="s">
        <v>32</v>
      </c>
      <c r="D33" s="8">
        <f>SUM(D34:D38)</f>
        <v>2192792.8</v>
      </c>
      <c r="E33" s="8">
        <f>SUM(E34:E38)</f>
        <v>2202043.4999999995</v>
      </c>
    </row>
    <row r="34" spans="1:5" ht="19.5" customHeight="1">
      <c r="A34" s="10" t="s">
        <v>192</v>
      </c>
      <c r="B34" s="11" t="s">
        <v>118</v>
      </c>
      <c r="C34" s="11" t="s">
        <v>34</v>
      </c>
      <c r="D34" s="12">
        <f>SUM(Ведомственная!G641)</f>
        <v>855318.9</v>
      </c>
      <c r="E34" s="12">
        <f>SUM(Ведомственная!H641)</f>
        <v>860179.7000000001</v>
      </c>
    </row>
    <row r="35" spans="1:5" ht="19.5" customHeight="1">
      <c r="A35" s="10" t="s">
        <v>193</v>
      </c>
      <c r="B35" s="11" t="s">
        <v>118</v>
      </c>
      <c r="C35" s="11" t="s">
        <v>44</v>
      </c>
      <c r="D35" s="12">
        <f>SUM(Ведомственная!G665)</f>
        <v>1081779.4999999998</v>
      </c>
      <c r="E35" s="12">
        <f>SUM(Ведомственная!H665)</f>
        <v>1082020.4999999998</v>
      </c>
    </row>
    <row r="36" spans="1:5" ht="19.5" customHeight="1">
      <c r="A36" s="10" t="s">
        <v>119</v>
      </c>
      <c r="B36" s="11" t="s">
        <v>118</v>
      </c>
      <c r="C36" s="11" t="s">
        <v>54</v>
      </c>
      <c r="D36" s="12">
        <f>SUM(Ведомственная!G714+Ведомственная!G799)</f>
        <v>170135.1</v>
      </c>
      <c r="E36" s="12">
        <f>SUM(Ведомственная!H714+Ведомственная!H799)</f>
        <v>174580.4</v>
      </c>
    </row>
    <row r="37" spans="1:5" ht="19.5" customHeight="1">
      <c r="A37" s="10" t="s">
        <v>194</v>
      </c>
      <c r="B37" s="11" t="s">
        <v>118</v>
      </c>
      <c r="C37" s="11" t="s">
        <v>118</v>
      </c>
      <c r="D37" s="12">
        <f>SUM(Ведомственная!G724)</f>
        <v>29846.4</v>
      </c>
      <c r="E37" s="12">
        <f>SUM(Ведомственная!H724)</f>
        <v>29550</v>
      </c>
    </row>
    <row r="38" spans="1:5" ht="19.5" customHeight="1">
      <c r="A38" s="10" t="s">
        <v>195</v>
      </c>
      <c r="B38" s="11" t="s">
        <v>118</v>
      </c>
      <c r="C38" s="11" t="s">
        <v>185</v>
      </c>
      <c r="D38" s="12">
        <f>SUM(Ведомственная!G751)</f>
        <v>55712.9</v>
      </c>
      <c r="E38" s="12">
        <f>SUM(Ведомственная!H751)</f>
        <v>55712.9</v>
      </c>
    </row>
    <row r="39" spans="1:5" ht="19.5" customHeight="1">
      <c r="A39" s="6" t="s">
        <v>421</v>
      </c>
      <c r="B39" s="7" t="s">
        <v>15</v>
      </c>
      <c r="C39" s="7" t="s">
        <v>32</v>
      </c>
      <c r="D39" s="8">
        <f>SUM(D40:D41)</f>
        <v>162218.6</v>
      </c>
      <c r="E39" s="8">
        <f>SUM(E40:E41)</f>
        <v>149099</v>
      </c>
    </row>
    <row r="40" spans="1:5" s="9" customFormat="1" ht="19.5" customHeight="1">
      <c r="A40" s="10" t="s">
        <v>196</v>
      </c>
      <c r="B40" s="11" t="s">
        <v>15</v>
      </c>
      <c r="C40" s="11" t="s">
        <v>34</v>
      </c>
      <c r="D40" s="12">
        <f>Ведомственная!G812</f>
        <v>127716.2</v>
      </c>
      <c r="E40" s="12">
        <f>SUM(Ведомственная!H812)</f>
        <v>113089.7</v>
      </c>
    </row>
    <row r="41" spans="1:5" ht="20.25" customHeight="1">
      <c r="A41" s="10" t="s">
        <v>197</v>
      </c>
      <c r="B41" s="11" t="s">
        <v>15</v>
      </c>
      <c r="C41" s="11" t="s">
        <v>13</v>
      </c>
      <c r="D41" s="12">
        <f>Ведомственная!G847</f>
        <v>34502.4</v>
      </c>
      <c r="E41" s="12">
        <f>SUM(Ведомственная!H847)</f>
        <v>36009.3</v>
      </c>
    </row>
    <row r="42" spans="1:5" ht="15" hidden="1">
      <c r="A42" s="10" t="s">
        <v>422</v>
      </c>
      <c r="B42" s="11" t="s">
        <v>185</v>
      </c>
      <c r="C42" s="11" t="s">
        <v>32</v>
      </c>
      <c r="D42" s="12">
        <f>SUM(D44:D45)</f>
        <v>0</v>
      </c>
      <c r="E42" s="12">
        <f>SUM(E44:E45)</f>
        <v>0</v>
      </c>
    </row>
    <row r="43" spans="1:5" ht="15" hidden="1">
      <c r="A43" s="10" t="s">
        <v>198</v>
      </c>
      <c r="B43" s="11" t="s">
        <v>185</v>
      </c>
      <c r="C43" s="11" t="s">
        <v>34</v>
      </c>
      <c r="D43" s="12"/>
      <c r="E43" s="12"/>
    </row>
    <row r="44" spans="1:5" ht="15" hidden="1">
      <c r="A44" s="10" t="s">
        <v>199</v>
      </c>
      <c r="B44" s="11" t="s">
        <v>185</v>
      </c>
      <c r="C44" s="11" t="s">
        <v>44</v>
      </c>
      <c r="D44" s="12"/>
      <c r="E44" s="12"/>
    </row>
    <row r="45" spans="1:5" ht="15" hidden="1">
      <c r="A45" s="10" t="s">
        <v>200</v>
      </c>
      <c r="B45" s="11" t="s">
        <v>185</v>
      </c>
      <c r="C45" s="11" t="s">
        <v>185</v>
      </c>
      <c r="D45" s="12"/>
      <c r="E45" s="12"/>
    </row>
    <row r="46" spans="1:7" s="9" customFormat="1" ht="14.25">
      <c r="A46" s="6" t="s">
        <v>30</v>
      </c>
      <c r="B46" s="7" t="s">
        <v>31</v>
      </c>
      <c r="C46" s="7" t="s">
        <v>32</v>
      </c>
      <c r="D46" s="8">
        <f>SUM(D47:D51)</f>
        <v>1285818.6999999997</v>
      </c>
      <c r="E46" s="8">
        <f>SUM(E47:E51)</f>
        <v>1296190.6</v>
      </c>
      <c r="F46" s="13"/>
      <c r="G46" s="13"/>
    </row>
    <row r="47" spans="1:5" ht="18.75" customHeight="1">
      <c r="A47" s="10" t="s">
        <v>33</v>
      </c>
      <c r="B47" s="11" t="s">
        <v>31</v>
      </c>
      <c r="C47" s="11" t="s">
        <v>34</v>
      </c>
      <c r="D47" s="12">
        <f>Ведомственная!G405</f>
        <v>10029.3</v>
      </c>
      <c r="E47" s="12">
        <f>SUM(Ведомственная!H405)</f>
        <v>1671.6</v>
      </c>
    </row>
    <row r="48" spans="1:5" ht="18.75" customHeight="1">
      <c r="A48" s="10" t="s">
        <v>43</v>
      </c>
      <c r="B48" s="11" t="s">
        <v>31</v>
      </c>
      <c r="C48" s="11" t="s">
        <v>44</v>
      </c>
      <c r="D48" s="12">
        <f>Ведомственная!G412</f>
        <v>80186.9</v>
      </c>
      <c r="E48" s="12">
        <f>SUM(Ведомственная!H412)</f>
        <v>80567.2</v>
      </c>
    </row>
    <row r="49" spans="1:5" ht="18.75" customHeight="1">
      <c r="A49" s="10" t="s">
        <v>53</v>
      </c>
      <c r="B49" s="11" t="s">
        <v>31</v>
      </c>
      <c r="C49" s="11" t="s">
        <v>54</v>
      </c>
      <c r="D49" s="12">
        <f>Ведомственная!G319+Ведомственная!G430+Ведомственная!G865+Ведомственная!G781</f>
        <v>822736.6</v>
      </c>
      <c r="E49" s="12">
        <f>Ведомственная!H319+Ведомственная!H430+Ведомственная!H865+Ведомственная!H781</f>
        <v>833739.8</v>
      </c>
    </row>
    <row r="50" spans="1:5" ht="18.75" customHeight="1">
      <c r="A50" s="10" t="s">
        <v>201</v>
      </c>
      <c r="B50" s="11" t="s">
        <v>31</v>
      </c>
      <c r="C50" s="11" t="s">
        <v>13</v>
      </c>
      <c r="D50" s="12">
        <f>Ведомственная!G324+Ведомственная!G519+Ведомственная!G790</f>
        <v>308181.5</v>
      </c>
      <c r="E50" s="12">
        <f>Ведомственная!H324+Ведомственная!H519+Ведомственная!H790</f>
        <v>312227.6</v>
      </c>
    </row>
    <row r="51" spans="1:5" ht="18.75" customHeight="1">
      <c r="A51" s="10" t="s">
        <v>77</v>
      </c>
      <c r="B51" s="11" t="s">
        <v>31</v>
      </c>
      <c r="C51" s="11" t="s">
        <v>78</v>
      </c>
      <c r="D51" s="12">
        <f>Ведомственная!G336+Ведомственная!G381+Ведомственная!G545</f>
        <v>64684.399999999994</v>
      </c>
      <c r="E51" s="12">
        <f>SUM(Ведомственная!H336+Ведомственная!H382+Ведомственная!H545)</f>
        <v>67984.4</v>
      </c>
    </row>
    <row r="52" spans="1:5" ht="18.75" customHeight="1">
      <c r="A52" s="6" t="s">
        <v>294</v>
      </c>
      <c r="B52" s="7" t="s">
        <v>182</v>
      </c>
      <c r="C52" s="7" t="s">
        <v>32</v>
      </c>
      <c r="D52" s="8">
        <f>SUM(D53:D56)</f>
        <v>172713.7</v>
      </c>
      <c r="E52" s="8">
        <f>SUM(E53:E56)</f>
        <v>127746.90000000001</v>
      </c>
    </row>
    <row r="53" spans="1:5" ht="18.75" customHeight="1">
      <c r="A53" s="10" t="s">
        <v>202</v>
      </c>
      <c r="B53" s="11" t="s">
        <v>182</v>
      </c>
      <c r="C53" s="11" t="s">
        <v>34</v>
      </c>
      <c r="D53" s="12">
        <f>SUM(Ведомственная!G576+Ведомственная!G347)</f>
        <v>112786.40000000001</v>
      </c>
      <c r="E53" s="12">
        <f>SUM(Ведомственная!H576+Ведомственная!H347)</f>
        <v>109486.40000000001</v>
      </c>
    </row>
    <row r="54" spans="1:5" ht="18.75" customHeight="1">
      <c r="A54" s="10" t="s">
        <v>203</v>
      </c>
      <c r="B54" s="11" t="s">
        <v>182</v>
      </c>
      <c r="C54" s="11" t="s">
        <v>44</v>
      </c>
      <c r="D54" s="12">
        <f>SUM(Ведомственная!G587)</f>
        <v>45268.9</v>
      </c>
      <c r="E54" s="12">
        <f>SUM(Ведомственная!H587)</f>
        <v>3602.1</v>
      </c>
    </row>
    <row r="55" spans="1:5" ht="18" customHeight="1">
      <c r="A55" s="10" t="s">
        <v>204</v>
      </c>
      <c r="B55" s="11" t="s">
        <v>182</v>
      </c>
      <c r="C55" s="11" t="s">
        <v>54</v>
      </c>
      <c r="D55" s="12">
        <f>SUM(Ведомственная!G607)</f>
        <v>5536</v>
      </c>
      <c r="E55" s="12">
        <f>SUM(Ведомственная!H607)</f>
        <v>5536</v>
      </c>
    </row>
    <row r="56" spans="1:5" ht="15">
      <c r="A56" s="10" t="s">
        <v>205</v>
      </c>
      <c r="B56" s="11" t="s">
        <v>182</v>
      </c>
      <c r="C56" s="11" t="s">
        <v>181</v>
      </c>
      <c r="D56" s="12">
        <f>SUM(Ведомственная!G624)</f>
        <v>9122.4</v>
      </c>
      <c r="E56" s="12">
        <f>SUM(Ведомственная!H624)</f>
        <v>9122.4</v>
      </c>
    </row>
    <row r="57" spans="1:5" ht="27.75" customHeight="1">
      <c r="A57" s="6" t="s">
        <v>222</v>
      </c>
      <c r="B57" s="7" t="s">
        <v>98</v>
      </c>
      <c r="C57" s="7" t="s">
        <v>32</v>
      </c>
      <c r="D57" s="8">
        <f>SUM(D58)</f>
        <v>0</v>
      </c>
      <c r="E57" s="8">
        <f>SUM(E58)</f>
        <v>0</v>
      </c>
    </row>
    <row r="58" spans="1:5" ht="30">
      <c r="A58" s="10" t="s">
        <v>206</v>
      </c>
      <c r="B58" s="11" t="s">
        <v>98</v>
      </c>
      <c r="C58" s="11" t="s">
        <v>34</v>
      </c>
      <c r="D58" s="12">
        <f>SUM(Ведомственная!G386)</f>
        <v>0</v>
      </c>
      <c r="E58" s="12">
        <f>SUM(Ведомственная!H386)</f>
        <v>0</v>
      </c>
    </row>
    <row r="59" spans="1:5" s="9" customFormat="1" ht="21.75" customHeight="1">
      <c r="A59" s="6" t="s">
        <v>479</v>
      </c>
      <c r="B59" s="14"/>
      <c r="C59" s="14"/>
      <c r="D59" s="15">
        <f>SUM(D9+D17+D20+D25+D30+D33+D39+D42+D46+D52+D57)</f>
        <v>4437113.5</v>
      </c>
      <c r="E59" s="15">
        <f>SUM(E9+E17+E20+E25+E30+E33+E39+E42+E46+E52+E57)</f>
        <v>4313662.6</v>
      </c>
    </row>
    <row r="60" spans="1:5" ht="18.75" customHeight="1">
      <c r="A60" s="16" t="s">
        <v>482</v>
      </c>
      <c r="B60" s="17"/>
      <c r="C60" s="17"/>
      <c r="D60" s="18">
        <f>Ведомственная!G871</f>
        <v>51510</v>
      </c>
      <c r="E60" s="18">
        <f>Ведомственная!H871</f>
        <v>92962.3</v>
      </c>
    </row>
    <row r="61" spans="1:5" s="9" customFormat="1" ht="15.75" customHeight="1">
      <c r="A61" s="19" t="s">
        <v>207</v>
      </c>
      <c r="B61" s="20"/>
      <c r="C61" s="20"/>
      <c r="D61" s="15">
        <f>SUM(D59:D60)</f>
        <v>4488623.5</v>
      </c>
      <c r="E61" s="15">
        <f>SUM(E59:E60)</f>
        <v>4406624.899999999</v>
      </c>
    </row>
    <row r="63" spans="4:5" ht="15" hidden="1">
      <c r="D63" s="137">
        <v>4488623.5</v>
      </c>
      <c r="E63" s="137">
        <v>4406624.9</v>
      </c>
    </row>
    <row r="64" spans="4:5" ht="15" hidden="1">
      <c r="D64" s="160">
        <f>SUM(D63-D61)</f>
        <v>0</v>
      </c>
      <c r="E64" s="160">
        <f>SUM(E63-E61)</f>
        <v>9.313225746154785E-10</v>
      </c>
    </row>
    <row r="65" ht="15" hidden="1"/>
  </sheetData>
  <sheetProtection/>
  <mergeCells count="1">
    <mergeCell ref="A6:D6"/>
  </mergeCells>
  <conditionalFormatting sqref="D9:E58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2019-01-23T09:55:22Z</cp:lastPrinted>
  <dcterms:created xsi:type="dcterms:W3CDTF">2016-11-10T06:54:02Z</dcterms:created>
  <dcterms:modified xsi:type="dcterms:W3CDTF">2019-01-29T04:10:22Z</dcterms:modified>
  <cp:category/>
  <cp:version/>
  <cp:contentType/>
  <cp:contentStatus/>
</cp:coreProperties>
</file>