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24675" windowHeight="9390" activeTab="0"/>
  </bookViews>
  <sheets>
    <sheet name="ГАД" sheetId="1" r:id="rId1"/>
    <sheet name="Программы" sheetId="2" r:id="rId2"/>
    <sheet name="Ведомственная" sheetId="3" r:id="rId3"/>
    <sheet name="Раздел, подраздел" sheetId="4" r:id="rId4"/>
    <sheet name="Кап.строительство" sheetId="5" r:id="rId5"/>
  </sheets>
  <definedNames>
    <definedName name="_xlnm.Print_Titles" localSheetId="2">'Ведомственная'!$8:$9</definedName>
    <definedName name="_xlnm.Print_Titles" localSheetId="4">'Кап.строительство'!$8:$8</definedName>
    <definedName name="_xlnm.Print_Titles" localSheetId="1">'Программы'!$10:$10</definedName>
    <definedName name="_xlnm.Print_Area" localSheetId="0">'ГАД'!$A$1:$C$240</definedName>
  </definedNames>
  <calcPr fullCalcOnLoad="1"/>
</workbook>
</file>

<file path=xl/sharedStrings.xml><?xml version="1.0" encoding="utf-8"?>
<sst xmlns="http://schemas.openxmlformats.org/spreadsheetml/2006/main" count="8645" uniqueCount="1366">
  <si>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</si>
  <si>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</si>
  <si>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</si>
  <si>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</si>
  <si>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</si>
  <si>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</si>
  <si>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</si>
  <si>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</si>
  <si>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</si>
  <si>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</si>
  <si>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</si>
  <si>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</si>
  <si>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</si>
  <si>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</si>
  <si>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</si>
  <si>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</si>
  <si>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</si>
  <si>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</si>
  <si>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</si>
  <si>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</si>
  <si>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</si>
  <si>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</si>
  <si>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</si>
  <si>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</si>
  <si>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</si>
  <si>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</si>
  <si>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</si>
  <si>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</si>
  <si>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</si>
  <si>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</si>
  <si>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</si>
  <si>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</si>
  <si>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</si>
  <si>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</si>
  <si>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</si>
  <si>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</si>
  <si>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</si>
  <si>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</si>
  <si>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</si>
  <si>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</si>
  <si>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</si>
  <si>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</si>
  <si>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</si>
  <si>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</si>
  <si>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</si>
  <si>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</si>
  <si>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</si>
  <si>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</si>
  <si>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</si>
  <si>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</si>
  <si>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</si>
  <si>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</si>
  <si>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</si>
  <si>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</si>
  <si>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</si>
  <si>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</si>
  <si>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</si>
  <si>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</si>
  <si>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</si>
  <si>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</si>
  <si>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</si>
  <si>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</si>
  <si>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</si>
  <si>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</si>
  <si>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</si>
  <si>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</si>
  <si>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</si>
  <si>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</si>
  <si>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</si>
  <si>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</si>
  <si>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</si>
  <si>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</si>
  <si>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</si>
  <si>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</si>
  <si>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</si>
  <si>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</si>
  <si>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</si>
  <si>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</si>
  <si>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</si>
  <si>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</si>
  <si>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</si>
  <si>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</si>
  <si>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</si>
  <si>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</si>
  <si>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</si>
  <si>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</si>
  <si>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</si>
  <si>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</si>
  <si>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</si>
  <si>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</si>
  <si>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</si>
  <si>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</si>
  <si>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</si>
  <si>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</si>
  <si>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</si>
  <si>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</si>
  <si>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</si>
  <si>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</si>
  <si>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</si>
  <si>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</si>
  <si>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</si>
  <si>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</si>
  <si>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</si>
  <si>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</si>
  <si>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</si>
  <si>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</si>
  <si>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</si>
  <si>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</si>
  <si>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</si>
  <si>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</si>
  <si>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</si>
  <si>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</si>
  <si>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</si>
  <si>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</si>
  <si>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</si>
  <si>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</si>
  <si>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</si>
  <si>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</si>
  <si>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</si>
  <si>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</si>
  <si>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</si>
  <si>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</si>
  <si>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</si>
  <si>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</si>
  <si>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</si>
  <si>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</si>
  <si>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</si>
  <si>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</si>
  <si>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</si>
  <si>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</si>
  <si>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</si>
  <si>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</si>
  <si>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</si>
  <si>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</si>
  <si>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</si>
  <si>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</si>
  <si>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</si>
  <si>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</si>
  <si>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</si>
  <si>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</si>
  <si>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</si>
  <si>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</si>
  <si>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</si>
  <si>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</si>
  <si>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</si>
  <si>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</si>
  <si>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</si>
  <si>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</si>
  <si>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</si>
  <si>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</si>
  <si>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</si>
  <si>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</si>
  <si>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</si>
  <si>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</si>
  <si>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</si>
  <si>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</si>
  <si>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</si>
  <si>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</si>
  <si>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</si>
  <si>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</si>
  <si>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</si>
  <si>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</si>
  <si>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</si>
  <si>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</si>
  <si>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</si>
  <si>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</si>
  <si>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</si>
  <si>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</si>
  <si>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</si>
  <si>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</si>
  <si>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</si>
  <si>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</si>
  <si>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</si>
  <si>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</si>
  <si>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</si>
  <si>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</si>
  <si>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</si>
  <si>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</si>
  <si>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</si>
  <si>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</si>
  <si>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</si>
  <si>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</si>
  <si>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</si>
  <si>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</si>
  <si>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</si>
  <si>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</si>
  <si>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</si>
  <si>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</si>
  <si>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</si>
  <si>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</si>
  <si>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</si>
  <si>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</si>
  <si>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</si>
  <si>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</si>
  <si>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</si>
  <si>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</si>
  <si>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</si>
  <si>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</si>
  <si>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</si>
  <si>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</si>
  <si>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</si>
  <si>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</si>
  <si>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</si>
  <si>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</si>
  <si>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</si>
  <si>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</si>
  <si>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</si>
  <si>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</si>
  <si>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</si>
  <si>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</si>
  <si>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</si>
  <si>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</si>
  <si>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</si>
  <si>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</si>
  <si>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</si>
  <si>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</si>
  <si>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</si>
  <si>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</si>
  <si>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</si>
  <si>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</si>
  <si>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</si>
  <si>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</si>
  <si>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</si>
  <si>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</si>
  <si>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</si>
  <si>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</si>
  <si>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</si>
  <si>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</si>
  <si>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</si>
  <si>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</si>
  <si>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</si>
  <si>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</si>
  <si>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</si>
  <si>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</si>
  <si>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</si>
  <si>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</si>
  <si>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</si>
  <si>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</si>
  <si>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</si>
  <si>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</si>
  <si>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</si>
  <si>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</si>
  <si>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</si>
  <si>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</si>
  <si>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</si>
  <si>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</si>
  <si>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</si>
  <si>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</si>
  <si>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</si>
  <si>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</si>
  <si>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</si>
  <si>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</si>
  <si>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</si>
  <si>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</si>
  <si>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</si>
  <si>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</si>
  <si>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</si>
  <si>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</si>
  <si>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</si>
  <si>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</si>
  <si>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</si>
  <si>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</si>
  <si>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</si>
  <si>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</si>
  <si>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</si>
  <si>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</si>
  <si>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</si>
  <si>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</si>
  <si>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</si>
  <si>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</si>
  <si>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</si>
  <si>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</si>
  <si>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</si>
  <si>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</si>
  <si>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</si>
  <si>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</si>
  <si>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</si>
  <si>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</si>
  <si>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</si>
  <si>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</si>
  <si>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</si>
  <si>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</si>
  <si>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</si>
  <si>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</si>
  <si>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</si>
  <si>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</si>
  <si>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</si>
  <si>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</si>
  <si>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</si>
  <si>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</si>
  <si>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</si>
  <si>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</si>
  <si>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</si>
  <si>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</si>
  <si>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</si>
  <si>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</si>
  <si>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</si>
  <si>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</si>
  <si>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</si>
  <si>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</si>
  <si>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</si>
  <si>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</si>
  <si>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</si>
  <si>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</si>
  <si>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</si>
  <si>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</si>
  <si>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</si>
  <si>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</si>
  <si>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</si>
  <si>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</si>
  <si>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</si>
  <si>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</si>
  <si>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</si>
  <si>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</si>
  <si>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</si>
  <si>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</si>
  <si>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</si>
  <si>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</si>
  <si>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</si>
  <si>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</si>
  <si>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</si>
  <si>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</si>
  <si>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</si>
  <si>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</si>
  <si>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</si>
  <si>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</si>
  <si>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</si>
  <si>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</si>
  <si>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</si>
  <si>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</si>
  <si>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</si>
  <si>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</si>
  <si>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</si>
  <si>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</si>
  <si>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</si>
  <si>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</si>
  <si>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</si>
  <si>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</si>
  <si>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</si>
  <si>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</si>
  <si>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</si>
  <si>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</si>
  <si>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</si>
  <si>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</si>
  <si>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</si>
  <si>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</si>
  <si>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</si>
  <si>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</si>
  <si>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</si>
  <si>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</si>
  <si>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</si>
  <si>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</si>
  <si>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</si>
  <si>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</si>
  <si>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</si>
  <si>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</si>
  <si>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</si>
  <si>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</si>
  <si>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</si>
  <si>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</si>
  <si>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</si>
  <si>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</si>
  <si>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</si>
  <si>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</si>
  <si>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</si>
  <si>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</si>
  <si>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</si>
  <si>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</si>
  <si>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</si>
  <si>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</si>
  <si>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</si>
  <si>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</si>
  <si>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</si>
  <si>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</si>
  <si>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</si>
  <si>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</si>
  <si>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</si>
  <si>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</si>
  <si>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</si>
  <si>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</si>
  <si>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</si>
  <si>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</si>
  <si>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</si>
  <si>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</si>
  <si>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</si>
  <si>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</si>
  <si>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</si>
  <si>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</si>
  <si>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</si>
  <si>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</si>
  <si>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</si>
  <si>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</si>
  <si>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</si>
  <si>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</si>
  <si>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</si>
  <si>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</si>
  <si>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</si>
  <si>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</si>
  <si>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</si>
  <si>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</si>
  <si>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</si>
  <si>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</si>
  <si>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</si>
  <si>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</si>
  <si>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</si>
  <si>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</si>
  <si>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</si>
  <si>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</si>
  <si>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</si>
  <si>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</si>
  <si>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</si>
  <si>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</si>
  <si>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</si>
  <si>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</si>
  <si>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</si>
  <si>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</si>
  <si>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</si>
  <si>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</si>
  <si>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</si>
  <si>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</si>
  <si>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</si>
  <si>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</si>
  <si>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</si>
  <si>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</si>
  <si>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</si>
  <si>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</si>
  <si>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</si>
  <si>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</si>
  <si>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</si>
  <si>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</si>
  <si>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</si>
  <si>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</si>
  <si>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</si>
  <si>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</si>
  <si>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</si>
  <si>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</si>
  <si>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</si>
  <si>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</si>
  <si>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</si>
  <si>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</si>
  <si>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</si>
  <si>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</si>
  <si>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</si>
  <si>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</si>
  <si>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</si>
  <si>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</si>
  <si>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</si>
  <si>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</si>
  <si>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</si>
  <si>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</si>
  <si>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</si>
  <si>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</si>
  <si>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</si>
  <si>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</si>
  <si>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</si>
  <si>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</si>
  <si>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</si>
  <si>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</si>
  <si>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</si>
  <si>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</si>
  <si>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</si>
  <si>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</si>
  <si>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</si>
  <si>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</si>
  <si>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</si>
  <si>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</si>
  <si>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</si>
  <si>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</si>
  <si>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</si>
  <si>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</si>
  <si>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</si>
  <si>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</si>
  <si>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</si>
  <si>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</si>
  <si>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</si>
  <si>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</si>
  <si>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</si>
  <si>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</si>
  <si>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</si>
  <si>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</si>
  <si>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</si>
  <si>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</si>
  <si>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</si>
  <si>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</si>
  <si>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</si>
  <si>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</si>
  <si>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</si>
  <si>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</si>
  <si>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</si>
  <si>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</si>
  <si>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</si>
  <si>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</si>
  <si>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</si>
  <si>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</si>
  <si>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</si>
  <si>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</si>
  <si>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</si>
  <si>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</si>
  <si>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</si>
  <si>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</si>
  <si>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</si>
  <si>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</si>
  <si>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</si>
  <si>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</si>
  <si>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</si>
  <si>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</si>
  <si>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</si>
  <si>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</si>
  <si>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</si>
  <si>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</si>
  <si>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</si>
  <si>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</si>
  <si>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</si>
  <si>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</si>
  <si>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</si>
  <si>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</si>
  <si>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</si>
  <si>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</si>
  <si>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</si>
  <si>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</si>
  <si>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</si>
  <si>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</si>
  <si>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</si>
  <si>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</si>
  <si>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</si>
  <si>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</si>
  <si>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</si>
  <si>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</si>
  <si>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</si>
  <si>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</si>
  <si>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</si>
  <si>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</si>
  <si>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</si>
  <si>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</si>
  <si>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</si>
  <si>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</si>
  <si>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</si>
  <si>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</si>
  <si>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</si>
  <si>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</si>
  <si>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</si>
  <si>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</si>
  <si>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</si>
  <si>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</si>
  <si>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</si>
  <si>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</si>
  <si>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</si>
  <si>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</si>
  <si>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</si>
  <si>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</si>
  <si>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</si>
  <si>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</si>
  <si>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</si>
  <si>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</si>
  <si>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</si>
  <si>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</si>
  <si>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</si>
  <si>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</si>
  <si>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</si>
  <si>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</si>
  <si>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</si>
  <si>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</si>
  <si>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</si>
  <si>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</si>
  <si>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</si>
  <si>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</si>
  <si>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</si>
  <si>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</si>
  <si>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</si>
  <si>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</si>
  <si>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</si>
  <si>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</si>
  <si>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</si>
  <si>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</si>
  <si>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</si>
  <si>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</si>
  <si>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</si>
  <si>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</si>
  <si>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</si>
  <si>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</si>
  <si>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</si>
  <si>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</si>
  <si>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</si>
  <si>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47 2 14 00000</t>
  </si>
  <si>
    <t>Подпрограмма "Дети Южного Урала"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</si>
  <si>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</si>
  <si>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</si>
  <si>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</si>
  <si>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</si>
  <si>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</si>
  <si>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</si>
  <si>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</si>
  <si>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</si>
  <si>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</si>
  <si>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</si>
  <si>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</si>
  <si>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</si>
  <si>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</si>
  <si>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</si>
  <si>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</si>
  <si>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</si>
  <si>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</si>
  <si>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</si>
  <si>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</si>
  <si>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</si>
  <si>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</si>
  <si>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</si>
  <si>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</si>
  <si>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</si>
  <si>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</si>
  <si>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</si>
  <si>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</si>
  <si>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</si>
  <si>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</si>
  <si>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</si>
  <si>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</si>
  <si>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</si>
  <si>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</si>
  <si>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</si>
  <si>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</si>
  <si>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</si>
  <si>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</si>
  <si>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</si>
  <si>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</si>
  <si>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</si>
  <si>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</si>
  <si>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</si>
  <si>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</si>
  <si>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</si>
  <si>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</si>
  <si>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</si>
  <si>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</si>
  <si>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</si>
  <si>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</si>
  <si>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</si>
  <si>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</si>
  <si>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</si>
  <si>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</si>
  <si>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</si>
  <si>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</si>
  <si>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</si>
  <si>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</si>
  <si>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</si>
  <si>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</si>
  <si>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</si>
  <si>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</si>
  <si>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</si>
  <si>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</si>
  <si>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</si>
  <si>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</si>
  <si>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</si>
  <si>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</si>
  <si>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</si>
  <si>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</si>
  <si>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</si>
  <si>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</si>
  <si>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</si>
  <si>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</si>
  <si>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</si>
  <si>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</si>
  <si>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</si>
  <si>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</si>
  <si>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</si>
  <si>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</si>
  <si>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</si>
  <si>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</si>
  <si>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</si>
  <si>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</si>
  <si>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</si>
  <si>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</si>
  <si>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</si>
  <si>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</si>
  <si>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</si>
  <si>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</si>
  <si>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</si>
  <si>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</si>
  <si>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</si>
  <si>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</si>
  <si>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</si>
  <si>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</si>
  <si>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</si>
  <si>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</si>
  <si>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</si>
  <si>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</si>
  <si>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</si>
  <si>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</si>
  <si>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</si>
  <si>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</si>
  <si>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</si>
  <si>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</si>
  <si>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</si>
  <si>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</si>
  <si>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</si>
  <si>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</si>
  <si>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</si>
  <si>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</si>
  <si>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</si>
  <si>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</si>
  <si>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</si>
  <si>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</si>
  <si>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</si>
  <si>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</si>
  <si>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</si>
  <si>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</si>
  <si>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</si>
  <si>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</si>
  <si>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</si>
  <si>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</si>
  <si>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</si>
  <si>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</si>
  <si>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</si>
  <si>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</si>
  <si>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</si>
  <si>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</si>
  <si>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</si>
  <si>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</si>
  <si>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</si>
  <si>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</si>
  <si>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</si>
  <si>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</si>
  <si>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</si>
  <si>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</si>
  <si>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</si>
  <si>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</si>
  <si>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</si>
  <si>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</si>
  <si>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</si>
  <si>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</si>
  <si>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99 0 20 00000</t>
  </si>
  <si>
    <t>99 0 22 00000</t>
  </si>
  <si>
    <t>Распределение бюджетных ассигнований по разделам и подразделам классификации расходов бюджета на 2018 год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</si>
  <si>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2018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</si>
  <si>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</si>
  <si>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</si>
  <si>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</si>
  <si>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</si>
  <si>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</si>
  <si>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</si>
  <si>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</si>
  <si>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Муниципальная программа "Экономическое развитие МГО на 2017-2020  годы"</t>
  </si>
  <si>
    <t>Муниципальная программа "Капитальное строительство на территории Миасского городского округа на 2014-2020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</si>
  <si>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</si>
  <si>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</si>
  <si>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</si>
  <si>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</si>
  <si>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"Охрана окружающей среды на территории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</si>
  <si>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</si>
  <si>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</si>
  <si>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</si>
  <si>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</si>
  <si>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</si>
  <si>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 программа «Развитие системы образования в Миасском городском округе на 2017-2020 годы»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</si>
  <si>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</si>
  <si>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</si>
  <si>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</si>
  <si>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Муниципальная программа "Развитие культуры в МГО на 2017-2020 годы"</t>
  </si>
  <si>
    <t>Муниципальная программа "Улучшение условий и охраны труда  в Миасском городском округе на 2017-2020 годы"</t>
  </si>
  <si>
    <t>с ведомственной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</si>
  <si>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</si>
  <si>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Муниципальная программа «Развитие туризма в Миасском городском округе на 2018-2020 годы»</t>
  </si>
  <si>
    <t>89 0 00 00000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</si>
  <si>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</si>
  <si>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</si>
  <si>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</si>
  <si>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</si>
  <si>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</si>
  <si>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</si>
  <si>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</si>
  <si>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</si>
  <si>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</si>
  <si>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</si>
  <si>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</si>
  <si>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</si>
  <si>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Государственная программа Челябинской области «Развитие образования в Челябинской области на 2018–2025 годы»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</si>
  <si>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</si>
  <si>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</si>
  <si>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</si>
  <si>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Приобретение спортивного инвентаря и оборудования физкультурно-спортивным организациям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</si>
  <si>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</si>
  <si>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</si>
  <si>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</si>
  <si>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</si>
  <si>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</si>
  <si>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</si>
  <si>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80 2 07 L4952</t>
  </si>
  <si>
    <t>80 3 24 00000</t>
  </si>
  <si>
    <t>80 3 24 90000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</si>
  <si>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</si>
  <si>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</si>
  <si>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20 1 01 71001</t>
  </si>
  <si>
    <t>Приобретение спортивного инвентаря и оборудования физкультурно-спортивным организациям</t>
  </si>
  <si>
    <t>20 1 01 71005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</si>
  <si>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</si>
  <si>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20 2 01 71006</t>
  </si>
  <si>
    <t>Подпрограмма «Развитие системы подготовки спортивного резерва»</t>
  </si>
  <si>
    <t>Финансовая поддержка организаций спортивной подготовки по базовым видам спорта</t>
  </si>
  <si>
    <t>20 4 01 71007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</si>
  <si>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</si>
  <si>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</si>
  <si>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</si>
  <si>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</si>
  <si>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</si>
  <si>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</si>
  <si>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</si>
  <si>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</si>
  <si>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Государственная программа Челябинской области "Развитие социальной защиты населения в Челябинской области" на 2017-2020годы</t>
  </si>
  <si>
    <t>Государственная программа Челябинской области "Развитие культуры и туризма в Челябинской области на 2015-2020г."</t>
  </si>
  <si>
    <t>Подпрограмма "Сохранение и развитие культурно-досуговой сферы на 2015-2020г."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</si>
  <si>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</si>
  <si>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Государственная программа Челябинской области «Развитие образования в Челябинской области на 2018 – 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</si>
  <si>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</si>
  <si>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</si>
  <si>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</si>
  <si>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</si>
  <si>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</si>
  <si>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</si>
  <si>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</si>
  <si>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</si>
  <si>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</si>
  <si>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</si>
  <si>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</si>
  <si>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</si>
  <si>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</si>
  <si>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(софинансирование)</t>
  </si>
  <si>
    <t>79 0 07 L0275</t>
  </si>
  <si>
    <t>79 0 20 42300</t>
  </si>
  <si>
    <t>79 0 24 42300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</si>
  <si>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</si>
  <si>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</si>
  <si>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</si>
  <si>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</si>
  <si>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</si>
  <si>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79 5 07 43100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</si>
  <si>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</si>
  <si>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"Развитие социальной защиты населения в Челябинской области" на  2017 - 20120 годы</t>
  </si>
  <si>
    <t>Государственная программа Челябинской области «Развитие образования в Челябинской области на 2018 –2025 годы»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</si>
  <si>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</si>
  <si>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Организация отдыха детей в каникулярное время (софинансирование)</t>
  </si>
  <si>
    <t>Организация и проведение мероприятий с детьми и молодежью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</si>
  <si>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</si>
  <si>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Приобретение транспортных средств для организации перевозки обучающихся (софинансирование)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</si>
  <si>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</si>
  <si>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</si>
  <si>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</si>
  <si>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Мероприятия в рамках государственной программы "Развитие физической культуры и спорта в Челябинской области на 2015-2020 годы"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</si>
  <si>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</si>
  <si>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</si>
  <si>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Софинансирование расходов на реализацию мероприятий по поэтапному внедрению ВФСК "Готов к труду и обороне"</t>
  </si>
  <si>
    <t>80 2 07 S1270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</si>
  <si>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</si>
  <si>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79 0 99 48900</t>
  </si>
  <si>
    <t>69 2 20 00000</t>
  </si>
  <si>
    <t>69 2 20 42300</t>
  </si>
  <si>
    <t>69 2 24 42300</t>
  </si>
  <si>
    <t>Комплектование книжных фондов муниципальных общедоступных библиотек</t>
  </si>
  <si>
    <t>69 1 20 00000</t>
  </si>
  <si>
    <t>69 1 20 44000</t>
  </si>
  <si>
    <t>69 1 24 44000</t>
  </si>
  <si>
    <t>69 4 20 00000</t>
  </si>
  <si>
    <t>69 4 20 44100</t>
  </si>
  <si>
    <t>69 4 24 44100</t>
  </si>
  <si>
    <t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</si>
  <si>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Государственная программа Челябинской области "Благоустройство населенных пунктов Челябинской области" на 2018-2022 годы</t>
  </si>
  <si>
    <t xml:space="preserve">Реализация приоритетного проекта "Формирование комфортной городской среды" </t>
  </si>
  <si>
    <t>45 0 00 00000</t>
  </si>
  <si>
    <t>45 0 01 00000</t>
  </si>
  <si>
    <t xml:space="preserve">Мероприятия в рамках приоритетного проекта "Формирование комфортной городской среды"  </t>
  </si>
  <si>
    <t>58 0 07 L4000</t>
  </si>
  <si>
    <t>99 0 24 00000</t>
  </si>
  <si>
    <t>79 0 07 88800</t>
  </si>
  <si>
    <t>69 7 22 44100</t>
  </si>
  <si>
    <t>Государственная программа Челябинской области «Управление государственным имуществом, земельными и природными ресурсами Челябинской области в 2017–2020 годах»</t>
  </si>
  <si>
    <t>Подпрограмма «Внесение в Единый государственный реестр недвижимости сведений о границах населенных пунктов Челябинской области и о границах Челябинской области на 2017–2020 годы»</t>
  </si>
  <si>
    <t>39 0 00 00000</t>
  </si>
  <si>
    <t>39 2 00 00000</t>
  </si>
  <si>
    <t>39 2 01 00000</t>
  </si>
  <si>
    <t>39 2 01 82300</t>
  </si>
  <si>
    <t>99 0 00 74100</t>
  </si>
  <si>
    <t xml:space="preserve">Проведение работ по описанию местоположения границ населенных пунктов Челябинской области 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</si>
  <si>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 за счет средств областного бюджета</t>
  </si>
  <si>
    <t>64 2 00 L0000</t>
  </si>
  <si>
    <t>14 4 01 L4970</t>
  </si>
  <si>
    <t>45 0 01 L5550</t>
  </si>
  <si>
    <t>80 2 07 91005</t>
  </si>
  <si>
    <t>20 1 03 00000</t>
  </si>
  <si>
    <t>20 1 03 71000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</si>
  <si>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территориях муниципальных образований Челябинской области</t>
  </si>
  <si>
    <t>20 1 03 71008</t>
  </si>
  <si>
    <t xml:space="preserve"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</t>
  </si>
  <si>
    <t>20 4 01 L4952</t>
  </si>
  <si>
    <t xml:space="preserve"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2015-2020 годы» </t>
  </si>
  <si>
    <t>20 4 01 L0810</t>
  </si>
  <si>
    <t>03 0 01 L0275</t>
  </si>
  <si>
    <t>0,1</t>
  </si>
  <si>
    <t>69 6 24 00000</t>
  </si>
  <si>
    <t>69 6 20 00000</t>
  </si>
  <si>
    <t>69 6 24 44000</t>
  </si>
  <si>
    <t>Наименование объектов</t>
  </si>
  <si>
    <t>Сумма              на 2018 год</t>
  </si>
  <si>
    <t>Сумма              на 2019 год</t>
  </si>
  <si>
    <t>Сумма              на 2020 год</t>
  </si>
  <si>
    <t>Наружная газораспределительная сеть (правобережная) с. Сыростан Миасского городского округа Челябинской области</t>
  </si>
  <si>
    <t>Приобретение здания котельной на пл.Революции</t>
  </si>
  <si>
    <t>Газопровод п.В.Атлян</t>
  </si>
  <si>
    <t>Подпрограмма переселение граждан из аварийного жилищного фонда МГО на 2017-2020 годы</t>
  </si>
  <si>
    <t>Снос аварийного жилищного фонда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</si>
  <si>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</si>
  <si>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Муниципальная программа "Обеспечение доступным и комфортным жильем граждан РФ территории МГО на 2014-2020 годы"</t>
  </si>
  <si>
    <t>Подпрограмма:Модернизация объектов коммунальной инфраструктуры</t>
  </si>
  <si>
    <t>Очистные сооружения п.Хребет</t>
  </si>
  <si>
    <t>Наружная газораспределительная сеть (правобережная) с.Сыростан Миасского городского округа Челябинской области</t>
  </si>
  <si>
    <t>Газификация Запрудной части г. Миасса
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</si>
  <si>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Газоснабжение жилых домов по ул. Рабочей (№ 2-58а),
пер. Механическому (№4-13)  в с. Черновское Миасского городского округа</t>
  </si>
  <si>
    <t>Газоснабжение индивидуальных жилых домов по ул. Луговая, Болотная. Моховая, Зеленая, Пензенская, Сыростанская, Мотовозная, пер. Новый в г. Миасс Челябинской области</t>
  </si>
  <si>
    <t>Газоснабжение ж/д по ул. Центральной, Солнечной, Березовой, Садовой, Гранитной, переулкам Лесному, Сосновому в п. Михеевка Миасского городского округа Челябинской области</t>
  </si>
  <si>
    <t>Газоснабжение ж/д по ул.Лесопильной, Комсомольской, Огородной, Феди Горелова в границах от ул.Малышева до ул. Заимочной в Южной части г. Миасса Челябинской области</t>
  </si>
  <si>
    <t>Подпрограмма: Подготовка земельных участков для освоения в целях жилищного строительства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</si>
  <si>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</si>
  <si>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</si>
  <si>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</si>
  <si>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</si>
  <si>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ДК с. Смородинка</t>
  </si>
  <si>
    <t>Физкультурно-спортивный комплекс (ФСК) "Центр скалолазания" по пр. Макеева г.Миасс Челябинской области</t>
  </si>
  <si>
    <t>Реконструкция трибун стадиона "Труд" в г. Миассе Челябинской области</t>
  </si>
  <si>
    <t>Комплексное проектирование ливневой канализации г.Миасса</t>
  </si>
  <si>
    <t>Реконструкция участка сетей теплоснабжения от котельной п.Первомайский по ул.Кирова, 80 через ТК-1 в сторону ТК-2, ул.Кирова,82</t>
  </si>
  <si>
    <t>Пристрой к школе №13 на 400 мест</t>
  </si>
  <si>
    <t>Реконструкция нижнего поля спортивного комплекса, расположенного в центральном районе г.Миасса на правом берегу р.Миасс</t>
  </si>
  <si>
    <t>Челябинская обл, г.Миасс, проспект Октября,25 территория МБОУ "СОШ №18". Устройство спортивной площадки с искусственным покрытием</t>
  </si>
  <si>
    <t>Автодорога в мкр.№3 от перекрестка ул.8 Июля-бул.Мира</t>
  </si>
  <si>
    <t>Ливневая канализация по ул. Попова в г. Миассе</t>
  </si>
  <si>
    <t>Реконструкция перекрестка ул.Богдана Хмельницкого и а/д "Миасс-Златоуст"</t>
  </si>
  <si>
    <t>Линия наружного освещения по ул. Инструментальщиков от ул. Победы до ул. Орловской</t>
  </si>
  <si>
    <t>Проектирование и строительство участков линий наружного освещения</t>
  </si>
  <si>
    <t>Итого</t>
  </si>
  <si>
    <t>80 4 99 00000</t>
  </si>
  <si>
    <t>80 4 99 90000</t>
  </si>
  <si>
    <t>Софинансирование расходных обязательств, возникающих при выполнении полномочий органов местного самоуправления по обеспечению первичных мер пожарной безопасности</t>
  </si>
  <si>
    <t>64 1 00 L2030</t>
  </si>
  <si>
    <t xml:space="preserve">Проведение работ по описанию местоположения границ территориальных зон Челябинской области </t>
  </si>
  <si>
    <t>39 2 01 82700</t>
  </si>
  <si>
    <t xml:space="preserve">на 2018 год                 </t>
  </si>
  <si>
    <t>(тыс.рублей)</t>
  </si>
  <si>
    <t>Сумма на 2018 год</t>
  </si>
  <si>
    <t xml:space="preserve">Сумма                </t>
  </si>
  <si>
    <t>Ведомственная структура расходов бюджета Миасского городского округа на 2018 год</t>
  </si>
  <si>
    <t>81 4 00 22020</t>
  </si>
  <si>
    <t>81 4 00 23000</t>
  </si>
  <si>
    <t>Государственная программа Челябинской области «Защита населения и территории от чрезвычайных ситуаций, обеспечение пожарной безопасности Челябинской области» на 2014–2021 годы</t>
  </si>
  <si>
    <t>25 0 00 00000</t>
  </si>
  <si>
    <t>Обеспечение пожарной безопасности Челябинской области</t>
  </si>
  <si>
    <t>25 2 00 00000</t>
  </si>
  <si>
    <t>25 2 01 00000</t>
  </si>
  <si>
    <t>Обеспечение первичных мер пожарной безопасности в части оснащения пожарными извещателями жилых помещений муниципальной собственности</t>
  </si>
  <si>
    <t>25 2 01 24100</t>
  </si>
  <si>
    <t>Газоснабжение жилых домов по ул.Чебаркульской, Чернореченской, Силкина, Кутузова, Родниковой, в переулках Жебруна, Песчаном г.Миасса Челябинской области</t>
  </si>
  <si>
    <t>Газоснабжение индивидуальных ж/д по улицам Красноуральской, Красноармейской, Миасской, Западной и переулкам Рабочему, Малому, Старательскому в г.Миассе Челябинской области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</si>
  <si>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Садовыйв Южной части города Миасс Челябинской области</t>
  </si>
  <si>
    <t>Газоснабжение ФАП в п. В. Атлян</t>
  </si>
  <si>
    <t>Стационарное наружное электрическое освещение участка автодороги по ул. Парковая (от ул. Садовая до ул. Победы)</t>
  </si>
  <si>
    <t>Стационарное наружное электрическое освещение участка автодороги по Динамовскому шоссе (от ул. 8 Июля до дома № 7 по Динамовскому шоссе)</t>
  </si>
  <si>
    <t>Стационарное наружное электрическое освещение участка автодороги по пр. Макеева (от пересечения с ул. Олимпийская до автомобильной дороги Миасс-Карабаш-Кыштым-0 км)</t>
  </si>
  <si>
    <t>Стационарное наружное электрическое освещение участка автодороги по ул. Колесова (от ул. Ломоносова до дома № 21 по ул. Колесова)</t>
  </si>
  <si>
    <t>Стационарное наружное электрическое освещение участка автодороги по ул. Ильменская (от ул. Лихачева до ГБ № 2) и по ул. Чучева (от ул. Ильменская до ул. Романенко)</t>
  </si>
  <si>
    <t>Распределение бюджетных ассигнований на капитальные вложения в объекты муниципальной собственности Миасского городского округа на 2018 год и на плановый период 2019-2020 годов</t>
  </si>
  <si>
    <t>38 1 01 L519А</t>
  </si>
  <si>
    <t>Муниципальная программа "Благоустройство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</si>
  <si>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</si>
  <si>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</si>
  <si>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</si>
  <si>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</si>
  <si>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"Формирование и использование муниципального жилищного фонда МГО на 2017-2021 годы"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</si>
  <si>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2017-2021 годы»</t>
  </si>
  <si>
    <t>Муниципальная  программа «Профилактика и противодействие проявлениям экстремизма в МГО на 2017-2021 годы»</t>
  </si>
  <si>
    <t>Муниципальная программа "Обеспечение деятельности Администрации МГО на 2017-2021  годы"</t>
  </si>
  <si>
    <t>Муниципальная программа "Обеспечение деятельности Администрации МГО на 2017-2021 годы"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</si>
  <si>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</si>
  <si>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«Предоставление дополнительных мер социальной поддержки в сфере здравоохранения Миасского городского округа на 2017-2020 годы»</t>
  </si>
  <si>
    <t>Газоснабжение жилых домов с. Устиново Миасского городского округа Челябинской области</t>
  </si>
  <si>
    <t>82 0 22 73400</t>
  </si>
  <si>
    <t>28 2 02 21710</t>
  </si>
  <si>
    <t>Единовременная выплата в соответствии с Законом Челябинской области "О дополнительных мерах социальной поддержки граждан в связи с переходом к цифровому телерадиовещанию"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</si>
  <si>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</si>
  <si>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</si>
  <si>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</si>
  <si>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</si>
  <si>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администратора доходов</t>
  </si>
  <si>
    <t>доходов бюджета Миасского городского округа</t>
  </si>
  <si>
    <t>006</t>
  </si>
  <si>
    <t>Министерство дорожного хозяйства и транспорта Челябинской области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</si>
  <si>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</si>
  <si>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 &lt;1&gt;</t>
  </si>
  <si>
    <t>007</t>
  </si>
  <si>
    <t>Контрольно-счетная палата Челябинской области</t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</si>
  <si>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</si>
  <si>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 &lt;1&gt;</t>
  </si>
  <si>
    <t>008</t>
  </si>
  <si>
    <t>Министерство сельского хозяйства Челябинской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</si>
  <si>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</si>
  <si>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 &lt;1,3&gt;</t>
  </si>
  <si>
    <t>009</t>
  </si>
  <si>
    <t>Министерство экологии Челябинской области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</si>
  <si>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</si>
  <si>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 &lt;1,3&gt;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</si>
  <si>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</si>
  <si>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 &lt;1,3&gt;</t>
  </si>
  <si>
    <t>1 16 25040 01 0000 140</t>
  </si>
  <si>
    <t>Денежные взыскания (штрафы) за нарушение законодательства об экологической экспертизе &lt;1,3&gt;</t>
  </si>
  <si>
    <t>1 16 25050 01 0000 140</t>
  </si>
  <si>
    <t>Денежные взыскания (штрафы) за нарушение законодательства в области охраны окружающей среды &lt;1&gt;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</si>
  <si>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</si>
  <si>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 &lt;1&gt;</t>
  </si>
  <si>
    <t>011</t>
  </si>
  <si>
    <t>Министерство строительства и  инфраструктуры Челябинской области</t>
  </si>
  <si>
    <t>016</t>
  </si>
  <si>
    <t>Министерство здравоохранения Челябинской области</t>
  </si>
  <si>
    <t>018</t>
  </si>
  <si>
    <t>Государственный комитет по делам архивов Челябинской области</t>
  </si>
  <si>
    <t>019</t>
  </si>
  <si>
    <t xml:space="preserve">Министерство имущества и природных ресурсов Челябинской области </t>
  </si>
  <si>
    <t>1 16 25010 01 0000 140</t>
  </si>
  <si>
    <t>Денежные взыскания (штрафы) за нарушение законодательства Российской Федерации о недрах &lt;1,3&gt;</t>
  </si>
  <si>
    <t>034</t>
  </si>
  <si>
    <t>Главное контрольное управление Челябинской области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</si>
  <si>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</si>
  <si>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&lt;1&gt;</t>
  </si>
  <si>
    <t>048</t>
  </si>
  <si>
    <t>Управление Федеральной службы по надзору в сфере природопользования по Челябинской области</t>
  </si>
  <si>
    <t>1 12 01000 01 0000 120</t>
  </si>
  <si>
    <t>Плата за негативное воздействие на окружающую среду &lt;3&gt;</t>
  </si>
  <si>
    <t>060</t>
  </si>
  <si>
    <t xml:space="preserve"> 
Федеральная служба по надзору в сфере здравоохранения</t>
  </si>
  <si>
    <t>076</t>
  </si>
  <si>
    <t>Федеральное агентство по рыболовству</t>
  </si>
  <si>
    <t>116 35020 04 0000 140</t>
  </si>
  <si>
    <t>116 90040 04 0000 140</t>
  </si>
  <si>
    <t>078</t>
  </si>
  <si>
    <t>Главное управление "Государственная жилищная инспекция Челябинской области"</t>
  </si>
  <si>
    <t>096</t>
  </si>
  <si>
    <t>Управление Федеральной службы по надзору в сфере связи, информационных технологий и массовых коммуникаций по Челябинской области</t>
  </si>
  <si>
    <t>Управление Федерального казначейства по Челябинской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</si>
  <si>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</si>
  <si>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</si>
  <si>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</si>
  <si>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</si>
  <si>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</si>
  <si>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</si>
  <si>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</si>
  <si>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&lt;3&gt;</t>
  </si>
  <si>
    <t>106</t>
  </si>
  <si>
    <t>Управление Государственного автодорожного надзора по Челябинской области Федеральной службы по надзору в сфере транспорта</t>
  </si>
  <si>
    <t>141</t>
  </si>
  <si>
    <t>Управление Федеральной службы по надзору в сфере защиты прав потребителей и благополучия человека по Челябинской области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</si>
  <si>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&lt;1,3&gt;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</si>
  <si>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</si>
  <si>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&lt;2,4&gt;</t>
  </si>
  <si>
    <t>Денежные взыскания (штрафы) за нарушение законодательства в области охраны окружающей среды &lt;1,3&gt;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</si>
  <si>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</si>
  <si>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&lt;1,3&gt;</t>
  </si>
  <si>
    <t>150</t>
  </si>
  <si>
    <t>Главное управление по труду и занятости населения Челябинской области</t>
  </si>
  <si>
    <t>160</t>
  </si>
  <si>
    <t>Федеральная служба по регулированию алкогольного рынка</t>
  </si>
  <si>
    <t>161</t>
  </si>
  <si>
    <t>Управление Федеральной антимонопольной службы по Челябинской области</t>
  </si>
  <si>
    <t>177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</si>
  <si>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Челябинской области</t>
  </si>
  <si>
    <t>182</t>
  </si>
  <si>
    <t>Управление Федеральной налоговой службы по Челябинской области</t>
  </si>
  <si>
    <t>1 01 02000 01 0000 110</t>
  </si>
  <si>
    <t>Налог на доходы физических лиц &lt;1,3&gt;</t>
  </si>
  <si>
    <t>1 05 01000 00 0000 110</t>
  </si>
  <si>
    <t>Налог, взимаемый в связи с применением упрощенной системы налогообложения &lt;1,3&gt;</t>
  </si>
  <si>
    <t>1 05 02000 02 0000 110</t>
  </si>
  <si>
    <t>Единый налог на вмененный доход для отдельных видов деятельности &lt;1,3&gt;</t>
  </si>
  <si>
    <t>1 05 03000 01 0000 110</t>
  </si>
  <si>
    <t>Единый сельскохозяйственный налог &lt;1,3&gt;</t>
  </si>
  <si>
    <t>1 05 04000 02 0000 110</t>
  </si>
  <si>
    <t>Налог, взимаемый в связи с применением патентной системы налогообложения &lt;1,3&gt;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</si>
  <si>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</si>
  <si>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</si>
  <si>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</si>
  <si>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</si>
  <si>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1 08 03000 01 0000 110</t>
  </si>
  <si>
    <t>Государственная пошлина по делам, рассматриваемым в судах общей юрисдикции, мировыми судьями &lt;1,3&gt;</t>
  </si>
  <si>
    <t>1 09 00000 00 0000 000</t>
  </si>
  <si>
    <t>Задолженность и перерасчеты по отмененным налогам, сборам и иным обязательным платежам &lt;1,3&gt;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</si>
  <si>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</si>
  <si>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&lt;1,3&gt;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</si>
  <si>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</si>
  <si>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&lt;1,3&gt;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</si>
  <si>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</si>
  <si>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&lt;1,3&gt;</t>
  </si>
  <si>
    <t>Главное управление Министерства внутренних дел Российской Федерации по Челябинской области</t>
  </si>
  <si>
    <t>1 08 07100 01 0000 110</t>
  </si>
  <si>
    <t>Государственная пошлина за выдачу и обмен паспорта гражданина Российской Федерации &lt;1,3&gt;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</si>
  <si>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</si>
  <si>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&lt;1,3&gt;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</si>
  <si>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</si>
  <si>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&lt;1,3&gt;</t>
  </si>
  <si>
    <t>1 16 30030 01 0000 140</t>
  </si>
  <si>
    <t>Прочие денежные взыскания (штрафы) за правонарушения в области дорожного движения &lt;1,3&gt;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</si>
  <si>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</si>
  <si>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&lt;1,3&gt;</t>
  </si>
  <si>
    <t>Управление Федеральной миграционной службы по Челябинской области</t>
  </si>
  <si>
    <t>Государственная пошлина за выдачу и обмен паспорта гражданина Российской Федерации &lt;2,4&gt;</t>
  </si>
  <si>
    <t>1 08 07150 01 0000 110</t>
  </si>
  <si>
    <t>Государственная пошлина за выдачу разрешения на установку рекламной конструкции  &lt;1,2&gt;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</si>
  <si>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</si>
  <si>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&lt;1,2&gt;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</si>
  <si>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</si>
  <si>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</si>
  <si>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</si>
  <si>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</si>
  <si>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</si>
  <si>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&lt;2&gt;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</si>
  <si>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</si>
  <si>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&lt;2&gt;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</si>
  <si>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</si>
  <si>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 &lt;2&gt;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</si>
  <si>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</si>
  <si>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&lt;2&gt;</t>
  </si>
  <si>
    <t>1 11 05074 04 0000 120</t>
  </si>
  <si>
    <t>Доходы от сдачи в аренду имущества, составляющего казну городских округов (за исключением земельных участков) &lt;2&gt;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</si>
  <si>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</si>
  <si>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 &lt;2&gt;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</si>
  <si>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</si>
  <si>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</si>
  <si>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</si>
  <si>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 &lt;2&gt;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</si>
  <si>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</si>
  <si>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&lt;2&gt;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</si>
  <si>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</si>
  <si>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</si>
  <si>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</si>
  <si>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</si>
  <si>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</si>
  <si>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&lt;2&gt;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</si>
  <si>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</si>
  <si>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</si>
  <si>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</si>
  <si>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</si>
  <si>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</si>
  <si>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&lt;2&gt;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</si>
  <si>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</si>
  <si>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</si>
  <si>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</si>
  <si>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</si>
  <si>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</si>
  <si>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</si>
  <si>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</si>
  <si>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&lt;2&gt;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</si>
  <si>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</si>
  <si>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&lt;2&gt;</t>
  </si>
  <si>
    <t>1 14 06324 04 0000 430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</si>
  <si>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 &lt;2&gt;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</si>
  <si>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</si>
  <si>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</si>
  <si>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</si>
  <si>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</si>
  <si>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</si>
  <si>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</si>
  <si>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1 17 05040 04 0000 180</t>
  </si>
  <si>
    <t>Прочие неналоговые доходы бюджетов городских округов &lt;2&gt;</t>
  </si>
  <si>
    <t>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</si>
  <si>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</si>
  <si>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2 02 20051 04 0000 151</t>
  </si>
  <si>
    <t>Субсидии бюджетам городских округов на реализацию федеральных целевых программ</t>
  </si>
  <si>
    <t>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</si>
  <si>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</si>
  <si>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202 20079 04 0000 151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</si>
  <si>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</si>
  <si>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2 02 20298 04 0000 151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</si>
  <si>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</si>
  <si>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</si>
  <si>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</si>
  <si>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2 02 20301 04 0000 151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</si>
  <si>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</si>
  <si>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2 02 20302 04 0000 151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</si>
  <si>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</si>
  <si>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2 02 25027 04 0000 151
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</si>
  <si>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</si>
  <si>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2 02 25497 04 0000 151
</t>
  </si>
  <si>
    <t>Субсидии бюджетам городских округов на реализацию мероприятий по обеспечению жильем молодых семей</t>
  </si>
  <si>
    <t>202 25527 04 0000 151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</si>
  <si>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</si>
  <si>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</si>
  <si>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</si>
  <si>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</si>
  <si>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</si>
  <si>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</si>
  <si>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</si>
  <si>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2 02 35485 04 0000 151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</si>
  <si>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</si>
  <si>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2 02 35930 04 0000 151</t>
  </si>
  <si>
    <t xml:space="preserve">Субвенции бюджетам городских округов на государственную регистрацию актов гражданского состояния
</t>
  </si>
  <si>
    <t>2 19 25064 04 0000 151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</si>
  <si>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</si>
  <si>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</si>
  <si>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</si>
  <si>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</si>
  <si>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</si>
  <si>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</si>
  <si>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2 02 15001 04 0000 151</t>
  </si>
  <si>
    <t>Дотации бюджетам городских округов на выравнивание бюджетной обеспеченности</t>
  </si>
  <si>
    <t>2 02 15002 04 0000 151</t>
  </si>
  <si>
    <t xml:space="preserve">Дотации бюджетам городских округов на поддержку мер по обеспечению сбалансированности бюджетов
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</si>
  <si>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</si>
  <si>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</si>
  <si>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</si>
  <si>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2 02 30013 04 0000 151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</si>
  <si>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</si>
  <si>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</si>
  <si>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</si>
  <si>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</si>
  <si>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</si>
  <si>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2 02 35084 04 0000 151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</si>
  <si>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</si>
  <si>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</si>
  <si>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</si>
  <si>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2 02 35220 04 0000 151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</si>
  <si>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</si>
  <si>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2 02 35250 04 0000 151</t>
  </si>
  <si>
    <t>Субвенции бюджетам городских округов на оплату жилищно-коммунальных услуг отдельным категориям граждан</t>
  </si>
  <si>
    <t>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</si>
  <si>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</si>
  <si>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</si>
  <si>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</si>
  <si>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</si>
  <si>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</si>
  <si>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2 19 35137 04 0000 151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</si>
  <si>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</si>
  <si>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2 19 35220 04 0000 151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</si>
  <si>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</si>
  <si>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2 19 35250 04 0000 151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</si>
  <si>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</si>
  <si>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2 19 35260 04 0000 151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</si>
  <si>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</si>
  <si>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>2 19 35270 04 0000 151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</si>
  <si>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</si>
  <si>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2 19 35280 04 0000 151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</si>
  <si>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</si>
  <si>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2 19 35380 04 0000 151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</si>
  <si>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</si>
  <si>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2 19 35462 04 0000 151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</si>
  <si>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</si>
  <si>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202 20051 04 0000 151</t>
  </si>
  <si>
    <t xml:space="preserve">Субсидии бюджетам городских округов на реализацию федеральных целевых программ
</t>
  </si>
  <si>
    <t>2 02 25081 04 0000 151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</si>
  <si>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</si>
  <si>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</si>
  <si>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</si>
  <si>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2 19 25112 04 0000 151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</si>
  <si>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</si>
  <si>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Муниципальное казенное учреждение Миасского городского округа "Образование"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</si>
  <si>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</si>
  <si>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1 13 01994 04 0000 130</t>
  </si>
  <si>
    <t>Прочие доходы от оказания платных услуг (работ) получателями средств бюджетов городских округов &lt;2&gt;</t>
  </si>
  <si>
    <t>2 02 25027 04 0000 151</t>
  </si>
  <si>
    <t>2 02 25097 04 0000 151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</si>
  <si>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</si>
  <si>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2 02 30021 04 0000 151</t>
  </si>
  <si>
    <t>Субвенции бюджетам городских округов на ежемесячное денежное вознаграждение за классное руководство</t>
  </si>
  <si>
    <t>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</si>
  <si>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</si>
  <si>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Муниципальное казенное учреждение "Управление культуры" 
Миасского городского округа</t>
  </si>
  <si>
    <t>2 02 25519 04 0000 151</t>
  </si>
  <si>
    <t>Субсидия бюджетам городских округов на поддержку отрасли культуры</t>
  </si>
  <si>
    <t>2 02 45144 04 0000 151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</si>
  <si>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</si>
  <si>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2 02 45146 04 0000 151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</si>
  <si>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</si>
  <si>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2 02 45148 04 0000 151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</si>
  <si>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</si>
  <si>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Собрание депутатов Миасского городского округа</t>
  </si>
  <si>
    <t>Контрольно-счетная палата Миасского городского округа</t>
  </si>
  <si>
    <t>Министерство юстиции Российской Федерации</t>
  </si>
  <si>
    <t>Управление Федеральной службы государственной регистрации, кадастра и картографии по Челябинской области</t>
  </si>
  <si>
    <t>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</si>
  <si>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 &lt;1,3&gt;</t>
  </si>
  <si>
    <t>1 16 25060 01 0000 140</t>
  </si>
  <si>
    <t>Денежные взыскания (штрафы) за нарушение земельного законодательства &lt;1,3&gt;</t>
  </si>
  <si>
    <t>Управление Федеральной службы судебных приставов по Челябинской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</si>
  <si>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&lt;1&gt;</t>
  </si>
  <si>
    <t xml:space="preserve"> Межрегиональное управление № 92 Федерального медико-биологического агентства</t>
  </si>
  <si>
    <t>Прокуратура Челябинской области</t>
  </si>
  <si>
    <t>Федеральная служба по экологическому, технологическому и атомному надзору</t>
  </si>
  <si>
    <t>1 16 45000 01 0000 140</t>
  </si>
  <si>
    <t>Денежные взыскания (штрафы) за нарушения законодательства Российской Федерации о промышленной безопасности &lt;1&gt;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</si>
  <si>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</si>
  <si>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1 13 01074 04 0000 130</t>
  </si>
  <si>
    <t>Доходы от оказания информационно-консультационных услуг органами местного самоуправления городских округов, казенными учреждениями городских округов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</si>
  <si>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</si>
  <si>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</si>
  <si>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</si>
  <si>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</si>
  <si>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</si>
  <si>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</si>
  <si>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</si>
  <si>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</si>
  <si>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</si>
  <si>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1 14 02048 04 0000 410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</si>
  <si>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</si>
  <si>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</si>
  <si>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</si>
  <si>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</si>
  <si>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</si>
  <si>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1 14 06044 04 0000 430</t>
  </si>
  <si>
    <t>Доходы от продажи земельных участков, находящихся в собственности городских округов, находящихся в пользовании бюджетных и автономных учреждений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</si>
  <si>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</si>
  <si>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</si>
  <si>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</si>
  <si>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</si>
  <si>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</si>
  <si>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</si>
  <si>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</si>
  <si>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</si>
  <si>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</si>
  <si>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</si>
  <si>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</si>
  <si>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</si>
  <si>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</si>
  <si>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1 17 14020 04 0000 180</t>
  </si>
  <si>
    <t>Средства самообложения граждан, зачисляемые в бюджеты городских округов</t>
  </si>
  <si>
    <t>2 02 29999 04 0000 151</t>
  </si>
  <si>
    <t>Прочие субсидии бюджетам городских округов</t>
  </si>
  <si>
    <t>2 02 30024 04 0000 151</t>
  </si>
  <si>
    <t>Субвенции бюджетам городских округов на выполнение передаваемых полномочий субъектов Российской Федерации</t>
  </si>
  <si>
    <t>2 02 39999 04 0000 151</t>
  </si>
  <si>
    <t>Прочие субвенции бюджетам городских округов</t>
  </si>
  <si>
    <t>2 02 49999 04 0000 151</t>
  </si>
  <si>
    <t>Прочие межбюджетные трансферты, передаваемые бюджетам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</si>
  <si>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</si>
  <si>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</si>
  <si>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</si>
  <si>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</si>
  <si>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</si>
  <si>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</si>
  <si>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</si>
  <si>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</si>
  <si>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</si>
  <si>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</si>
  <si>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</si>
  <si>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</si>
  <si>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</si>
  <si>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</si>
  <si>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</si>
  <si>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</si>
  <si>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</si>
  <si>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</si>
  <si>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2 18 60020 04 0000 151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</si>
  <si>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</si>
  <si>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</si>
  <si>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</si>
  <si>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</t>
  </si>
  <si>
    <r>
      <rPr>
        <b/>
        <sz val="11"/>
        <rFont val="Times New Roman"/>
        <family val="1"/>
      </rPr>
      <t xml:space="preserve"> &lt;1&gt;</t>
    </r>
    <r>
      <rPr>
        <sz val="11"/>
        <rFont val="Times New Roman"/>
        <family val="1"/>
      </rPr>
      <t xml:space="preserve">  Администрирование данных поступлений осуществляется с применением кодов подвидов доходов, предусмотренных приказом Министерства финансов Российской Федерации от 1 июля 2013 года N65н "Об утверждении Указаний о порядке применения бюджетной классификации Российской Федерации";</t>
    </r>
  </si>
  <si>
    <r>
      <t xml:space="preserve"> &lt;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>&gt;   Администрирование данных поступлений осуществляется с применением кодов подвидов доходов, предусмотренных приказом Финансового управления Администрации Миасского городского округа от 17.12.2015  года № 71 "Об утверждении перечня кодов подвидов по видам доходов бюджета Миасского городского округа";</t>
    </r>
  </si>
  <si>
    <r>
      <rPr>
        <b/>
        <sz val="11"/>
        <rFont val="Times New Roman"/>
        <family val="1"/>
      </rPr>
      <t xml:space="preserve"> &lt;3&gt;</t>
    </r>
    <r>
      <rPr>
        <sz val="11"/>
        <rFont val="Times New Roman"/>
        <family val="1"/>
      </rPr>
      <t xml:space="preserve"> В части доходов, зачисляемых в бюджет Миасского городского округа.</t>
    </r>
  </si>
  <si>
    <t>ПРИЛОЖЕНИЕ 5</t>
  </si>
  <si>
    <t>к Решению Собрания</t>
  </si>
  <si>
    <t>от  14.12.2018 г. №1</t>
  </si>
  <si>
    <t>ПРИЛОЖЕНИЕ 4</t>
  </si>
  <si>
    <t>ПРИЛОЖЕНИЕ 3</t>
  </si>
  <si>
    <t>ПРИЛОЖЕНИЕ 2</t>
  </si>
  <si>
    <t>ПРИЛОЖЕНИЕ 1</t>
  </si>
  <si>
    <t>к  Решению Собрания депутатов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</si>
</sst>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5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justify" vertical="center" wrapText="1"/>
      <protection/>
    </xf>
    <xf numFmtId="49" fontId="7" fillId="0" borderId="12" xfId="0" applyNumberFormat="1" applyFont="1" applyFill="1" applyBorder="1" applyAlignment="1" applyProtection="1">
      <alignment horizontal="justify" vertical="center" wrapText="1"/>
      <protection/>
    </xf>
    <xf numFmtId="49" fontId="5" fillId="0" borderId="12" xfId="53" applyNumberFormat="1" applyFont="1" applyBorder="1" applyAlignment="1" applyProtection="1">
      <alignment horizontal="justify" vertical="center" wrapText="1"/>
      <protection/>
    </xf>
    <xf numFmtId="172" fontId="53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justify" vertical="center" wrapText="1"/>
      <protection/>
    </xf>
    <xf numFmtId="49" fontId="5" fillId="0" borderId="12" xfId="0" applyNumberFormat="1" applyFont="1" applyFill="1" applyBorder="1" applyAlignment="1" applyProtection="1">
      <alignment horizontal="justify" vertical="center" wrapText="1"/>
      <protection/>
    </xf>
    <xf numFmtId="0" fontId="6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49" fontId="55" fillId="0" borderId="12" xfId="0" applyNumberFormat="1" applyFont="1" applyBorder="1" applyAlignment="1">
      <alignment horizontal="justify" vertical="center" wrapText="1"/>
    </xf>
    <xf numFmtId="172" fontId="55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justify" vertical="center" wrapText="1"/>
    </xf>
    <xf numFmtId="172" fontId="56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justify" vertical="center" wrapText="1"/>
    </xf>
    <xf numFmtId="172" fontId="53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172" fontId="56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justify" vertical="center" wrapText="1"/>
    </xf>
    <xf numFmtId="172" fontId="53" fillId="33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justify" vertical="center" wrapText="1"/>
    </xf>
    <xf numFmtId="49" fontId="5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justify" vertical="center" wrapText="1"/>
    </xf>
    <xf numFmtId="172" fontId="5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9" fontId="5" fillId="0" borderId="12" xfId="0" applyNumberFormat="1" applyFont="1" applyBorder="1" applyAlignment="1" applyProtection="1">
      <alignment horizontal="justify" vertical="center" wrapText="1"/>
      <protection/>
    </xf>
    <xf numFmtId="49" fontId="6" fillId="0" borderId="12" xfId="53" applyNumberFormat="1" applyFont="1" applyBorder="1" applyAlignment="1" applyProtection="1">
      <alignment horizontal="justify" vertical="center" wrapText="1"/>
      <protection/>
    </xf>
    <xf numFmtId="49" fontId="8" fillId="0" borderId="12" xfId="53" applyNumberFormat="1" applyFont="1" applyBorder="1" applyAlignment="1" applyProtection="1">
      <alignment horizontal="justify" vertical="center" wrapText="1"/>
      <protection/>
    </xf>
    <xf numFmtId="172" fontId="5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justify" vertical="center" wrapText="1"/>
      <protection/>
    </xf>
    <xf numFmtId="49" fontId="5" fillId="33" borderId="12" xfId="0" applyNumberFormat="1" applyFont="1" applyFill="1" applyBorder="1" applyAlignment="1" applyProtection="1">
      <alignment horizontal="justify" vertical="center" wrapText="1"/>
      <protection/>
    </xf>
    <xf numFmtId="172" fontId="55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53" fillId="0" borderId="12" xfId="0" applyFont="1" applyBorder="1" applyAlignment="1">
      <alignment horizontal="center" vertical="center" wrapText="1"/>
    </xf>
    <xf numFmtId="49" fontId="57" fillId="0" borderId="12" xfId="52" applyNumberFormat="1" applyFont="1" applyBorder="1" applyAlignment="1">
      <alignment horizontal="justify" vertical="center" wrapText="1"/>
      <protection/>
    </xf>
    <xf numFmtId="49" fontId="57" fillId="0" borderId="12" xfId="52" applyNumberFormat="1" applyFont="1" applyBorder="1" applyAlignment="1">
      <alignment horizontal="center" vertical="center" wrapText="1"/>
      <protection/>
    </xf>
    <xf numFmtId="172" fontId="57" fillId="0" borderId="12" xfId="52" applyNumberFormat="1" applyFont="1" applyBorder="1" applyAlignment="1">
      <alignment horizontal="center" vertical="center"/>
      <protection/>
    </xf>
    <xf numFmtId="172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9" fontId="58" fillId="0" borderId="12" xfId="52" applyNumberFormat="1" applyFont="1" applyBorder="1" applyAlignment="1">
      <alignment horizontal="justify" vertical="center" wrapText="1"/>
      <protection/>
    </xf>
    <xf numFmtId="49" fontId="58" fillId="0" borderId="12" xfId="52" applyNumberFormat="1" applyFont="1" applyBorder="1" applyAlignment="1">
      <alignment horizontal="center" vertical="center" wrapText="1"/>
      <protection/>
    </xf>
    <xf numFmtId="172" fontId="58" fillId="0" borderId="12" xfId="52" applyNumberFormat="1" applyFont="1" applyBorder="1" applyAlignment="1">
      <alignment horizontal="center" vertical="center"/>
      <protection/>
    </xf>
    <xf numFmtId="172" fontId="53" fillId="0" borderId="0" xfId="0" applyNumberFormat="1" applyFont="1" applyAlignment="1">
      <alignment vertical="center"/>
    </xf>
    <xf numFmtId="0" fontId="55" fillId="0" borderId="12" xfId="0" applyFont="1" applyBorder="1" applyAlignment="1">
      <alignment vertical="center"/>
    </xf>
    <xf numFmtId="0" fontId="53" fillId="0" borderId="0" xfId="0" applyFont="1" applyAlignment="1">
      <alignment horizontal="justify"/>
    </xf>
    <xf numFmtId="0" fontId="53" fillId="0" borderId="0" xfId="0" applyFont="1" applyAlignment="1">
      <alignment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left"/>
    </xf>
    <xf numFmtId="0" fontId="53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72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3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/>
    </xf>
    <xf numFmtId="172" fontId="53" fillId="0" borderId="0" xfId="0" applyNumberFormat="1" applyFont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justify" vertical="center" wrapText="1"/>
    </xf>
    <xf numFmtId="0" fontId="53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 wrapText="1"/>
    </xf>
    <xf numFmtId="49" fontId="55" fillId="33" borderId="12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49" fontId="53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wrapText="1"/>
    </xf>
    <xf numFmtId="43" fontId="5" fillId="33" borderId="12" xfId="62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wrapText="1"/>
    </xf>
    <xf numFmtId="43" fontId="5" fillId="33" borderId="15" xfId="62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justify" vertical="center" wrapText="1"/>
      <protection/>
    </xf>
    <xf numFmtId="0" fontId="6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172" fontId="55" fillId="34" borderId="0" xfId="0" applyNumberFormat="1" applyFont="1" applyFill="1" applyAlignment="1">
      <alignment horizontal="center" vertical="center"/>
    </xf>
    <xf numFmtId="0" fontId="58" fillId="33" borderId="12" xfId="0" applyFont="1" applyFill="1" applyBorder="1" applyAlignment="1">
      <alignment horizontal="justify" vertical="center" wrapText="1"/>
    </xf>
    <xf numFmtId="0" fontId="53" fillId="0" borderId="12" xfId="0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justify" vertical="center" wrapText="1"/>
    </xf>
    <xf numFmtId="176" fontId="53" fillId="0" borderId="0" xfId="0" applyNumberFormat="1" applyFont="1" applyAlignment="1">
      <alignment horizontal="center" vertical="center"/>
    </xf>
    <xf numFmtId="0" fontId="6" fillId="0" borderId="12" xfId="0" applyNumberFormat="1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6" fontId="55" fillId="0" borderId="0" xfId="0" applyNumberFormat="1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49" fontId="53" fillId="0" borderId="12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172" fontId="53" fillId="33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" fillId="33" borderId="12" xfId="55" applyFont="1" applyFill="1" applyBorder="1" applyAlignment="1">
      <alignment horizontal="justify" wrapText="1"/>
      <protection/>
    </xf>
    <xf numFmtId="0" fontId="5" fillId="33" borderId="12" xfId="55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justify" vertical="center" wrapText="1"/>
    </xf>
    <xf numFmtId="172" fontId="53" fillId="0" borderId="0" xfId="0" applyNumberFormat="1" applyFont="1" applyAlignment="1">
      <alignment/>
    </xf>
    <xf numFmtId="0" fontId="59" fillId="33" borderId="12" xfId="0" applyFont="1" applyFill="1" applyBorder="1" applyAlignment="1">
      <alignment horizontal="justify" vertical="center" wrapText="1"/>
    </xf>
    <xf numFmtId="172" fontId="11" fillId="33" borderId="0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justify" vertical="center" wrapText="1"/>
    </xf>
    <xf numFmtId="176" fontId="6" fillId="33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176" fontId="5" fillId="33" borderId="12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5" fillId="33" borderId="12" xfId="0" applyNumberFormat="1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justify" wrapText="1"/>
    </xf>
    <xf numFmtId="49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justify"/>
    </xf>
    <xf numFmtId="0" fontId="53" fillId="33" borderId="0" xfId="0" applyFont="1" applyFill="1" applyAlignment="1">
      <alignment horizontal="justify" vertical="center" wrapText="1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10" fillId="33" borderId="12" xfId="0" applyFont="1" applyFill="1" applyBorder="1" applyAlignment="1">
      <alignment horizontal="justify" vertical="center" wrapText="1"/>
    </xf>
    <xf numFmtId="172" fontId="6" fillId="33" borderId="0" xfId="0" applyNumberFormat="1" applyFont="1" applyFill="1" applyBorder="1" applyAlignment="1">
      <alignment horizontal="center" vertical="center" wrapText="1"/>
    </xf>
    <xf numFmtId="172" fontId="55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horizontal="center" vertical="center"/>
    </xf>
    <xf numFmtId="172" fontId="6" fillId="33" borderId="12" xfId="62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2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58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6" fillId="33" borderId="15" xfId="0" applyFont="1" applyFill="1" applyBorder="1" applyAlignment="1">
      <alignment horizontal="justify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53" fillId="33" borderId="12" xfId="0" applyNumberFormat="1" applyFont="1" applyFill="1" applyBorder="1" applyAlignment="1">
      <alignment horizontal="center" vertical="center"/>
    </xf>
    <xf numFmtId="0" fontId="5" fillId="33" borderId="12" xfId="55" applyFont="1" applyFill="1" applyBorder="1" applyAlignment="1">
      <alignment horizontal="justify" vertical="center" wrapText="1"/>
      <protection/>
    </xf>
    <xf numFmtId="0" fontId="5" fillId="33" borderId="12" xfId="55" applyFont="1" applyFill="1" applyBorder="1">
      <alignment/>
      <protection/>
    </xf>
    <xf numFmtId="49" fontId="5" fillId="33" borderId="12" xfId="55" applyNumberFormat="1" applyFont="1" applyFill="1" applyBorder="1" applyAlignment="1">
      <alignment horizontal="center" vertical="center" wrapText="1"/>
      <protection/>
    </xf>
    <xf numFmtId="0" fontId="5" fillId="33" borderId="12" xfId="55" applyNumberFormat="1" applyFont="1" applyFill="1" applyBorder="1" applyAlignment="1">
      <alignment horizontal="center" vertical="center"/>
      <protection/>
    </xf>
    <xf numFmtId="172" fontId="5" fillId="33" borderId="12" xfId="55" applyNumberFormat="1" applyFont="1" applyFill="1" applyBorder="1" applyAlignment="1">
      <alignment horizontal="center" vertical="center" wrapText="1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176" fontId="53" fillId="0" borderId="12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172" fontId="53" fillId="33" borderId="0" xfId="0" applyNumberFormat="1" applyFont="1" applyFill="1" applyAlignment="1">
      <alignment horizontal="center"/>
    </xf>
    <xf numFmtId="0" fontId="5" fillId="33" borderId="12" xfId="0" applyFont="1" applyFill="1" applyBorder="1" applyAlignment="1">
      <alignment horizontal="justify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" fontId="53" fillId="33" borderId="0" xfId="0" applyNumberFormat="1" applyFont="1" applyFill="1" applyAlignment="1">
      <alignment/>
    </xf>
    <xf numFmtId="172" fontId="60" fillId="0" borderId="12" xfId="0" applyNumberFormat="1" applyFont="1" applyFill="1" applyBorder="1" applyAlignment="1">
      <alignment horizontal="center" vertical="center" wrapText="1"/>
    </xf>
    <xf numFmtId="172" fontId="61" fillId="0" borderId="11" xfId="0" applyNumberFormat="1" applyFont="1" applyBorder="1" applyAlignment="1">
      <alignment horizontal="center" vertical="center" wrapText="1"/>
    </xf>
    <xf numFmtId="172" fontId="54" fillId="0" borderId="12" xfId="0" applyNumberFormat="1" applyFont="1" applyFill="1" applyBorder="1" applyAlignment="1">
      <alignment horizontal="center"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5" fillId="33" borderId="12" xfId="0" applyNumberFormat="1" applyFont="1" applyFill="1" applyBorder="1" applyAlignment="1">
      <alignment horizontal="center" vertical="center" wrapText="1"/>
    </xf>
    <xf numFmtId="49" fontId="5" fillId="0" borderId="12" xfId="53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8" fillId="0" borderId="12" xfId="0" applyNumberFormat="1" applyFont="1" applyFill="1" applyBorder="1" applyAlignment="1">
      <alignment horizontal="justify" vertical="center" wrapText="1"/>
    </xf>
    <xf numFmtId="172" fontId="4" fillId="0" borderId="0" xfId="0" applyNumberFormat="1" applyFont="1" applyAlignment="1">
      <alignment vertical="center"/>
    </xf>
    <xf numFmtId="49" fontId="5" fillId="0" borderId="16" xfId="53" applyNumberFormat="1" applyFont="1" applyFill="1" applyBorder="1" applyAlignment="1" applyProtection="1">
      <alignment horizontal="justify" vertical="center" wrapText="1"/>
      <protection/>
    </xf>
    <xf numFmtId="0" fontId="59" fillId="3" borderId="12" xfId="0" applyFont="1" applyFill="1" applyBorder="1" applyAlignment="1">
      <alignment horizontal="center" vertical="center" wrapText="1"/>
    </xf>
    <xf numFmtId="0" fontId="53" fillId="3" borderId="0" xfId="0" applyFont="1" applyFill="1" applyAlignment="1">
      <alignment vertical="center"/>
    </xf>
    <xf numFmtId="172" fontId="57" fillId="3" borderId="12" xfId="52" applyNumberFormat="1" applyFont="1" applyFill="1" applyBorder="1" applyAlignment="1">
      <alignment horizontal="center" vertical="center"/>
      <protection/>
    </xf>
    <xf numFmtId="172" fontId="55" fillId="3" borderId="0" xfId="0" applyNumberFormat="1" applyFont="1" applyFill="1" applyAlignment="1">
      <alignment vertical="center"/>
    </xf>
    <xf numFmtId="172" fontId="58" fillId="3" borderId="12" xfId="52" applyNumberFormat="1" applyFont="1" applyFill="1" applyBorder="1" applyAlignment="1">
      <alignment horizontal="center" vertical="center"/>
      <protection/>
    </xf>
    <xf numFmtId="172" fontId="53" fillId="3" borderId="0" xfId="0" applyNumberFormat="1" applyFont="1" applyFill="1" applyAlignment="1">
      <alignment vertical="center"/>
    </xf>
    <xf numFmtId="172" fontId="55" fillId="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0" xfId="54" applyFont="1" applyFill="1" applyAlignment="1">
      <alignment horizontal="center" vertical="center" wrapText="1"/>
      <protection/>
    </xf>
    <xf numFmtId="0" fontId="5" fillId="33" borderId="0" xfId="54" applyFont="1" applyFill="1" applyAlignment="1">
      <alignment horizontal="right" vertical="center" wrapText="1"/>
      <protection/>
    </xf>
    <xf numFmtId="0" fontId="5" fillId="0" borderId="0" xfId="54" applyFont="1" applyFill="1">
      <alignment/>
      <protection/>
    </xf>
    <xf numFmtId="0" fontId="5" fillId="33" borderId="0" xfId="54" applyFont="1" applyFill="1" applyAlignment="1">
      <alignment horizontal="right" vertical="center"/>
      <protection/>
    </xf>
    <xf numFmtId="0" fontId="53" fillId="0" borderId="0" xfId="54" applyFont="1" applyFill="1">
      <alignment/>
      <protection/>
    </xf>
    <xf numFmtId="0" fontId="55" fillId="33" borderId="0" xfId="54" applyFont="1" applyFill="1" applyAlignment="1">
      <alignment horizontal="right" vertical="center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left" vertical="center" wrapText="1"/>
      <protection/>
    </xf>
    <xf numFmtId="49" fontId="5" fillId="33" borderId="17" xfId="54" applyNumberFormat="1" applyFont="1" applyFill="1" applyBorder="1" applyAlignment="1">
      <alignment horizontal="center" vertical="center" wrapText="1"/>
      <protection/>
    </xf>
    <xf numFmtId="49" fontId="5" fillId="33" borderId="12" xfId="54" applyNumberFormat="1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vertical="center" wrapText="1"/>
      <protection/>
    </xf>
    <xf numFmtId="0" fontId="5" fillId="33" borderId="12" xfId="54" applyFont="1" applyFill="1" applyBorder="1" applyAlignment="1">
      <alignment horizontal="left" vertical="center" wrapText="1"/>
      <protection/>
    </xf>
    <xf numFmtId="0" fontId="6" fillId="33" borderId="12" xfId="54" applyFont="1" applyFill="1" applyBorder="1" applyAlignment="1">
      <alignment vertical="center" wrapText="1"/>
      <protection/>
    </xf>
    <xf numFmtId="0" fontId="5" fillId="33" borderId="12" xfId="54" applyFont="1" applyFill="1" applyBorder="1" applyAlignment="1">
      <alignment horizontal="left" vertical="top" wrapText="1"/>
      <protection/>
    </xf>
    <xf numFmtId="0" fontId="6" fillId="0" borderId="0" xfId="54" applyFont="1" applyFill="1">
      <alignment/>
      <protection/>
    </xf>
    <xf numFmtId="0" fontId="6" fillId="33" borderId="12" xfId="54" applyFont="1" applyFill="1" applyBorder="1" applyAlignment="1">
      <alignment wrapText="1"/>
      <protection/>
    </xf>
    <xf numFmtId="49" fontId="5" fillId="33" borderId="18" xfId="54" applyNumberFormat="1" applyFont="1" applyFill="1" applyBorder="1" applyAlignment="1">
      <alignment horizontal="center" vertical="center" wrapText="1"/>
      <protection/>
    </xf>
    <xf numFmtId="49" fontId="6" fillId="33" borderId="17" xfId="54" applyNumberFormat="1" applyFont="1" applyFill="1" applyBorder="1" applyAlignment="1">
      <alignment horizontal="left" vertical="center" wrapText="1"/>
      <protection/>
    </xf>
    <xf numFmtId="49" fontId="6" fillId="33" borderId="18" xfId="54" applyNumberFormat="1" applyFont="1" applyFill="1" applyBorder="1" applyAlignment="1">
      <alignment horizontal="left" vertical="center" wrapText="1"/>
      <protection/>
    </xf>
    <xf numFmtId="49" fontId="5" fillId="33" borderId="17" xfId="54" applyNumberFormat="1" applyFont="1" applyFill="1" applyBorder="1" applyAlignment="1">
      <alignment horizontal="left" vertical="center" wrapText="1"/>
      <protection/>
    </xf>
    <xf numFmtId="0" fontId="5" fillId="33" borderId="12" xfId="54" applyNumberFormat="1" applyFont="1" applyFill="1" applyBorder="1" applyAlignment="1">
      <alignment vertical="center" wrapText="1"/>
      <protection/>
    </xf>
    <xf numFmtId="49" fontId="5" fillId="33" borderId="12" xfId="54" applyNumberFormat="1" applyFont="1" applyFill="1" applyBorder="1" applyAlignment="1">
      <alignment horizontal="left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center" vertical="center" wrapText="1"/>
      <protection/>
    </xf>
    <xf numFmtId="49" fontId="5" fillId="33" borderId="11" xfId="54" applyNumberFormat="1" applyFont="1" applyFill="1" applyBorder="1" applyAlignment="1">
      <alignment horizontal="left" vertical="center" wrapText="1"/>
      <protection/>
    </xf>
    <xf numFmtId="0" fontId="5" fillId="33" borderId="11" xfId="54" applyNumberFormat="1" applyFont="1" applyFill="1" applyBorder="1" applyAlignment="1">
      <alignment vertical="center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49" fontId="5" fillId="33" borderId="15" xfId="54" applyNumberFormat="1" applyFont="1" applyFill="1" applyBorder="1" applyAlignment="1">
      <alignment horizontal="center" vertical="center" wrapText="1"/>
      <protection/>
    </xf>
    <xf numFmtId="0" fontId="5" fillId="33" borderId="15" xfId="54" applyFont="1" applyFill="1" applyBorder="1" applyAlignment="1">
      <alignment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49" fontId="5" fillId="33" borderId="12" xfId="54" applyNumberFormat="1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53" fillId="33" borderId="12" xfId="54" applyFont="1" applyFill="1" applyBorder="1" applyAlignment="1">
      <alignment horizontal="center" vertical="center" wrapText="1"/>
      <protection/>
    </xf>
    <xf numFmtId="49" fontId="53" fillId="33" borderId="12" xfId="54" applyNumberFormat="1" applyFont="1" applyFill="1" applyBorder="1" applyAlignment="1">
      <alignment horizontal="center" vertical="center" wrapText="1"/>
      <protection/>
    </xf>
    <xf numFmtId="49" fontId="53" fillId="33" borderId="12" xfId="54" applyNumberFormat="1" applyFont="1" applyFill="1" applyBorder="1" applyAlignment="1">
      <alignment horizontal="left" vertical="center" wrapText="1"/>
      <protection/>
    </xf>
    <xf numFmtId="0" fontId="59" fillId="0" borderId="0" xfId="54" applyFont="1" applyFill="1">
      <alignment/>
      <protection/>
    </xf>
    <xf numFmtId="0" fontId="5" fillId="33" borderId="0" xfId="54" applyFont="1" applyFill="1" applyAlignment="1">
      <alignment horizontal="center" vertical="center"/>
      <protection/>
    </xf>
    <xf numFmtId="0" fontId="5" fillId="33" borderId="17" xfId="54" applyFont="1" applyFill="1" applyBorder="1" applyAlignment="1">
      <alignment horizontal="center" vertical="center" wrapText="1"/>
      <protection/>
    </xf>
    <xf numFmtId="0" fontId="6" fillId="33" borderId="0" xfId="54" applyFont="1" applyFill="1">
      <alignment/>
      <protection/>
    </xf>
    <xf numFmtId="49" fontId="6" fillId="33" borderId="12" xfId="54" applyNumberFormat="1" applyFont="1" applyFill="1" applyBorder="1" applyAlignment="1">
      <alignment horizontal="left" vertical="center" wrapText="1"/>
      <protection/>
    </xf>
    <xf numFmtId="0" fontId="5" fillId="33" borderId="17" xfId="54" applyFont="1" applyFill="1" applyBorder="1" applyAlignment="1">
      <alignment horizontal="left" vertical="center" wrapText="1"/>
      <protection/>
    </xf>
    <xf numFmtId="0" fontId="5" fillId="0" borderId="0" xfId="54" applyFont="1" applyFill="1" applyAlignment="1">
      <alignment horizontal="left" vertical="center"/>
      <protection/>
    </xf>
    <xf numFmtId="0" fontId="5" fillId="0" borderId="0" xfId="54" applyFont="1" applyFill="1" applyAlignment="1">
      <alignment/>
      <protection/>
    </xf>
    <xf numFmtId="0" fontId="5" fillId="33" borderId="0" xfId="54" applyFont="1" applyFill="1" applyAlignment="1">
      <alignment vertical="center" wrapText="1"/>
      <protection/>
    </xf>
    <xf numFmtId="0" fontId="62" fillId="33" borderId="0" xfId="54" applyFont="1" applyFill="1" applyAlignment="1">
      <alignment horizontal="center" vertical="center" wrapText="1"/>
      <protection/>
    </xf>
    <xf numFmtId="0" fontId="53" fillId="33" borderId="20" xfId="54" applyFont="1" applyFill="1" applyBorder="1" applyAlignment="1">
      <alignment horizontal="center" vertical="center" wrapText="1"/>
      <protection/>
    </xf>
    <xf numFmtId="0" fontId="5" fillId="33" borderId="17" xfId="54" applyFont="1" applyFill="1" applyBorder="1" applyAlignment="1">
      <alignment horizontal="center" vertical="center" wrapText="1"/>
      <protection/>
    </xf>
    <xf numFmtId="0" fontId="5" fillId="33" borderId="18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49" fontId="6" fillId="33" borderId="17" xfId="54" applyNumberFormat="1" applyFont="1" applyFill="1" applyBorder="1" applyAlignment="1">
      <alignment horizontal="left" vertical="center" wrapText="1"/>
      <protection/>
    </xf>
    <xf numFmtId="49" fontId="6" fillId="33" borderId="18" xfId="54" applyNumberFormat="1" applyFont="1" applyFill="1" applyBorder="1" applyAlignment="1">
      <alignment horizontal="left" vertical="center" wrapText="1"/>
      <protection/>
    </xf>
    <xf numFmtId="0" fontId="6" fillId="33" borderId="17" xfId="54" applyFont="1" applyFill="1" applyBorder="1" applyAlignment="1">
      <alignment horizontal="left" vertical="center" wrapText="1"/>
      <protection/>
    </xf>
    <xf numFmtId="0" fontId="6" fillId="33" borderId="18" xfId="54" applyFont="1" applyFill="1" applyBorder="1" applyAlignment="1">
      <alignment horizontal="left" vertical="center" wrapText="1"/>
      <protection/>
    </xf>
    <xf numFmtId="0" fontId="5" fillId="33" borderId="21" xfId="54" applyFont="1" applyFill="1" applyBorder="1" applyAlignment="1">
      <alignment horizontal="left" wrapText="1"/>
      <protection/>
    </xf>
    <xf numFmtId="0" fontId="6" fillId="33" borderId="0" xfId="54" applyFont="1" applyFill="1" applyAlignment="1">
      <alignment horizontal="left" vertical="center" wrapText="1"/>
      <protection/>
    </xf>
    <xf numFmtId="0" fontId="5" fillId="33" borderId="0" xfId="54" applyFont="1" applyFill="1" applyAlignment="1">
      <alignment horizontal="left" vertical="center" wrapText="1"/>
      <protection/>
    </xf>
    <xf numFmtId="0" fontId="5" fillId="33" borderId="0" xfId="54" applyFont="1" applyFill="1" applyAlignment="1">
      <alignment horizontal="left" vertical="center"/>
      <protection/>
    </xf>
    <xf numFmtId="0" fontId="54" fillId="0" borderId="0" xfId="0" applyFont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54" fillId="0" borderId="0" xfId="0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BA6AE607F67387DB35B071B7AC6269B2FD3EB93DED401F3CB6EF3559j9y3H" TargetMode="External" /><Relationship Id="rId2" Type="http://schemas.openxmlformats.org/officeDocument/2006/relationships/hyperlink" Target="consultantplus://offline/ref=AB698C739C67974272996CE6846A764237C43A47CC81D8CEA1C01F636Al901H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40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5.8515625" style="237" customWidth="1"/>
    <col min="2" max="2" width="22.28125" style="237" customWidth="1"/>
    <col min="3" max="3" width="80.7109375" style="283" customWidth="1"/>
    <col min="4" max="230" width="9.140625" style="239" customWidth="1"/>
  </cols>
  <sheetData>
    <row r="1" ht="15">
      <c r="C1" s="238" t="s">
        <v>1364</v>
      </c>
    </row>
    <row r="2" ht="15">
      <c r="C2" s="238" t="s">
        <v>1365</v>
      </c>
    </row>
    <row r="3" ht="15">
      <c r="C3" s="238" t="s">
        <v>982</v>
      </c>
    </row>
    <row r="4" ht="15">
      <c r="C4" s="240" t="s">
        <v>1360</v>
      </c>
    </row>
    <row r="5" spans="1:230" ht="15.75">
      <c r="A5" s="284" t="s">
        <v>983</v>
      </c>
      <c r="B5" s="284"/>
      <c r="C5" s="284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</row>
    <row r="6" spans="1:230" ht="15">
      <c r="A6" s="285"/>
      <c r="B6" s="285"/>
      <c r="C6" s="242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</row>
    <row r="7" spans="1:3" ht="15">
      <c r="A7" s="286" t="s">
        <v>984</v>
      </c>
      <c r="B7" s="287"/>
      <c r="C7" s="288" t="s">
        <v>985</v>
      </c>
    </row>
    <row r="8" spans="1:3" ht="45">
      <c r="A8" s="243" t="s">
        <v>986</v>
      </c>
      <c r="B8" s="243" t="s">
        <v>987</v>
      </c>
      <c r="C8" s="289"/>
    </row>
    <row r="9" spans="1:3" ht="15">
      <c r="A9" s="290" t="s">
        <v>988</v>
      </c>
      <c r="B9" s="291"/>
      <c r="C9" s="244" t="s">
        <v>989</v>
      </c>
    </row>
    <row r="10" spans="1:3" ht="30">
      <c r="A10" s="245" t="s">
        <v>988</v>
      </c>
      <c r="B10" s="246" t="s">
        <v>990</v>
      </c>
      <c r="C10" s="247" t="s">
        <v>991</v>
      </c>
    </row>
    <row r="11" spans="1:3" ht="15">
      <c r="A11" s="290" t="s">
        <v>992</v>
      </c>
      <c r="B11" s="291"/>
      <c r="C11" s="244" t="s">
        <v>993</v>
      </c>
    </row>
    <row r="12" spans="1:3" ht="30">
      <c r="A12" s="245" t="s">
        <v>992</v>
      </c>
      <c r="B12" s="246" t="s">
        <v>994</v>
      </c>
      <c r="C12" s="247" t="s">
        <v>995</v>
      </c>
    </row>
    <row r="13" spans="1:3" ht="15">
      <c r="A13" s="290" t="s">
        <v>996</v>
      </c>
      <c r="B13" s="291"/>
      <c r="C13" s="244" t="s">
        <v>997</v>
      </c>
    </row>
    <row r="14" spans="1:3" ht="45">
      <c r="A14" s="245" t="s">
        <v>996</v>
      </c>
      <c r="B14" s="243" t="s">
        <v>998</v>
      </c>
      <c r="C14" s="247" t="s">
        <v>999</v>
      </c>
    </row>
    <row r="15" spans="1:3" ht="30">
      <c r="A15" s="245" t="s">
        <v>996</v>
      </c>
      <c r="B15" s="246" t="s">
        <v>990</v>
      </c>
      <c r="C15" s="247" t="s">
        <v>991</v>
      </c>
    </row>
    <row r="16" spans="1:3" ht="15">
      <c r="A16" s="290" t="s">
        <v>1000</v>
      </c>
      <c r="B16" s="291"/>
      <c r="C16" s="244" t="s">
        <v>1001</v>
      </c>
    </row>
    <row r="17" spans="1:3" ht="30">
      <c r="A17" s="245" t="s">
        <v>1000</v>
      </c>
      <c r="B17" s="246" t="s">
        <v>1002</v>
      </c>
      <c r="C17" s="248" t="s">
        <v>1003</v>
      </c>
    </row>
    <row r="18" spans="1:3" ht="30">
      <c r="A18" s="245" t="s">
        <v>1000</v>
      </c>
      <c r="B18" s="246" t="s">
        <v>1004</v>
      </c>
      <c r="C18" s="248" t="s">
        <v>1005</v>
      </c>
    </row>
    <row r="19" spans="1:3" ht="30">
      <c r="A19" s="245" t="s">
        <v>1000</v>
      </c>
      <c r="B19" s="246" t="s">
        <v>1006</v>
      </c>
      <c r="C19" s="248" t="s">
        <v>1007</v>
      </c>
    </row>
    <row r="20" spans="1:3" ht="30">
      <c r="A20" s="245" t="s">
        <v>1000</v>
      </c>
      <c r="B20" s="246" t="s">
        <v>1008</v>
      </c>
      <c r="C20" s="248" t="s">
        <v>1009</v>
      </c>
    </row>
    <row r="21" spans="1:3" ht="30">
      <c r="A21" s="245" t="s">
        <v>1000</v>
      </c>
      <c r="B21" s="246" t="s">
        <v>1010</v>
      </c>
      <c r="C21" s="248" t="s">
        <v>1011</v>
      </c>
    </row>
    <row r="22" spans="1:3" ht="15">
      <c r="A22" s="290" t="s">
        <v>1012</v>
      </c>
      <c r="B22" s="291"/>
      <c r="C22" s="244" t="s">
        <v>1013</v>
      </c>
    </row>
    <row r="23" spans="1:3" ht="30">
      <c r="A23" s="245" t="s">
        <v>1012</v>
      </c>
      <c r="B23" s="246" t="s">
        <v>990</v>
      </c>
      <c r="C23" s="247" t="s">
        <v>991</v>
      </c>
    </row>
    <row r="24" spans="1:3" ht="15">
      <c r="A24" s="290" t="s">
        <v>1014</v>
      </c>
      <c r="B24" s="291"/>
      <c r="C24" s="249" t="s">
        <v>1015</v>
      </c>
    </row>
    <row r="25" spans="1:3" ht="30">
      <c r="A25" s="245" t="s">
        <v>1014</v>
      </c>
      <c r="B25" s="246" t="s">
        <v>990</v>
      </c>
      <c r="C25" s="247" t="s">
        <v>991</v>
      </c>
    </row>
    <row r="26" spans="1:3" ht="15">
      <c r="A26" s="290" t="s">
        <v>1016</v>
      </c>
      <c r="B26" s="291"/>
      <c r="C26" s="244" t="s">
        <v>1017</v>
      </c>
    </row>
    <row r="27" spans="1:3" ht="30">
      <c r="A27" s="245" t="s">
        <v>1016</v>
      </c>
      <c r="B27" s="246" t="s">
        <v>990</v>
      </c>
      <c r="C27" s="247" t="s">
        <v>991</v>
      </c>
    </row>
    <row r="28" spans="1:3" ht="15">
      <c r="A28" s="290" t="s">
        <v>1018</v>
      </c>
      <c r="B28" s="291"/>
      <c r="C28" s="244" t="s">
        <v>1019</v>
      </c>
    </row>
    <row r="29" spans="1:3" ht="30">
      <c r="A29" s="245" t="s">
        <v>1018</v>
      </c>
      <c r="B29" s="246" t="s">
        <v>1020</v>
      </c>
      <c r="C29" s="248" t="s">
        <v>1021</v>
      </c>
    </row>
    <row r="30" spans="1:3" ht="15">
      <c r="A30" s="290" t="s">
        <v>1022</v>
      </c>
      <c r="B30" s="291"/>
      <c r="C30" s="244" t="s">
        <v>1023</v>
      </c>
    </row>
    <row r="31" spans="1:3" ht="30">
      <c r="A31" s="245" t="s">
        <v>1022</v>
      </c>
      <c r="B31" s="246" t="s">
        <v>994</v>
      </c>
      <c r="C31" s="247" t="s">
        <v>995</v>
      </c>
    </row>
    <row r="32" spans="1:3" ht="60">
      <c r="A32" s="245" t="s">
        <v>1022</v>
      </c>
      <c r="B32" s="246" t="s">
        <v>1024</v>
      </c>
      <c r="C32" s="250" t="s">
        <v>1025</v>
      </c>
    </row>
    <row r="33" spans="1:230" ht="28.5">
      <c r="A33" s="290" t="s">
        <v>1026</v>
      </c>
      <c r="B33" s="291"/>
      <c r="C33" s="249" t="s">
        <v>1027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  <c r="EG33" s="251"/>
      <c r="EH33" s="251"/>
      <c r="EI33" s="251"/>
      <c r="EJ33" s="251"/>
      <c r="EK33" s="251"/>
      <c r="EL33" s="251"/>
      <c r="EM33" s="251"/>
      <c r="EN33" s="251"/>
      <c r="EO33" s="251"/>
      <c r="EP33" s="251"/>
      <c r="EQ33" s="251"/>
      <c r="ER33" s="251"/>
      <c r="ES33" s="251"/>
      <c r="ET33" s="251"/>
      <c r="EU33" s="251"/>
      <c r="EV33" s="251"/>
      <c r="EW33" s="251"/>
      <c r="EX33" s="251"/>
      <c r="EY33" s="251"/>
      <c r="EZ33" s="251"/>
      <c r="FA33" s="251"/>
      <c r="FB33" s="251"/>
      <c r="FC33" s="251"/>
      <c r="FD33" s="251"/>
      <c r="FE33" s="251"/>
      <c r="FF33" s="251"/>
      <c r="FG33" s="251"/>
      <c r="FH33" s="251"/>
      <c r="FI33" s="251"/>
      <c r="FJ33" s="251"/>
      <c r="FK33" s="251"/>
      <c r="FL33" s="251"/>
      <c r="FM33" s="251"/>
      <c r="FN33" s="251"/>
      <c r="FO33" s="251"/>
      <c r="FP33" s="251"/>
      <c r="FQ33" s="251"/>
      <c r="FR33" s="251"/>
      <c r="FS33" s="251"/>
      <c r="FT33" s="251"/>
      <c r="FU33" s="251"/>
      <c r="FV33" s="251"/>
      <c r="FW33" s="251"/>
      <c r="FX33" s="251"/>
      <c r="FY33" s="251"/>
      <c r="FZ33" s="251"/>
      <c r="GA33" s="251"/>
      <c r="GB33" s="251"/>
      <c r="GC33" s="251"/>
      <c r="GD33" s="251"/>
      <c r="GE33" s="251"/>
      <c r="GF33" s="251"/>
      <c r="GG33" s="251"/>
      <c r="GH33" s="251"/>
      <c r="GI33" s="251"/>
      <c r="GJ33" s="251"/>
      <c r="GK33" s="251"/>
      <c r="GL33" s="251"/>
      <c r="GM33" s="251"/>
      <c r="GN33" s="251"/>
      <c r="GO33" s="251"/>
      <c r="GP33" s="251"/>
      <c r="GQ33" s="251"/>
      <c r="GR33" s="251"/>
      <c r="GS33" s="251"/>
      <c r="GT33" s="251"/>
      <c r="GU33" s="251"/>
      <c r="GV33" s="251"/>
      <c r="GW33" s="251"/>
      <c r="GX33" s="251"/>
      <c r="GY33" s="251"/>
      <c r="GZ33" s="251"/>
      <c r="HA33" s="251"/>
      <c r="HB33" s="251"/>
      <c r="HC33" s="251"/>
      <c r="HD33" s="251"/>
      <c r="HE33" s="251"/>
      <c r="HF33" s="251"/>
      <c r="HG33" s="251"/>
      <c r="HH33" s="251"/>
      <c r="HI33" s="251"/>
      <c r="HJ33" s="251"/>
      <c r="HK33" s="251"/>
      <c r="HL33" s="251"/>
      <c r="HM33" s="251"/>
      <c r="HN33" s="251"/>
      <c r="HO33" s="251"/>
      <c r="HP33" s="251"/>
      <c r="HQ33" s="251"/>
      <c r="HR33" s="251"/>
      <c r="HS33" s="251"/>
      <c r="HT33" s="251"/>
      <c r="HU33" s="251"/>
      <c r="HV33" s="251"/>
    </row>
    <row r="34" spans="1:3" ht="15">
      <c r="A34" s="246" t="s">
        <v>1026</v>
      </c>
      <c r="B34" s="246" t="s">
        <v>1028</v>
      </c>
      <c r="C34" s="247" t="s">
        <v>1029</v>
      </c>
    </row>
    <row r="35" spans="1:3" ht="29.25">
      <c r="A35" s="290" t="s">
        <v>1030</v>
      </c>
      <c r="B35" s="291"/>
      <c r="C35" s="252" t="s">
        <v>1031</v>
      </c>
    </row>
    <row r="36" spans="1:3" ht="30">
      <c r="A36" s="246" t="s">
        <v>1030</v>
      </c>
      <c r="B36" s="253" t="s">
        <v>990</v>
      </c>
      <c r="C36" s="247" t="s">
        <v>991</v>
      </c>
    </row>
    <row r="37" spans="1:3" ht="15">
      <c r="A37" s="290" t="s">
        <v>1032</v>
      </c>
      <c r="B37" s="291"/>
      <c r="C37" s="249" t="s">
        <v>1033</v>
      </c>
    </row>
    <row r="38" spans="1:3" ht="30">
      <c r="A38" s="246" t="s">
        <v>1032</v>
      </c>
      <c r="B38" s="246" t="s">
        <v>1034</v>
      </c>
      <c r="C38" s="247" t="s">
        <v>1011</v>
      </c>
    </row>
    <row r="39" spans="1:3" ht="30">
      <c r="A39" s="246" t="s">
        <v>1032</v>
      </c>
      <c r="B39" s="246" t="s">
        <v>1035</v>
      </c>
      <c r="C39" s="247" t="s">
        <v>991</v>
      </c>
    </row>
    <row r="40" spans="1:230" ht="28.5">
      <c r="A40" s="290" t="s">
        <v>1036</v>
      </c>
      <c r="B40" s="291"/>
      <c r="C40" s="249" t="s">
        <v>1037</v>
      </c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1"/>
      <c r="FK40" s="251"/>
      <c r="FL40" s="251"/>
      <c r="FM40" s="251"/>
      <c r="FN40" s="251"/>
      <c r="FO40" s="251"/>
      <c r="FP40" s="251"/>
      <c r="FQ40" s="251"/>
      <c r="FR40" s="251"/>
      <c r="FS40" s="251"/>
      <c r="FT40" s="251"/>
      <c r="FU40" s="251"/>
      <c r="FV40" s="251"/>
      <c r="FW40" s="251"/>
      <c r="FX40" s="251"/>
      <c r="FY40" s="251"/>
      <c r="FZ40" s="251"/>
      <c r="GA40" s="251"/>
      <c r="GB40" s="251"/>
      <c r="GC40" s="251"/>
      <c r="GD40" s="251"/>
      <c r="GE40" s="251"/>
      <c r="GF40" s="251"/>
      <c r="GG40" s="251"/>
      <c r="GH40" s="251"/>
      <c r="GI40" s="251"/>
      <c r="GJ40" s="251"/>
      <c r="GK40" s="251"/>
      <c r="GL40" s="251"/>
      <c r="GM40" s="251"/>
      <c r="GN40" s="251"/>
      <c r="GO40" s="251"/>
      <c r="GP40" s="251"/>
      <c r="GQ40" s="251"/>
      <c r="GR40" s="251"/>
      <c r="GS40" s="251"/>
      <c r="GT40" s="251"/>
      <c r="GU40" s="251"/>
      <c r="GV40" s="251"/>
      <c r="GW40" s="251"/>
      <c r="GX40" s="251"/>
      <c r="GY40" s="251"/>
      <c r="GZ40" s="251"/>
      <c r="HA40" s="251"/>
      <c r="HB40" s="251"/>
      <c r="HC40" s="251"/>
      <c r="HD40" s="251"/>
      <c r="HE40" s="251"/>
      <c r="HF40" s="251"/>
      <c r="HG40" s="251"/>
      <c r="HH40" s="251"/>
      <c r="HI40" s="251"/>
      <c r="HJ40" s="251"/>
      <c r="HK40" s="251"/>
      <c r="HL40" s="251"/>
      <c r="HM40" s="251"/>
      <c r="HN40" s="251"/>
      <c r="HO40" s="251"/>
      <c r="HP40" s="251"/>
      <c r="HQ40" s="251"/>
      <c r="HR40" s="251"/>
      <c r="HS40" s="251"/>
      <c r="HT40" s="251"/>
      <c r="HU40" s="251"/>
      <c r="HV40" s="251"/>
    </row>
    <row r="41" spans="1:3" ht="30">
      <c r="A41" s="245" t="s">
        <v>1036</v>
      </c>
      <c r="B41" s="246" t="s">
        <v>990</v>
      </c>
      <c r="C41" s="247" t="s">
        <v>991</v>
      </c>
    </row>
    <row r="42" spans="1:230" ht="42.75">
      <c r="A42" s="290" t="s">
        <v>1038</v>
      </c>
      <c r="B42" s="291"/>
      <c r="C42" s="249" t="s">
        <v>1039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  <c r="FF42" s="251"/>
      <c r="FG42" s="251"/>
      <c r="FH42" s="251"/>
      <c r="FI42" s="251"/>
      <c r="FJ42" s="251"/>
      <c r="FK42" s="251"/>
      <c r="FL42" s="251"/>
      <c r="FM42" s="251"/>
      <c r="FN42" s="251"/>
      <c r="FO42" s="251"/>
      <c r="FP42" s="251"/>
      <c r="FQ42" s="251"/>
      <c r="FR42" s="251"/>
      <c r="FS42" s="251"/>
      <c r="FT42" s="251"/>
      <c r="FU42" s="251"/>
      <c r="FV42" s="251"/>
      <c r="FW42" s="251"/>
      <c r="FX42" s="251"/>
      <c r="FY42" s="251"/>
      <c r="FZ42" s="251"/>
      <c r="GA42" s="251"/>
      <c r="GB42" s="251"/>
      <c r="GC42" s="251"/>
      <c r="GD42" s="251"/>
      <c r="GE42" s="251"/>
      <c r="GF42" s="251"/>
      <c r="GG42" s="251"/>
      <c r="GH42" s="251"/>
      <c r="GI42" s="251"/>
      <c r="GJ42" s="251"/>
      <c r="GK42" s="251"/>
      <c r="GL42" s="251"/>
      <c r="GM42" s="251"/>
      <c r="GN42" s="251"/>
      <c r="GO42" s="251"/>
      <c r="GP42" s="251"/>
      <c r="GQ42" s="251"/>
      <c r="GR42" s="251"/>
      <c r="GS42" s="251"/>
      <c r="GT42" s="251"/>
      <c r="GU42" s="251"/>
      <c r="GV42" s="251"/>
      <c r="GW42" s="251"/>
      <c r="GX42" s="251"/>
      <c r="GY42" s="251"/>
      <c r="GZ42" s="251"/>
      <c r="HA42" s="251"/>
      <c r="HB42" s="251"/>
      <c r="HC42" s="251"/>
      <c r="HD42" s="251"/>
      <c r="HE42" s="251"/>
      <c r="HF42" s="251"/>
      <c r="HG42" s="251"/>
      <c r="HH42" s="251"/>
      <c r="HI42" s="251"/>
      <c r="HJ42" s="251"/>
      <c r="HK42" s="251"/>
      <c r="HL42" s="251"/>
      <c r="HM42" s="251"/>
      <c r="HN42" s="251"/>
      <c r="HO42" s="251"/>
      <c r="HP42" s="251"/>
      <c r="HQ42" s="251"/>
      <c r="HR42" s="251"/>
      <c r="HS42" s="251"/>
      <c r="HT42" s="251"/>
      <c r="HU42" s="251"/>
      <c r="HV42" s="251"/>
    </row>
    <row r="43" spans="1:3" ht="30">
      <c r="A43" s="245" t="s">
        <v>1038</v>
      </c>
      <c r="B43" s="246" t="s">
        <v>990</v>
      </c>
      <c r="C43" s="247" t="s">
        <v>991</v>
      </c>
    </row>
    <row r="44" spans="1:230" ht="15">
      <c r="A44" s="290" t="s">
        <v>90</v>
      </c>
      <c r="B44" s="291"/>
      <c r="C44" s="249" t="s">
        <v>1040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251"/>
      <c r="CH44" s="251"/>
      <c r="CI44" s="251"/>
      <c r="CJ44" s="251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51"/>
      <c r="CY44" s="251"/>
      <c r="CZ44" s="251"/>
      <c r="DA44" s="251"/>
      <c r="DB44" s="251"/>
      <c r="DC44" s="251"/>
      <c r="DD44" s="251"/>
      <c r="DE44" s="251"/>
      <c r="DF44" s="251"/>
      <c r="DG44" s="251"/>
      <c r="DH44" s="251"/>
      <c r="DI44" s="251"/>
      <c r="DJ44" s="251"/>
      <c r="DK44" s="251"/>
      <c r="DL44" s="251"/>
      <c r="DM44" s="251"/>
      <c r="DN44" s="251"/>
      <c r="DO44" s="251"/>
      <c r="DP44" s="251"/>
      <c r="DQ44" s="251"/>
      <c r="DR44" s="251"/>
      <c r="DS44" s="251"/>
      <c r="DT44" s="251"/>
      <c r="DU44" s="251"/>
      <c r="DV44" s="251"/>
      <c r="DW44" s="251"/>
      <c r="DX44" s="251"/>
      <c r="DY44" s="251"/>
      <c r="DZ44" s="251"/>
      <c r="EA44" s="251"/>
      <c r="EB44" s="251"/>
      <c r="EC44" s="251"/>
      <c r="ED44" s="251"/>
      <c r="EE44" s="251"/>
      <c r="EF44" s="251"/>
      <c r="EG44" s="251"/>
      <c r="EH44" s="251"/>
      <c r="EI44" s="251"/>
      <c r="EJ44" s="251"/>
      <c r="EK44" s="251"/>
      <c r="EL44" s="251"/>
      <c r="EM44" s="251"/>
      <c r="EN44" s="251"/>
      <c r="EO44" s="251"/>
      <c r="EP44" s="251"/>
      <c r="EQ44" s="251"/>
      <c r="ER44" s="251"/>
      <c r="ES44" s="251"/>
      <c r="ET44" s="251"/>
      <c r="EU44" s="251"/>
      <c r="EV44" s="251"/>
      <c r="EW44" s="251"/>
      <c r="EX44" s="251"/>
      <c r="EY44" s="251"/>
      <c r="EZ44" s="251"/>
      <c r="FA44" s="251"/>
      <c r="FB44" s="251"/>
      <c r="FC44" s="251"/>
      <c r="FD44" s="251"/>
      <c r="FE44" s="251"/>
      <c r="FF44" s="251"/>
      <c r="FG44" s="251"/>
      <c r="FH44" s="251"/>
      <c r="FI44" s="251"/>
      <c r="FJ44" s="251"/>
      <c r="FK44" s="251"/>
      <c r="FL44" s="251"/>
      <c r="FM44" s="251"/>
      <c r="FN44" s="251"/>
      <c r="FO44" s="251"/>
      <c r="FP44" s="251"/>
      <c r="FQ44" s="251"/>
      <c r="FR44" s="251"/>
      <c r="FS44" s="251"/>
      <c r="FT44" s="251"/>
      <c r="FU44" s="251"/>
      <c r="FV44" s="251"/>
      <c r="FW44" s="251"/>
      <c r="FX44" s="251"/>
      <c r="FY44" s="251"/>
      <c r="FZ44" s="251"/>
      <c r="GA44" s="251"/>
      <c r="GB44" s="251"/>
      <c r="GC44" s="251"/>
      <c r="GD44" s="251"/>
      <c r="GE44" s="251"/>
      <c r="GF44" s="251"/>
      <c r="GG44" s="251"/>
      <c r="GH44" s="251"/>
      <c r="GI44" s="251"/>
      <c r="GJ44" s="251"/>
      <c r="GK44" s="251"/>
      <c r="GL44" s="251"/>
      <c r="GM44" s="251"/>
      <c r="GN44" s="251"/>
      <c r="GO44" s="251"/>
      <c r="GP44" s="251"/>
      <c r="GQ44" s="251"/>
      <c r="GR44" s="251"/>
      <c r="GS44" s="251"/>
      <c r="GT44" s="251"/>
      <c r="GU44" s="251"/>
      <c r="GV44" s="251"/>
      <c r="GW44" s="251"/>
      <c r="GX44" s="251"/>
      <c r="GY44" s="251"/>
      <c r="GZ44" s="251"/>
      <c r="HA44" s="251"/>
      <c r="HB44" s="251"/>
      <c r="HC44" s="251"/>
      <c r="HD44" s="251"/>
      <c r="HE44" s="251"/>
      <c r="HF44" s="251"/>
      <c r="HG44" s="251"/>
      <c r="HH44" s="251"/>
      <c r="HI44" s="251"/>
      <c r="HJ44" s="251"/>
      <c r="HK44" s="251"/>
      <c r="HL44" s="251"/>
      <c r="HM44" s="251"/>
      <c r="HN44" s="251"/>
      <c r="HO44" s="251"/>
      <c r="HP44" s="251"/>
      <c r="HQ44" s="251"/>
      <c r="HR44" s="251"/>
      <c r="HS44" s="251"/>
      <c r="HT44" s="251"/>
      <c r="HU44" s="251"/>
      <c r="HV44" s="251"/>
    </row>
    <row r="45" spans="1:3" ht="60">
      <c r="A45" s="246" t="s">
        <v>90</v>
      </c>
      <c r="B45" s="246" t="s">
        <v>1041</v>
      </c>
      <c r="C45" s="247" t="s">
        <v>1042</v>
      </c>
    </row>
    <row r="46" spans="1:3" ht="60">
      <c r="A46" s="246" t="s">
        <v>90</v>
      </c>
      <c r="B46" s="246" t="s">
        <v>1043</v>
      </c>
      <c r="C46" s="247" t="s">
        <v>1044</v>
      </c>
    </row>
    <row r="47" spans="1:3" ht="60">
      <c r="A47" s="246" t="s">
        <v>90</v>
      </c>
      <c r="B47" s="246" t="s">
        <v>1045</v>
      </c>
      <c r="C47" s="247" t="s">
        <v>1046</v>
      </c>
    </row>
    <row r="48" spans="1:3" ht="60">
      <c r="A48" s="246" t="s">
        <v>90</v>
      </c>
      <c r="B48" s="246" t="s">
        <v>1047</v>
      </c>
      <c r="C48" s="247" t="s">
        <v>1048</v>
      </c>
    </row>
    <row r="49" spans="1:230" ht="28.5">
      <c r="A49" s="290" t="s">
        <v>1049</v>
      </c>
      <c r="B49" s="291"/>
      <c r="C49" s="249" t="s">
        <v>1050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251"/>
      <c r="CY49" s="251"/>
      <c r="CZ49" s="251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1"/>
      <c r="DN49" s="251"/>
      <c r="DO49" s="251"/>
      <c r="DP49" s="251"/>
      <c r="DQ49" s="251"/>
      <c r="DR49" s="251"/>
      <c r="DS49" s="251"/>
      <c r="DT49" s="251"/>
      <c r="DU49" s="251"/>
      <c r="DV49" s="251"/>
      <c r="DW49" s="251"/>
      <c r="DX49" s="251"/>
      <c r="DY49" s="251"/>
      <c r="DZ49" s="251"/>
      <c r="EA49" s="251"/>
      <c r="EB49" s="251"/>
      <c r="EC49" s="251"/>
      <c r="ED49" s="251"/>
      <c r="EE49" s="251"/>
      <c r="EF49" s="251"/>
      <c r="EG49" s="251"/>
      <c r="EH49" s="251"/>
      <c r="EI49" s="251"/>
      <c r="EJ49" s="251"/>
      <c r="EK49" s="251"/>
      <c r="EL49" s="251"/>
      <c r="EM49" s="251"/>
      <c r="EN49" s="251"/>
      <c r="EO49" s="251"/>
      <c r="EP49" s="251"/>
      <c r="EQ49" s="251"/>
      <c r="ER49" s="251"/>
      <c r="ES49" s="251"/>
      <c r="ET49" s="251"/>
      <c r="EU49" s="251"/>
      <c r="EV49" s="251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251"/>
      <c r="FJ49" s="251"/>
      <c r="FK49" s="251"/>
      <c r="FL49" s="251"/>
      <c r="FM49" s="251"/>
      <c r="FN49" s="251"/>
      <c r="FO49" s="251"/>
      <c r="FP49" s="251"/>
      <c r="FQ49" s="251"/>
      <c r="FR49" s="251"/>
      <c r="FS49" s="251"/>
      <c r="FT49" s="251"/>
      <c r="FU49" s="251"/>
      <c r="FV49" s="251"/>
      <c r="FW49" s="251"/>
      <c r="FX49" s="251"/>
      <c r="FY49" s="251"/>
      <c r="FZ49" s="251"/>
      <c r="GA49" s="251"/>
      <c r="GB49" s="251"/>
      <c r="GC49" s="251"/>
      <c r="GD49" s="251"/>
      <c r="GE49" s="251"/>
      <c r="GF49" s="251"/>
      <c r="GG49" s="251"/>
      <c r="GH49" s="251"/>
      <c r="GI49" s="251"/>
      <c r="GJ49" s="251"/>
      <c r="GK49" s="251"/>
      <c r="GL49" s="251"/>
      <c r="GM49" s="251"/>
      <c r="GN49" s="251"/>
      <c r="GO49" s="251"/>
      <c r="GP49" s="251"/>
      <c r="GQ49" s="251"/>
      <c r="GR49" s="251"/>
      <c r="GS49" s="251"/>
      <c r="GT49" s="251"/>
      <c r="GU49" s="251"/>
      <c r="GV49" s="251"/>
      <c r="GW49" s="251"/>
      <c r="GX49" s="251"/>
      <c r="GY49" s="251"/>
      <c r="GZ49" s="251"/>
      <c r="HA49" s="251"/>
      <c r="HB49" s="251"/>
      <c r="HC49" s="251"/>
      <c r="HD49" s="251"/>
      <c r="HE49" s="251"/>
      <c r="HF49" s="251"/>
      <c r="HG49" s="251"/>
      <c r="HH49" s="251"/>
      <c r="HI49" s="251"/>
      <c r="HJ49" s="251"/>
      <c r="HK49" s="251"/>
      <c r="HL49" s="251"/>
      <c r="HM49" s="251"/>
      <c r="HN49" s="251"/>
      <c r="HO49" s="251"/>
      <c r="HP49" s="251"/>
      <c r="HQ49" s="251"/>
      <c r="HR49" s="251"/>
      <c r="HS49" s="251"/>
      <c r="HT49" s="251"/>
      <c r="HU49" s="251"/>
      <c r="HV49" s="251"/>
    </row>
    <row r="50" spans="1:230" ht="30">
      <c r="A50" s="246" t="s">
        <v>1049</v>
      </c>
      <c r="B50" s="246" t="s">
        <v>990</v>
      </c>
      <c r="C50" s="247" t="s">
        <v>991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N50" s="251"/>
      <c r="DO50" s="251"/>
      <c r="DP50" s="251"/>
      <c r="DQ50" s="251"/>
      <c r="DR50" s="251"/>
      <c r="DS50" s="251"/>
      <c r="DT50" s="251"/>
      <c r="DU50" s="251"/>
      <c r="DV50" s="251"/>
      <c r="DW50" s="251"/>
      <c r="DX50" s="251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251"/>
      <c r="ET50" s="251"/>
      <c r="EU50" s="251"/>
      <c r="EV50" s="251"/>
      <c r="EW50" s="251"/>
      <c r="EX50" s="251"/>
      <c r="EY50" s="251"/>
      <c r="EZ50" s="251"/>
      <c r="FA50" s="251"/>
      <c r="FB50" s="251"/>
      <c r="FC50" s="251"/>
      <c r="FD50" s="251"/>
      <c r="FE50" s="251"/>
      <c r="FF50" s="251"/>
      <c r="FG50" s="251"/>
      <c r="FH50" s="251"/>
      <c r="FI50" s="251"/>
      <c r="FJ50" s="251"/>
      <c r="FK50" s="251"/>
      <c r="FL50" s="251"/>
      <c r="FM50" s="251"/>
      <c r="FN50" s="251"/>
      <c r="FO50" s="251"/>
      <c r="FP50" s="251"/>
      <c r="FQ50" s="251"/>
      <c r="FR50" s="251"/>
      <c r="FS50" s="251"/>
      <c r="FT50" s="251"/>
      <c r="FU50" s="251"/>
      <c r="FV50" s="251"/>
      <c r="FW50" s="251"/>
      <c r="FX50" s="251"/>
      <c r="FY50" s="251"/>
      <c r="FZ50" s="251"/>
      <c r="GA50" s="251"/>
      <c r="GB50" s="251"/>
      <c r="GC50" s="251"/>
      <c r="GD50" s="251"/>
      <c r="GE50" s="251"/>
      <c r="GF50" s="251"/>
      <c r="GG50" s="251"/>
      <c r="GH50" s="251"/>
      <c r="GI50" s="251"/>
      <c r="GJ50" s="251"/>
      <c r="GK50" s="251"/>
      <c r="GL50" s="251"/>
      <c r="GM50" s="251"/>
      <c r="GN50" s="251"/>
      <c r="GO50" s="251"/>
      <c r="GP50" s="251"/>
      <c r="GQ50" s="251"/>
      <c r="GR50" s="251"/>
      <c r="GS50" s="251"/>
      <c r="GT50" s="251"/>
      <c r="GU50" s="251"/>
      <c r="GV50" s="251"/>
      <c r="GW50" s="251"/>
      <c r="GX50" s="251"/>
      <c r="GY50" s="251"/>
      <c r="GZ50" s="251"/>
      <c r="HA50" s="251"/>
      <c r="HB50" s="251"/>
      <c r="HC50" s="251"/>
      <c r="HD50" s="251"/>
      <c r="HE50" s="251"/>
      <c r="HF50" s="251"/>
      <c r="HG50" s="251"/>
      <c r="HH50" s="251"/>
      <c r="HI50" s="251"/>
      <c r="HJ50" s="251"/>
      <c r="HK50" s="251"/>
      <c r="HL50" s="251"/>
      <c r="HM50" s="251"/>
      <c r="HN50" s="251"/>
      <c r="HO50" s="251"/>
      <c r="HP50" s="251"/>
      <c r="HQ50" s="251"/>
      <c r="HR50" s="251"/>
      <c r="HS50" s="251"/>
      <c r="HT50" s="251"/>
      <c r="HU50" s="251"/>
      <c r="HV50" s="251"/>
    </row>
    <row r="51" spans="1:230" ht="28.5">
      <c r="A51" s="290" t="s">
        <v>1051</v>
      </c>
      <c r="B51" s="291"/>
      <c r="C51" s="249" t="s">
        <v>1052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N51" s="251"/>
      <c r="DO51" s="251"/>
      <c r="DP51" s="251"/>
      <c r="DQ51" s="251"/>
      <c r="DR51" s="251"/>
      <c r="DS51" s="251"/>
      <c r="DT51" s="251"/>
      <c r="DU51" s="251"/>
      <c r="DV51" s="251"/>
      <c r="DW51" s="251"/>
      <c r="DX51" s="251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251"/>
      <c r="ET51" s="251"/>
      <c r="EU51" s="251"/>
      <c r="EV51" s="251"/>
      <c r="EW51" s="251"/>
      <c r="EX51" s="251"/>
      <c r="EY51" s="251"/>
      <c r="EZ51" s="251"/>
      <c r="FA51" s="251"/>
      <c r="FB51" s="251"/>
      <c r="FC51" s="251"/>
      <c r="FD51" s="251"/>
      <c r="FE51" s="251"/>
      <c r="FF51" s="251"/>
      <c r="FG51" s="251"/>
      <c r="FH51" s="251"/>
      <c r="FI51" s="251"/>
      <c r="FJ51" s="251"/>
      <c r="FK51" s="251"/>
      <c r="FL51" s="251"/>
      <c r="FM51" s="251"/>
      <c r="FN51" s="251"/>
      <c r="FO51" s="251"/>
      <c r="FP51" s="251"/>
      <c r="FQ51" s="251"/>
      <c r="FR51" s="251"/>
      <c r="FS51" s="251"/>
      <c r="FT51" s="251"/>
      <c r="FU51" s="251"/>
      <c r="FV51" s="251"/>
      <c r="FW51" s="251"/>
      <c r="FX51" s="251"/>
      <c r="FY51" s="251"/>
      <c r="FZ51" s="251"/>
      <c r="GA51" s="251"/>
      <c r="GB51" s="251"/>
      <c r="GC51" s="251"/>
      <c r="GD51" s="251"/>
      <c r="GE51" s="251"/>
      <c r="GF51" s="251"/>
      <c r="GG51" s="251"/>
      <c r="GH51" s="251"/>
      <c r="GI51" s="251"/>
      <c r="GJ51" s="251"/>
      <c r="GK51" s="251"/>
      <c r="GL51" s="251"/>
      <c r="GM51" s="251"/>
      <c r="GN51" s="251"/>
      <c r="GO51" s="251"/>
      <c r="GP51" s="251"/>
      <c r="GQ51" s="251"/>
      <c r="GR51" s="251"/>
      <c r="GS51" s="251"/>
      <c r="GT51" s="251"/>
      <c r="GU51" s="251"/>
      <c r="GV51" s="251"/>
      <c r="GW51" s="251"/>
      <c r="GX51" s="251"/>
      <c r="GY51" s="251"/>
      <c r="GZ51" s="251"/>
      <c r="HA51" s="251"/>
      <c r="HB51" s="251"/>
      <c r="HC51" s="251"/>
      <c r="HD51" s="251"/>
      <c r="HE51" s="251"/>
      <c r="HF51" s="251"/>
      <c r="HG51" s="251"/>
      <c r="HH51" s="251"/>
      <c r="HI51" s="251"/>
      <c r="HJ51" s="251"/>
      <c r="HK51" s="251"/>
      <c r="HL51" s="251"/>
      <c r="HM51" s="251"/>
      <c r="HN51" s="251"/>
      <c r="HO51" s="251"/>
      <c r="HP51" s="251"/>
      <c r="HQ51" s="251"/>
      <c r="HR51" s="251"/>
      <c r="HS51" s="251"/>
      <c r="HT51" s="251"/>
      <c r="HU51" s="251"/>
      <c r="HV51" s="251"/>
    </row>
    <row r="52" spans="1:230" ht="45">
      <c r="A52" s="246" t="s">
        <v>1051</v>
      </c>
      <c r="B52" s="246" t="s">
        <v>998</v>
      </c>
      <c r="C52" s="247" t="s">
        <v>1053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1"/>
      <c r="DN52" s="251"/>
      <c r="DO52" s="251"/>
      <c r="DP52" s="251"/>
      <c r="DQ52" s="251"/>
      <c r="DR52" s="251"/>
      <c r="DS52" s="251"/>
      <c r="DT52" s="251"/>
      <c r="DU52" s="251"/>
      <c r="DV52" s="251"/>
      <c r="DW52" s="251"/>
      <c r="DX52" s="251"/>
      <c r="DY52" s="251"/>
      <c r="DZ52" s="251"/>
      <c r="EA52" s="251"/>
      <c r="EB52" s="251"/>
      <c r="EC52" s="251"/>
      <c r="ED52" s="251"/>
      <c r="EE52" s="251"/>
      <c r="EF52" s="251"/>
      <c r="EG52" s="251"/>
      <c r="EH52" s="251"/>
      <c r="EI52" s="251"/>
      <c r="EJ52" s="251"/>
      <c r="EK52" s="251"/>
      <c r="EL52" s="251"/>
      <c r="EM52" s="251"/>
      <c r="EN52" s="251"/>
      <c r="EO52" s="251"/>
      <c r="EP52" s="251"/>
      <c r="EQ52" s="251"/>
      <c r="ER52" s="251"/>
      <c r="ES52" s="251"/>
      <c r="ET52" s="251"/>
      <c r="EU52" s="251"/>
      <c r="EV52" s="251"/>
      <c r="EW52" s="251"/>
      <c r="EX52" s="251"/>
      <c r="EY52" s="251"/>
      <c r="EZ52" s="251"/>
      <c r="FA52" s="251"/>
      <c r="FB52" s="251"/>
      <c r="FC52" s="251"/>
      <c r="FD52" s="251"/>
      <c r="FE52" s="251"/>
      <c r="FF52" s="251"/>
      <c r="FG52" s="251"/>
      <c r="FH52" s="251"/>
      <c r="FI52" s="251"/>
      <c r="FJ52" s="251"/>
      <c r="FK52" s="251"/>
      <c r="FL52" s="251"/>
      <c r="FM52" s="251"/>
      <c r="FN52" s="251"/>
      <c r="FO52" s="251"/>
      <c r="FP52" s="251"/>
      <c r="FQ52" s="251"/>
      <c r="FR52" s="251"/>
      <c r="FS52" s="251"/>
      <c r="FT52" s="251"/>
      <c r="FU52" s="251"/>
      <c r="FV52" s="251"/>
      <c r="FW52" s="251"/>
      <c r="FX52" s="251"/>
      <c r="FY52" s="251"/>
      <c r="FZ52" s="251"/>
      <c r="GA52" s="251"/>
      <c r="GB52" s="251"/>
      <c r="GC52" s="251"/>
      <c r="GD52" s="251"/>
      <c r="GE52" s="251"/>
      <c r="GF52" s="251"/>
      <c r="GG52" s="251"/>
      <c r="GH52" s="251"/>
      <c r="GI52" s="251"/>
      <c r="GJ52" s="251"/>
      <c r="GK52" s="251"/>
      <c r="GL52" s="251"/>
      <c r="GM52" s="251"/>
      <c r="GN52" s="251"/>
      <c r="GO52" s="251"/>
      <c r="GP52" s="251"/>
      <c r="GQ52" s="251"/>
      <c r="GR52" s="251"/>
      <c r="GS52" s="251"/>
      <c r="GT52" s="251"/>
      <c r="GU52" s="251"/>
      <c r="GV52" s="251"/>
      <c r="GW52" s="251"/>
      <c r="GX52" s="251"/>
      <c r="GY52" s="251"/>
      <c r="GZ52" s="251"/>
      <c r="HA52" s="251"/>
      <c r="HB52" s="251"/>
      <c r="HC52" s="251"/>
      <c r="HD52" s="251"/>
      <c r="HE52" s="251"/>
      <c r="HF52" s="251"/>
      <c r="HG52" s="251"/>
      <c r="HH52" s="251"/>
      <c r="HI52" s="251"/>
      <c r="HJ52" s="251"/>
      <c r="HK52" s="251"/>
      <c r="HL52" s="251"/>
      <c r="HM52" s="251"/>
      <c r="HN52" s="251"/>
      <c r="HO52" s="251"/>
      <c r="HP52" s="251"/>
      <c r="HQ52" s="251"/>
      <c r="HR52" s="251"/>
      <c r="HS52" s="251"/>
      <c r="HT52" s="251"/>
      <c r="HU52" s="251"/>
      <c r="HV52" s="251"/>
    </row>
    <row r="53" spans="1:230" ht="30">
      <c r="A53" s="246" t="s">
        <v>1051</v>
      </c>
      <c r="B53" s="246" t="s">
        <v>1054</v>
      </c>
      <c r="C53" s="247" t="s">
        <v>1055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1"/>
      <c r="DN53" s="251"/>
      <c r="DO53" s="251"/>
      <c r="DP53" s="251"/>
      <c r="DQ53" s="251"/>
      <c r="DR53" s="251"/>
      <c r="DS53" s="251"/>
      <c r="DT53" s="251"/>
      <c r="DU53" s="251"/>
      <c r="DV53" s="251"/>
      <c r="DW53" s="251"/>
      <c r="DX53" s="251"/>
      <c r="DY53" s="251"/>
      <c r="DZ53" s="251"/>
      <c r="EA53" s="251"/>
      <c r="EB53" s="251"/>
      <c r="EC53" s="251"/>
      <c r="ED53" s="251"/>
      <c r="EE53" s="251"/>
      <c r="EF53" s="251"/>
      <c r="EG53" s="251"/>
      <c r="EH53" s="251"/>
      <c r="EI53" s="251"/>
      <c r="EJ53" s="251"/>
      <c r="EK53" s="251"/>
      <c r="EL53" s="251"/>
      <c r="EM53" s="251"/>
      <c r="EN53" s="251"/>
      <c r="EO53" s="251"/>
      <c r="EP53" s="251"/>
      <c r="EQ53" s="251"/>
      <c r="ER53" s="251"/>
      <c r="ES53" s="251"/>
      <c r="ET53" s="251"/>
      <c r="EU53" s="251"/>
      <c r="EV53" s="251"/>
      <c r="EW53" s="251"/>
      <c r="EX53" s="251"/>
      <c r="EY53" s="251"/>
      <c r="EZ53" s="251"/>
      <c r="FA53" s="251"/>
      <c r="FB53" s="251"/>
      <c r="FC53" s="251"/>
      <c r="FD53" s="251"/>
      <c r="FE53" s="251"/>
      <c r="FF53" s="251"/>
      <c r="FG53" s="251"/>
      <c r="FH53" s="251"/>
      <c r="FI53" s="251"/>
      <c r="FJ53" s="251"/>
      <c r="FK53" s="251"/>
      <c r="FL53" s="251"/>
      <c r="FM53" s="251"/>
      <c r="FN53" s="251"/>
      <c r="FO53" s="251"/>
      <c r="FP53" s="251"/>
      <c r="FQ53" s="251"/>
      <c r="FR53" s="251"/>
      <c r="FS53" s="251"/>
      <c r="FT53" s="251"/>
      <c r="FU53" s="251"/>
      <c r="FV53" s="251"/>
      <c r="FW53" s="251"/>
      <c r="FX53" s="251"/>
      <c r="FY53" s="251"/>
      <c r="FZ53" s="251"/>
      <c r="GA53" s="251"/>
      <c r="GB53" s="251"/>
      <c r="GC53" s="251"/>
      <c r="GD53" s="251"/>
      <c r="GE53" s="251"/>
      <c r="GF53" s="251"/>
      <c r="GG53" s="251"/>
      <c r="GH53" s="251"/>
      <c r="GI53" s="251"/>
      <c r="GJ53" s="251"/>
      <c r="GK53" s="251"/>
      <c r="GL53" s="251"/>
      <c r="GM53" s="251"/>
      <c r="GN53" s="251"/>
      <c r="GO53" s="251"/>
      <c r="GP53" s="251"/>
      <c r="GQ53" s="251"/>
      <c r="GR53" s="251"/>
      <c r="GS53" s="251"/>
      <c r="GT53" s="251"/>
      <c r="GU53" s="251"/>
      <c r="GV53" s="251"/>
      <c r="GW53" s="251"/>
      <c r="GX53" s="251"/>
      <c r="GY53" s="251"/>
      <c r="GZ53" s="251"/>
      <c r="HA53" s="251"/>
      <c r="HB53" s="251"/>
      <c r="HC53" s="251"/>
      <c r="HD53" s="251"/>
      <c r="HE53" s="251"/>
      <c r="HF53" s="251"/>
      <c r="HG53" s="251"/>
      <c r="HH53" s="251"/>
      <c r="HI53" s="251"/>
      <c r="HJ53" s="251"/>
      <c r="HK53" s="251"/>
      <c r="HL53" s="251"/>
      <c r="HM53" s="251"/>
      <c r="HN53" s="251"/>
      <c r="HO53" s="251"/>
      <c r="HP53" s="251"/>
      <c r="HQ53" s="251"/>
      <c r="HR53" s="251"/>
      <c r="HS53" s="251"/>
      <c r="HT53" s="251"/>
      <c r="HU53" s="251"/>
      <c r="HV53" s="251"/>
    </row>
    <row r="54" spans="1:230" ht="30">
      <c r="A54" s="246" t="s">
        <v>1051</v>
      </c>
      <c r="B54" s="246" t="s">
        <v>1008</v>
      </c>
      <c r="C54" s="248" t="s">
        <v>1056</v>
      </c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51"/>
      <c r="CY54" s="251"/>
      <c r="CZ54" s="251"/>
      <c r="DA54" s="251"/>
      <c r="DB54" s="251"/>
      <c r="DC54" s="251"/>
      <c r="DD54" s="251"/>
      <c r="DE54" s="251"/>
      <c r="DF54" s="251"/>
      <c r="DG54" s="251"/>
      <c r="DH54" s="251"/>
      <c r="DI54" s="251"/>
      <c r="DJ54" s="251"/>
      <c r="DK54" s="251"/>
      <c r="DL54" s="251"/>
      <c r="DM54" s="251"/>
      <c r="DN54" s="251"/>
      <c r="DO54" s="251"/>
      <c r="DP54" s="251"/>
      <c r="DQ54" s="251"/>
      <c r="DR54" s="251"/>
      <c r="DS54" s="251"/>
      <c r="DT54" s="251"/>
      <c r="DU54" s="251"/>
      <c r="DV54" s="251"/>
      <c r="DW54" s="251"/>
      <c r="DX54" s="251"/>
      <c r="DY54" s="251"/>
      <c r="DZ54" s="251"/>
      <c r="EA54" s="251"/>
      <c r="EB54" s="251"/>
      <c r="EC54" s="251"/>
      <c r="ED54" s="251"/>
      <c r="EE54" s="251"/>
      <c r="EF54" s="251"/>
      <c r="EG54" s="251"/>
      <c r="EH54" s="251"/>
      <c r="EI54" s="251"/>
      <c r="EJ54" s="251"/>
      <c r="EK54" s="251"/>
      <c r="EL54" s="251"/>
      <c r="EM54" s="251"/>
      <c r="EN54" s="251"/>
      <c r="EO54" s="251"/>
      <c r="EP54" s="251"/>
      <c r="EQ54" s="251"/>
      <c r="ER54" s="251"/>
      <c r="ES54" s="251"/>
      <c r="ET54" s="251"/>
      <c r="EU54" s="251"/>
      <c r="EV54" s="251"/>
      <c r="EW54" s="251"/>
      <c r="EX54" s="251"/>
      <c r="EY54" s="251"/>
      <c r="EZ54" s="251"/>
      <c r="FA54" s="251"/>
      <c r="FB54" s="251"/>
      <c r="FC54" s="251"/>
      <c r="FD54" s="251"/>
      <c r="FE54" s="251"/>
      <c r="FF54" s="251"/>
      <c r="FG54" s="251"/>
      <c r="FH54" s="251"/>
      <c r="FI54" s="251"/>
      <c r="FJ54" s="251"/>
      <c r="FK54" s="251"/>
      <c r="FL54" s="251"/>
      <c r="FM54" s="251"/>
      <c r="FN54" s="251"/>
      <c r="FO54" s="251"/>
      <c r="FP54" s="251"/>
      <c r="FQ54" s="251"/>
      <c r="FR54" s="251"/>
      <c r="FS54" s="251"/>
      <c r="FT54" s="251"/>
      <c r="FU54" s="251"/>
      <c r="FV54" s="251"/>
      <c r="FW54" s="251"/>
      <c r="FX54" s="251"/>
      <c r="FY54" s="251"/>
      <c r="FZ54" s="251"/>
      <c r="GA54" s="251"/>
      <c r="GB54" s="251"/>
      <c r="GC54" s="251"/>
      <c r="GD54" s="251"/>
      <c r="GE54" s="251"/>
      <c r="GF54" s="251"/>
      <c r="GG54" s="251"/>
      <c r="GH54" s="251"/>
      <c r="GI54" s="251"/>
      <c r="GJ54" s="251"/>
      <c r="GK54" s="251"/>
      <c r="GL54" s="251"/>
      <c r="GM54" s="251"/>
      <c r="GN54" s="251"/>
      <c r="GO54" s="251"/>
      <c r="GP54" s="251"/>
      <c r="GQ54" s="251"/>
      <c r="GR54" s="251"/>
      <c r="GS54" s="251"/>
      <c r="GT54" s="251"/>
      <c r="GU54" s="251"/>
      <c r="GV54" s="251"/>
      <c r="GW54" s="251"/>
      <c r="GX54" s="251"/>
      <c r="GY54" s="251"/>
      <c r="GZ54" s="251"/>
      <c r="HA54" s="251"/>
      <c r="HB54" s="251"/>
      <c r="HC54" s="251"/>
      <c r="HD54" s="251"/>
      <c r="HE54" s="251"/>
      <c r="HF54" s="251"/>
      <c r="HG54" s="251"/>
      <c r="HH54" s="251"/>
      <c r="HI54" s="251"/>
      <c r="HJ54" s="251"/>
      <c r="HK54" s="251"/>
      <c r="HL54" s="251"/>
      <c r="HM54" s="251"/>
      <c r="HN54" s="251"/>
      <c r="HO54" s="251"/>
      <c r="HP54" s="251"/>
      <c r="HQ54" s="251"/>
      <c r="HR54" s="251"/>
      <c r="HS54" s="251"/>
      <c r="HT54" s="251"/>
      <c r="HU54" s="251"/>
      <c r="HV54" s="251"/>
    </row>
    <row r="55" spans="1:230" ht="45">
      <c r="A55" s="246" t="s">
        <v>1051</v>
      </c>
      <c r="B55" s="246" t="s">
        <v>1057</v>
      </c>
      <c r="C55" s="247" t="s">
        <v>1058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  <c r="EJ55" s="251"/>
      <c r="EK55" s="251"/>
      <c r="EL55" s="251"/>
      <c r="EM55" s="251"/>
      <c r="EN55" s="251"/>
      <c r="EO55" s="251"/>
      <c r="EP55" s="251"/>
      <c r="EQ55" s="251"/>
      <c r="ER55" s="251"/>
      <c r="ES55" s="251"/>
      <c r="ET55" s="251"/>
      <c r="EU55" s="251"/>
      <c r="EV55" s="251"/>
      <c r="EW55" s="251"/>
      <c r="EX55" s="251"/>
      <c r="EY55" s="251"/>
      <c r="EZ55" s="251"/>
      <c r="FA55" s="251"/>
      <c r="FB55" s="251"/>
      <c r="FC55" s="251"/>
      <c r="FD55" s="251"/>
      <c r="FE55" s="251"/>
      <c r="FF55" s="251"/>
      <c r="FG55" s="251"/>
      <c r="FH55" s="251"/>
      <c r="FI55" s="251"/>
      <c r="FJ55" s="251"/>
      <c r="FK55" s="251"/>
      <c r="FL55" s="251"/>
      <c r="FM55" s="251"/>
      <c r="FN55" s="251"/>
      <c r="FO55" s="251"/>
      <c r="FP55" s="251"/>
      <c r="FQ55" s="251"/>
      <c r="FR55" s="251"/>
      <c r="FS55" s="251"/>
      <c r="FT55" s="251"/>
      <c r="FU55" s="251"/>
      <c r="FV55" s="251"/>
      <c r="FW55" s="251"/>
      <c r="FX55" s="251"/>
      <c r="FY55" s="251"/>
      <c r="FZ55" s="251"/>
      <c r="GA55" s="251"/>
      <c r="GB55" s="251"/>
      <c r="GC55" s="251"/>
      <c r="GD55" s="251"/>
      <c r="GE55" s="251"/>
      <c r="GF55" s="251"/>
      <c r="GG55" s="251"/>
      <c r="GH55" s="251"/>
      <c r="GI55" s="251"/>
      <c r="GJ55" s="251"/>
      <c r="GK55" s="251"/>
      <c r="GL55" s="251"/>
      <c r="GM55" s="251"/>
      <c r="GN55" s="251"/>
      <c r="GO55" s="251"/>
      <c r="GP55" s="251"/>
      <c r="GQ55" s="251"/>
      <c r="GR55" s="251"/>
      <c r="GS55" s="251"/>
      <c r="GT55" s="251"/>
      <c r="GU55" s="251"/>
      <c r="GV55" s="251"/>
      <c r="GW55" s="251"/>
      <c r="GX55" s="251"/>
      <c r="GY55" s="251"/>
      <c r="GZ55" s="251"/>
      <c r="HA55" s="251"/>
      <c r="HB55" s="251"/>
      <c r="HC55" s="251"/>
      <c r="HD55" s="251"/>
      <c r="HE55" s="251"/>
      <c r="HF55" s="251"/>
      <c r="HG55" s="251"/>
      <c r="HH55" s="251"/>
      <c r="HI55" s="251"/>
      <c r="HJ55" s="251"/>
      <c r="HK55" s="251"/>
      <c r="HL55" s="251"/>
      <c r="HM55" s="251"/>
      <c r="HN55" s="251"/>
      <c r="HO55" s="251"/>
      <c r="HP55" s="251"/>
      <c r="HQ55" s="251"/>
      <c r="HR55" s="251"/>
      <c r="HS55" s="251"/>
      <c r="HT55" s="251"/>
      <c r="HU55" s="251"/>
      <c r="HV55" s="251"/>
    </row>
    <row r="56" spans="1:230" ht="30">
      <c r="A56" s="246" t="s">
        <v>1051</v>
      </c>
      <c r="B56" s="246" t="s">
        <v>990</v>
      </c>
      <c r="C56" s="247" t="s">
        <v>991</v>
      </c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51"/>
      <c r="CY56" s="251"/>
      <c r="CZ56" s="251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N56" s="251"/>
      <c r="DO56" s="251"/>
      <c r="DP56" s="251"/>
      <c r="DQ56" s="251"/>
      <c r="DR56" s="251"/>
      <c r="DS56" s="251"/>
      <c r="DT56" s="251"/>
      <c r="DU56" s="251"/>
      <c r="DV56" s="251"/>
      <c r="DW56" s="251"/>
      <c r="DX56" s="251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1"/>
      <c r="FB56" s="251"/>
      <c r="FC56" s="251"/>
      <c r="FD56" s="251"/>
      <c r="FE56" s="251"/>
      <c r="FF56" s="251"/>
      <c r="FG56" s="251"/>
      <c r="FH56" s="251"/>
      <c r="FI56" s="251"/>
      <c r="FJ56" s="251"/>
      <c r="FK56" s="251"/>
      <c r="FL56" s="251"/>
      <c r="FM56" s="251"/>
      <c r="FN56" s="251"/>
      <c r="FO56" s="251"/>
      <c r="FP56" s="251"/>
      <c r="FQ56" s="251"/>
      <c r="FR56" s="251"/>
      <c r="FS56" s="251"/>
      <c r="FT56" s="251"/>
      <c r="FU56" s="251"/>
      <c r="FV56" s="251"/>
      <c r="FW56" s="251"/>
      <c r="FX56" s="251"/>
      <c r="FY56" s="251"/>
      <c r="FZ56" s="251"/>
      <c r="GA56" s="251"/>
      <c r="GB56" s="251"/>
      <c r="GC56" s="251"/>
      <c r="GD56" s="251"/>
      <c r="GE56" s="251"/>
      <c r="GF56" s="251"/>
      <c r="GG56" s="251"/>
      <c r="GH56" s="251"/>
      <c r="GI56" s="251"/>
      <c r="GJ56" s="251"/>
      <c r="GK56" s="251"/>
      <c r="GL56" s="251"/>
      <c r="GM56" s="251"/>
      <c r="GN56" s="251"/>
      <c r="GO56" s="251"/>
      <c r="GP56" s="251"/>
      <c r="GQ56" s="251"/>
      <c r="GR56" s="251"/>
      <c r="GS56" s="251"/>
      <c r="GT56" s="251"/>
      <c r="GU56" s="251"/>
      <c r="GV56" s="251"/>
      <c r="GW56" s="251"/>
      <c r="GX56" s="251"/>
      <c r="GY56" s="251"/>
      <c r="GZ56" s="251"/>
      <c r="HA56" s="251"/>
      <c r="HB56" s="251"/>
      <c r="HC56" s="251"/>
      <c r="HD56" s="251"/>
      <c r="HE56" s="251"/>
      <c r="HF56" s="251"/>
      <c r="HG56" s="251"/>
      <c r="HH56" s="251"/>
      <c r="HI56" s="251"/>
      <c r="HJ56" s="251"/>
      <c r="HK56" s="251"/>
      <c r="HL56" s="251"/>
      <c r="HM56" s="251"/>
      <c r="HN56" s="251"/>
      <c r="HO56" s="251"/>
      <c r="HP56" s="251"/>
      <c r="HQ56" s="251"/>
      <c r="HR56" s="251"/>
      <c r="HS56" s="251"/>
      <c r="HT56" s="251"/>
      <c r="HU56" s="251"/>
      <c r="HV56" s="251"/>
    </row>
    <row r="57" spans="1:230" ht="15">
      <c r="A57" s="290" t="s">
        <v>1059</v>
      </c>
      <c r="B57" s="291"/>
      <c r="C57" s="249" t="s">
        <v>1060</v>
      </c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N57" s="251"/>
      <c r="DO57" s="251"/>
      <c r="DP57" s="251"/>
      <c r="DQ57" s="251"/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1"/>
      <c r="ES57" s="251"/>
      <c r="ET57" s="251"/>
      <c r="EU57" s="251"/>
      <c r="EV57" s="251"/>
      <c r="EW57" s="251"/>
      <c r="EX57" s="251"/>
      <c r="EY57" s="251"/>
      <c r="EZ57" s="251"/>
      <c r="FA57" s="251"/>
      <c r="FB57" s="251"/>
      <c r="FC57" s="251"/>
      <c r="FD57" s="251"/>
      <c r="FE57" s="251"/>
      <c r="FF57" s="251"/>
      <c r="FG57" s="251"/>
      <c r="FH57" s="251"/>
      <c r="FI57" s="251"/>
      <c r="FJ57" s="251"/>
      <c r="FK57" s="251"/>
      <c r="FL57" s="251"/>
      <c r="FM57" s="251"/>
      <c r="FN57" s="251"/>
      <c r="FO57" s="251"/>
      <c r="FP57" s="251"/>
      <c r="FQ57" s="251"/>
      <c r="FR57" s="251"/>
      <c r="FS57" s="251"/>
      <c r="FT57" s="251"/>
      <c r="FU57" s="251"/>
      <c r="FV57" s="251"/>
      <c r="FW57" s="251"/>
      <c r="FX57" s="251"/>
      <c r="FY57" s="251"/>
      <c r="FZ57" s="251"/>
      <c r="GA57" s="251"/>
      <c r="GB57" s="251"/>
      <c r="GC57" s="251"/>
      <c r="GD57" s="251"/>
      <c r="GE57" s="251"/>
      <c r="GF57" s="251"/>
      <c r="GG57" s="251"/>
      <c r="GH57" s="251"/>
      <c r="GI57" s="251"/>
      <c r="GJ57" s="251"/>
      <c r="GK57" s="251"/>
      <c r="GL57" s="251"/>
      <c r="GM57" s="251"/>
      <c r="GN57" s="251"/>
      <c r="GO57" s="251"/>
      <c r="GP57" s="251"/>
      <c r="GQ57" s="251"/>
      <c r="GR57" s="251"/>
      <c r="GS57" s="251"/>
      <c r="GT57" s="251"/>
      <c r="GU57" s="251"/>
      <c r="GV57" s="251"/>
      <c r="GW57" s="251"/>
      <c r="GX57" s="251"/>
      <c r="GY57" s="251"/>
      <c r="GZ57" s="251"/>
      <c r="HA57" s="251"/>
      <c r="HB57" s="251"/>
      <c r="HC57" s="251"/>
      <c r="HD57" s="251"/>
      <c r="HE57" s="251"/>
      <c r="HF57" s="251"/>
      <c r="HG57" s="251"/>
      <c r="HH57" s="251"/>
      <c r="HI57" s="251"/>
      <c r="HJ57" s="251"/>
      <c r="HK57" s="251"/>
      <c r="HL57" s="251"/>
      <c r="HM57" s="251"/>
      <c r="HN57" s="251"/>
      <c r="HO57" s="251"/>
      <c r="HP57" s="251"/>
      <c r="HQ57" s="251"/>
      <c r="HR57" s="251"/>
      <c r="HS57" s="251"/>
      <c r="HT57" s="251"/>
      <c r="HU57" s="251"/>
      <c r="HV57" s="251"/>
    </row>
    <row r="58" spans="1:230" ht="30">
      <c r="A58" s="246" t="s">
        <v>1059</v>
      </c>
      <c r="B58" s="246" t="s">
        <v>990</v>
      </c>
      <c r="C58" s="247" t="s">
        <v>991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1"/>
      <c r="DG58" s="251"/>
      <c r="DH58" s="251"/>
      <c r="DI58" s="251"/>
      <c r="DJ58" s="251"/>
      <c r="DK58" s="251"/>
      <c r="DL58" s="251"/>
      <c r="DM58" s="251"/>
      <c r="DN58" s="251"/>
      <c r="DO58" s="251"/>
      <c r="DP58" s="251"/>
      <c r="DQ58" s="251"/>
      <c r="DR58" s="251"/>
      <c r="DS58" s="251"/>
      <c r="DT58" s="251"/>
      <c r="DU58" s="251"/>
      <c r="DV58" s="251"/>
      <c r="DW58" s="251"/>
      <c r="DX58" s="251"/>
      <c r="DY58" s="251"/>
      <c r="DZ58" s="251"/>
      <c r="EA58" s="251"/>
      <c r="EB58" s="251"/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51"/>
      <c r="EY58" s="251"/>
      <c r="EZ58" s="251"/>
      <c r="FA58" s="251"/>
      <c r="FB58" s="251"/>
      <c r="FC58" s="251"/>
      <c r="FD58" s="251"/>
      <c r="FE58" s="251"/>
      <c r="FF58" s="251"/>
      <c r="FG58" s="251"/>
      <c r="FH58" s="251"/>
      <c r="FI58" s="251"/>
      <c r="FJ58" s="251"/>
      <c r="FK58" s="251"/>
      <c r="FL58" s="251"/>
      <c r="FM58" s="251"/>
      <c r="FN58" s="251"/>
      <c r="FO58" s="251"/>
      <c r="FP58" s="251"/>
      <c r="FQ58" s="251"/>
      <c r="FR58" s="251"/>
      <c r="FS58" s="251"/>
      <c r="FT58" s="251"/>
      <c r="FU58" s="251"/>
      <c r="FV58" s="251"/>
      <c r="FW58" s="251"/>
      <c r="FX58" s="251"/>
      <c r="FY58" s="251"/>
      <c r="FZ58" s="251"/>
      <c r="GA58" s="251"/>
      <c r="GB58" s="251"/>
      <c r="GC58" s="251"/>
      <c r="GD58" s="251"/>
      <c r="GE58" s="251"/>
      <c r="GF58" s="251"/>
      <c r="GG58" s="251"/>
      <c r="GH58" s="251"/>
      <c r="GI58" s="251"/>
      <c r="GJ58" s="251"/>
      <c r="GK58" s="251"/>
      <c r="GL58" s="251"/>
      <c r="GM58" s="251"/>
      <c r="GN58" s="251"/>
      <c r="GO58" s="251"/>
      <c r="GP58" s="251"/>
      <c r="GQ58" s="251"/>
      <c r="GR58" s="251"/>
      <c r="GS58" s="251"/>
      <c r="GT58" s="251"/>
      <c r="GU58" s="251"/>
      <c r="GV58" s="251"/>
      <c r="GW58" s="251"/>
      <c r="GX58" s="251"/>
      <c r="GY58" s="251"/>
      <c r="GZ58" s="251"/>
      <c r="HA58" s="251"/>
      <c r="HB58" s="251"/>
      <c r="HC58" s="251"/>
      <c r="HD58" s="251"/>
      <c r="HE58" s="251"/>
      <c r="HF58" s="251"/>
      <c r="HG58" s="251"/>
      <c r="HH58" s="251"/>
      <c r="HI58" s="251"/>
      <c r="HJ58" s="251"/>
      <c r="HK58" s="251"/>
      <c r="HL58" s="251"/>
      <c r="HM58" s="251"/>
      <c r="HN58" s="251"/>
      <c r="HO58" s="251"/>
      <c r="HP58" s="251"/>
      <c r="HQ58" s="251"/>
      <c r="HR58" s="251"/>
      <c r="HS58" s="251"/>
      <c r="HT58" s="251"/>
      <c r="HU58" s="251"/>
      <c r="HV58" s="251"/>
    </row>
    <row r="59" spans="1:230" ht="15">
      <c r="A59" s="254" t="s">
        <v>1061</v>
      </c>
      <c r="B59" s="255"/>
      <c r="C59" s="249" t="s">
        <v>1062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251"/>
      <c r="CI59" s="251"/>
      <c r="CJ59" s="251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51"/>
      <c r="CX59" s="251"/>
      <c r="CY59" s="251"/>
      <c r="CZ59" s="251"/>
      <c r="DA59" s="251"/>
      <c r="DB59" s="251"/>
      <c r="DC59" s="251"/>
      <c r="DD59" s="251"/>
      <c r="DE59" s="251"/>
      <c r="DF59" s="251"/>
      <c r="DG59" s="251"/>
      <c r="DH59" s="251"/>
      <c r="DI59" s="251"/>
      <c r="DJ59" s="251"/>
      <c r="DK59" s="251"/>
      <c r="DL59" s="251"/>
      <c r="DM59" s="251"/>
      <c r="DN59" s="251"/>
      <c r="DO59" s="251"/>
      <c r="DP59" s="251"/>
      <c r="DQ59" s="251"/>
      <c r="DR59" s="251"/>
      <c r="DS59" s="251"/>
      <c r="DT59" s="251"/>
      <c r="DU59" s="251"/>
      <c r="DV59" s="251"/>
      <c r="DW59" s="251"/>
      <c r="DX59" s="251"/>
      <c r="DY59" s="251"/>
      <c r="DZ59" s="251"/>
      <c r="EA59" s="251"/>
      <c r="EB59" s="251"/>
      <c r="EC59" s="251"/>
      <c r="ED59" s="251"/>
      <c r="EE59" s="251"/>
      <c r="EF59" s="251"/>
      <c r="EG59" s="251"/>
      <c r="EH59" s="251"/>
      <c r="EI59" s="251"/>
      <c r="EJ59" s="251"/>
      <c r="EK59" s="251"/>
      <c r="EL59" s="251"/>
      <c r="EM59" s="251"/>
      <c r="EN59" s="251"/>
      <c r="EO59" s="251"/>
      <c r="EP59" s="251"/>
      <c r="EQ59" s="251"/>
      <c r="ER59" s="251"/>
      <c r="ES59" s="251"/>
      <c r="ET59" s="251"/>
      <c r="EU59" s="251"/>
      <c r="EV59" s="251"/>
      <c r="EW59" s="251"/>
      <c r="EX59" s="251"/>
      <c r="EY59" s="251"/>
      <c r="EZ59" s="251"/>
      <c r="FA59" s="251"/>
      <c r="FB59" s="251"/>
      <c r="FC59" s="251"/>
      <c r="FD59" s="251"/>
      <c r="FE59" s="251"/>
      <c r="FF59" s="251"/>
      <c r="FG59" s="251"/>
      <c r="FH59" s="251"/>
      <c r="FI59" s="251"/>
      <c r="FJ59" s="251"/>
      <c r="FK59" s="251"/>
      <c r="FL59" s="251"/>
      <c r="FM59" s="251"/>
      <c r="FN59" s="251"/>
      <c r="FO59" s="251"/>
      <c r="FP59" s="251"/>
      <c r="FQ59" s="251"/>
      <c r="FR59" s="251"/>
      <c r="FS59" s="251"/>
      <c r="FT59" s="251"/>
      <c r="FU59" s="251"/>
      <c r="FV59" s="251"/>
      <c r="FW59" s="251"/>
      <c r="FX59" s="251"/>
      <c r="FY59" s="251"/>
      <c r="FZ59" s="251"/>
      <c r="GA59" s="251"/>
      <c r="GB59" s="251"/>
      <c r="GC59" s="251"/>
      <c r="GD59" s="251"/>
      <c r="GE59" s="251"/>
      <c r="GF59" s="251"/>
      <c r="GG59" s="251"/>
      <c r="GH59" s="251"/>
      <c r="GI59" s="251"/>
      <c r="GJ59" s="251"/>
      <c r="GK59" s="251"/>
      <c r="GL59" s="251"/>
      <c r="GM59" s="251"/>
      <c r="GN59" s="251"/>
      <c r="GO59" s="251"/>
      <c r="GP59" s="251"/>
      <c r="GQ59" s="251"/>
      <c r="GR59" s="251"/>
      <c r="GS59" s="251"/>
      <c r="GT59" s="251"/>
      <c r="GU59" s="251"/>
      <c r="GV59" s="251"/>
      <c r="GW59" s="251"/>
      <c r="GX59" s="251"/>
      <c r="GY59" s="251"/>
      <c r="GZ59" s="251"/>
      <c r="HA59" s="251"/>
      <c r="HB59" s="251"/>
      <c r="HC59" s="251"/>
      <c r="HD59" s="251"/>
      <c r="HE59" s="251"/>
      <c r="HF59" s="251"/>
      <c r="HG59" s="251"/>
      <c r="HH59" s="251"/>
      <c r="HI59" s="251"/>
      <c r="HJ59" s="251"/>
      <c r="HK59" s="251"/>
      <c r="HL59" s="251"/>
      <c r="HM59" s="251"/>
      <c r="HN59" s="251"/>
      <c r="HO59" s="251"/>
      <c r="HP59" s="251"/>
      <c r="HQ59" s="251"/>
      <c r="HR59" s="251"/>
      <c r="HS59" s="251"/>
      <c r="HT59" s="251"/>
      <c r="HU59" s="251"/>
      <c r="HV59" s="251"/>
    </row>
    <row r="60" spans="1:230" ht="45">
      <c r="A60" s="256" t="s">
        <v>1061</v>
      </c>
      <c r="B60" s="246" t="s">
        <v>998</v>
      </c>
      <c r="C60" s="247" t="s">
        <v>1053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251"/>
      <c r="CI60" s="251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51"/>
      <c r="CY60" s="251"/>
      <c r="CZ60" s="251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1"/>
      <c r="DN60" s="251"/>
      <c r="DO60" s="251"/>
      <c r="DP60" s="251"/>
      <c r="DQ60" s="251"/>
      <c r="DR60" s="251"/>
      <c r="DS60" s="251"/>
      <c r="DT60" s="251"/>
      <c r="DU60" s="251"/>
      <c r="DV60" s="251"/>
      <c r="DW60" s="251"/>
      <c r="DX60" s="251"/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1"/>
      <c r="EJ60" s="251"/>
      <c r="EK60" s="251"/>
      <c r="EL60" s="251"/>
      <c r="EM60" s="251"/>
      <c r="EN60" s="251"/>
      <c r="EO60" s="251"/>
      <c r="EP60" s="251"/>
      <c r="EQ60" s="251"/>
      <c r="ER60" s="251"/>
      <c r="ES60" s="251"/>
      <c r="ET60" s="251"/>
      <c r="EU60" s="251"/>
      <c r="EV60" s="251"/>
      <c r="EW60" s="251"/>
      <c r="EX60" s="251"/>
      <c r="EY60" s="251"/>
      <c r="EZ60" s="251"/>
      <c r="FA60" s="251"/>
      <c r="FB60" s="251"/>
      <c r="FC60" s="251"/>
      <c r="FD60" s="251"/>
      <c r="FE60" s="251"/>
      <c r="FF60" s="251"/>
      <c r="FG60" s="251"/>
      <c r="FH60" s="251"/>
      <c r="FI60" s="251"/>
      <c r="FJ60" s="251"/>
      <c r="FK60" s="251"/>
      <c r="FL60" s="251"/>
      <c r="FM60" s="251"/>
      <c r="FN60" s="251"/>
      <c r="FO60" s="251"/>
      <c r="FP60" s="251"/>
      <c r="FQ60" s="251"/>
      <c r="FR60" s="251"/>
      <c r="FS60" s="251"/>
      <c r="FT60" s="251"/>
      <c r="FU60" s="251"/>
      <c r="FV60" s="251"/>
      <c r="FW60" s="251"/>
      <c r="FX60" s="251"/>
      <c r="FY60" s="251"/>
      <c r="FZ60" s="251"/>
      <c r="GA60" s="251"/>
      <c r="GB60" s="251"/>
      <c r="GC60" s="251"/>
      <c r="GD60" s="251"/>
      <c r="GE60" s="251"/>
      <c r="GF60" s="251"/>
      <c r="GG60" s="251"/>
      <c r="GH60" s="251"/>
      <c r="GI60" s="251"/>
      <c r="GJ60" s="251"/>
      <c r="GK60" s="251"/>
      <c r="GL60" s="251"/>
      <c r="GM60" s="251"/>
      <c r="GN60" s="251"/>
      <c r="GO60" s="251"/>
      <c r="GP60" s="251"/>
      <c r="GQ60" s="251"/>
      <c r="GR60" s="251"/>
      <c r="GS60" s="251"/>
      <c r="GT60" s="251"/>
      <c r="GU60" s="251"/>
      <c r="GV60" s="251"/>
      <c r="GW60" s="251"/>
      <c r="GX60" s="251"/>
      <c r="GY60" s="251"/>
      <c r="GZ60" s="251"/>
      <c r="HA60" s="251"/>
      <c r="HB60" s="251"/>
      <c r="HC60" s="251"/>
      <c r="HD60" s="251"/>
      <c r="HE60" s="251"/>
      <c r="HF60" s="251"/>
      <c r="HG60" s="251"/>
      <c r="HH60" s="251"/>
      <c r="HI60" s="251"/>
      <c r="HJ60" s="251"/>
      <c r="HK60" s="251"/>
      <c r="HL60" s="251"/>
      <c r="HM60" s="251"/>
      <c r="HN60" s="251"/>
      <c r="HO60" s="251"/>
      <c r="HP60" s="251"/>
      <c r="HQ60" s="251"/>
      <c r="HR60" s="251"/>
      <c r="HS60" s="251"/>
      <c r="HT60" s="251"/>
      <c r="HU60" s="251"/>
      <c r="HV60" s="251"/>
    </row>
    <row r="61" spans="1:230" ht="28.5">
      <c r="A61" s="290" t="s">
        <v>1063</v>
      </c>
      <c r="B61" s="291"/>
      <c r="C61" s="249" t="s">
        <v>1064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1"/>
      <c r="DU61" s="251"/>
      <c r="DV61" s="251"/>
      <c r="DW61" s="251"/>
      <c r="DX61" s="251"/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1"/>
      <c r="EM61" s="251"/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1"/>
      <c r="FB61" s="251"/>
      <c r="FC61" s="251"/>
      <c r="FD61" s="251"/>
      <c r="FE61" s="251"/>
      <c r="FF61" s="251"/>
      <c r="FG61" s="251"/>
      <c r="FH61" s="251"/>
      <c r="FI61" s="251"/>
      <c r="FJ61" s="251"/>
      <c r="FK61" s="251"/>
      <c r="FL61" s="251"/>
      <c r="FM61" s="251"/>
      <c r="FN61" s="251"/>
      <c r="FO61" s="251"/>
      <c r="FP61" s="251"/>
      <c r="FQ61" s="251"/>
      <c r="FR61" s="251"/>
      <c r="FS61" s="251"/>
      <c r="FT61" s="251"/>
      <c r="FU61" s="251"/>
      <c r="FV61" s="251"/>
      <c r="FW61" s="251"/>
      <c r="FX61" s="251"/>
      <c r="FY61" s="251"/>
      <c r="FZ61" s="251"/>
      <c r="GA61" s="251"/>
      <c r="GB61" s="251"/>
      <c r="GC61" s="251"/>
      <c r="GD61" s="251"/>
      <c r="GE61" s="251"/>
      <c r="GF61" s="251"/>
      <c r="GG61" s="251"/>
      <c r="GH61" s="251"/>
      <c r="GI61" s="251"/>
      <c r="GJ61" s="251"/>
      <c r="GK61" s="251"/>
      <c r="GL61" s="251"/>
      <c r="GM61" s="251"/>
      <c r="GN61" s="251"/>
      <c r="GO61" s="251"/>
      <c r="GP61" s="251"/>
      <c r="GQ61" s="251"/>
      <c r="GR61" s="251"/>
      <c r="GS61" s="251"/>
      <c r="GT61" s="251"/>
      <c r="GU61" s="251"/>
      <c r="GV61" s="251"/>
      <c r="GW61" s="251"/>
      <c r="GX61" s="251"/>
      <c r="GY61" s="251"/>
      <c r="GZ61" s="251"/>
      <c r="HA61" s="251"/>
      <c r="HB61" s="251"/>
      <c r="HC61" s="251"/>
      <c r="HD61" s="251"/>
      <c r="HE61" s="251"/>
      <c r="HF61" s="251"/>
      <c r="HG61" s="251"/>
      <c r="HH61" s="251"/>
      <c r="HI61" s="251"/>
      <c r="HJ61" s="251"/>
      <c r="HK61" s="251"/>
      <c r="HL61" s="251"/>
      <c r="HM61" s="251"/>
      <c r="HN61" s="251"/>
      <c r="HO61" s="251"/>
      <c r="HP61" s="251"/>
      <c r="HQ61" s="251"/>
      <c r="HR61" s="251"/>
      <c r="HS61" s="251"/>
      <c r="HT61" s="251"/>
      <c r="HU61" s="251"/>
      <c r="HV61" s="251"/>
    </row>
    <row r="62" spans="1:230" ht="60">
      <c r="A62" s="246" t="s">
        <v>1063</v>
      </c>
      <c r="B62" s="246" t="s">
        <v>1024</v>
      </c>
      <c r="C62" s="248" t="s">
        <v>1025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251"/>
      <c r="CY62" s="251"/>
      <c r="CZ62" s="251"/>
      <c r="DA62" s="251"/>
      <c r="DB62" s="251"/>
      <c r="DC62" s="251"/>
      <c r="DD62" s="251"/>
      <c r="DE62" s="251"/>
      <c r="DF62" s="251"/>
      <c r="DG62" s="251"/>
      <c r="DH62" s="251"/>
      <c r="DI62" s="251"/>
      <c r="DJ62" s="251"/>
      <c r="DK62" s="251"/>
      <c r="DL62" s="251"/>
      <c r="DM62" s="251"/>
      <c r="DN62" s="251"/>
      <c r="DO62" s="251"/>
      <c r="DP62" s="251"/>
      <c r="DQ62" s="251"/>
      <c r="DR62" s="251"/>
      <c r="DS62" s="251"/>
      <c r="DT62" s="251"/>
      <c r="DU62" s="251"/>
      <c r="DV62" s="251"/>
      <c r="DW62" s="251"/>
      <c r="DX62" s="251"/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1"/>
      <c r="EM62" s="251"/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1"/>
      <c r="FB62" s="251"/>
      <c r="FC62" s="251"/>
      <c r="FD62" s="251"/>
      <c r="FE62" s="251"/>
      <c r="FF62" s="251"/>
      <c r="FG62" s="251"/>
      <c r="FH62" s="251"/>
      <c r="FI62" s="251"/>
      <c r="FJ62" s="251"/>
      <c r="FK62" s="251"/>
      <c r="FL62" s="251"/>
      <c r="FM62" s="251"/>
      <c r="FN62" s="251"/>
      <c r="FO62" s="251"/>
      <c r="FP62" s="251"/>
      <c r="FQ62" s="251"/>
      <c r="FR62" s="251"/>
      <c r="FS62" s="251"/>
      <c r="FT62" s="251"/>
      <c r="FU62" s="251"/>
      <c r="FV62" s="251"/>
      <c r="FW62" s="251"/>
      <c r="FX62" s="251"/>
      <c r="FY62" s="251"/>
      <c r="FZ62" s="251"/>
      <c r="GA62" s="251"/>
      <c r="GB62" s="251"/>
      <c r="GC62" s="251"/>
      <c r="GD62" s="251"/>
      <c r="GE62" s="251"/>
      <c r="GF62" s="251"/>
      <c r="GG62" s="251"/>
      <c r="GH62" s="251"/>
      <c r="GI62" s="251"/>
      <c r="GJ62" s="251"/>
      <c r="GK62" s="251"/>
      <c r="GL62" s="251"/>
      <c r="GM62" s="251"/>
      <c r="GN62" s="251"/>
      <c r="GO62" s="251"/>
      <c r="GP62" s="251"/>
      <c r="GQ62" s="251"/>
      <c r="GR62" s="251"/>
      <c r="GS62" s="251"/>
      <c r="GT62" s="251"/>
      <c r="GU62" s="251"/>
      <c r="GV62" s="251"/>
      <c r="GW62" s="251"/>
      <c r="GX62" s="251"/>
      <c r="GY62" s="251"/>
      <c r="GZ62" s="251"/>
      <c r="HA62" s="251"/>
      <c r="HB62" s="251"/>
      <c r="HC62" s="251"/>
      <c r="HD62" s="251"/>
      <c r="HE62" s="251"/>
      <c r="HF62" s="251"/>
      <c r="HG62" s="251"/>
      <c r="HH62" s="251"/>
      <c r="HI62" s="251"/>
      <c r="HJ62" s="251"/>
      <c r="HK62" s="251"/>
      <c r="HL62" s="251"/>
      <c r="HM62" s="251"/>
      <c r="HN62" s="251"/>
      <c r="HO62" s="251"/>
      <c r="HP62" s="251"/>
      <c r="HQ62" s="251"/>
      <c r="HR62" s="251"/>
      <c r="HS62" s="251"/>
      <c r="HT62" s="251"/>
      <c r="HU62" s="251"/>
      <c r="HV62" s="251"/>
    </row>
    <row r="63" spans="1:230" ht="42.75">
      <c r="A63" s="290" t="s">
        <v>1065</v>
      </c>
      <c r="B63" s="291"/>
      <c r="C63" s="249" t="s">
        <v>1066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251"/>
      <c r="DO63" s="251"/>
      <c r="DP63" s="251"/>
      <c r="DQ63" s="251"/>
      <c r="DR63" s="251"/>
      <c r="DS63" s="251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251"/>
      <c r="EH63" s="251"/>
      <c r="EI63" s="251"/>
      <c r="EJ63" s="251"/>
      <c r="EK63" s="251"/>
      <c r="EL63" s="251"/>
      <c r="EM63" s="251"/>
      <c r="EN63" s="251"/>
      <c r="EO63" s="251"/>
      <c r="EP63" s="251"/>
      <c r="EQ63" s="251"/>
      <c r="ER63" s="251"/>
      <c r="ES63" s="251"/>
      <c r="ET63" s="251"/>
      <c r="EU63" s="251"/>
      <c r="EV63" s="251"/>
      <c r="EW63" s="251"/>
      <c r="EX63" s="251"/>
      <c r="EY63" s="251"/>
      <c r="EZ63" s="251"/>
      <c r="FA63" s="251"/>
      <c r="FB63" s="251"/>
      <c r="FC63" s="251"/>
      <c r="FD63" s="251"/>
      <c r="FE63" s="251"/>
      <c r="FF63" s="251"/>
      <c r="FG63" s="251"/>
      <c r="FH63" s="251"/>
      <c r="FI63" s="251"/>
      <c r="FJ63" s="251"/>
      <c r="FK63" s="251"/>
      <c r="FL63" s="251"/>
      <c r="FM63" s="251"/>
      <c r="FN63" s="251"/>
      <c r="FO63" s="251"/>
      <c r="FP63" s="251"/>
      <c r="FQ63" s="251"/>
      <c r="FR63" s="251"/>
      <c r="FS63" s="251"/>
      <c r="FT63" s="251"/>
      <c r="FU63" s="251"/>
      <c r="FV63" s="251"/>
      <c r="FW63" s="251"/>
      <c r="FX63" s="251"/>
      <c r="FY63" s="251"/>
      <c r="FZ63" s="251"/>
      <c r="GA63" s="251"/>
      <c r="GB63" s="251"/>
      <c r="GC63" s="251"/>
      <c r="GD63" s="251"/>
      <c r="GE63" s="251"/>
      <c r="GF63" s="251"/>
      <c r="GG63" s="251"/>
      <c r="GH63" s="251"/>
      <c r="GI63" s="251"/>
      <c r="GJ63" s="251"/>
      <c r="GK63" s="251"/>
      <c r="GL63" s="251"/>
      <c r="GM63" s="251"/>
      <c r="GN63" s="251"/>
      <c r="GO63" s="251"/>
      <c r="GP63" s="251"/>
      <c r="GQ63" s="251"/>
      <c r="GR63" s="251"/>
      <c r="GS63" s="251"/>
      <c r="GT63" s="251"/>
      <c r="GU63" s="251"/>
      <c r="GV63" s="251"/>
      <c r="GW63" s="251"/>
      <c r="GX63" s="251"/>
      <c r="GY63" s="251"/>
      <c r="GZ63" s="251"/>
      <c r="HA63" s="251"/>
      <c r="HB63" s="251"/>
      <c r="HC63" s="251"/>
      <c r="HD63" s="251"/>
      <c r="HE63" s="251"/>
      <c r="HF63" s="251"/>
      <c r="HG63" s="251"/>
      <c r="HH63" s="251"/>
      <c r="HI63" s="251"/>
      <c r="HJ63" s="251"/>
      <c r="HK63" s="251"/>
      <c r="HL63" s="251"/>
      <c r="HM63" s="251"/>
      <c r="HN63" s="251"/>
      <c r="HO63" s="251"/>
      <c r="HP63" s="251"/>
      <c r="HQ63" s="251"/>
      <c r="HR63" s="251"/>
      <c r="HS63" s="251"/>
      <c r="HT63" s="251"/>
      <c r="HU63" s="251"/>
      <c r="HV63" s="251"/>
    </row>
    <row r="64" spans="1:230" ht="30">
      <c r="A64" s="246" t="s">
        <v>1065</v>
      </c>
      <c r="B64" s="246" t="s">
        <v>990</v>
      </c>
      <c r="C64" s="247" t="s">
        <v>991</v>
      </c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1"/>
      <c r="EG64" s="251"/>
      <c r="EH64" s="251"/>
      <c r="EI64" s="251"/>
      <c r="EJ64" s="251"/>
      <c r="EK64" s="251"/>
      <c r="EL64" s="251"/>
      <c r="EM64" s="251"/>
      <c r="EN64" s="251"/>
      <c r="EO64" s="251"/>
      <c r="EP64" s="251"/>
      <c r="EQ64" s="251"/>
      <c r="ER64" s="251"/>
      <c r="ES64" s="251"/>
      <c r="ET64" s="251"/>
      <c r="EU64" s="251"/>
      <c r="EV64" s="251"/>
      <c r="EW64" s="251"/>
      <c r="EX64" s="251"/>
      <c r="EY64" s="251"/>
      <c r="EZ64" s="251"/>
      <c r="FA64" s="251"/>
      <c r="FB64" s="251"/>
      <c r="FC64" s="251"/>
      <c r="FD64" s="251"/>
      <c r="FE64" s="251"/>
      <c r="FF64" s="251"/>
      <c r="FG64" s="251"/>
      <c r="FH64" s="251"/>
      <c r="FI64" s="251"/>
      <c r="FJ64" s="251"/>
      <c r="FK64" s="251"/>
      <c r="FL64" s="251"/>
      <c r="FM64" s="251"/>
      <c r="FN64" s="251"/>
      <c r="FO64" s="251"/>
      <c r="FP64" s="251"/>
      <c r="FQ64" s="251"/>
      <c r="FR64" s="251"/>
      <c r="FS64" s="251"/>
      <c r="FT64" s="251"/>
      <c r="FU64" s="251"/>
      <c r="FV64" s="251"/>
      <c r="FW64" s="251"/>
      <c r="FX64" s="251"/>
      <c r="FY64" s="251"/>
      <c r="FZ64" s="251"/>
      <c r="GA64" s="251"/>
      <c r="GB64" s="251"/>
      <c r="GC64" s="251"/>
      <c r="GD64" s="251"/>
      <c r="GE64" s="251"/>
      <c r="GF64" s="251"/>
      <c r="GG64" s="251"/>
      <c r="GH64" s="251"/>
      <c r="GI64" s="251"/>
      <c r="GJ64" s="251"/>
      <c r="GK64" s="251"/>
      <c r="GL64" s="251"/>
      <c r="GM64" s="251"/>
      <c r="GN64" s="251"/>
      <c r="GO64" s="251"/>
      <c r="GP64" s="251"/>
      <c r="GQ64" s="251"/>
      <c r="GR64" s="251"/>
      <c r="GS64" s="251"/>
      <c r="GT64" s="251"/>
      <c r="GU64" s="251"/>
      <c r="GV64" s="251"/>
      <c r="GW64" s="251"/>
      <c r="GX64" s="251"/>
      <c r="GY64" s="251"/>
      <c r="GZ64" s="251"/>
      <c r="HA64" s="251"/>
      <c r="HB64" s="251"/>
      <c r="HC64" s="251"/>
      <c r="HD64" s="251"/>
      <c r="HE64" s="251"/>
      <c r="HF64" s="251"/>
      <c r="HG64" s="251"/>
      <c r="HH64" s="251"/>
      <c r="HI64" s="251"/>
      <c r="HJ64" s="251"/>
      <c r="HK64" s="251"/>
      <c r="HL64" s="251"/>
      <c r="HM64" s="251"/>
      <c r="HN64" s="251"/>
      <c r="HO64" s="251"/>
      <c r="HP64" s="251"/>
      <c r="HQ64" s="251"/>
      <c r="HR64" s="251"/>
      <c r="HS64" s="251"/>
      <c r="HT64" s="251"/>
      <c r="HU64" s="251"/>
      <c r="HV64" s="251"/>
    </row>
    <row r="65" spans="1:230" ht="15">
      <c r="A65" s="290" t="s">
        <v>1067</v>
      </c>
      <c r="B65" s="291"/>
      <c r="C65" s="249" t="s">
        <v>1068</v>
      </c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</row>
    <row r="66" spans="1:230" ht="15">
      <c r="A66" s="246" t="s">
        <v>1067</v>
      </c>
      <c r="B66" s="246" t="s">
        <v>1069</v>
      </c>
      <c r="C66" s="247" t="s">
        <v>1070</v>
      </c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1"/>
      <c r="CZ66" s="251"/>
      <c r="DA66" s="251"/>
      <c r="DB66" s="251"/>
      <c r="DC66" s="251"/>
      <c r="DD66" s="251"/>
      <c r="DE66" s="251"/>
      <c r="DF66" s="251"/>
      <c r="DG66" s="251"/>
      <c r="DH66" s="251"/>
      <c r="DI66" s="251"/>
      <c r="DJ66" s="251"/>
      <c r="DK66" s="251"/>
      <c r="DL66" s="251"/>
      <c r="DM66" s="251"/>
      <c r="DN66" s="251"/>
      <c r="DO66" s="251"/>
      <c r="DP66" s="251"/>
      <c r="DQ66" s="251"/>
      <c r="DR66" s="251"/>
      <c r="DS66" s="251"/>
      <c r="DT66" s="251"/>
      <c r="DU66" s="251"/>
      <c r="DV66" s="251"/>
      <c r="DW66" s="251"/>
      <c r="DX66" s="251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/>
      <c r="EJ66" s="251"/>
      <c r="EK66" s="251"/>
      <c r="EL66" s="251"/>
      <c r="EM66" s="251"/>
      <c r="EN66" s="251"/>
      <c r="EO66" s="251"/>
      <c r="EP66" s="251"/>
      <c r="EQ66" s="251"/>
      <c r="ER66" s="251"/>
      <c r="ES66" s="251"/>
      <c r="ET66" s="251"/>
      <c r="EU66" s="251"/>
      <c r="EV66" s="251"/>
      <c r="EW66" s="251"/>
      <c r="EX66" s="251"/>
      <c r="EY66" s="251"/>
      <c r="EZ66" s="251"/>
      <c r="FA66" s="251"/>
      <c r="FB66" s="251"/>
      <c r="FC66" s="25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  <c r="FN66" s="251"/>
      <c r="FO66" s="251"/>
      <c r="FP66" s="251"/>
      <c r="FQ66" s="251"/>
      <c r="FR66" s="251"/>
      <c r="FS66" s="251"/>
      <c r="FT66" s="251"/>
      <c r="FU66" s="251"/>
      <c r="FV66" s="251"/>
      <c r="FW66" s="251"/>
      <c r="FX66" s="251"/>
      <c r="FY66" s="251"/>
      <c r="FZ66" s="251"/>
      <c r="GA66" s="251"/>
      <c r="GB66" s="251"/>
      <c r="GC66" s="251"/>
      <c r="GD66" s="251"/>
      <c r="GE66" s="251"/>
      <c r="GF66" s="251"/>
      <c r="GG66" s="251"/>
      <c r="GH66" s="251"/>
      <c r="GI66" s="251"/>
      <c r="GJ66" s="251"/>
      <c r="GK66" s="251"/>
      <c r="GL66" s="251"/>
      <c r="GM66" s="251"/>
      <c r="GN66" s="251"/>
      <c r="GO66" s="251"/>
      <c r="GP66" s="251"/>
      <c r="GQ66" s="251"/>
      <c r="GR66" s="251"/>
      <c r="GS66" s="251"/>
      <c r="GT66" s="251"/>
      <c r="GU66" s="251"/>
      <c r="GV66" s="251"/>
      <c r="GW66" s="251"/>
      <c r="GX66" s="251"/>
      <c r="GY66" s="251"/>
      <c r="GZ66" s="251"/>
      <c r="HA66" s="251"/>
      <c r="HB66" s="251"/>
      <c r="HC66" s="251"/>
      <c r="HD66" s="251"/>
      <c r="HE66" s="251"/>
      <c r="HF66" s="251"/>
      <c r="HG66" s="251"/>
      <c r="HH66" s="251"/>
      <c r="HI66" s="251"/>
      <c r="HJ66" s="251"/>
      <c r="HK66" s="251"/>
      <c r="HL66" s="251"/>
      <c r="HM66" s="251"/>
      <c r="HN66" s="251"/>
      <c r="HO66" s="251"/>
      <c r="HP66" s="251"/>
      <c r="HQ66" s="251"/>
      <c r="HR66" s="251"/>
      <c r="HS66" s="251"/>
      <c r="HT66" s="251"/>
      <c r="HU66" s="251"/>
      <c r="HV66" s="251"/>
    </row>
    <row r="67" spans="1:230" ht="30">
      <c r="A67" s="246" t="s">
        <v>1067</v>
      </c>
      <c r="B67" s="246" t="s">
        <v>1071</v>
      </c>
      <c r="C67" s="247" t="s">
        <v>1072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  <c r="DA67" s="251"/>
      <c r="DB67" s="251"/>
      <c r="DC67" s="251"/>
      <c r="DD67" s="251"/>
      <c r="DE67" s="251"/>
      <c r="DF67" s="251"/>
      <c r="DG67" s="251"/>
      <c r="DH67" s="251"/>
      <c r="DI67" s="251"/>
      <c r="DJ67" s="251"/>
      <c r="DK67" s="251"/>
      <c r="DL67" s="251"/>
      <c r="DM67" s="251"/>
      <c r="DN67" s="251"/>
      <c r="DO67" s="251"/>
      <c r="DP67" s="251"/>
      <c r="DQ67" s="251"/>
      <c r="DR67" s="251"/>
      <c r="DS67" s="251"/>
      <c r="DT67" s="251"/>
      <c r="DU67" s="251"/>
      <c r="DV67" s="251"/>
      <c r="DW67" s="251"/>
      <c r="DX67" s="251"/>
      <c r="DY67" s="251"/>
      <c r="DZ67" s="251"/>
      <c r="EA67" s="251"/>
      <c r="EB67" s="251"/>
      <c r="EC67" s="251"/>
      <c r="ED67" s="251"/>
      <c r="EE67" s="251"/>
      <c r="EF67" s="251"/>
      <c r="EG67" s="251"/>
      <c r="EH67" s="251"/>
      <c r="EI67" s="251"/>
      <c r="EJ67" s="251"/>
      <c r="EK67" s="251"/>
      <c r="EL67" s="251"/>
      <c r="EM67" s="251"/>
      <c r="EN67" s="251"/>
      <c r="EO67" s="251"/>
      <c r="EP67" s="251"/>
      <c r="EQ67" s="251"/>
      <c r="ER67" s="251"/>
      <c r="ES67" s="251"/>
      <c r="ET67" s="251"/>
      <c r="EU67" s="251"/>
      <c r="EV67" s="251"/>
      <c r="EW67" s="251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251"/>
      <c r="FJ67" s="251"/>
      <c r="FK67" s="251"/>
      <c r="FL67" s="251"/>
      <c r="FM67" s="251"/>
      <c r="FN67" s="251"/>
      <c r="FO67" s="251"/>
      <c r="FP67" s="251"/>
      <c r="FQ67" s="251"/>
      <c r="FR67" s="251"/>
      <c r="FS67" s="251"/>
      <c r="FT67" s="251"/>
      <c r="FU67" s="251"/>
      <c r="FV67" s="251"/>
      <c r="FW67" s="251"/>
      <c r="FX67" s="251"/>
      <c r="FY67" s="251"/>
      <c r="FZ67" s="251"/>
      <c r="GA67" s="251"/>
      <c r="GB67" s="251"/>
      <c r="GC67" s="251"/>
      <c r="GD67" s="251"/>
      <c r="GE67" s="251"/>
      <c r="GF67" s="251"/>
      <c r="GG67" s="251"/>
      <c r="GH67" s="251"/>
      <c r="GI67" s="251"/>
      <c r="GJ67" s="251"/>
      <c r="GK67" s="251"/>
      <c r="GL67" s="251"/>
      <c r="GM67" s="251"/>
      <c r="GN67" s="251"/>
      <c r="GO67" s="251"/>
      <c r="GP67" s="251"/>
      <c r="GQ67" s="251"/>
      <c r="GR67" s="251"/>
      <c r="GS67" s="251"/>
      <c r="GT67" s="251"/>
      <c r="GU67" s="251"/>
      <c r="GV67" s="251"/>
      <c r="GW67" s="251"/>
      <c r="GX67" s="251"/>
      <c r="GY67" s="251"/>
      <c r="GZ67" s="251"/>
      <c r="HA67" s="251"/>
      <c r="HB67" s="251"/>
      <c r="HC67" s="251"/>
      <c r="HD67" s="251"/>
      <c r="HE67" s="251"/>
      <c r="HF67" s="251"/>
      <c r="HG67" s="251"/>
      <c r="HH67" s="251"/>
      <c r="HI67" s="251"/>
      <c r="HJ67" s="251"/>
      <c r="HK67" s="251"/>
      <c r="HL67" s="251"/>
      <c r="HM67" s="251"/>
      <c r="HN67" s="251"/>
      <c r="HO67" s="251"/>
      <c r="HP67" s="251"/>
      <c r="HQ67" s="251"/>
      <c r="HR67" s="251"/>
      <c r="HS67" s="251"/>
      <c r="HT67" s="251"/>
      <c r="HU67" s="251"/>
      <c r="HV67" s="251"/>
    </row>
    <row r="68" spans="1:230" ht="15">
      <c r="A68" s="246" t="s">
        <v>1067</v>
      </c>
      <c r="B68" s="246" t="s">
        <v>1073</v>
      </c>
      <c r="C68" s="247" t="s">
        <v>1074</v>
      </c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1"/>
      <c r="DN68" s="251"/>
      <c r="DO68" s="251"/>
      <c r="DP68" s="251"/>
      <c r="DQ68" s="251"/>
      <c r="DR68" s="251"/>
      <c r="DS68" s="251"/>
      <c r="DT68" s="251"/>
      <c r="DU68" s="251"/>
      <c r="DV68" s="251"/>
      <c r="DW68" s="251"/>
      <c r="DX68" s="251"/>
      <c r="DY68" s="251"/>
      <c r="DZ68" s="251"/>
      <c r="EA68" s="251"/>
      <c r="EB68" s="251"/>
      <c r="EC68" s="251"/>
      <c r="ED68" s="251"/>
      <c r="EE68" s="251"/>
      <c r="EF68" s="251"/>
      <c r="EG68" s="251"/>
      <c r="EH68" s="251"/>
      <c r="EI68" s="251"/>
      <c r="EJ68" s="251"/>
      <c r="EK68" s="251"/>
      <c r="EL68" s="251"/>
      <c r="EM68" s="251"/>
      <c r="EN68" s="251"/>
      <c r="EO68" s="251"/>
      <c r="EP68" s="251"/>
      <c r="EQ68" s="251"/>
      <c r="ER68" s="251"/>
      <c r="ES68" s="251"/>
      <c r="ET68" s="251"/>
      <c r="EU68" s="251"/>
      <c r="EV68" s="251"/>
      <c r="EW68" s="251"/>
      <c r="EX68" s="251"/>
      <c r="EY68" s="251"/>
      <c r="EZ68" s="251"/>
      <c r="FA68" s="251"/>
      <c r="FB68" s="251"/>
      <c r="FC68" s="251"/>
      <c r="FD68" s="251"/>
      <c r="FE68" s="251"/>
      <c r="FF68" s="251"/>
      <c r="FG68" s="251"/>
      <c r="FH68" s="251"/>
      <c r="FI68" s="251"/>
      <c r="FJ68" s="251"/>
      <c r="FK68" s="251"/>
      <c r="FL68" s="251"/>
      <c r="FM68" s="251"/>
      <c r="FN68" s="251"/>
      <c r="FO68" s="251"/>
      <c r="FP68" s="251"/>
      <c r="FQ68" s="251"/>
      <c r="FR68" s="251"/>
      <c r="FS68" s="251"/>
      <c r="FT68" s="251"/>
      <c r="FU68" s="251"/>
      <c r="FV68" s="251"/>
      <c r="FW68" s="251"/>
      <c r="FX68" s="251"/>
      <c r="FY68" s="251"/>
      <c r="FZ68" s="251"/>
      <c r="GA68" s="251"/>
      <c r="GB68" s="251"/>
      <c r="GC68" s="251"/>
      <c r="GD68" s="251"/>
      <c r="GE68" s="251"/>
      <c r="GF68" s="251"/>
      <c r="GG68" s="251"/>
      <c r="GH68" s="251"/>
      <c r="GI68" s="251"/>
      <c r="GJ68" s="251"/>
      <c r="GK68" s="251"/>
      <c r="GL68" s="251"/>
      <c r="GM68" s="251"/>
      <c r="GN68" s="251"/>
      <c r="GO68" s="251"/>
      <c r="GP68" s="251"/>
      <c r="GQ68" s="251"/>
      <c r="GR68" s="251"/>
      <c r="GS68" s="251"/>
      <c r="GT68" s="251"/>
      <c r="GU68" s="251"/>
      <c r="GV68" s="251"/>
      <c r="GW68" s="251"/>
      <c r="GX68" s="251"/>
      <c r="GY68" s="251"/>
      <c r="GZ68" s="251"/>
      <c r="HA68" s="251"/>
      <c r="HB68" s="251"/>
      <c r="HC68" s="251"/>
      <c r="HD68" s="251"/>
      <c r="HE68" s="251"/>
      <c r="HF68" s="251"/>
      <c r="HG68" s="251"/>
      <c r="HH68" s="251"/>
      <c r="HI68" s="251"/>
      <c r="HJ68" s="251"/>
      <c r="HK68" s="251"/>
      <c r="HL68" s="251"/>
      <c r="HM68" s="251"/>
      <c r="HN68" s="251"/>
      <c r="HO68" s="251"/>
      <c r="HP68" s="251"/>
      <c r="HQ68" s="251"/>
      <c r="HR68" s="251"/>
      <c r="HS68" s="251"/>
      <c r="HT68" s="251"/>
      <c r="HU68" s="251"/>
      <c r="HV68" s="251"/>
    </row>
    <row r="69" spans="1:230" ht="15">
      <c r="A69" s="246" t="s">
        <v>1067</v>
      </c>
      <c r="B69" s="246" t="s">
        <v>1075</v>
      </c>
      <c r="C69" s="247" t="s">
        <v>1076</v>
      </c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1"/>
      <c r="DN69" s="251"/>
      <c r="DO69" s="251"/>
      <c r="DP69" s="251"/>
      <c r="DQ69" s="251"/>
      <c r="DR69" s="251"/>
      <c r="DS69" s="251"/>
      <c r="DT69" s="251"/>
      <c r="DU69" s="251"/>
      <c r="DV69" s="251"/>
      <c r="DW69" s="251"/>
      <c r="DX69" s="251"/>
      <c r="DY69" s="251"/>
      <c r="DZ69" s="251"/>
      <c r="EA69" s="251"/>
      <c r="EB69" s="251"/>
      <c r="EC69" s="251"/>
      <c r="ED69" s="251"/>
      <c r="EE69" s="251"/>
      <c r="EF69" s="251"/>
      <c r="EG69" s="251"/>
      <c r="EH69" s="251"/>
      <c r="EI69" s="251"/>
      <c r="EJ69" s="251"/>
      <c r="EK69" s="251"/>
      <c r="EL69" s="251"/>
      <c r="EM69" s="251"/>
      <c r="EN69" s="251"/>
      <c r="EO69" s="251"/>
      <c r="EP69" s="251"/>
      <c r="EQ69" s="251"/>
      <c r="ER69" s="251"/>
      <c r="ES69" s="251"/>
      <c r="ET69" s="251"/>
      <c r="EU69" s="251"/>
      <c r="EV69" s="251"/>
      <c r="EW69" s="251"/>
      <c r="EX69" s="251"/>
      <c r="EY69" s="251"/>
      <c r="EZ69" s="251"/>
      <c r="FA69" s="251"/>
      <c r="FB69" s="251"/>
      <c r="FC69" s="251"/>
      <c r="FD69" s="251"/>
      <c r="FE69" s="251"/>
      <c r="FF69" s="251"/>
      <c r="FG69" s="251"/>
      <c r="FH69" s="251"/>
      <c r="FI69" s="251"/>
      <c r="FJ69" s="251"/>
      <c r="FK69" s="251"/>
      <c r="FL69" s="251"/>
      <c r="FM69" s="251"/>
      <c r="FN69" s="251"/>
      <c r="FO69" s="251"/>
      <c r="FP69" s="251"/>
      <c r="FQ69" s="251"/>
      <c r="FR69" s="251"/>
      <c r="FS69" s="251"/>
      <c r="FT69" s="251"/>
      <c r="FU69" s="251"/>
      <c r="FV69" s="251"/>
      <c r="FW69" s="251"/>
      <c r="FX69" s="251"/>
      <c r="FY69" s="251"/>
      <c r="FZ69" s="251"/>
      <c r="GA69" s="251"/>
      <c r="GB69" s="251"/>
      <c r="GC69" s="251"/>
      <c r="GD69" s="251"/>
      <c r="GE69" s="251"/>
      <c r="GF69" s="251"/>
      <c r="GG69" s="251"/>
      <c r="GH69" s="251"/>
      <c r="GI69" s="251"/>
      <c r="GJ69" s="251"/>
      <c r="GK69" s="251"/>
      <c r="GL69" s="251"/>
      <c r="GM69" s="251"/>
      <c r="GN69" s="251"/>
      <c r="GO69" s="251"/>
      <c r="GP69" s="251"/>
      <c r="GQ69" s="251"/>
      <c r="GR69" s="251"/>
      <c r="GS69" s="251"/>
      <c r="GT69" s="251"/>
      <c r="GU69" s="251"/>
      <c r="GV69" s="251"/>
      <c r="GW69" s="251"/>
      <c r="GX69" s="251"/>
      <c r="GY69" s="251"/>
      <c r="GZ69" s="251"/>
      <c r="HA69" s="251"/>
      <c r="HB69" s="251"/>
      <c r="HC69" s="251"/>
      <c r="HD69" s="251"/>
      <c r="HE69" s="251"/>
      <c r="HF69" s="251"/>
      <c r="HG69" s="251"/>
      <c r="HH69" s="251"/>
      <c r="HI69" s="251"/>
      <c r="HJ69" s="251"/>
      <c r="HK69" s="251"/>
      <c r="HL69" s="251"/>
      <c r="HM69" s="251"/>
      <c r="HN69" s="251"/>
      <c r="HO69" s="251"/>
      <c r="HP69" s="251"/>
      <c r="HQ69" s="251"/>
      <c r="HR69" s="251"/>
      <c r="HS69" s="251"/>
      <c r="HT69" s="251"/>
      <c r="HU69" s="251"/>
      <c r="HV69" s="251"/>
    </row>
    <row r="70" spans="1:230" ht="15">
      <c r="A70" s="246" t="s">
        <v>1067</v>
      </c>
      <c r="B70" s="246" t="s">
        <v>1077</v>
      </c>
      <c r="C70" s="247" t="s">
        <v>1078</v>
      </c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  <c r="DA70" s="251"/>
      <c r="DB70" s="251"/>
      <c r="DC70" s="251"/>
      <c r="DD70" s="251"/>
      <c r="DE70" s="251"/>
      <c r="DF70" s="251"/>
      <c r="DG70" s="251"/>
      <c r="DH70" s="251"/>
      <c r="DI70" s="251"/>
      <c r="DJ70" s="251"/>
      <c r="DK70" s="251"/>
      <c r="DL70" s="251"/>
      <c r="DM70" s="251"/>
      <c r="DN70" s="251"/>
      <c r="DO70" s="251"/>
      <c r="DP70" s="251"/>
      <c r="DQ70" s="251"/>
      <c r="DR70" s="251"/>
      <c r="DS70" s="251"/>
      <c r="DT70" s="251"/>
      <c r="DU70" s="251"/>
      <c r="DV70" s="251"/>
      <c r="DW70" s="251"/>
      <c r="DX70" s="251"/>
      <c r="DY70" s="251"/>
      <c r="DZ70" s="251"/>
      <c r="EA70" s="251"/>
      <c r="EB70" s="251"/>
      <c r="EC70" s="251"/>
      <c r="ED70" s="251"/>
      <c r="EE70" s="251"/>
      <c r="EF70" s="251"/>
      <c r="EG70" s="251"/>
      <c r="EH70" s="251"/>
      <c r="EI70" s="251"/>
      <c r="EJ70" s="251"/>
      <c r="EK70" s="251"/>
      <c r="EL70" s="251"/>
      <c r="EM70" s="251"/>
      <c r="EN70" s="251"/>
      <c r="EO70" s="251"/>
      <c r="EP70" s="251"/>
      <c r="EQ70" s="251"/>
      <c r="ER70" s="251"/>
      <c r="ES70" s="251"/>
      <c r="ET70" s="251"/>
      <c r="EU70" s="251"/>
      <c r="EV70" s="251"/>
      <c r="EW70" s="251"/>
      <c r="EX70" s="251"/>
      <c r="EY70" s="251"/>
      <c r="EZ70" s="251"/>
      <c r="FA70" s="251"/>
      <c r="FB70" s="251"/>
      <c r="FC70" s="251"/>
      <c r="FD70" s="251"/>
      <c r="FE70" s="251"/>
      <c r="FF70" s="251"/>
      <c r="FG70" s="251"/>
      <c r="FH70" s="251"/>
      <c r="FI70" s="251"/>
      <c r="FJ70" s="251"/>
      <c r="FK70" s="251"/>
      <c r="FL70" s="251"/>
      <c r="FM70" s="251"/>
      <c r="FN70" s="251"/>
      <c r="FO70" s="251"/>
      <c r="FP70" s="251"/>
      <c r="FQ70" s="251"/>
      <c r="FR70" s="251"/>
      <c r="FS70" s="251"/>
      <c r="FT70" s="251"/>
      <c r="FU70" s="251"/>
      <c r="FV70" s="251"/>
      <c r="FW70" s="251"/>
      <c r="FX70" s="251"/>
      <c r="FY70" s="251"/>
      <c r="FZ70" s="251"/>
      <c r="GA70" s="251"/>
      <c r="GB70" s="251"/>
      <c r="GC70" s="251"/>
      <c r="GD70" s="251"/>
      <c r="GE70" s="251"/>
      <c r="GF70" s="251"/>
      <c r="GG70" s="251"/>
      <c r="GH70" s="251"/>
      <c r="GI70" s="251"/>
      <c r="GJ70" s="251"/>
      <c r="GK70" s="251"/>
      <c r="GL70" s="251"/>
      <c r="GM70" s="251"/>
      <c r="GN70" s="251"/>
      <c r="GO70" s="251"/>
      <c r="GP70" s="251"/>
      <c r="GQ70" s="251"/>
      <c r="GR70" s="251"/>
      <c r="GS70" s="251"/>
      <c r="GT70" s="251"/>
      <c r="GU70" s="251"/>
      <c r="GV70" s="251"/>
      <c r="GW70" s="251"/>
      <c r="GX70" s="251"/>
      <c r="GY70" s="251"/>
      <c r="GZ70" s="251"/>
      <c r="HA70" s="251"/>
      <c r="HB70" s="251"/>
      <c r="HC70" s="251"/>
      <c r="HD70" s="251"/>
      <c r="HE70" s="251"/>
      <c r="HF70" s="251"/>
      <c r="HG70" s="251"/>
      <c r="HH70" s="251"/>
      <c r="HI70" s="251"/>
      <c r="HJ70" s="251"/>
      <c r="HK70" s="251"/>
      <c r="HL70" s="251"/>
      <c r="HM70" s="251"/>
      <c r="HN70" s="251"/>
      <c r="HO70" s="251"/>
      <c r="HP70" s="251"/>
      <c r="HQ70" s="251"/>
      <c r="HR70" s="251"/>
      <c r="HS70" s="251"/>
      <c r="HT70" s="251"/>
      <c r="HU70" s="251"/>
      <c r="HV70" s="251"/>
    </row>
    <row r="71" spans="1:230" ht="15">
      <c r="A71" s="246" t="s">
        <v>1067</v>
      </c>
      <c r="B71" s="246" t="s">
        <v>1079</v>
      </c>
      <c r="C71" s="247" t="s">
        <v>1080</v>
      </c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  <c r="DA71" s="251"/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251"/>
      <c r="EO71" s="251"/>
      <c r="EP71" s="251"/>
      <c r="EQ71" s="251"/>
      <c r="ER71" s="251"/>
      <c r="ES71" s="251"/>
      <c r="ET71" s="251"/>
      <c r="EU71" s="251"/>
      <c r="EV71" s="251"/>
      <c r="EW71" s="251"/>
      <c r="EX71" s="251"/>
      <c r="EY71" s="251"/>
      <c r="EZ71" s="251"/>
      <c r="FA71" s="251"/>
      <c r="FB71" s="251"/>
      <c r="FC71" s="251"/>
      <c r="FD71" s="251"/>
      <c r="FE71" s="251"/>
      <c r="FF71" s="251"/>
      <c r="FG71" s="251"/>
      <c r="FH71" s="251"/>
      <c r="FI71" s="251"/>
      <c r="FJ71" s="251"/>
      <c r="FK71" s="251"/>
      <c r="FL71" s="251"/>
      <c r="FM71" s="251"/>
      <c r="FN71" s="251"/>
      <c r="FO71" s="251"/>
      <c r="FP71" s="251"/>
      <c r="FQ71" s="251"/>
      <c r="FR71" s="251"/>
      <c r="FS71" s="251"/>
      <c r="FT71" s="251"/>
      <c r="FU71" s="251"/>
      <c r="FV71" s="251"/>
      <c r="FW71" s="251"/>
      <c r="FX71" s="251"/>
      <c r="FY71" s="251"/>
      <c r="FZ71" s="251"/>
      <c r="GA71" s="251"/>
      <c r="GB71" s="251"/>
      <c r="GC71" s="251"/>
      <c r="GD71" s="251"/>
      <c r="GE71" s="251"/>
      <c r="GF71" s="251"/>
      <c r="GG71" s="251"/>
      <c r="GH71" s="251"/>
      <c r="GI71" s="251"/>
      <c r="GJ71" s="251"/>
      <c r="GK71" s="251"/>
      <c r="GL71" s="251"/>
      <c r="GM71" s="251"/>
      <c r="GN71" s="251"/>
      <c r="GO71" s="251"/>
      <c r="GP71" s="251"/>
      <c r="GQ71" s="251"/>
      <c r="GR71" s="251"/>
      <c r="GS71" s="251"/>
      <c r="GT71" s="251"/>
      <c r="GU71" s="251"/>
      <c r="GV71" s="251"/>
      <c r="GW71" s="251"/>
      <c r="GX71" s="251"/>
      <c r="GY71" s="251"/>
      <c r="GZ71" s="251"/>
      <c r="HA71" s="251"/>
      <c r="HB71" s="251"/>
      <c r="HC71" s="251"/>
      <c r="HD71" s="251"/>
      <c r="HE71" s="251"/>
      <c r="HF71" s="251"/>
      <c r="HG71" s="251"/>
      <c r="HH71" s="251"/>
      <c r="HI71" s="251"/>
      <c r="HJ71" s="251"/>
      <c r="HK71" s="251"/>
      <c r="HL71" s="251"/>
      <c r="HM71" s="251"/>
      <c r="HN71" s="251"/>
      <c r="HO71" s="251"/>
      <c r="HP71" s="251"/>
      <c r="HQ71" s="251"/>
      <c r="HR71" s="251"/>
      <c r="HS71" s="251"/>
      <c r="HT71" s="251"/>
      <c r="HU71" s="251"/>
      <c r="HV71" s="251"/>
    </row>
    <row r="72" spans="1:230" ht="15">
      <c r="A72" s="246" t="s">
        <v>1067</v>
      </c>
      <c r="B72" s="246" t="s">
        <v>1081</v>
      </c>
      <c r="C72" s="247" t="s">
        <v>1082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  <c r="DA72" s="251"/>
      <c r="DB72" s="251"/>
      <c r="DC72" s="251"/>
      <c r="DD72" s="251"/>
      <c r="DE72" s="251"/>
      <c r="DF72" s="251"/>
      <c r="DG72" s="251"/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251"/>
      <c r="DX72" s="251"/>
      <c r="DY72" s="251"/>
      <c r="DZ72" s="251"/>
      <c r="EA72" s="251"/>
      <c r="EB72" s="251"/>
      <c r="EC72" s="251"/>
      <c r="ED72" s="251"/>
      <c r="EE72" s="251"/>
      <c r="EF72" s="251"/>
      <c r="EG72" s="251"/>
      <c r="EH72" s="251"/>
      <c r="EI72" s="251"/>
      <c r="EJ72" s="251"/>
      <c r="EK72" s="251"/>
      <c r="EL72" s="251"/>
      <c r="EM72" s="251"/>
      <c r="EN72" s="251"/>
      <c r="EO72" s="251"/>
      <c r="EP72" s="251"/>
      <c r="EQ72" s="251"/>
      <c r="ER72" s="251"/>
      <c r="ES72" s="251"/>
      <c r="ET72" s="251"/>
      <c r="EU72" s="251"/>
      <c r="EV72" s="251"/>
      <c r="EW72" s="251"/>
      <c r="EX72" s="251"/>
      <c r="EY72" s="251"/>
      <c r="EZ72" s="251"/>
      <c r="FA72" s="251"/>
      <c r="FB72" s="251"/>
      <c r="FC72" s="251"/>
      <c r="FD72" s="251"/>
      <c r="FE72" s="251"/>
      <c r="FF72" s="251"/>
      <c r="FG72" s="251"/>
      <c r="FH72" s="251"/>
      <c r="FI72" s="251"/>
      <c r="FJ72" s="251"/>
      <c r="FK72" s="251"/>
      <c r="FL72" s="251"/>
      <c r="FM72" s="251"/>
      <c r="FN72" s="251"/>
      <c r="FO72" s="251"/>
      <c r="FP72" s="251"/>
      <c r="FQ72" s="251"/>
      <c r="FR72" s="251"/>
      <c r="FS72" s="251"/>
      <c r="FT72" s="251"/>
      <c r="FU72" s="251"/>
      <c r="FV72" s="251"/>
      <c r="FW72" s="251"/>
      <c r="FX72" s="251"/>
      <c r="FY72" s="251"/>
      <c r="FZ72" s="251"/>
      <c r="GA72" s="251"/>
      <c r="GB72" s="251"/>
      <c r="GC72" s="251"/>
      <c r="GD72" s="251"/>
      <c r="GE72" s="251"/>
      <c r="GF72" s="251"/>
      <c r="GG72" s="251"/>
      <c r="GH72" s="251"/>
      <c r="GI72" s="251"/>
      <c r="GJ72" s="251"/>
      <c r="GK72" s="251"/>
      <c r="GL72" s="251"/>
      <c r="GM72" s="251"/>
      <c r="GN72" s="251"/>
      <c r="GO72" s="251"/>
      <c r="GP72" s="251"/>
      <c r="GQ72" s="251"/>
      <c r="GR72" s="251"/>
      <c r="GS72" s="251"/>
      <c r="GT72" s="251"/>
      <c r="GU72" s="251"/>
      <c r="GV72" s="251"/>
      <c r="GW72" s="251"/>
      <c r="GX72" s="251"/>
      <c r="GY72" s="251"/>
      <c r="GZ72" s="251"/>
      <c r="HA72" s="251"/>
      <c r="HB72" s="251"/>
      <c r="HC72" s="251"/>
      <c r="HD72" s="251"/>
      <c r="HE72" s="251"/>
      <c r="HF72" s="251"/>
      <c r="HG72" s="251"/>
      <c r="HH72" s="251"/>
      <c r="HI72" s="251"/>
      <c r="HJ72" s="251"/>
      <c r="HK72" s="251"/>
      <c r="HL72" s="251"/>
      <c r="HM72" s="251"/>
      <c r="HN72" s="251"/>
      <c r="HO72" s="251"/>
      <c r="HP72" s="251"/>
      <c r="HQ72" s="251"/>
      <c r="HR72" s="251"/>
      <c r="HS72" s="251"/>
      <c r="HT72" s="251"/>
      <c r="HU72" s="251"/>
      <c r="HV72" s="251"/>
    </row>
    <row r="73" spans="1:230" ht="30">
      <c r="A73" s="246" t="s">
        <v>1067</v>
      </c>
      <c r="B73" s="246" t="s">
        <v>1083</v>
      </c>
      <c r="C73" s="247" t="s">
        <v>1084</v>
      </c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  <c r="DA73" s="251"/>
      <c r="DB73" s="251"/>
      <c r="DC73" s="251"/>
      <c r="DD73" s="251"/>
      <c r="DE73" s="251"/>
      <c r="DF73" s="251"/>
      <c r="DG73" s="251"/>
      <c r="DH73" s="251"/>
      <c r="DI73" s="251"/>
      <c r="DJ73" s="251"/>
      <c r="DK73" s="251"/>
      <c r="DL73" s="251"/>
      <c r="DM73" s="251"/>
      <c r="DN73" s="251"/>
      <c r="DO73" s="251"/>
      <c r="DP73" s="251"/>
      <c r="DQ73" s="251"/>
      <c r="DR73" s="251"/>
      <c r="DS73" s="251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1"/>
      <c r="EG73" s="251"/>
      <c r="EH73" s="251"/>
      <c r="EI73" s="251"/>
      <c r="EJ73" s="251"/>
      <c r="EK73" s="251"/>
      <c r="EL73" s="251"/>
      <c r="EM73" s="251"/>
      <c r="EN73" s="251"/>
      <c r="EO73" s="251"/>
      <c r="EP73" s="251"/>
      <c r="EQ73" s="251"/>
      <c r="ER73" s="251"/>
      <c r="ES73" s="251"/>
      <c r="ET73" s="251"/>
      <c r="EU73" s="251"/>
      <c r="EV73" s="251"/>
      <c r="EW73" s="251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251"/>
      <c r="FJ73" s="251"/>
      <c r="FK73" s="251"/>
      <c r="FL73" s="251"/>
      <c r="FM73" s="251"/>
      <c r="FN73" s="251"/>
      <c r="FO73" s="251"/>
      <c r="FP73" s="251"/>
      <c r="FQ73" s="251"/>
      <c r="FR73" s="251"/>
      <c r="FS73" s="251"/>
      <c r="FT73" s="251"/>
      <c r="FU73" s="251"/>
      <c r="FV73" s="251"/>
      <c r="FW73" s="251"/>
      <c r="FX73" s="251"/>
      <c r="FY73" s="251"/>
      <c r="FZ73" s="251"/>
      <c r="GA73" s="251"/>
      <c r="GB73" s="251"/>
      <c r="GC73" s="251"/>
      <c r="GD73" s="251"/>
      <c r="GE73" s="251"/>
      <c r="GF73" s="251"/>
      <c r="GG73" s="251"/>
      <c r="GH73" s="251"/>
      <c r="GI73" s="251"/>
      <c r="GJ73" s="251"/>
      <c r="GK73" s="251"/>
      <c r="GL73" s="251"/>
      <c r="GM73" s="251"/>
      <c r="GN73" s="251"/>
      <c r="GO73" s="251"/>
      <c r="GP73" s="251"/>
      <c r="GQ73" s="251"/>
      <c r="GR73" s="251"/>
      <c r="GS73" s="251"/>
      <c r="GT73" s="251"/>
      <c r="GU73" s="251"/>
      <c r="GV73" s="251"/>
      <c r="GW73" s="251"/>
      <c r="GX73" s="251"/>
      <c r="GY73" s="251"/>
      <c r="GZ73" s="251"/>
      <c r="HA73" s="251"/>
      <c r="HB73" s="251"/>
      <c r="HC73" s="251"/>
      <c r="HD73" s="251"/>
      <c r="HE73" s="251"/>
      <c r="HF73" s="251"/>
      <c r="HG73" s="251"/>
      <c r="HH73" s="251"/>
      <c r="HI73" s="251"/>
      <c r="HJ73" s="251"/>
      <c r="HK73" s="251"/>
      <c r="HL73" s="251"/>
      <c r="HM73" s="251"/>
      <c r="HN73" s="251"/>
      <c r="HO73" s="251"/>
      <c r="HP73" s="251"/>
      <c r="HQ73" s="251"/>
      <c r="HR73" s="251"/>
      <c r="HS73" s="251"/>
      <c r="HT73" s="251"/>
      <c r="HU73" s="251"/>
      <c r="HV73" s="251"/>
    </row>
    <row r="74" spans="1:230" ht="30">
      <c r="A74" s="246" t="s">
        <v>1067</v>
      </c>
      <c r="B74" s="246" t="s">
        <v>1085</v>
      </c>
      <c r="C74" s="247" t="s">
        <v>1086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251"/>
      <c r="EP74" s="251"/>
      <c r="EQ74" s="251"/>
      <c r="ER74" s="251"/>
      <c r="ES74" s="251"/>
      <c r="ET74" s="251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251"/>
      <c r="FJ74" s="251"/>
      <c r="FK74" s="251"/>
      <c r="FL74" s="251"/>
      <c r="FM74" s="251"/>
      <c r="FN74" s="251"/>
      <c r="FO74" s="251"/>
      <c r="FP74" s="251"/>
      <c r="FQ74" s="251"/>
      <c r="FR74" s="251"/>
      <c r="FS74" s="251"/>
      <c r="FT74" s="251"/>
      <c r="FU74" s="251"/>
      <c r="FV74" s="251"/>
      <c r="FW74" s="251"/>
      <c r="FX74" s="251"/>
      <c r="FY74" s="251"/>
      <c r="FZ74" s="251"/>
      <c r="GA74" s="251"/>
      <c r="GB74" s="251"/>
      <c r="GC74" s="251"/>
      <c r="GD74" s="251"/>
      <c r="GE74" s="251"/>
      <c r="GF74" s="251"/>
      <c r="GG74" s="251"/>
      <c r="GH74" s="251"/>
      <c r="GI74" s="251"/>
      <c r="GJ74" s="251"/>
      <c r="GK74" s="251"/>
      <c r="GL74" s="251"/>
      <c r="GM74" s="251"/>
      <c r="GN74" s="251"/>
      <c r="GO74" s="251"/>
      <c r="GP74" s="251"/>
      <c r="GQ74" s="251"/>
      <c r="GR74" s="251"/>
      <c r="GS74" s="251"/>
      <c r="GT74" s="251"/>
      <c r="GU74" s="251"/>
      <c r="GV74" s="251"/>
      <c r="GW74" s="251"/>
      <c r="GX74" s="251"/>
      <c r="GY74" s="251"/>
      <c r="GZ74" s="251"/>
      <c r="HA74" s="251"/>
      <c r="HB74" s="251"/>
      <c r="HC74" s="251"/>
      <c r="HD74" s="251"/>
      <c r="HE74" s="251"/>
      <c r="HF74" s="251"/>
      <c r="HG74" s="251"/>
      <c r="HH74" s="251"/>
      <c r="HI74" s="251"/>
      <c r="HJ74" s="251"/>
      <c r="HK74" s="251"/>
      <c r="HL74" s="251"/>
      <c r="HM74" s="251"/>
      <c r="HN74" s="251"/>
      <c r="HO74" s="251"/>
      <c r="HP74" s="251"/>
      <c r="HQ74" s="251"/>
      <c r="HR74" s="251"/>
      <c r="HS74" s="251"/>
      <c r="HT74" s="251"/>
      <c r="HU74" s="251"/>
      <c r="HV74" s="251"/>
    </row>
    <row r="75" spans="1:230" ht="60">
      <c r="A75" s="246" t="s">
        <v>1067</v>
      </c>
      <c r="B75" s="246" t="s">
        <v>1087</v>
      </c>
      <c r="C75" s="247" t="s">
        <v>1088</v>
      </c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  <c r="DA75" s="251"/>
      <c r="DB75" s="251"/>
      <c r="DC75" s="251"/>
      <c r="DD75" s="251"/>
      <c r="DE75" s="251"/>
      <c r="DF75" s="251"/>
      <c r="DG75" s="251"/>
      <c r="DH75" s="251"/>
      <c r="DI75" s="251"/>
      <c r="DJ75" s="251"/>
      <c r="DK75" s="251"/>
      <c r="DL75" s="251"/>
      <c r="DM75" s="251"/>
      <c r="DN75" s="251"/>
      <c r="DO75" s="251"/>
      <c r="DP75" s="251"/>
      <c r="DQ75" s="251"/>
      <c r="DR75" s="251"/>
      <c r="DS75" s="251"/>
      <c r="DT75" s="251"/>
      <c r="DU75" s="251"/>
      <c r="DV75" s="251"/>
      <c r="DW75" s="251"/>
      <c r="DX75" s="251"/>
      <c r="DY75" s="251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251"/>
      <c r="EP75" s="251"/>
      <c r="EQ75" s="251"/>
      <c r="ER75" s="251"/>
      <c r="ES75" s="251"/>
      <c r="ET75" s="251"/>
      <c r="EU75" s="251"/>
      <c r="EV75" s="251"/>
      <c r="EW75" s="251"/>
      <c r="EX75" s="251"/>
      <c r="EY75" s="251"/>
      <c r="EZ75" s="251"/>
      <c r="FA75" s="251"/>
      <c r="FB75" s="251"/>
      <c r="FC75" s="251"/>
      <c r="FD75" s="251"/>
      <c r="FE75" s="251"/>
      <c r="FF75" s="251"/>
      <c r="FG75" s="251"/>
      <c r="FH75" s="251"/>
      <c r="FI75" s="251"/>
      <c r="FJ75" s="251"/>
      <c r="FK75" s="251"/>
      <c r="FL75" s="251"/>
      <c r="FM75" s="251"/>
      <c r="FN75" s="251"/>
      <c r="FO75" s="251"/>
      <c r="FP75" s="251"/>
      <c r="FQ75" s="251"/>
      <c r="FR75" s="251"/>
      <c r="FS75" s="251"/>
      <c r="FT75" s="251"/>
      <c r="FU75" s="251"/>
      <c r="FV75" s="251"/>
      <c r="FW75" s="251"/>
      <c r="FX75" s="251"/>
      <c r="FY75" s="251"/>
      <c r="FZ75" s="251"/>
      <c r="GA75" s="251"/>
      <c r="GB75" s="251"/>
      <c r="GC75" s="251"/>
      <c r="GD75" s="251"/>
      <c r="GE75" s="251"/>
      <c r="GF75" s="251"/>
      <c r="GG75" s="251"/>
      <c r="GH75" s="251"/>
      <c r="GI75" s="251"/>
      <c r="GJ75" s="251"/>
      <c r="GK75" s="251"/>
      <c r="GL75" s="251"/>
      <c r="GM75" s="251"/>
      <c r="GN75" s="251"/>
      <c r="GO75" s="251"/>
      <c r="GP75" s="251"/>
      <c r="GQ75" s="251"/>
      <c r="GR75" s="251"/>
      <c r="GS75" s="251"/>
      <c r="GT75" s="251"/>
      <c r="GU75" s="251"/>
      <c r="GV75" s="251"/>
      <c r="GW75" s="251"/>
      <c r="GX75" s="251"/>
      <c r="GY75" s="251"/>
      <c r="GZ75" s="251"/>
      <c r="HA75" s="251"/>
      <c r="HB75" s="251"/>
      <c r="HC75" s="251"/>
      <c r="HD75" s="251"/>
      <c r="HE75" s="251"/>
      <c r="HF75" s="251"/>
      <c r="HG75" s="251"/>
      <c r="HH75" s="251"/>
      <c r="HI75" s="251"/>
      <c r="HJ75" s="251"/>
      <c r="HK75" s="251"/>
      <c r="HL75" s="251"/>
      <c r="HM75" s="251"/>
      <c r="HN75" s="251"/>
      <c r="HO75" s="251"/>
      <c r="HP75" s="251"/>
      <c r="HQ75" s="251"/>
      <c r="HR75" s="251"/>
      <c r="HS75" s="251"/>
      <c r="HT75" s="251"/>
      <c r="HU75" s="251"/>
      <c r="HV75" s="251"/>
    </row>
    <row r="76" spans="1:230" ht="45">
      <c r="A76" s="246" t="s">
        <v>1067</v>
      </c>
      <c r="B76" s="246" t="s">
        <v>1089</v>
      </c>
      <c r="C76" s="247" t="s">
        <v>1090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  <c r="FF76" s="251"/>
      <c r="FG76" s="251"/>
      <c r="FH76" s="251"/>
      <c r="FI76" s="251"/>
      <c r="FJ76" s="251"/>
      <c r="FK76" s="251"/>
      <c r="FL76" s="251"/>
      <c r="FM76" s="251"/>
      <c r="FN76" s="251"/>
      <c r="FO76" s="251"/>
      <c r="FP76" s="251"/>
      <c r="FQ76" s="251"/>
      <c r="FR76" s="251"/>
      <c r="FS76" s="251"/>
      <c r="FT76" s="251"/>
      <c r="FU76" s="251"/>
      <c r="FV76" s="251"/>
      <c r="FW76" s="251"/>
      <c r="FX76" s="251"/>
      <c r="FY76" s="251"/>
      <c r="FZ76" s="251"/>
      <c r="GA76" s="251"/>
      <c r="GB76" s="251"/>
      <c r="GC76" s="251"/>
      <c r="GD76" s="251"/>
      <c r="GE76" s="251"/>
      <c r="GF76" s="251"/>
      <c r="GG76" s="251"/>
      <c r="GH76" s="251"/>
      <c r="GI76" s="251"/>
      <c r="GJ76" s="251"/>
      <c r="GK76" s="251"/>
      <c r="GL76" s="251"/>
      <c r="GM76" s="251"/>
      <c r="GN76" s="251"/>
      <c r="GO76" s="251"/>
      <c r="GP76" s="251"/>
      <c r="GQ76" s="251"/>
      <c r="GR76" s="251"/>
      <c r="GS76" s="251"/>
      <c r="GT76" s="251"/>
      <c r="GU76" s="251"/>
      <c r="GV76" s="251"/>
      <c r="GW76" s="251"/>
      <c r="GX76" s="251"/>
      <c r="GY76" s="251"/>
      <c r="GZ76" s="251"/>
      <c r="HA76" s="251"/>
      <c r="HB76" s="251"/>
      <c r="HC76" s="251"/>
      <c r="HD76" s="251"/>
      <c r="HE76" s="251"/>
      <c r="HF76" s="251"/>
      <c r="HG76" s="251"/>
      <c r="HH76" s="251"/>
      <c r="HI76" s="251"/>
      <c r="HJ76" s="251"/>
      <c r="HK76" s="251"/>
      <c r="HL76" s="251"/>
      <c r="HM76" s="251"/>
      <c r="HN76" s="251"/>
      <c r="HO76" s="251"/>
      <c r="HP76" s="251"/>
      <c r="HQ76" s="251"/>
      <c r="HR76" s="251"/>
      <c r="HS76" s="251"/>
      <c r="HT76" s="251"/>
      <c r="HU76" s="251"/>
      <c r="HV76" s="251"/>
    </row>
    <row r="77" spans="1:230" ht="45">
      <c r="A77" s="246" t="s">
        <v>1067</v>
      </c>
      <c r="B77" s="246" t="s">
        <v>1091</v>
      </c>
      <c r="C77" s="247" t="s">
        <v>1092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  <c r="FF77" s="251"/>
      <c r="FG77" s="251"/>
      <c r="FH77" s="251"/>
      <c r="FI77" s="251"/>
      <c r="FJ77" s="251"/>
      <c r="FK77" s="251"/>
      <c r="FL77" s="251"/>
      <c r="FM77" s="251"/>
      <c r="FN77" s="251"/>
      <c r="FO77" s="251"/>
      <c r="FP77" s="251"/>
      <c r="FQ77" s="251"/>
      <c r="FR77" s="251"/>
      <c r="FS77" s="251"/>
      <c r="FT77" s="251"/>
      <c r="FU77" s="251"/>
      <c r="FV77" s="251"/>
      <c r="FW77" s="251"/>
      <c r="FX77" s="251"/>
      <c r="FY77" s="251"/>
      <c r="FZ77" s="251"/>
      <c r="GA77" s="251"/>
      <c r="GB77" s="251"/>
      <c r="GC77" s="251"/>
      <c r="GD77" s="251"/>
      <c r="GE77" s="251"/>
      <c r="GF77" s="251"/>
      <c r="GG77" s="251"/>
      <c r="GH77" s="251"/>
      <c r="GI77" s="251"/>
      <c r="GJ77" s="251"/>
      <c r="GK77" s="251"/>
      <c r="GL77" s="251"/>
      <c r="GM77" s="251"/>
      <c r="GN77" s="251"/>
      <c r="GO77" s="251"/>
      <c r="GP77" s="251"/>
      <c r="GQ77" s="251"/>
      <c r="GR77" s="251"/>
      <c r="GS77" s="251"/>
      <c r="GT77" s="251"/>
      <c r="GU77" s="251"/>
      <c r="GV77" s="251"/>
      <c r="GW77" s="251"/>
      <c r="GX77" s="251"/>
      <c r="GY77" s="251"/>
      <c r="GZ77" s="251"/>
      <c r="HA77" s="251"/>
      <c r="HB77" s="251"/>
      <c r="HC77" s="251"/>
      <c r="HD77" s="251"/>
      <c r="HE77" s="251"/>
      <c r="HF77" s="251"/>
      <c r="HG77" s="251"/>
      <c r="HH77" s="251"/>
      <c r="HI77" s="251"/>
      <c r="HJ77" s="251"/>
      <c r="HK77" s="251"/>
      <c r="HL77" s="251"/>
      <c r="HM77" s="251"/>
      <c r="HN77" s="251"/>
      <c r="HO77" s="251"/>
      <c r="HP77" s="251"/>
      <c r="HQ77" s="251"/>
      <c r="HR77" s="251"/>
      <c r="HS77" s="251"/>
      <c r="HT77" s="251"/>
      <c r="HU77" s="251"/>
      <c r="HV77" s="251"/>
    </row>
    <row r="78" spans="1:230" ht="28.5">
      <c r="A78" s="292">
        <v>188</v>
      </c>
      <c r="B78" s="293"/>
      <c r="C78" s="249" t="s">
        <v>1093</v>
      </c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251"/>
      <c r="DP78" s="251"/>
      <c r="DQ78" s="251"/>
      <c r="DR78" s="251"/>
      <c r="DS78" s="251"/>
      <c r="DT78" s="251"/>
      <c r="DU78" s="251"/>
      <c r="DV78" s="251"/>
      <c r="DW78" s="251"/>
      <c r="DX78" s="251"/>
      <c r="DY78" s="251"/>
      <c r="DZ78" s="251"/>
      <c r="EA78" s="251"/>
      <c r="EB78" s="251"/>
      <c r="EC78" s="251"/>
      <c r="ED78" s="251"/>
      <c r="EE78" s="251"/>
      <c r="EF78" s="251"/>
      <c r="EG78" s="251"/>
      <c r="EH78" s="251"/>
      <c r="EI78" s="251"/>
      <c r="EJ78" s="251"/>
      <c r="EK78" s="251"/>
      <c r="EL78" s="251"/>
      <c r="EM78" s="251"/>
      <c r="EN78" s="251"/>
      <c r="EO78" s="251"/>
      <c r="EP78" s="251"/>
      <c r="EQ78" s="251"/>
      <c r="ER78" s="251"/>
      <c r="ES78" s="251"/>
      <c r="ET78" s="251"/>
      <c r="EU78" s="251"/>
      <c r="EV78" s="251"/>
      <c r="EW78" s="251"/>
      <c r="EX78" s="251"/>
      <c r="EY78" s="251"/>
      <c r="EZ78" s="251"/>
      <c r="FA78" s="251"/>
      <c r="FB78" s="251"/>
      <c r="FC78" s="251"/>
      <c r="FD78" s="251"/>
      <c r="FE78" s="251"/>
      <c r="FF78" s="251"/>
      <c r="FG78" s="251"/>
      <c r="FH78" s="251"/>
      <c r="FI78" s="251"/>
      <c r="FJ78" s="251"/>
      <c r="FK78" s="251"/>
      <c r="FL78" s="251"/>
      <c r="FM78" s="251"/>
      <c r="FN78" s="251"/>
      <c r="FO78" s="251"/>
      <c r="FP78" s="251"/>
      <c r="FQ78" s="251"/>
      <c r="FR78" s="251"/>
      <c r="FS78" s="251"/>
      <c r="FT78" s="251"/>
      <c r="FU78" s="251"/>
      <c r="FV78" s="251"/>
      <c r="FW78" s="251"/>
      <c r="FX78" s="251"/>
      <c r="FY78" s="251"/>
      <c r="FZ78" s="251"/>
      <c r="GA78" s="251"/>
      <c r="GB78" s="251"/>
      <c r="GC78" s="251"/>
      <c r="GD78" s="251"/>
      <c r="GE78" s="251"/>
      <c r="GF78" s="251"/>
      <c r="GG78" s="251"/>
      <c r="GH78" s="251"/>
      <c r="GI78" s="251"/>
      <c r="GJ78" s="251"/>
      <c r="GK78" s="251"/>
      <c r="GL78" s="251"/>
      <c r="GM78" s="251"/>
      <c r="GN78" s="251"/>
      <c r="GO78" s="251"/>
      <c r="GP78" s="251"/>
      <c r="GQ78" s="251"/>
      <c r="GR78" s="251"/>
      <c r="GS78" s="251"/>
      <c r="GT78" s="251"/>
      <c r="GU78" s="251"/>
      <c r="GV78" s="251"/>
      <c r="GW78" s="251"/>
      <c r="GX78" s="251"/>
      <c r="GY78" s="251"/>
      <c r="GZ78" s="251"/>
      <c r="HA78" s="251"/>
      <c r="HB78" s="251"/>
      <c r="HC78" s="251"/>
      <c r="HD78" s="251"/>
      <c r="HE78" s="251"/>
      <c r="HF78" s="251"/>
      <c r="HG78" s="251"/>
      <c r="HH78" s="251"/>
      <c r="HI78" s="251"/>
      <c r="HJ78" s="251"/>
      <c r="HK78" s="251"/>
      <c r="HL78" s="251"/>
      <c r="HM78" s="251"/>
      <c r="HN78" s="251"/>
      <c r="HO78" s="251"/>
      <c r="HP78" s="251"/>
      <c r="HQ78" s="251"/>
      <c r="HR78" s="251"/>
      <c r="HS78" s="251"/>
      <c r="HT78" s="251"/>
      <c r="HU78" s="251"/>
      <c r="HV78" s="251"/>
    </row>
    <row r="79" spans="1:3" ht="30">
      <c r="A79" s="243">
        <v>188</v>
      </c>
      <c r="B79" s="253" t="s">
        <v>1094</v>
      </c>
      <c r="C79" s="247" t="s">
        <v>1095</v>
      </c>
    </row>
    <row r="80" spans="1:3" ht="45">
      <c r="A80" s="243">
        <v>188</v>
      </c>
      <c r="B80" s="243" t="s">
        <v>998</v>
      </c>
      <c r="C80" s="247" t="s">
        <v>1053</v>
      </c>
    </row>
    <row r="81" spans="1:3" ht="45">
      <c r="A81" s="243">
        <v>188</v>
      </c>
      <c r="B81" s="243" t="s">
        <v>1096</v>
      </c>
      <c r="C81" s="248" t="s">
        <v>1097</v>
      </c>
    </row>
    <row r="82" spans="1:3" ht="30">
      <c r="A82" s="243">
        <v>188</v>
      </c>
      <c r="B82" s="246" t="s">
        <v>1008</v>
      </c>
      <c r="C82" s="248" t="s">
        <v>1056</v>
      </c>
    </row>
    <row r="83" spans="1:3" ht="45">
      <c r="A83" s="243">
        <v>188</v>
      </c>
      <c r="B83" s="246" t="s">
        <v>1098</v>
      </c>
      <c r="C83" s="247" t="s">
        <v>1099</v>
      </c>
    </row>
    <row r="84" spans="1:3" ht="30">
      <c r="A84" s="243">
        <v>188</v>
      </c>
      <c r="B84" s="243" t="s">
        <v>1100</v>
      </c>
      <c r="C84" s="247" t="s">
        <v>1101</v>
      </c>
    </row>
    <row r="85" spans="1:3" ht="45">
      <c r="A85" s="243">
        <v>188</v>
      </c>
      <c r="B85" s="246" t="s">
        <v>1102</v>
      </c>
      <c r="C85" s="247" t="s">
        <v>1103</v>
      </c>
    </row>
    <row r="86" spans="1:3" ht="30">
      <c r="A86" s="243">
        <v>188</v>
      </c>
      <c r="B86" s="246" t="s">
        <v>990</v>
      </c>
      <c r="C86" s="247" t="s">
        <v>991</v>
      </c>
    </row>
    <row r="87" spans="1:3" ht="15">
      <c r="A87" s="292">
        <v>192</v>
      </c>
      <c r="B87" s="293"/>
      <c r="C87" s="249" t="s">
        <v>1104</v>
      </c>
    </row>
    <row r="88" spans="1:3" ht="30">
      <c r="A88" s="243">
        <v>192</v>
      </c>
      <c r="B88" s="253" t="s">
        <v>1094</v>
      </c>
      <c r="C88" s="247" t="s">
        <v>1105</v>
      </c>
    </row>
    <row r="89" spans="1:3" ht="15">
      <c r="A89" s="292">
        <v>192</v>
      </c>
      <c r="B89" s="293"/>
      <c r="C89" s="249" t="s">
        <v>1104</v>
      </c>
    </row>
    <row r="90" spans="1:3" ht="30">
      <c r="A90" s="243">
        <v>192</v>
      </c>
      <c r="B90" s="253" t="s">
        <v>1094</v>
      </c>
      <c r="C90" s="247" t="s">
        <v>1105</v>
      </c>
    </row>
    <row r="91" spans="1:3" ht="45">
      <c r="A91" s="243">
        <v>192</v>
      </c>
      <c r="B91" s="246" t="s">
        <v>1102</v>
      </c>
      <c r="C91" s="247" t="s">
        <v>1103</v>
      </c>
    </row>
    <row r="92" spans="1:3" ht="30">
      <c r="A92" s="243">
        <v>192</v>
      </c>
      <c r="B92" s="246" t="s">
        <v>990</v>
      </c>
      <c r="C92" s="247" t="s">
        <v>991</v>
      </c>
    </row>
    <row r="93" spans="1:230" ht="15">
      <c r="A93" s="292">
        <v>283</v>
      </c>
      <c r="B93" s="293"/>
      <c r="C93" s="249" t="s">
        <v>221</v>
      </c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251"/>
      <c r="DA93" s="251"/>
      <c r="DB93" s="251"/>
      <c r="DC93" s="251"/>
      <c r="DD93" s="251"/>
      <c r="DE93" s="251"/>
      <c r="DF93" s="251"/>
      <c r="DG93" s="251"/>
      <c r="DH93" s="251"/>
      <c r="DI93" s="251"/>
      <c r="DJ93" s="251"/>
      <c r="DK93" s="251"/>
      <c r="DL93" s="251"/>
      <c r="DM93" s="251"/>
      <c r="DN93" s="251"/>
      <c r="DO93" s="251"/>
      <c r="DP93" s="251"/>
      <c r="DQ93" s="251"/>
      <c r="DR93" s="251"/>
      <c r="DS93" s="251"/>
      <c r="DT93" s="251"/>
      <c r="DU93" s="251"/>
      <c r="DV93" s="251"/>
      <c r="DW93" s="251"/>
      <c r="DX93" s="251"/>
      <c r="DY93" s="251"/>
      <c r="DZ93" s="251"/>
      <c r="EA93" s="251"/>
      <c r="EB93" s="251"/>
      <c r="EC93" s="251"/>
      <c r="ED93" s="251"/>
      <c r="EE93" s="251"/>
      <c r="EF93" s="251"/>
      <c r="EG93" s="251"/>
      <c r="EH93" s="251"/>
      <c r="EI93" s="251"/>
      <c r="EJ93" s="251"/>
      <c r="EK93" s="251"/>
      <c r="EL93" s="251"/>
      <c r="EM93" s="251"/>
      <c r="EN93" s="251"/>
      <c r="EO93" s="251"/>
      <c r="EP93" s="251"/>
      <c r="EQ93" s="251"/>
      <c r="ER93" s="251"/>
      <c r="ES93" s="251"/>
      <c r="ET93" s="251"/>
      <c r="EU93" s="251"/>
      <c r="EV93" s="251"/>
      <c r="EW93" s="251"/>
      <c r="EX93" s="251"/>
      <c r="EY93" s="251"/>
      <c r="EZ93" s="251"/>
      <c r="FA93" s="251"/>
      <c r="FB93" s="251"/>
      <c r="FC93" s="251"/>
      <c r="FD93" s="251"/>
      <c r="FE93" s="251"/>
      <c r="FF93" s="251"/>
      <c r="FG93" s="251"/>
      <c r="FH93" s="251"/>
      <c r="FI93" s="251"/>
      <c r="FJ93" s="251"/>
      <c r="FK93" s="251"/>
      <c r="FL93" s="251"/>
      <c r="FM93" s="251"/>
      <c r="FN93" s="251"/>
      <c r="FO93" s="251"/>
      <c r="FP93" s="251"/>
      <c r="FQ93" s="251"/>
      <c r="FR93" s="251"/>
      <c r="FS93" s="251"/>
      <c r="FT93" s="251"/>
      <c r="FU93" s="251"/>
      <c r="FV93" s="251"/>
      <c r="FW93" s="251"/>
      <c r="FX93" s="251"/>
      <c r="FY93" s="251"/>
      <c r="FZ93" s="251"/>
      <c r="GA93" s="251"/>
      <c r="GB93" s="251"/>
      <c r="GC93" s="251"/>
      <c r="GD93" s="251"/>
      <c r="GE93" s="251"/>
      <c r="GF93" s="251"/>
      <c r="GG93" s="251"/>
      <c r="GH93" s="251"/>
      <c r="GI93" s="251"/>
      <c r="GJ93" s="251"/>
      <c r="GK93" s="251"/>
      <c r="GL93" s="251"/>
      <c r="GM93" s="251"/>
      <c r="GN93" s="251"/>
      <c r="GO93" s="251"/>
      <c r="GP93" s="251"/>
      <c r="GQ93" s="251"/>
      <c r="GR93" s="251"/>
      <c r="GS93" s="251"/>
      <c r="GT93" s="251"/>
      <c r="GU93" s="251"/>
      <c r="GV93" s="251"/>
      <c r="GW93" s="251"/>
      <c r="GX93" s="251"/>
      <c r="GY93" s="251"/>
      <c r="GZ93" s="251"/>
      <c r="HA93" s="251"/>
      <c r="HB93" s="251"/>
      <c r="HC93" s="251"/>
      <c r="HD93" s="251"/>
      <c r="HE93" s="251"/>
      <c r="HF93" s="251"/>
      <c r="HG93" s="251"/>
      <c r="HH93" s="251"/>
      <c r="HI93" s="251"/>
      <c r="HJ93" s="251"/>
      <c r="HK93" s="251"/>
      <c r="HL93" s="251"/>
      <c r="HM93" s="251"/>
      <c r="HN93" s="251"/>
      <c r="HO93" s="251"/>
      <c r="HP93" s="251"/>
      <c r="HQ93" s="251"/>
      <c r="HR93" s="251"/>
      <c r="HS93" s="251"/>
      <c r="HT93" s="251"/>
      <c r="HU93" s="251"/>
      <c r="HV93" s="251"/>
    </row>
    <row r="94" spans="1:3" ht="30">
      <c r="A94" s="243">
        <v>283</v>
      </c>
      <c r="B94" s="246" t="s">
        <v>1106</v>
      </c>
      <c r="C94" s="247" t="s">
        <v>1107</v>
      </c>
    </row>
    <row r="95" spans="1:3" ht="60">
      <c r="A95" s="243">
        <v>283</v>
      </c>
      <c r="B95" s="246" t="s">
        <v>1108</v>
      </c>
      <c r="C95" s="247" t="s">
        <v>1109</v>
      </c>
    </row>
    <row r="96" spans="1:3" ht="45">
      <c r="A96" s="243">
        <v>283</v>
      </c>
      <c r="B96" s="246" t="s">
        <v>1110</v>
      </c>
      <c r="C96" s="247" t="s">
        <v>1111</v>
      </c>
    </row>
    <row r="97" spans="1:3" ht="30">
      <c r="A97" s="243">
        <v>283</v>
      </c>
      <c r="B97" s="246" t="s">
        <v>1112</v>
      </c>
      <c r="C97" s="247" t="s">
        <v>1113</v>
      </c>
    </row>
    <row r="98" spans="1:3" ht="60">
      <c r="A98" s="243">
        <v>283</v>
      </c>
      <c r="B98" s="246" t="s">
        <v>1114</v>
      </c>
      <c r="C98" s="257" t="s">
        <v>1115</v>
      </c>
    </row>
    <row r="99" spans="1:3" ht="60">
      <c r="A99" s="243">
        <v>283</v>
      </c>
      <c r="B99" s="246" t="s">
        <v>1116</v>
      </c>
      <c r="C99" s="257" t="s">
        <v>1117</v>
      </c>
    </row>
    <row r="100" spans="1:3" ht="45">
      <c r="A100" s="243">
        <v>283</v>
      </c>
      <c r="B100" s="246" t="s">
        <v>1118</v>
      </c>
      <c r="C100" s="258" t="s">
        <v>1119</v>
      </c>
    </row>
    <row r="101" spans="1:3" ht="45">
      <c r="A101" s="259">
        <v>283</v>
      </c>
      <c r="B101" s="260" t="s">
        <v>1120</v>
      </c>
      <c r="C101" s="261" t="s">
        <v>1121</v>
      </c>
    </row>
    <row r="102" spans="1:3" ht="30">
      <c r="A102" s="259">
        <v>283</v>
      </c>
      <c r="B102" s="260" t="s">
        <v>1122</v>
      </c>
      <c r="C102" s="262" t="s">
        <v>1123</v>
      </c>
    </row>
    <row r="103" spans="1:3" ht="60">
      <c r="A103" s="243">
        <v>283</v>
      </c>
      <c r="B103" s="246" t="s">
        <v>1124</v>
      </c>
      <c r="C103" s="257" t="s">
        <v>1125</v>
      </c>
    </row>
    <row r="104" spans="1:3" ht="75">
      <c r="A104" s="243">
        <v>283</v>
      </c>
      <c r="B104" s="246" t="s">
        <v>1126</v>
      </c>
      <c r="C104" s="257" t="s">
        <v>1127</v>
      </c>
    </row>
    <row r="105" spans="1:3" ht="75">
      <c r="A105" s="243">
        <v>283</v>
      </c>
      <c r="B105" s="246" t="s">
        <v>1128</v>
      </c>
      <c r="C105" s="257" t="s">
        <v>1129</v>
      </c>
    </row>
    <row r="106" spans="1:3" ht="45">
      <c r="A106" s="243">
        <v>283</v>
      </c>
      <c r="B106" s="246" t="s">
        <v>1130</v>
      </c>
      <c r="C106" s="247" t="s">
        <v>1131</v>
      </c>
    </row>
    <row r="107" spans="1:3" ht="60">
      <c r="A107" s="263">
        <v>283</v>
      </c>
      <c r="B107" s="264" t="s">
        <v>1132</v>
      </c>
      <c r="C107" s="265" t="s">
        <v>1133</v>
      </c>
    </row>
    <row r="108" spans="1:3" ht="30">
      <c r="A108" s="243">
        <v>283</v>
      </c>
      <c r="B108" s="246" t="s">
        <v>1134</v>
      </c>
      <c r="C108" s="247" t="s">
        <v>1135</v>
      </c>
    </row>
    <row r="109" spans="1:3" ht="60">
      <c r="A109" s="243">
        <v>283</v>
      </c>
      <c r="B109" s="246" t="s">
        <v>1136</v>
      </c>
      <c r="C109" s="247" t="s">
        <v>1137</v>
      </c>
    </row>
    <row r="110" spans="1:3" ht="45">
      <c r="A110" s="243">
        <v>283</v>
      </c>
      <c r="B110" s="246" t="s">
        <v>1138</v>
      </c>
      <c r="C110" s="258" t="s">
        <v>1139</v>
      </c>
    </row>
    <row r="111" spans="1:3" ht="15">
      <c r="A111" s="243">
        <v>283</v>
      </c>
      <c r="B111" s="246" t="s">
        <v>1140</v>
      </c>
      <c r="C111" s="247" t="s">
        <v>1141</v>
      </c>
    </row>
    <row r="112" spans="1:3" ht="60">
      <c r="A112" s="243">
        <v>283</v>
      </c>
      <c r="B112" s="246" t="s">
        <v>1142</v>
      </c>
      <c r="C112" s="257" t="s">
        <v>1143</v>
      </c>
    </row>
    <row r="113" spans="1:3" ht="60">
      <c r="A113" s="243">
        <v>283</v>
      </c>
      <c r="B113" s="246" t="s">
        <v>1144</v>
      </c>
      <c r="C113" s="257" t="s">
        <v>1145</v>
      </c>
    </row>
    <row r="114" spans="1:3" ht="30">
      <c r="A114" s="243">
        <v>283</v>
      </c>
      <c r="B114" s="246" t="s">
        <v>1146</v>
      </c>
      <c r="C114" s="247" t="s">
        <v>1147</v>
      </c>
    </row>
    <row r="115" spans="1:3" ht="30">
      <c r="A115" s="243">
        <v>283</v>
      </c>
      <c r="B115" s="246" t="s">
        <v>1148</v>
      </c>
      <c r="C115" s="247" t="s">
        <v>1149</v>
      </c>
    </row>
    <row r="116" spans="1:3" ht="45">
      <c r="A116" s="243">
        <v>283</v>
      </c>
      <c r="B116" s="246" t="s">
        <v>1150</v>
      </c>
      <c r="C116" s="247" t="s">
        <v>1151</v>
      </c>
    </row>
    <row r="117" spans="1:3" ht="60">
      <c r="A117" s="243">
        <v>283</v>
      </c>
      <c r="B117" s="246" t="s">
        <v>1152</v>
      </c>
      <c r="C117" s="247" t="s">
        <v>1153</v>
      </c>
    </row>
    <row r="118" spans="1:3" ht="45">
      <c r="A118" s="243">
        <v>283</v>
      </c>
      <c r="B118" s="246" t="s">
        <v>1154</v>
      </c>
      <c r="C118" s="247" t="s">
        <v>1155</v>
      </c>
    </row>
    <row r="119" spans="1:3" ht="60">
      <c r="A119" s="243">
        <v>283</v>
      </c>
      <c r="B119" s="246" t="s">
        <v>1156</v>
      </c>
      <c r="C119" s="247" t="s">
        <v>1157</v>
      </c>
    </row>
    <row r="120" spans="1:3" ht="75">
      <c r="A120" s="243">
        <v>283</v>
      </c>
      <c r="B120" s="246" t="s">
        <v>1158</v>
      </c>
      <c r="C120" s="247" t="s">
        <v>1159</v>
      </c>
    </row>
    <row r="121" spans="1:3" ht="45">
      <c r="A121" s="243">
        <v>283</v>
      </c>
      <c r="B121" s="246" t="s">
        <v>1160</v>
      </c>
      <c r="C121" s="247" t="s">
        <v>1161</v>
      </c>
    </row>
    <row r="122" spans="1:3" ht="15">
      <c r="A122" s="243">
        <v>283</v>
      </c>
      <c r="B122" s="246" t="s">
        <v>1162</v>
      </c>
      <c r="C122" s="247" t="s">
        <v>1163</v>
      </c>
    </row>
    <row r="123" spans="1:3" ht="45">
      <c r="A123" s="243">
        <v>283</v>
      </c>
      <c r="B123" s="246" t="s">
        <v>1164</v>
      </c>
      <c r="C123" s="247" t="s">
        <v>1165</v>
      </c>
    </row>
    <row r="124" spans="1:3" ht="30">
      <c r="A124" s="243">
        <v>283</v>
      </c>
      <c r="B124" s="246" t="s">
        <v>1166</v>
      </c>
      <c r="C124" s="258" t="s">
        <v>1167</v>
      </c>
    </row>
    <row r="125" spans="1:3" ht="30">
      <c r="A125" s="259">
        <v>283</v>
      </c>
      <c r="B125" s="266" t="s">
        <v>1168</v>
      </c>
      <c r="C125" s="196" t="s">
        <v>1169</v>
      </c>
    </row>
    <row r="126" spans="1:3" ht="45">
      <c r="A126" s="259">
        <v>283</v>
      </c>
      <c r="B126" s="266" t="s">
        <v>1170</v>
      </c>
      <c r="C126" s="196" t="s">
        <v>1171</v>
      </c>
    </row>
    <row r="127" spans="1:3" ht="60">
      <c r="A127" s="243">
        <v>283</v>
      </c>
      <c r="B127" s="246" t="s">
        <v>1172</v>
      </c>
      <c r="C127" s="247" t="s">
        <v>1173</v>
      </c>
    </row>
    <row r="128" spans="1:3" ht="75">
      <c r="A128" s="243">
        <v>283</v>
      </c>
      <c r="B128" s="267" t="s">
        <v>1174</v>
      </c>
      <c r="C128" s="196" t="s">
        <v>1175</v>
      </c>
    </row>
    <row r="129" spans="1:3" ht="30">
      <c r="A129" s="243">
        <v>283</v>
      </c>
      <c r="B129" s="267" t="s">
        <v>1176</v>
      </c>
      <c r="C129" s="196" t="s">
        <v>1177</v>
      </c>
    </row>
    <row r="130" spans="1:3" ht="60">
      <c r="A130" s="243">
        <v>283</v>
      </c>
      <c r="B130" s="267" t="s">
        <v>1178</v>
      </c>
      <c r="C130" s="196" t="s">
        <v>1179</v>
      </c>
    </row>
    <row r="131" spans="1:3" ht="30">
      <c r="A131" s="243">
        <v>283</v>
      </c>
      <c r="B131" s="246" t="s">
        <v>1180</v>
      </c>
      <c r="C131" s="247" t="s">
        <v>1181</v>
      </c>
    </row>
    <row r="132" spans="1:3" ht="30">
      <c r="A132" s="243">
        <v>283</v>
      </c>
      <c r="B132" s="268" t="s">
        <v>1182</v>
      </c>
      <c r="C132" s="247" t="s">
        <v>1183</v>
      </c>
    </row>
    <row r="133" spans="1:3" ht="45">
      <c r="A133" s="243">
        <v>283</v>
      </c>
      <c r="B133" s="246" t="s">
        <v>1184</v>
      </c>
      <c r="C133" s="258" t="s">
        <v>1185</v>
      </c>
    </row>
    <row r="134" spans="1:3" ht="45">
      <c r="A134" s="243">
        <v>283</v>
      </c>
      <c r="B134" s="246" t="s">
        <v>1186</v>
      </c>
      <c r="C134" s="258" t="s">
        <v>1187</v>
      </c>
    </row>
    <row r="135" spans="1:3" ht="45">
      <c r="A135" s="243">
        <v>283</v>
      </c>
      <c r="B135" s="246" t="s">
        <v>1188</v>
      </c>
      <c r="C135" s="247" t="s">
        <v>1189</v>
      </c>
    </row>
    <row r="136" spans="1:3" ht="45">
      <c r="A136" s="243">
        <v>283</v>
      </c>
      <c r="B136" s="246" t="s">
        <v>1190</v>
      </c>
      <c r="C136" s="247" t="s">
        <v>1191</v>
      </c>
    </row>
    <row r="137" spans="1:3" ht="30">
      <c r="A137" s="243">
        <v>283</v>
      </c>
      <c r="B137" s="246" t="s">
        <v>1192</v>
      </c>
      <c r="C137" s="247" t="s">
        <v>1193</v>
      </c>
    </row>
    <row r="138" spans="1:3" ht="45">
      <c r="A138" s="243">
        <v>283</v>
      </c>
      <c r="B138" s="246" t="s">
        <v>1194</v>
      </c>
      <c r="C138" s="247" t="s">
        <v>1195</v>
      </c>
    </row>
    <row r="139" spans="1:3" ht="45">
      <c r="A139" s="243">
        <v>283</v>
      </c>
      <c r="B139" s="246" t="s">
        <v>1196</v>
      </c>
      <c r="C139" s="247" t="s">
        <v>1197</v>
      </c>
    </row>
    <row r="140" spans="1:230" ht="42.75">
      <c r="A140" s="292">
        <v>284</v>
      </c>
      <c r="B140" s="293"/>
      <c r="C140" s="244" t="s">
        <v>1198</v>
      </c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/>
      <c r="BE140" s="251"/>
      <c r="BF140" s="251"/>
      <c r="BG140" s="251"/>
      <c r="BH140" s="251"/>
      <c r="BI140" s="251"/>
      <c r="BJ140" s="251"/>
      <c r="BK140" s="251"/>
      <c r="BL140" s="251"/>
      <c r="BM140" s="251"/>
      <c r="BN140" s="251"/>
      <c r="BO140" s="251"/>
      <c r="BP140" s="251"/>
      <c r="BQ140" s="251"/>
      <c r="BR140" s="251"/>
      <c r="BS140" s="251"/>
      <c r="BT140" s="251"/>
      <c r="BU140" s="251"/>
      <c r="BV140" s="251"/>
      <c r="BW140" s="251"/>
      <c r="BX140" s="251"/>
      <c r="BY140" s="251"/>
      <c r="BZ140" s="251"/>
      <c r="CA140" s="251"/>
      <c r="CB140" s="251"/>
      <c r="CC140" s="251"/>
      <c r="CD140" s="251"/>
      <c r="CE140" s="251"/>
      <c r="CF140" s="251"/>
      <c r="CG140" s="251"/>
      <c r="CH140" s="251"/>
      <c r="CI140" s="251"/>
      <c r="CJ140" s="251"/>
      <c r="CK140" s="251"/>
      <c r="CL140" s="251"/>
      <c r="CM140" s="251"/>
      <c r="CN140" s="251"/>
      <c r="CO140" s="251"/>
      <c r="CP140" s="251"/>
      <c r="CQ140" s="251"/>
      <c r="CR140" s="251"/>
      <c r="CS140" s="251"/>
      <c r="CT140" s="251"/>
      <c r="CU140" s="251"/>
      <c r="CV140" s="251"/>
      <c r="CW140" s="251"/>
      <c r="CX140" s="251"/>
      <c r="CY140" s="251"/>
      <c r="CZ140" s="251"/>
      <c r="DA140" s="251"/>
      <c r="DB140" s="251"/>
      <c r="DC140" s="251"/>
      <c r="DD140" s="251"/>
      <c r="DE140" s="251"/>
      <c r="DF140" s="251"/>
      <c r="DG140" s="251"/>
      <c r="DH140" s="251"/>
      <c r="DI140" s="251"/>
      <c r="DJ140" s="251"/>
      <c r="DK140" s="251"/>
      <c r="DL140" s="251"/>
      <c r="DM140" s="251"/>
      <c r="DN140" s="251"/>
      <c r="DO140" s="251"/>
      <c r="DP140" s="251"/>
      <c r="DQ140" s="251"/>
      <c r="DR140" s="251"/>
      <c r="DS140" s="251"/>
      <c r="DT140" s="251"/>
      <c r="DU140" s="251"/>
      <c r="DV140" s="251"/>
      <c r="DW140" s="251"/>
      <c r="DX140" s="251"/>
      <c r="DY140" s="251"/>
      <c r="DZ140" s="251"/>
      <c r="EA140" s="251"/>
      <c r="EB140" s="251"/>
      <c r="EC140" s="251"/>
      <c r="ED140" s="251"/>
      <c r="EE140" s="251"/>
      <c r="EF140" s="251"/>
      <c r="EG140" s="251"/>
      <c r="EH140" s="251"/>
      <c r="EI140" s="251"/>
      <c r="EJ140" s="251"/>
      <c r="EK140" s="251"/>
      <c r="EL140" s="251"/>
      <c r="EM140" s="251"/>
      <c r="EN140" s="251"/>
      <c r="EO140" s="251"/>
      <c r="EP140" s="251"/>
      <c r="EQ140" s="251"/>
      <c r="ER140" s="251"/>
      <c r="ES140" s="251"/>
      <c r="ET140" s="251"/>
      <c r="EU140" s="251"/>
      <c r="EV140" s="251"/>
      <c r="EW140" s="251"/>
      <c r="EX140" s="251"/>
      <c r="EY140" s="251"/>
      <c r="EZ140" s="251"/>
      <c r="FA140" s="251"/>
      <c r="FB140" s="251"/>
      <c r="FC140" s="251"/>
      <c r="FD140" s="251"/>
      <c r="FE140" s="251"/>
      <c r="FF140" s="251"/>
      <c r="FG140" s="251"/>
      <c r="FH140" s="251"/>
      <c r="FI140" s="251"/>
      <c r="FJ140" s="251"/>
      <c r="FK140" s="251"/>
      <c r="FL140" s="251"/>
      <c r="FM140" s="251"/>
      <c r="FN140" s="251"/>
      <c r="FO140" s="251"/>
      <c r="FP140" s="251"/>
      <c r="FQ140" s="251"/>
      <c r="FR140" s="251"/>
      <c r="FS140" s="251"/>
      <c r="FT140" s="251"/>
      <c r="FU140" s="251"/>
      <c r="FV140" s="251"/>
      <c r="FW140" s="251"/>
      <c r="FX140" s="251"/>
      <c r="FY140" s="251"/>
      <c r="FZ140" s="251"/>
      <c r="GA140" s="251"/>
      <c r="GB140" s="251"/>
      <c r="GC140" s="251"/>
      <c r="GD140" s="251"/>
      <c r="GE140" s="251"/>
      <c r="GF140" s="251"/>
      <c r="GG140" s="251"/>
      <c r="GH140" s="251"/>
      <c r="GI140" s="251"/>
      <c r="GJ140" s="251"/>
      <c r="GK140" s="251"/>
      <c r="GL140" s="251"/>
      <c r="GM140" s="251"/>
      <c r="GN140" s="251"/>
      <c r="GO140" s="251"/>
      <c r="GP140" s="251"/>
      <c r="GQ140" s="251"/>
      <c r="GR140" s="251"/>
      <c r="GS140" s="251"/>
      <c r="GT140" s="251"/>
      <c r="GU140" s="251"/>
      <c r="GV140" s="251"/>
      <c r="GW140" s="251"/>
      <c r="GX140" s="251"/>
      <c r="GY140" s="251"/>
      <c r="GZ140" s="251"/>
      <c r="HA140" s="251"/>
      <c r="HB140" s="251"/>
      <c r="HC140" s="251"/>
      <c r="HD140" s="251"/>
      <c r="HE140" s="251"/>
      <c r="HF140" s="251"/>
      <c r="HG140" s="251"/>
      <c r="HH140" s="251"/>
      <c r="HI140" s="251"/>
      <c r="HJ140" s="251"/>
      <c r="HK140" s="251"/>
      <c r="HL140" s="251"/>
      <c r="HM140" s="251"/>
      <c r="HN140" s="251"/>
      <c r="HO140" s="251"/>
      <c r="HP140" s="251"/>
      <c r="HQ140" s="251"/>
      <c r="HR140" s="251"/>
      <c r="HS140" s="251"/>
      <c r="HT140" s="251"/>
      <c r="HU140" s="251"/>
      <c r="HV140" s="251"/>
    </row>
    <row r="141" spans="1:3" ht="15">
      <c r="A141" s="243">
        <v>284</v>
      </c>
      <c r="B141" s="246" t="s">
        <v>1199</v>
      </c>
      <c r="C141" s="247" t="s">
        <v>1200</v>
      </c>
    </row>
    <row r="142" spans="1:3" ht="30">
      <c r="A142" s="243">
        <v>284</v>
      </c>
      <c r="B142" s="246" t="s">
        <v>1201</v>
      </c>
      <c r="C142" s="247" t="s">
        <v>1202</v>
      </c>
    </row>
    <row r="143" spans="1:3" ht="15">
      <c r="A143" s="243">
        <v>284</v>
      </c>
      <c r="B143" s="246" t="s">
        <v>1203</v>
      </c>
      <c r="C143" s="248" t="s">
        <v>1204</v>
      </c>
    </row>
    <row r="144" spans="1:3" ht="45">
      <c r="A144" s="243">
        <v>284</v>
      </c>
      <c r="B144" s="246" t="s">
        <v>1205</v>
      </c>
      <c r="C144" s="247" t="s">
        <v>1206</v>
      </c>
    </row>
    <row r="145" spans="1:3" ht="75">
      <c r="A145" s="243">
        <v>284</v>
      </c>
      <c r="B145" s="246" t="s">
        <v>1207</v>
      </c>
      <c r="C145" s="247" t="s">
        <v>1208</v>
      </c>
    </row>
    <row r="146" spans="1:230" ht="28.5">
      <c r="A146" s="290" t="s">
        <v>10</v>
      </c>
      <c r="B146" s="291"/>
      <c r="C146" s="244" t="s">
        <v>1209</v>
      </c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  <c r="BM146" s="251"/>
      <c r="BN146" s="251"/>
      <c r="BO146" s="251"/>
      <c r="BP146" s="251"/>
      <c r="BQ146" s="251"/>
      <c r="BR146" s="251"/>
      <c r="BS146" s="251"/>
      <c r="BT146" s="251"/>
      <c r="BU146" s="251"/>
      <c r="BV146" s="251"/>
      <c r="BW146" s="251"/>
      <c r="BX146" s="251"/>
      <c r="BY146" s="251"/>
      <c r="BZ146" s="251"/>
      <c r="CA146" s="251"/>
      <c r="CB146" s="251"/>
      <c r="CC146" s="251"/>
      <c r="CD146" s="251"/>
      <c r="CE146" s="251"/>
      <c r="CF146" s="251"/>
      <c r="CG146" s="251"/>
      <c r="CH146" s="251"/>
      <c r="CI146" s="251"/>
      <c r="CJ146" s="251"/>
      <c r="CK146" s="251"/>
      <c r="CL146" s="251"/>
      <c r="CM146" s="251"/>
      <c r="CN146" s="251"/>
      <c r="CO146" s="251"/>
      <c r="CP146" s="251"/>
      <c r="CQ146" s="251"/>
      <c r="CR146" s="251"/>
      <c r="CS146" s="251"/>
      <c r="CT146" s="251"/>
      <c r="CU146" s="251"/>
      <c r="CV146" s="251"/>
      <c r="CW146" s="251"/>
      <c r="CX146" s="251"/>
      <c r="CY146" s="251"/>
      <c r="CZ146" s="251"/>
      <c r="DA146" s="251"/>
      <c r="DB146" s="251"/>
      <c r="DC146" s="251"/>
      <c r="DD146" s="251"/>
      <c r="DE146" s="251"/>
      <c r="DF146" s="251"/>
      <c r="DG146" s="251"/>
      <c r="DH146" s="251"/>
      <c r="DI146" s="251"/>
      <c r="DJ146" s="251"/>
      <c r="DK146" s="251"/>
      <c r="DL146" s="251"/>
      <c r="DM146" s="251"/>
      <c r="DN146" s="251"/>
      <c r="DO146" s="251"/>
      <c r="DP146" s="251"/>
      <c r="DQ146" s="251"/>
      <c r="DR146" s="251"/>
      <c r="DS146" s="251"/>
      <c r="DT146" s="251"/>
      <c r="DU146" s="251"/>
      <c r="DV146" s="251"/>
      <c r="DW146" s="251"/>
      <c r="DX146" s="251"/>
      <c r="DY146" s="251"/>
      <c r="DZ146" s="251"/>
      <c r="EA146" s="251"/>
      <c r="EB146" s="251"/>
      <c r="EC146" s="251"/>
      <c r="ED146" s="251"/>
      <c r="EE146" s="251"/>
      <c r="EF146" s="251"/>
      <c r="EG146" s="251"/>
      <c r="EH146" s="251"/>
      <c r="EI146" s="251"/>
      <c r="EJ146" s="251"/>
      <c r="EK146" s="251"/>
      <c r="EL146" s="251"/>
      <c r="EM146" s="251"/>
      <c r="EN146" s="251"/>
      <c r="EO146" s="251"/>
      <c r="EP146" s="251"/>
      <c r="EQ146" s="251"/>
      <c r="ER146" s="251"/>
      <c r="ES146" s="251"/>
      <c r="ET146" s="251"/>
      <c r="EU146" s="251"/>
      <c r="EV146" s="251"/>
      <c r="EW146" s="251"/>
      <c r="EX146" s="251"/>
      <c r="EY146" s="251"/>
      <c r="EZ146" s="251"/>
      <c r="FA146" s="251"/>
      <c r="FB146" s="251"/>
      <c r="FC146" s="251"/>
      <c r="FD146" s="251"/>
      <c r="FE146" s="251"/>
      <c r="FF146" s="251"/>
      <c r="FG146" s="251"/>
      <c r="FH146" s="251"/>
      <c r="FI146" s="251"/>
      <c r="FJ146" s="251"/>
      <c r="FK146" s="251"/>
      <c r="FL146" s="251"/>
      <c r="FM146" s="251"/>
      <c r="FN146" s="251"/>
      <c r="FO146" s="251"/>
      <c r="FP146" s="251"/>
      <c r="FQ146" s="251"/>
      <c r="FR146" s="251"/>
      <c r="FS146" s="251"/>
      <c r="FT146" s="251"/>
      <c r="FU146" s="251"/>
      <c r="FV146" s="251"/>
      <c r="FW146" s="251"/>
      <c r="FX146" s="251"/>
      <c r="FY146" s="251"/>
      <c r="FZ146" s="251"/>
      <c r="GA146" s="251"/>
      <c r="GB146" s="251"/>
      <c r="GC146" s="251"/>
      <c r="GD146" s="251"/>
      <c r="GE146" s="251"/>
      <c r="GF146" s="251"/>
      <c r="GG146" s="251"/>
      <c r="GH146" s="251"/>
      <c r="GI146" s="251"/>
      <c r="GJ146" s="251"/>
      <c r="GK146" s="251"/>
      <c r="GL146" s="251"/>
      <c r="GM146" s="251"/>
      <c r="GN146" s="251"/>
      <c r="GO146" s="251"/>
      <c r="GP146" s="251"/>
      <c r="GQ146" s="251"/>
      <c r="GR146" s="251"/>
      <c r="GS146" s="251"/>
      <c r="GT146" s="251"/>
      <c r="GU146" s="251"/>
      <c r="GV146" s="251"/>
      <c r="GW146" s="251"/>
      <c r="GX146" s="251"/>
      <c r="GY146" s="251"/>
      <c r="GZ146" s="251"/>
      <c r="HA146" s="251"/>
      <c r="HB146" s="251"/>
      <c r="HC146" s="251"/>
      <c r="HD146" s="251"/>
      <c r="HE146" s="251"/>
      <c r="HF146" s="251"/>
      <c r="HG146" s="251"/>
      <c r="HH146" s="251"/>
      <c r="HI146" s="251"/>
      <c r="HJ146" s="251"/>
      <c r="HK146" s="251"/>
      <c r="HL146" s="251"/>
      <c r="HM146" s="251"/>
      <c r="HN146" s="251"/>
      <c r="HO146" s="251"/>
      <c r="HP146" s="251"/>
      <c r="HQ146" s="251"/>
      <c r="HR146" s="251"/>
      <c r="HS146" s="251"/>
      <c r="HT146" s="251"/>
      <c r="HU146" s="251"/>
      <c r="HV146" s="251"/>
    </row>
    <row r="147" spans="1:3" ht="30">
      <c r="A147" s="243">
        <v>285</v>
      </c>
      <c r="B147" s="246" t="s">
        <v>1210</v>
      </c>
      <c r="C147" s="247" t="s">
        <v>1211</v>
      </c>
    </row>
    <row r="148" spans="1:3" ht="30">
      <c r="A148" s="243">
        <v>285</v>
      </c>
      <c r="B148" s="246" t="s">
        <v>1212</v>
      </c>
      <c r="C148" s="247" t="s">
        <v>1213</v>
      </c>
    </row>
    <row r="149" spans="1:3" ht="30">
      <c r="A149" s="243">
        <v>285</v>
      </c>
      <c r="B149" s="246" t="s">
        <v>1214</v>
      </c>
      <c r="C149" s="247" t="s">
        <v>1215</v>
      </c>
    </row>
    <row r="150" spans="1:3" ht="45">
      <c r="A150" s="243">
        <v>285</v>
      </c>
      <c r="B150" s="253" t="s">
        <v>1216</v>
      </c>
      <c r="C150" s="247" t="s">
        <v>1217</v>
      </c>
    </row>
    <row r="151" spans="1:3" ht="45">
      <c r="A151" s="243">
        <v>285</v>
      </c>
      <c r="B151" s="253" t="s">
        <v>1218</v>
      </c>
      <c r="C151" s="247" t="s">
        <v>1219</v>
      </c>
    </row>
    <row r="152" spans="1:3" ht="45">
      <c r="A152" s="243">
        <v>285</v>
      </c>
      <c r="B152" s="246" t="s">
        <v>1220</v>
      </c>
      <c r="C152" s="247" t="s">
        <v>1221</v>
      </c>
    </row>
    <row r="153" spans="1:3" ht="30">
      <c r="A153" s="243">
        <v>285</v>
      </c>
      <c r="B153" s="246" t="s">
        <v>1222</v>
      </c>
      <c r="C153" s="247" t="s">
        <v>1223</v>
      </c>
    </row>
    <row r="154" spans="1:3" ht="45">
      <c r="A154" s="243">
        <v>285</v>
      </c>
      <c r="B154" s="246" t="s">
        <v>1224</v>
      </c>
      <c r="C154" s="247" t="s">
        <v>1225</v>
      </c>
    </row>
    <row r="155" spans="1:3" ht="75">
      <c r="A155" s="243">
        <v>285</v>
      </c>
      <c r="B155" s="246" t="s">
        <v>1226</v>
      </c>
      <c r="C155" s="257" t="s">
        <v>1227</v>
      </c>
    </row>
    <row r="156" spans="1:3" ht="45">
      <c r="A156" s="243">
        <v>285</v>
      </c>
      <c r="B156" s="253" t="s">
        <v>1228</v>
      </c>
      <c r="C156" s="247" t="s">
        <v>1229</v>
      </c>
    </row>
    <row r="157" spans="1:3" ht="45">
      <c r="A157" s="243">
        <v>285</v>
      </c>
      <c r="B157" s="253" t="s">
        <v>1230</v>
      </c>
      <c r="C157" s="247" t="s">
        <v>1231</v>
      </c>
    </row>
    <row r="158" spans="1:3" ht="45">
      <c r="A158" s="243">
        <v>285</v>
      </c>
      <c r="B158" s="253" t="s">
        <v>1232</v>
      </c>
      <c r="C158" s="247" t="s">
        <v>1233</v>
      </c>
    </row>
    <row r="159" spans="1:3" ht="30">
      <c r="A159" s="243">
        <v>285</v>
      </c>
      <c r="B159" s="253" t="s">
        <v>1234</v>
      </c>
      <c r="C159" s="247" t="s">
        <v>1235</v>
      </c>
    </row>
    <row r="160" spans="1:3" ht="45">
      <c r="A160" s="243">
        <v>285</v>
      </c>
      <c r="B160" s="253" t="s">
        <v>1236</v>
      </c>
      <c r="C160" s="247" t="s">
        <v>1237</v>
      </c>
    </row>
    <row r="161" spans="1:3" ht="90">
      <c r="A161" s="243">
        <v>285</v>
      </c>
      <c r="B161" s="253" t="s">
        <v>1238</v>
      </c>
      <c r="C161" s="247" t="s">
        <v>1239</v>
      </c>
    </row>
    <row r="162" spans="1:3" ht="75">
      <c r="A162" s="243">
        <v>285</v>
      </c>
      <c r="B162" s="253" t="s">
        <v>1240</v>
      </c>
      <c r="C162" s="247" t="s">
        <v>1241</v>
      </c>
    </row>
    <row r="163" spans="1:3" ht="105">
      <c r="A163" s="243">
        <v>285</v>
      </c>
      <c r="B163" s="253" t="s">
        <v>1242</v>
      </c>
      <c r="C163" s="247" t="s">
        <v>1243</v>
      </c>
    </row>
    <row r="164" spans="1:3" ht="45">
      <c r="A164" s="243">
        <v>285</v>
      </c>
      <c r="B164" s="253" t="s">
        <v>1244</v>
      </c>
      <c r="C164" s="247" t="s">
        <v>1245</v>
      </c>
    </row>
    <row r="165" spans="1:3" ht="28.5">
      <c r="A165" s="292">
        <v>287</v>
      </c>
      <c r="B165" s="293"/>
      <c r="C165" s="249" t="s">
        <v>612</v>
      </c>
    </row>
    <row r="166" spans="1:230" ht="15">
      <c r="A166" s="243">
        <v>287</v>
      </c>
      <c r="B166" s="246" t="s">
        <v>1246</v>
      </c>
      <c r="C166" s="269" t="s">
        <v>1247</v>
      </c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V166" s="270"/>
      <c r="W166" s="270"/>
      <c r="X166" s="270"/>
      <c r="Y166" s="270"/>
      <c r="Z166" s="270"/>
      <c r="AA166" s="270"/>
      <c r="AB166" s="270"/>
      <c r="AC166" s="270"/>
      <c r="AD166" s="270"/>
      <c r="AE166" s="270"/>
      <c r="AF166" s="270"/>
      <c r="AG166" s="270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  <c r="CA166" s="270"/>
      <c r="CB166" s="270"/>
      <c r="CC166" s="270"/>
      <c r="CD166" s="270"/>
      <c r="CE166" s="270"/>
      <c r="CF166" s="270"/>
      <c r="CG166" s="270"/>
      <c r="CH166" s="270"/>
      <c r="CI166" s="270"/>
      <c r="CJ166" s="270"/>
      <c r="CK166" s="270"/>
      <c r="CL166" s="270"/>
      <c r="CM166" s="270"/>
      <c r="CN166" s="270"/>
      <c r="CO166" s="270"/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0"/>
      <c r="DG166" s="270"/>
      <c r="DH166" s="270"/>
      <c r="DI166" s="270"/>
      <c r="DJ166" s="270"/>
      <c r="DK166" s="270"/>
      <c r="DL166" s="270"/>
      <c r="DM166" s="270"/>
      <c r="DN166" s="270"/>
      <c r="DO166" s="270"/>
      <c r="DP166" s="270"/>
      <c r="DQ166" s="270"/>
      <c r="DR166" s="270"/>
      <c r="DS166" s="270"/>
      <c r="DT166" s="270"/>
      <c r="DU166" s="270"/>
      <c r="DV166" s="270"/>
      <c r="DW166" s="270"/>
      <c r="DX166" s="270"/>
      <c r="DY166" s="270"/>
      <c r="DZ166" s="270"/>
      <c r="EA166" s="270"/>
      <c r="EB166" s="270"/>
      <c r="EC166" s="270"/>
      <c r="ED166" s="270"/>
      <c r="EE166" s="270"/>
      <c r="EF166" s="270"/>
      <c r="EG166" s="270"/>
      <c r="EH166" s="270"/>
      <c r="EI166" s="270"/>
      <c r="EJ166" s="270"/>
      <c r="EK166" s="270"/>
      <c r="EL166" s="270"/>
      <c r="EM166" s="270"/>
      <c r="EN166" s="270"/>
      <c r="EO166" s="270"/>
      <c r="EP166" s="270"/>
      <c r="EQ166" s="270"/>
      <c r="ER166" s="270"/>
      <c r="ES166" s="270"/>
      <c r="ET166" s="270"/>
      <c r="EU166" s="270"/>
      <c r="EV166" s="270"/>
      <c r="EW166" s="270"/>
      <c r="EX166" s="270"/>
      <c r="EY166" s="270"/>
      <c r="EZ166" s="270"/>
      <c r="FA166" s="270"/>
      <c r="FB166" s="270"/>
      <c r="FC166" s="270"/>
      <c r="FD166" s="270"/>
      <c r="FE166" s="270"/>
      <c r="FF166" s="270"/>
      <c r="FG166" s="270"/>
      <c r="FH166" s="270"/>
      <c r="FI166" s="270"/>
      <c r="FJ166" s="270"/>
      <c r="FK166" s="270"/>
      <c r="FL166" s="270"/>
      <c r="FM166" s="270"/>
      <c r="FN166" s="270"/>
      <c r="FO166" s="270"/>
      <c r="FP166" s="270"/>
      <c r="FQ166" s="270"/>
      <c r="FR166" s="270"/>
      <c r="FS166" s="270"/>
      <c r="FT166" s="270"/>
      <c r="FU166" s="270"/>
      <c r="FV166" s="270"/>
      <c r="FW166" s="270"/>
      <c r="FX166" s="270"/>
      <c r="FY166" s="270"/>
      <c r="FZ166" s="270"/>
      <c r="GA166" s="270"/>
      <c r="GB166" s="270"/>
      <c r="GC166" s="270"/>
      <c r="GD166" s="270"/>
      <c r="GE166" s="270"/>
      <c r="GF166" s="270"/>
      <c r="GG166" s="270"/>
      <c r="GH166" s="270"/>
      <c r="GI166" s="270"/>
      <c r="GJ166" s="270"/>
      <c r="GK166" s="270"/>
      <c r="GL166" s="270"/>
      <c r="GM166" s="270"/>
      <c r="GN166" s="270"/>
      <c r="GO166" s="270"/>
      <c r="GP166" s="270"/>
      <c r="GQ166" s="270"/>
      <c r="GR166" s="270"/>
      <c r="GS166" s="270"/>
      <c r="GT166" s="270"/>
      <c r="GU166" s="270"/>
      <c r="GV166" s="270"/>
      <c r="GW166" s="270"/>
      <c r="GX166" s="270"/>
      <c r="GY166" s="270"/>
      <c r="GZ166" s="270"/>
      <c r="HA166" s="270"/>
      <c r="HB166" s="270"/>
      <c r="HC166" s="270"/>
      <c r="HD166" s="270"/>
      <c r="HE166" s="270"/>
      <c r="HF166" s="270"/>
      <c r="HG166" s="270"/>
      <c r="HH166" s="270"/>
      <c r="HI166" s="270"/>
      <c r="HJ166" s="270"/>
      <c r="HK166" s="270"/>
      <c r="HL166" s="270"/>
      <c r="HM166" s="270"/>
      <c r="HN166" s="270"/>
      <c r="HO166" s="270"/>
      <c r="HP166" s="270"/>
      <c r="HQ166" s="270"/>
      <c r="HR166" s="270"/>
      <c r="HS166" s="270"/>
      <c r="HT166" s="270"/>
      <c r="HU166" s="270"/>
      <c r="HV166" s="270"/>
    </row>
    <row r="167" spans="1:3" ht="45">
      <c r="A167" s="243">
        <v>287</v>
      </c>
      <c r="B167" s="246" t="s">
        <v>1248</v>
      </c>
      <c r="C167" s="247" t="s">
        <v>1249</v>
      </c>
    </row>
    <row r="168" spans="1:3" ht="45">
      <c r="A168" s="243">
        <v>287</v>
      </c>
      <c r="B168" s="246" t="s">
        <v>1250</v>
      </c>
      <c r="C168" s="247" t="s">
        <v>1251</v>
      </c>
    </row>
    <row r="169" spans="1:3" ht="30">
      <c r="A169" s="243">
        <v>287</v>
      </c>
      <c r="B169" s="246" t="s">
        <v>1252</v>
      </c>
      <c r="C169" s="247" t="s">
        <v>1253</v>
      </c>
    </row>
    <row r="170" spans="1:230" ht="28.5">
      <c r="A170" s="292">
        <v>288</v>
      </c>
      <c r="B170" s="293"/>
      <c r="C170" s="249" t="s">
        <v>1254</v>
      </c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1"/>
      <c r="AH170" s="251"/>
      <c r="AI170" s="251"/>
      <c r="AJ170" s="251"/>
      <c r="AK170" s="251"/>
      <c r="AL170" s="251"/>
      <c r="AM170" s="251"/>
      <c r="AN170" s="251"/>
      <c r="AO170" s="251"/>
      <c r="AP170" s="251"/>
      <c r="AQ170" s="251"/>
      <c r="AR170" s="251"/>
      <c r="AS170" s="251"/>
      <c r="AT170" s="251"/>
      <c r="AU170" s="251"/>
      <c r="AV170" s="251"/>
      <c r="AW170" s="251"/>
      <c r="AX170" s="251"/>
      <c r="AY170" s="251"/>
      <c r="AZ170" s="251"/>
      <c r="BA170" s="251"/>
      <c r="BB170" s="251"/>
      <c r="BC170" s="251"/>
      <c r="BD170" s="251"/>
      <c r="BE170" s="251"/>
      <c r="BF170" s="251"/>
      <c r="BG170" s="251"/>
      <c r="BH170" s="251"/>
      <c r="BI170" s="251"/>
      <c r="BJ170" s="251"/>
      <c r="BK170" s="251"/>
      <c r="BL170" s="251"/>
      <c r="BM170" s="251"/>
      <c r="BN170" s="251"/>
      <c r="BO170" s="251"/>
      <c r="BP170" s="251"/>
      <c r="BQ170" s="251"/>
      <c r="BR170" s="251"/>
      <c r="BS170" s="251"/>
      <c r="BT170" s="251"/>
      <c r="BU170" s="251"/>
      <c r="BV170" s="251"/>
      <c r="BW170" s="251"/>
      <c r="BX170" s="251"/>
      <c r="BY170" s="251"/>
      <c r="BZ170" s="251"/>
      <c r="CA170" s="251"/>
      <c r="CB170" s="251"/>
      <c r="CC170" s="251"/>
      <c r="CD170" s="251"/>
      <c r="CE170" s="251"/>
      <c r="CF170" s="251"/>
      <c r="CG170" s="251"/>
      <c r="CH170" s="251"/>
      <c r="CI170" s="251"/>
      <c r="CJ170" s="251"/>
      <c r="CK170" s="251"/>
      <c r="CL170" s="251"/>
      <c r="CM170" s="251"/>
      <c r="CN170" s="251"/>
      <c r="CO170" s="251"/>
      <c r="CP170" s="251"/>
      <c r="CQ170" s="251"/>
      <c r="CR170" s="251"/>
      <c r="CS170" s="251"/>
      <c r="CT170" s="251"/>
      <c r="CU170" s="251"/>
      <c r="CV170" s="251"/>
      <c r="CW170" s="251"/>
      <c r="CX170" s="251"/>
      <c r="CY170" s="251"/>
      <c r="CZ170" s="251"/>
      <c r="DA170" s="251"/>
      <c r="DB170" s="251"/>
      <c r="DC170" s="251"/>
      <c r="DD170" s="251"/>
      <c r="DE170" s="251"/>
      <c r="DF170" s="251"/>
      <c r="DG170" s="251"/>
      <c r="DH170" s="251"/>
      <c r="DI170" s="251"/>
      <c r="DJ170" s="251"/>
      <c r="DK170" s="251"/>
      <c r="DL170" s="251"/>
      <c r="DM170" s="251"/>
      <c r="DN170" s="251"/>
      <c r="DO170" s="251"/>
      <c r="DP170" s="251"/>
      <c r="DQ170" s="251"/>
      <c r="DR170" s="251"/>
      <c r="DS170" s="251"/>
      <c r="DT170" s="251"/>
      <c r="DU170" s="251"/>
      <c r="DV170" s="251"/>
      <c r="DW170" s="251"/>
      <c r="DX170" s="251"/>
      <c r="DY170" s="251"/>
      <c r="DZ170" s="251"/>
      <c r="EA170" s="251"/>
      <c r="EB170" s="251"/>
      <c r="EC170" s="251"/>
      <c r="ED170" s="251"/>
      <c r="EE170" s="251"/>
      <c r="EF170" s="251"/>
      <c r="EG170" s="251"/>
      <c r="EH170" s="251"/>
      <c r="EI170" s="251"/>
      <c r="EJ170" s="251"/>
      <c r="EK170" s="251"/>
      <c r="EL170" s="251"/>
      <c r="EM170" s="251"/>
      <c r="EN170" s="251"/>
      <c r="EO170" s="251"/>
      <c r="EP170" s="251"/>
      <c r="EQ170" s="251"/>
      <c r="ER170" s="251"/>
      <c r="ES170" s="251"/>
      <c r="ET170" s="251"/>
      <c r="EU170" s="251"/>
      <c r="EV170" s="251"/>
      <c r="EW170" s="251"/>
      <c r="EX170" s="251"/>
      <c r="EY170" s="251"/>
      <c r="EZ170" s="251"/>
      <c r="FA170" s="251"/>
      <c r="FB170" s="251"/>
      <c r="FC170" s="251"/>
      <c r="FD170" s="251"/>
      <c r="FE170" s="251"/>
      <c r="FF170" s="251"/>
      <c r="FG170" s="251"/>
      <c r="FH170" s="251"/>
      <c r="FI170" s="251"/>
      <c r="FJ170" s="251"/>
      <c r="FK170" s="251"/>
      <c r="FL170" s="251"/>
      <c r="FM170" s="251"/>
      <c r="FN170" s="251"/>
      <c r="FO170" s="251"/>
      <c r="FP170" s="251"/>
      <c r="FQ170" s="251"/>
      <c r="FR170" s="251"/>
      <c r="FS170" s="251"/>
      <c r="FT170" s="251"/>
      <c r="FU170" s="251"/>
      <c r="FV170" s="251"/>
      <c r="FW170" s="251"/>
      <c r="FX170" s="251"/>
      <c r="FY170" s="251"/>
      <c r="FZ170" s="251"/>
      <c r="GA170" s="251"/>
      <c r="GB170" s="251"/>
      <c r="GC170" s="251"/>
      <c r="GD170" s="251"/>
      <c r="GE170" s="251"/>
      <c r="GF170" s="251"/>
      <c r="GG170" s="251"/>
      <c r="GH170" s="251"/>
      <c r="GI170" s="251"/>
      <c r="GJ170" s="251"/>
      <c r="GK170" s="251"/>
      <c r="GL170" s="251"/>
      <c r="GM170" s="251"/>
      <c r="GN170" s="251"/>
      <c r="GO170" s="251"/>
      <c r="GP170" s="251"/>
      <c r="GQ170" s="251"/>
      <c r="GR170" s="251"/>
      <c r="GS170" s="251"/>
      <c r="GT170" s="251"/>
      <c r="GU170" s="251"/>
      <c r="GV170" s="251"/>
      <c r="GW170" s="251"/>
      <c r="GX170" s="251"/>
      <c r="GY170" s="251"/>
      <c r="GZ170" s="251"/>
      <c r="HA170" s="251"/>
      <c r="HB170" s="251"/>
      <c r="HC170" s="251"/>
      <c r="HD170" s="251"/>
      <c r="HE170" s="251"/>
      <c r="HF170" s="251"/>
      <c r="HG170" s="251"/>
      <c r="HH170" s="251"/>
      <c r="HI170" s="251"/>
      <c r="HJ170" s="251"/>
      <c r="HK170" s="251"/>
      <c r="HL170" s="251"/>
      <c r="HM170" s="251"/>
      <c r="HN170" s="251"/>
      <c r="HO170" s="251"/>
      <c r="HP170" s="251"/>
      <c r="HQ170" s="251"/>
      <c r="HR170" s="251"/>
      <c r="HS170" s="251"/>
      <c r="HT170" s="251"/>
      <c r="HU170" s="251"/>
      <c r="HV170" s="251"/>
    </row>
    <row r="171" spans="1:230" ht="45">
      <c r="A171" s="272">
        <v>288</v>
      </c>
      <c r="B171" s="273" t="s">
        <v>1120</v>
      </c>
      <c r="C171" s="274" t="s">
        <v>1255</v>
      </c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5"/>
      <c r="AE171" s="275"/>
      <c r="AF171" s="275"/>
      <c r="AG171" s="275"/>
      <c r="AH171" s="275"/>
      <c r="AI171" s="275"/>
      <c r="AJ171" s="275"/>
      <c r="AK171" s="275"/>
      <c r="AL171" s="275"/>
      <c r="AM171" s="275"/>
      <c r="AN171" s="275"/>
      <c r="AO171" s="275"/>
      <c r="AP171" s="275"/>
      <c r="AQ171" s="275"/>
      <c r="AR171" s="275"/>
      <c r="AS171" s="275"/>
      <c r="AT171" s="275"/>
      <c r="AU171" s="275"/>
      <c r="AV171" s="275"/>
      <c r="AW171" s="275"/>
      <c r="AX171" s="275"/>
      <c r="AY171" s="275"/>
      <c r="AZ171" s="275"/>
      <c r="BA171" s="275"/>
      <c r="BB171" s="275"/>
      <c r="BC171" s="275"/>
      <c r="BD171" s="275"/>
      <c r="BE171" s="275"/>
      <c r="BF171" s="275"/>
      <c r="BG171" s="275"/>
      <c r="BH171" s="275"/>
      <c r="BI171" s="275"/>
      <c r="BJ171" s="275"/>
      <c r="BK171" s="275"/>
      <c r="BL171" s="275"/>
      <c r="BM171" s="275"/>
      <c r="BN171" s="275"/>
      <c r="BO171" s="275"/>
      <c r="BP171" s="275"/>
      <c r="BQ171" s="275"/>
      <c r="BR171" s="275"/>
      <c r="BS171" s="275"/>
      <c r="BT171" s="275"/>
      <c r="BU171" s="275"/>
      <c r="BV171" s="275"/>
      <c r="BW171" s="275"/>
      <c r="BX171" s="275"/>
      <c r="BY171" s="275"/>
      <c r="BZ171" s="275"/>
      <c r="CA171" s="275"/>
      <c r="CB171" s="275"/>
      <c r="CC171" s="275"/>
      <c r="CD171" s="275"/>
      <c r="CE171" s="275"/>
      <c r="CF171" s="275"/>
      <c r="CG171" s="275"/>
      <c r="CH171" s="275"/>
      <c r="CI171" s="275"/>
      <c r="CJ171" s="275"/>
      <c r="CK171" s="275"/>
      <c r="CL171" s="275"/>
      <c r="CM171" s="275"/>
      <c r="CN171" s="275"/>
      <c r="CO171" s="275"/>
      <c r="CP171" s="275"/>
      <c r="CQ171" s="275"/>
      <c r="CR171" s="275"/>
      <c r="CS171" s="275"/>
      <c r="CT171" s="275"/>
      <c r="CU171" s="275"/>
      <c r="CV171" s="275"/>
      <c r="CW171" s="275"/>
      <c r="CX171" s="275"/>
      <c r="CY171" s="275"/>
      <c r="CZ171" s="275"/>
      <c r="DA171" s="275"/>
      <c r="DB171" s="275"/>
      <c r="DC171" s="275"/>
      <c r="DD171" s="275"/>
      <c r="DE171" s="275"/>
      <c r="DF171" s="275"/>
      <c r="DG171" s="275"/>
      <c r="DH171" s="275"/>
      <c r="DI171" s="275"/>
      <c r="DJ171" s="275"/>
      <c r="DK171" s="275"/>
      <c r="DL171" s="275"/>
      <c r="DM171" s="275"/>
      <c r="DN171" s="275"/>
      <c r="DO171" s="275"/>
      <c r="DP171" s="275"/>
      <c r="DQ171" s="275"/>
      <c r="DR171" s="275"/>
      <c r="DS171" s="275"/>
      <c r="DT171" s="275"/>
      <c r="DU171" s="275"/>
      <c r="DV171" s="275"/>
      <c r="DW171" s="275"/>
      <c r="DX171" s="275"/>
      <c r="DY171" s="275"/>
      <c r="DZ171" s="275"/>
      <c r="EA171" s="275"/>
      <c r="EB171" s="275"/>
      <c r="EC171" s="275"/>
      <c r="ED171" s="275"/>
      <c r="EE171" s="275"/>
      <c r="EF171" s="275"/>
      <c r="EG171" s="275"/>
      <c r="EH171" s="275"/>
      <c r="EI171" s="275"/>
      <c r="EJ171" s="275"/>
      <c r="EK171" s="275"/>
      <c r="EL171" s="275"/>
      <c r="EM171" s="275"/>
      <c r="EN171" s="275"/>
      <c r="EO171" s="275"/>
      <c r="EP171" s="275"/>
      <c r="EQ171" s="275"/>
      <c r="ER171" s="275"/>
      <c r="ES171" s="275"/>
      <c r="ET171" s="275"/>
      <c r="EU171" s="275"/>
      <c r="EV171" s="275"/>
      <c r="EW171" s="275"/>
      <c r="EX171" s="275"/>
      <c r="EY171" s="275"/>
      <c r="EZ171" s="275"/>
      <c r="FA171" s="275"/>
      <c r="FB171" s="275"/>
      <c r="FC171" s="275"/>
      <c r="FD171" s="275"/>
      <c r="FE171" s="275"/>
      <c r="FF171" s="275"/>
      <c r="FG171" s="275"/>
      <c r="FH171" s="275"/>
      <c r="FI171" s="275"/>
      <c r="FJ171" s="275"/>
      <c r="FK171" s="275"/>
      <c r="FL171" s="275"/>
      <c r="FM171" s="275"/>
      <c r="FN171" s="275"/>
      <c r="FO171" s="275"/>
      <c r="FP171" s="275"/>
      <c r="FQ171" s="275"/>
      <c r="FR171" s="275"/>
      <c r="FS171" s="275"/>
      <c r="FT171" s="275"/>
      <c r="FU171" s="275"/>
      <c r="FV171" s="275"/>
      <c r="FW171" s="275"/>
      <c r="FX171" s="275"/>
      <c r="FY171" s="275"/>
      <c r="FZ171" s="275"/>
      <c r="GA171" s="275"/>
      <c r="GB171" s="275"/>
      <c r="GC171" s="275"/>
      <c r="GD171" s="275"/>
      <c r="GE171" s="275"/>
      <c r="GF171" s="275"/>
      <c r="GG171" s="275"/>
      <c r="GH171" s="275"/>
      <c r="GI171" s="275"/>
      <c r="GJ171" s="275"/>
      <c r="GK171" s="275"/>
      <c r="GL171" s="275"/>
      <c r="GM171" s="275"/>
      <c r="GN171" s="275"/>
      <c r="GO171" s="275"/>
      <c r="GP171" s="275"/>
      <c r="GQ171" s="275"/>
      <c r="GR171" s="275"/>
      <c r="GS171" s="275"/>
      <c r="GT171" s="275"/>
      <c r="GU171" s="275"/>
      <c r="GV171" s="275"/>
      <c r="GW171" s="275"/>
      <c r="GX171" s="275"/>
      <c r="GY171" s="275"/>
      <c r="GZ171" s="275"/>
      <c r="HA171" s="275"/>
      <c r="HB171" s="275"/>
      <c r="HC171" s="275"/>
      <c r="HD171" s="275"/>
      <c r="HE171" s="275"/>
      <c r="HF171" s="275"/>
      <c r="HG171" s="275"/>
      <c r="HH171" s="275"/>
      <c r="HI171" s="275"/>
      <c r="HJ171" s="275"/>
      <c r="HK171" s="275"/>
      <c r="HL171" s="275"/>
      <c r="HM171" s="275"/>
      <c r="HN171" s="275"/>
      <c r="HO171" s="275"/>
      <c r="HP171" s="275"/>
      <c r="HQ171" s="275"/>
      <c r="HR171" s="275"/>
      <c r="HS171" s="275"/>
      <c r="HT171" s="275"/>
      <c r="HU171" s="275"/>
      <c r="HV171" s="275"/>
    </row>
    <row r="172" spans="1:3" ht="30">
      <c r="A172" s="243">
        <v>288</v>
      </c>
      <c r="B172" s="246" t="s">
        <v>1256</v>
      </c>
      <c r="C172" s="258" t="s">
        <v>1257</v>
      </c>
    </row>
    <row r="173" spans="1:230" ht="30">
      <c r="A173" s="243">
        <v>288</v>
      </c>
      <c r="B173" s="246" t="s">
        <v>1258</v>
      </c>
      <c r="C173" s="247" t="s">
        <v>1181</v>
      </c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1"/>
      <c r="AU173" s="251"/>
      <c r="AV173" s="251"/>
      <c r="AW173" s="251"/>
      <c r="AX173" s="251"/>
      <c r="AY173" s="251"/>
      <c r="AZ173" s="251"/>
      <c r="BA173" s="251"/>
      <c r="BB173" s="251"/>
      <c r="BC173" s="251"/>
      <c r="BD173" s="251"/>
      <c r="BE173" s="251"/>
      <c r="BF173" s="251"/>
      <c r="BG173" s="251"/>
      <c r="BH173" s="251"/>
      <c r="BI173" s="251"/>
      <c r="BJ173" s="251"/>
      <c r="BK173" s="251"/>
      <c r="BL173" s="251"/>
      <c r="BM173" s="251"/>
      <c r="BN173" s="251"/>
      <c r="BO173" s="251"/>
      <c r="BP173" s="251"/>
      <c r="BQ173" s="251"/>
      <c r="BR173" s="251"/>
      <c r="BS173" s="251"/>
      <c r="BT173" s="251"/>
      <c r="BU173" s="251"/>
      <c r="BV173" s="251"/>
      <c r="BW173" s="251"/>
      <c r="BX173" s="251"/>
      <c r="BY173" s="251"/>
      <c r="BZ173" s="251"/>
      <c r="CA173" s="251"/>
      <c r="CB173" s="251"/>
      <c r="CC173" s="251"/>
      <c r="CD173" s="251"/>
      <c r="CE173" s="251"/>
      <c r="CF173" s="251"/>
      <c r="CG173" s="251"/>
      <c r="CH173" s="251"/>
      <c r="CI173" s="251"/>
      <c r="CJ173" s="251"/>
      <c r="CK173" s="251"/>
      <c r="CL173" s="251"/>
      <c r="CM173" s="251"/>
      <c r="CN173" s="251"/>
      <c r="CO173" s="251"/>
      <c r="CP173" s="251"/>
      <c r="CQ173" s="251"/>
      <c r="CR173" s="251"/>
      <c r="CS173" s="251"/>
      <c r="CT173" s="251"/>
      <c r="CU173" s="251"/>
      <c r="CV173" s="251"/>
      <c r="CW173" s="251"/>
      <c r="CX173" s="251"/>
      <c r="CY173" s="251"/>
      <c r="CZ173" s="251"/>
      <c r="DA173" s="251"/>
      <c r="DB173" s="251"/>
      <c r="DC173" s="251"/>
      <c r="DD173" s="251"/>
      <c r="DE173" s="251"/>
      <c r="DF173" s="251"/>
      <c r="DG173" s="251"/>
      <c r="DH173" s="251"/>
      <c r="DI173" s="251"/>
      <c r="DJ173" s="251"/>
      <c r="DK173" s="251"/>
      <c r="DL173" s="251"/>
      <c r="DM173" s="251"/>
      <c r="DN173" s="251"/>
      <c r="DO173" s="251"/>
      <c r="DP173" s="251"/>
      <c r="DQ173" s="251"/>
      <c r="DR173" s="251"/>
      <c r="DS173" s="251"/>
      <c r="DT173" s="251"/>
      <c r="DU173" s="251"/>
      <c r="DV173" s="251"/>
      <c r="DW173" s="251"/>
      <c r="DX173" s="251"/>
      <c r="DY173" s="251"/>
      <c r="DZ173" s="251"/>
      <c r="EA173" s="251"/>
      <c r="EB173" s="251"/>
      <c r="EC173" s="251"/>
      <c r="ED173" s="251"/>
      <c r="EE173" s="251"/>
      <c r="EF173" s="251"/>
      <c r="EG173" s="251"/>
      <c r="EH173" s="251"/>
      <c r="EI173" s="251"/>
      <c r="EJ173" s="251"/>
      <c r="EK173" s="251"/>
      <c r="EL173" s="251"/>
      <c r="EM173" s="251"/>
      <c r="EN173" s="251"/>
      <c r="EO173" s="251"/>
      <c r="EP173" s="251"/>
      <c r="EQ173" s="251"/>
      <c r="ER173" s="251"/>
      <c r="ES173" s="251"/>
      <c r="ET173" s="251"/>
      <c r="EU173" s="251"/>
      <c r="EV173" s="251"/>
      <c r="EW173" s="251"/>
      <c r="EX173" s="251"/>
      <c r="EY173" s="251"/>
      <c r="EZ173" s="251"/>
      <c r="FA173" s="251"/>
      <c r="FB173" s="251"/>
      <c r="FC173" s="251"/>
      <c r="FD173" s="251"/>
      <c r="FE173" s="251"/>
      <c r="FF173" s="251"/>
      <c r="FG173" s="251"/>
      <c r="FH173" s="251"/>
      <c r="FI173" s="251"/>
      <c r="FJ173" s="251"/>
      <c r="FK173" s="251"/>
      <c r="FL173" s="251"/>
      <c r="FM173" s="251"/>
      <c r="FN173" s="251"/>
      <c r="FO173" s="251"/>
      <c r="FP173" s="251"/>
      <c r="FQ173" s="251"/>
      <c r="FR173" s="251"/>
      <c r="FS173" s="251"/>
      <c r="FT173" s="251"/>
      <c r="FU173" s="251"/>
      <c r="FV173" s="251"/>
      <c r="FW173" s="251"/>
      <c r="FX173" s="251"/>
      <c r="FY173" s="251"/>
      <c r="FZ173" s="251"/>
      <c r="GA173" s="251"/>
      <c r="GB173" s="251"/>
      <c r="GC173" s="251"/>
      <c r="GD173" s="251"/>
      <c r="GE173" s="251"/>
      <c r="GF173" s="251"/>
      <c r="GG173" s="251"/>
      <c r="GH173" s="251"/>
      <c r="GI173" s="251"/>
      <c r="GJ173" s="251"/>
      <c r="GK173" s="251"/>
      <c r="GL173" s="251"/>
      <c r="GM173" s="251"/>
      <c r="GN173" s="251"/>
      <c r="GO173" s="251"/>
      <c r="GP173" s="251"/>
      <c r="GQ173" s="251"/>
      <c r="GR173" s="251"/>
      <c r="GS173" s="251"/>
      <c r="GT173" s="251"/>
      <c r="GU173" s="251"/>
      <c r="GV173" s="251"/>
      <c r="GW173" s="251"/>
      <c r="GX173" s="251"/>
      <c r="GY173" s="251"/>
      <c r="GZ173" s="251"/>
      <c r="HA173" s="251"/>
      <c r="HB173" s="251"/>
      <c r="HC173" s="251"/>
      <c r="HD173" s="251"/>
      <c r="HE173" s="251"/>
      <c r="HF173" s="251"/>
      <c r="HG173" s="251"/>
      <c r="HH173" s="251"/>
      <c r="HI173" s="251"/>
      <c r="HJ173" s="251"/>
      <c r="HK173" s="251"/>
      <c r="HL173" s="251"/>
      <c r="HM173" s="251"/>
      <c r="HN173" s="251"/>
      <c r="HO173" s="251"/>
      <c r="HP173" s="251"/>
      <c r="HQ173" s="251"/>
      <c r="HR173" s="251"/>
      <c r="HS173" s="251"/>
      <c r="HT173" s="251"/>
      <c r="HU173" s="251"/>
      <c r="HV173" s="251"/>
    </row>
    <row r="174" spans="1:230" ht="45">
      <c r="A174" s="243">
        <v>288</v>
      </c>
      <c r="B174" s="246" t="s">
        <v>1259</v>
      </c>
      <c r="C174" s="247" t="s">
        <v>1260</v>
      </c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1"/>
      <c r="AO174" s="251"/>
      <c r="AP174" s="251"/>
      <c r="AQ174" s="251"/>
      <c r="AR174" s="251"/>
      <c r="AS174" s="251"/>
      <c r="AT174" s="251"/>
      <c r="AU174" s="251"/>
      <c r="AV174" s="251"/>
      <c r="AW174" s="251"/>
      <c r="AX174" s="251"/>
      <c r="AY174" s="251"/>
      <c r="AZ174" s="251"/>
      <c r="BA174" s="251"/>
      <c r="BB174" s="251"/>
      <c r="BC174" s="251"/>
      <c r="BD174" s="251"/>
      <c r="BE174" s="251"/>
      <c r="BF174" s="251"/>
      <c r="BG174" s="251"/>
      <c r="BH174" s="251"/>
      <c r="BI174" s="251"/>
      <c r="BJ174" s="251"/>
      <c r="BK174" s="251"/>
      <c r="BL174" s="251"/>
      <c r="BM174" s="251"/>
      <c r="BN174" s="251"/>
      <c r="BO174" s="251"/>
      <c r="BP174" s="251"/>
      <c r="BQ174" s="251"/>
      <c r="BR174" s="251"/>
      <c r="BS174" s="251"/>
      <c r="BT174" s="251"/>
      <c r="BU174" s="251"/>
      <c r="BV174" s="251"/>
      <c r="BW174" s="251"/>
      <c r="BX174" s="251"/>
      <c r="BY174" s="251"/>
      <c r="BZ174" s="251"/>
      <c r="CA174" s="251"/>
      <c r="CB174" s="251"/>
      <c r="CC174" s="251"/>
      <c r="CD174" s="251"/>
      <c r="CE174" s="251"/>
      <c r="CF174" s="251"/>
      <c r="CG174" s="251"/>
      <c r="CH174" s="251"/>
      <c r="CI174" s="251"/>
      <c r="CJ174" s="251"/>
      <c r="CK174" s="251"/>
      <c r="CL174" s="251"/>
      <c r="CM174" s="251"/>
      <c r="CN174" s="251"/>
      <c r="CO174" s="251"/>
      <c r="CP174" s="251"/>
      <c r="CQ174" s="251"/>
      <c r="CR174" s="251"/>
      <c r="CS174" s="251"/>
      <c r="CT174" s="251"/>
      <c r="CU174" s="251"/>
      <c r="CV174" s="251"/>
      <c r="CW174" s="251"/>
      <c r="CX174" s="251"/>
      <c r="CY174" s="251"/>
      <c r="CZ174" s="251"/>
      <c r="DA174" s="251"/>
      <c r="DB174" s="251"/>
      <c r="DC174" s="251"/>
      <c r="DD174" s="251"/>
      <c r="DE174" s="251"/>
      <c r="DF174" s="251"/>
      <c r="DG174" s="251"/>
      <c r="DH174" s="251"/>
      <c r="DI174" s="251"/>
      <c r="DJ174" s="251"/>
      <c r="DK174" s="251"/>
      <c r="DL174" s="251"/>
      <c r="DM174" s="251"/>
      <c r="DN174" s="251"/>
      <c r="DO174" s="251"/>
      <c r="DP174" s="251"/>
      <c r="DQ174" s="251"/>
      <c r="DR174" s="251"/>
      <c r="DS174" s="251"/>
      <c r="DT174" s="251"/>
      <c r="DU174" s="251"/>
      <c r="DV174" s="251"/>
      <c r="DW174" s="251"/>
      <c r="DX174" s="251"/>
      <c r="DY174" s="251"/>
      <c r="DZ174" s="251"/>
      <c r="EA174" s="251"/>
      <c r="EB174" s="251"/>
      <c r="EC174" s="251"/>
      <c r="ED174" s="251"/>
      <c r="EE174" s="251"/>
      <c r="EF174" s="251"/>
      <c r="EG174" s="251"/>
      <c r="EH174" s="251"/>
      <c r="EI174" s="251"/>
      <c r="EJ174" s="251"/>
      <c r="EK174" s="251"/>
      <c r="EL174" s="251"/>
      <c r="EM174" s="251"/>
      <c r="EN174" s="251"/>
      <c r="EO174" s="251"/>
      <c r="EP174" s="251"/>
      <c r="EQ174" s="251"/>
      <c r="ER174" s="251"/>
      <c r="ES174" s="251"/>
      <c r="ET174" s="251"/>
      <c r="EU174" s="251"/>
      <c r="EV174" s="251"/>
      <c r="EW174" s="251"/>
      <c r="EX174" s="251"/>
      <c r="EY174" s="251"/>
      <c r="EZ174" s="251"/>
      <c r="FA174" s="251"/>
      <c r="FB174" s="251"/>
      <c r="FC174" s="251"/>
      <c r="FD174" s="251"/>
      <c r="FE174" s="251"/>
      <c r="FF174" s="251"/>
      <c r="FG174" s="251"/>
      <c r="FH174" s="251"/>
      <c r="FI174" s="251"/>
      <c r="FJ174" s="251"/>
      <c r="FK174" s="251"/>
      <c r="FL174" s="251"/>
      <c r="FM174" s="251"/>
      <c r="FN174" s="251"/>
      <c r="FO174" s="251"/>
      <c r="FP174" s="251"/>
      <c r="FQ174" s="251"/>
      <c r="FR174" s="251"/>
      <c r="FS174" s="251"/>
      <c r="FT174" s="251"/>
      <c r="FU174" s="251"/>
      <c r="FV174" s="251"/>
      <c r="FW174" s="251"/>
      <c r="FX174" s="251"/>
      <c r="FY174" s="251"/>
      <c r="FZ174" s="251"/>
      <c r="GA174" s="251"/>
      <c r="GB174" s="251"/>
      <c r="GC174" s="251"/>
      <c r="GD174" s="251"/>
      <c r="GE174" s="251"/>
      <c r="GF174" s="251"/>
      <c r="GG174" s="251"/>
      <c r="GH174" s="251"/>
      <c r="GI174" s="251"/>
      <c r="GJ174" s="251"/>
      <c r="GK174" s="251"/>
      <c r="GL174" s="251"/>
      <c r="GM174" s="251"/>
      <c r="GN174" s="251"/>
      <c r="GO174" s="251"/>
      <c r="GP174" s="251"/>
      <c r="GQ174" s="251"/>
      <c r="GR174" s="251"/>
      <c r="GS174" s="251"/>
      <c r="GT174" s="251"/>
      <c r="GU174" s="251"/>
      <c r="GV174" s="251"/>
      <c r="GW174" s="251"/>
      <c r="GX174" s="251"/>
      <c r="GY174" s="251"/>
      <c r="GZ174" s="251"/>
      <c r="HA174" s="251"/>
      <c r="HB174" s="251"/>
      <c r="HC174" s="251"/>
      <c r="HD174" s="251"/>
      <c r="HE174" s="251"/>
      <c r="HF174" s="251"/>
      <c r="HG174" s="251"/>
      <c r="HH174" s="251"/>
      <c r="HI174" s="251"/>
      <c r="HJ174" s="251"/>
      <c r="HK174" s="251"/>
      <c r="HL174" s="251"/>
      <c r="HM174" s="251"/>
      <c r="HN174" s="251"/>
      <c r="HO174" s="251"/>
      <c r="HP174" s="251"/>
      <c r="HQ174" s="251"/>
      <c r="HR174" s="251"/>
      <c r="HS174" s="251"/>
      <c r="HT174" s="251"/>
      <c r="HU174" s="251"/>
      <c r="HV174" s="251"/>
    </row>
    <row r="175" spans="1:3" ht="30">
      <c r="A175" s="243">
        <v>288</v>
      </c>
      <c r="B175" s="246" t="s">
        <v>1261</v>
      </c>
      <c r="C175" s="247" t="s">
        <v>1262</v>
      </c>
    </row>
    <row r="176" spans="1:3" ht="60">
      <c r="A176" s="243">
        <v>288</v>
      </c>
      <c r="B176" s="246" t="s">
        <v>1263</v>
      </c>
      <c r="C176" s="247" t="s">
        <v>1264</v>
      </c>
    </row>
    <row r="177" spans="1:230" ht="28.5">
      <c r="A177" s="292">
        <v>289</v>
      </c>
      <c r="B177" s="293"/>
      <c r="C177" s="249" t="s">
        <v>1265</v>
      </c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1"/>
      <c r="AU177" s="251"/>
      <c r="AV177" s="251"/>
      <c r="AW177" s="251"/>
      <c r="AX177" s="251"/>
      <c r="AY177" s="251"/>
      <c r="AZ177" s="251"/>
      <c r="BA177" s="251"/>
      <c r="BB177" s="251"/>
      <c r="BC177" s="251"/>
      <c r="BD177" s="251"/>
      <c r="BE177" s="251"/>
      <c r="BF177" s="251"/>
      <c r="BG177" s="251"/>
      <c r="BH177" s="251"/>
      <c r="BI177" s="251"/>
      <c r="BJ177" s="251"/>
      <c r="BK177" s="251"/>
      <c r="BL177" s="251"/>
      <c r="BM177" s="251"/>
      <c r="BN177" s="251"/>
      <c r="BO177" s="251"/>
      <c r="BP177" s="251"/>
      <c r="BQ177" s="251"/>
      <c r="BR177" s="251"/>
      <c r="BS177" s="251"/>
      <c r="BT177" s="251"/>
      <c r="BU177" s="251"/>
      <c r="BV177" s="251"/>
      <c r="BW177" s="251"/>
      <c r="BX177" s="251"/>
      <c r="BY177" s="251"/>
      <c r="BZ177" s="251"/>
      <c r="CA177" s="251"/>
      <c r="CB177" s="251"/>
      <c r="CC177" s="251"/>
      <c r="CD177" s="251"/>
      <c r="CE177" s="251"/>
      <c r="CF177" s="251"/>
      <c r="CG177" s="251"/>
      <c r="CH177" s="251"/>
      <c r="CI177" s="251"/>
      <c r="CJ177" s="251"/>
      <c r="CK177" s="251"/>
      <c r="CL177" s="251"/>
      <c r="CM177" s="251"/>
      <c r="CN177" s="251"/>
      <c r="CO177" s="251"/>
      <c r="CP177" s="251"/>
      <c r="CQ177" s="251"/>
      <c r="CR177" s="251"/>
      <c r="CS177" s="251"/>
      <c r="CT177" s="251"/>
      <c r="CU177" s="251"/>
      <c r="CV177" s="251"/>
      <c r="CW177" s="251"/>
      <c r="CX177" s="251"/>
      <c r="CY177" s="251"/>
      <c r="CZ177" s="251"/>
      <c r="DA177" s="251"/>
      <c r="DB177" s="251"/>
      <c r="DC177" s="251"/>
      <c r="DD177" s="251"/>
      <c r="DE177" s="251"/>
      <c r="DF177" s="251"/>
      <c r="DG177" s="251"/>
      <c r="DH177" s="251"/>
      <c r="DI177" s="251"/>
      <c r="DJ177" s="251"/>
      <c r="DK177" s="251"/>
      <c r="DL177" s="251"/>
      <c r="DM177" s="251"/>
      <c r="DN177" s="251"/>
      <c r="DO177" s="251"/>
      <c r="DP177" s="251"/>
      <c r="DQ177" s="251"/>
      <c r="DR177" s="251"/>
      <c r="DS177" s="251"/>
      <c r="DT177" s="251"/>
      <c r="DU177" s="251"/>
      <c r="DV177" s="251"/>
      <c r="DW177" s="251"/>
      <c r="DX177" s="251"/>
      <c r="DY177" s="251"/>
      <c r="DZ177" s="251"/>
      <c r="EA177" s="251"/>
      <c r="EB177" s="251"/>
      <c r="EC177" s="251"/>
      <c r="ED177" s="251"/>
      <c r="EE177" s="251"/>
      <c r="EF177" s="251"/>
      <c r="EG177" s="251"/>
      <c r="EH177" s="251"/>
      <c r="EI177" s="251"/>
      <c r="EJ177" s="251"/>
      <c r="EK177" s="251"/>
      <c r="EL177" s="251"/>
      <c r="EM177" s="251"/>
      <c r="EN177" s="251"/>
      <c r="EO177" s="251"/>
      <c r="EP177" s="251"/>
      <c r="EQ177" s="251"/>
      <c r="ER177" s="251"/>
      <c r="ES177" s="251"/>
      <c r="ET177" s="251"/>
      <c r="EU177" s="251"/>
      <c r="EV177" s="251"/>
      <c r="EW177" s="251"/>
      <c r="EX177" s="251"/>
      <c r="EY177" s="251"/>
      <c r="EZ177" s="251"/>
      <c r="FA177" s="251"/>
      <c r="FB177" s="251"/>
      <c r="FC177" s="251"/>
      <c r="FD177" s="251"/>
      <c r="FE177" s="251"/>
      <c r="FF177" s="251"/>
      <c r="FG177" s="251"/>
      <c r="FH177" s="251"/>
      <c r="FI177" s="251"/>
      <c r="FJ177" s="251"/>
      <c r="FK177" s="251"/>
      <c r="FL177" s="251"/>
      <c r="FM177" s="251"/>
      <c r="FN177" s="251"/>
      <c r="FO177" s="251"/>
      <c r="FP177" s="251"/>
      <c r="FQ177" s="251"/>
      <c r="FR177" s="251"/>
      <c r="FS177" s="251"/>
      <c r="FT177" s="251"/>
      <c r="FU177" s="251"/>
      <c r="FV177" s="251"/>
      <c r="FW177" s="251"/>
      <c r="FX177" s="251"/>
      <c r="FY177" s="251"/>
      <c r="FZ177" s="251"/>
      <c r="GA177" s="251"/>
      <c r="GB177" s="251"/>
      <c r="GC177" s="251"/>
      <c r="GD177" s="251"/>
      <c r="GE177" s="251"/>
      <c r="GF177" s="251"/>
      <c r="GG177" s="251"/>
      <c r="GH177" s="251"/>
      <c r="GI177" s="251"/>
      <c r="GJ177" s="251"/>
      <c r="GK177" s="251"/>
      <c r="GL177" s="251"/>
      <c r="GM177" s="251"/>
      <c r="GN177" s="251"/>
      <c r="GO177" s="251"/>
      <c r="GP177" s="251"/>
      <c r="GQ177" s="251"/>
      <c r="GR177" s="251"/>
      <c r="GS177" s="251"/>
      <c r="GT177" s="251"/>
      <c r="GU177" s="251"/>
      <c r="GV177" s="251"/>
      <c r="GW177" s="251"/>
      <c r="GX177" s="251"/>
      <c r="GY177" s="251"/>
      <c r="GZ177" s="251"/>
      <c r="HA177" s="251"/>
      <c r="HB177" s="251"/>
      <c r="HC177" s="251"/>
      <c r="HD177" s="251"/>
      <c r="HE177" s="251"/>
      <c r="HF177" s="251"/>
      <c r="HG177" s="251"/>
      <c r="HH177" s="251"/>
      <c r="HI177" s="251"/>
      <c r="HJ177" s="251"/>
      <c r="HK177" s="251"/>
      <c r="HL177" s="251"/>
      <c r="HM177" s="251"/>
      <c r="HN177" s="251"/>
      <c r="HO177" s="251"/>
      <c r="HP177" s="251"/>
      <c r="HQ177" s="251"/>
      <c r="HR177" s="251"/>
      <c r="HS177" s="251"/>
      <c r="HT177" s="251"/>
      <c r="HU177" s="251"/>
      <c r="HV177" s="251"/>
    </row>
    <row r="178" spans="1:3" ht="15">
      <c r="A178" s="243">
        <v>289</v>
      </c>
      <c r="B178" s="269" t="s">
        <v>1266</v>
      </c>
      <c r="C178" s="247" t="s">
        <v>1267</v>
      </c>
    </row>
    <row r="179" spans="1:3" ht="30">
      <c r="A179" s="243">
        <v>289</v>
      </c>
      <c r="B179" s="276" t="s">
        <v>1268</v>
      </c>
      <c r="C179" s="247" t="s">
        <v>1269</v>
      </c>
    </row>
    <row r="180" spans="1:3" ht="60">
      <c r="A180" s="243">
        <v>289</v>
      </c>
      <c r="B180" s="269" t="s">
        <v>1270</v>
      </c>
      <c r="C180" s="247" t="s">
        <v>1271</v>
      </c>
    </row>
    <row r="181" spans="1:3" ht="45">
      <c r="A181" s="243">
        <v>289</v>
      </c>
      <c r="B181" s="269" t="s">
        <v>1272</v>
      </c>
      <c r="C181" s="247" t="s">
        <v>1273</v>
      </c>
    </row>
    <row r="182" spans="1:230" ht="15">
      <c r="A182" s="292">
        <v>291</v>
      </c>
      <c r="B182" s="293"/>
      <c r="C182" s="249" t="s">
        <v>1274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1"/>
      <c r="AU182" s="251"/>
      <c r="AV182" s="251"/>
      <c r="AW182" s="251"/>
      <c r="AX182" s="251"/>
      <c r="AY182" s="251"/>
      <c r="AZ182" s="251"/>
      <c r="BA182" s="251"/>
      <c r="BB182" s="251"/>
      <c r="BC182" s="251"/>
      <c r="BD182" s="251"/>
      <c r="BE182" s="251"/>
      <c r="BF182" s="251"/>
      <c r="BG182" s="251"/>
      <c r="BH182" s="251"/>
      <c r="BI182" s="251"/>
      <c r="BJ182" s="251"/>
      <c r="BK182" s="251"/>
      <c r="BL182" s="251"/>
      <c r="BM182" s="251"/>
      <c r="BN182" s="251"/>
      <c r="BO182" s="251"/>
      <c r="BP182" s="251"/>
      <c r="BQ182" s="251"/>
      <c r="BR182" s="251"/>
      <c r="BS182" s="251"/>
      <c r="BT182" s="251"/>
      <c r="BU182" s="251"/>
      <c r="BV182" s="251"/>
      <c r="BW182" s="251"/>
      <c r="BX182" s="251"/>
      <c r="BY182" s="251"/>
      <c r="BZ182" s="251"/>
      <c r="CA182" s="251"/>
      <c r="CB182" s="251"/>
      <c r="CC182" s="251"/>
      <c r="CD182" s="251"/>
      <c r="CE182" s="251"/>
      <c r="CF182" s="251"/>
      <c r="CG182" s="251"/>
      <c r="CH182" s="251"/>
      <c r="CI182" s="251"/>
      <c r="CJ182" s="251"/>
      <c r="CK182" s="251"/>
      <c r="CL182" s="251"/>
      <c r="CM182" s="251"/>
      <c r="CN182" s="251"/>
      <c r="CO182" s="251"/>
      <c r="CP182" s="251"/>
      <c r="CQ182" s="251"/>
      <c r="CR182" s="251"/>
      <c r="CS182" s="251"/>
      <c r="CT182" s="251"/>
      <c r="CU182" s="251"/>
      <c r="CV182" s="251"/>
      <c r="CW182" s="251"/>
      <c r="CX182" s="251"/>
      <c r="CY182" s="251"/>
      <c r="CZ182" s="251"/>
      <c r="DA182" s="251"/>
      <c r="DB182" s="251"/>
      <c r="DC182" s="251"/>
      <c r="DD182" s="251"/>
      <c r="DE182" s="251"/>
      <c r="DF182" s="251"/>
      <c r="DG182" s="251"/>
      <c r="DH182" s="251"/>
      <c r="DI182" s="251"/>
      <c r="DJ182" s="251"/>
      <c r="DK182" s="251"/>
      <c r="DL182" s="251"/>
      <c r="DM182" s="251"/>
      <c r="DN182" s="251"/>
      <c r="DO182" s="251"/>
      <c r="DP182" s="251"/>
      <c r="DQ182" s="251"/>
      <c r="DR182" s="251"/>
      <c r="DS182" s="251"/>
      <c r="DT182" s="251"/>
      <c r="DU182" s="251"/>
      <c r="DV182" s="251"/>
      <c r="DW182" s="251"/>
      <c r="DX182" s="251"/>
      <c r="DY182" s="251"/>
      <c r="DZ182" s="251"/>
      <c r="EA182" s="251"/>
      <c r="EB182" s="251"/>
      <c r="EC182" s="251"/>
      <c r="ED182" s="251"/>
      <c r="EE182" s="251"/>
      <c r="EF182" s="251"/>
      <c r="EG182" s="251"/>
      <c r="EH182" s="251"/>
      <c r="EI182" s="251"/>
      <c r="EJ182" s="251"/>
      <c r="EK182" s="251"/>
      <c r="EL182" s="251"/>
      <c r="EM182" s="251"/>
      <c r="EN182" s="251"/>
      <c r="EO182" s="251"/>
      <c r="EP182" s="251"/>
      <c r="EQ182" s="251"/>
      <c r="ER182" s="251"/>
      <c r="ES182" s="251"/>
      <c r="ET182" s="251"/>
      <c r="EU182" s="251"/>
      <c r="EV182" s="251"/>
      <c r="EW182" s="251"/>
      <c r="EX182" s="251"/>
      <c r="EY182" s="251"/>
      <c r="EZ182" s="251"/>
      <c r="FA182" s="251"/>
      <c r="FB182" s="251"/>
      <c r="FC182" s="251"/>
      <c r="FD182" s="251"/>
      <c r="FE182" s="251"/>
      <c r="FF182" s="251"/>
      <c r="FG182" s="251"/>
      <c r="FH182" s="251"/>
      <c r="FI182" s="251"/>
      <c r="FJ182" s="251"/>
      <c r="FK182" s="251"/>
      <c r="FL182" s="251"/>
      <c r="FM182" s="251"/>
      <c r="FN182" s="251"/>
      <c r="FO182" s="251"/>
      <c r="FP182" s="251"/>
      <c r="FQ182" s="251"/>
      <c r="FR182" s="251"/>
      <c r="FS182" s="251"/>
      <c r="FT182" s="251"/>
      <c r="FU182" s="251"/>
      <c r="FV182" s="251"/>
      <c r="FW182" s="251"/>
      <c r="FX182" s="251"/>
      <c r="FY182" s="251"/>
      <c r="FZ182" s="251"/>
      <c r="GA182" s="251"/>
      <c r="GB182" s="251"/>
      <c r="GC182" s="251"/>
      <c r="GD182" s="251"/>
      <c r="GE182" s="251"/>
      <c r="GF182" s="251"/>
      <c r="GG182" s="251"/>
      <c r="GH182" s="251"/>
      <c r="GI182" s="251"/>
      <c r="GJ182" s="251"/>
      <c r="GK182" s="251"/>
      <c r="GL182" s="251"/>
      <c r="GM182" s="251"/>
      <c r="GN182" s="251"/>
      <c r="GO182" s="251"/>
      <c r="GP182" s="251"/>
      <c r="GQ182" s="251"/>
      <c r="GR182" s="251"/>
      <c r="GS182" s="251"/>
      <c r="GT182" s="251"/>
      <c r="GU182" s="251"/>
      <c r="GV182" s="251"/>
      <c r="GW182" s="251"/>
      <c r="GX182" s="251"/>
      <c r="GY182" s="251"/>
      <c r="GZ182" s="251"/>
      <c r="HA182" s="251"/>
      <c r="HB182" s="251"/>
      <c r="HC182" s="251"/>
      <c r="HD182" s="251"/>
      <c r="HE182" s="251"/>
      <c r="HF182" s="251"/>
      <c r="HG182" s="251"/>
      <c r="HH182" s="251"/>
      <c r="HI182" s="251"/>
      <c r="HJ182" s="251"/>
      <c r="HK182" s="251"/>
      <c r="HL182" s="251"/>
      <c r="HM182" s="251"/>
      <c r="HN182" s="251"/>
      <c r="HO182" s="251"/>
      <c r="HP182" s="251"/>
      <c r="HQ182" s="251"/>
      <c r="HR182" s="251"/>
      <c r="HS182" s="251"/>
      <c r="HT182" s="251"/>
      <c r="HU182" s="251"/>
      <c r="HV182" s="251"/>
    </row>
    <row r="183" spans="1:230" ht="15">
      <c r="A183" s="292">
        <v>292</v>
      </c>
      <c r="B183" s="293"/>
      <c r="C183" s="244" t="s">
        <v>1275</v>
      </c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1"/>
      <c r="AU183" s="251"/>
      <c r="AV183" s="251"/>
      <c r="AW183" s="251"/>
      <c r="AX183" s="251"/>
      <c r="AY183" s="251"/>
      <c r="AZ183" s="251"/>
      <c r="BA183" s="251"/>
      <c r="BB183" s="251"/>
      <c r="BC183" s="251"/>
      <c r="BD183" s="251"/>
      <c r="BE183" s="251"/>
      <c r="BF183" s="251"/>
      <c r="BG183" s="251"/>
      <c r="BH183" s="251"/>
      <c r="BI183" s="251"/>
      <c r="BJ183" s="251"/>
      <c r="BK183" s="251"/>
      <c r="BL183" s="251"/>
      <c r="BM183" s="251"/>
      <c r="BN183" s="251"/>
      <c r="BO183" s="251"/>
      <c r="BP183" s="251"/>
      <c r="BQ183" s="251"/>
      <c r="BR183" s="251"/>
      <c r="BS183" s="251"/>
      <c r="BT183" s="251"/>
      <c r="BU183" s="251"/>
      <c r="BV183" s="251"/>
      <c r="BW183" s="251"/>
      <c r="BX183" s="251"/>
      <c r="BY183" s="251"/>
      <c r="BZ183" s="251"/>
      <c r="CA183" s="251"/>
      <c r="CB183" s="251"/>
      <c r="CC183" s="251"/>
      <c r="CD183" s="251"/>
      <c r="CE183" s="251"/>
      <c r="CF183" s="251"/>
      <c r="CG183" s="251"/>
      <c r="CH183" s="251"/>
      <c r="CI183" s="251"/>
      <c r="CJ183" s="251"/>
      <c r="CK183" s="251"/>
      <c r="CL183" s="251"/>
      <c r="CM183" s="251"/>
      <c r="CN183" s="251"/>
      <c r="CO183" s="251"/>
      <c r="CP183" s="251"/>
      <c r="CQ183" s="251"/>
      <c r="CR183" s="251"/>
      <c r="CS183" s="251"/>
      <c r="CT183" s="251"/>
      <c r="CU183" s="251"/>
      <c r="CV183" s="251"/>
      <c r="CW183" s="251"/>
      <c r="CX183" s="251"/>
      <c r="CY183" s="251"/>
      <c r="CZ183" s="251"/>
      <c r="DA183" s="251"/>
      <c r="DB183" s="251"/>
      <c r="DC183" s="251"/>
      <c r="DD183" s="251"/>
      <c r="DE183" s="251"/>
      <c r="DF183" s="251"/>
      <c r="DG183" s="251"/>
      <c r="DH183" s="251"/>
      <c r="DI183" s="251"/>
      <c r="DJ183" s="251"/>
      <c r="DK183" s="251"/>
      <c r="DL183" s="251"/>
      <c r="DM183" s="251"/>
      <c r="DN183" s="251"/>
      <c r="DO183" s="251"/>
      <c r="DP183" s="251"/>
      <c r="DQ183" s="251"/>
      <c r="DR183" s="251"/>
      <c r="DS183" s="251"/>
      <c r="DT183" s="251"/>
      <c r="DU183" s="251"/>
      <c r="DV183" s="251"/>
      <c r="DW183" s="251"/>
      <c r="DX183" s="251"/>
      <c r="DY183" s="251"/>
      <c r="DZ183" s="251"/>
      <c r="EA183" s="251"/>
      <c r="EB183" s="251"/>
      <c r="EC183" s="251"/>
      <c r="ED183" s="251"/>
      <c r="EE183" s="251"/>
      <c r="EF183" s="251"/>
      <c r="EG183" s="251"/>
      <c r="EH183" s="251"/>
      <c r="EI183" s="251"/>
      <c r="EJ183" s="251"/>
      <c r="EK183" s="251"/>
      <c r="EL183" s="251"/>
      <c r="EM183" s="251"/>
      <c r="EN183" s="251"/>
      <c r="EO183" s="251"/>
      <c r="EP183" s="251"/>
      <c r="EQ183" s="251"/>
      <c r="ER183" s="251"/>
      <c r="ES183" s="251"/>
      <c r="ET183" s="251"/>
      <c r="EU183" s="251"/>
      <c r="EV183" s="251"/>
      <c r="EW183" s="251"/>
      <c r="EX183" s="251"/>
      <c r="EY183" s="251"/>
      <c r="EZ183" s="251"/>
      <c r="FA183" s="251"/>
      <c r="FB183" s="251"/>
      <c r="FC183" s="251"/>
      <c r="FD183" s="251"/>
      <c r="FE183" s="251"/>
      <c r="FF183" s="251"/>
      <c r="FG183" s="251"/>
      <c r="FH183" s="251"/>
      <c r="FI183" s="251"/>
      <c r="FJ183" s="251"/>
      <c r="FK183" s="251"/>
      <c r="FL183" s="251"/>
      <c r="FM183" s="251"/>
      <c r="FN183" s="251"/>
      <c r="FO183" s="251"/>
      <c r="FP183" s="251"/>
      <c r="FQ183" s="251"/>
      <c r="FR183" s="251"/>
      <c r="FS183" s="251"/>
      <c r="FT183" s="251"/>
      <c r="FU183" s="251"/>
      <c r="FV183" s="251"/>
      <c r="FW183" s="251"/>
      <c r="FX183" s="251"/>
      <c r="FY183" s="251"/>
      <c r="FZ183" s="251"/>
      <c r="GA183" s="251"/>
      <c r="GB183" s="251"/>
      <c r="GC183" s="251"/>
      <c r="GD183" s="251"/>
      <c r="GE183" s="251"/>
      <c r="GF183" s="251"/>
      <c r="GG183" s="251"/>
      <c r="GH183" s="251"/>
      <c r="GI183" s="251"/>
      <c r="GJ183" s="251"/>
      <c r="GK183" s="251"/>
      <c r="GL183" s="251"/>
      <c r="GM183" s="251"/>
      <c r="GN183" s="251"/>
      <c r="GO183" s="251"/>
      <c r="GP183" s="251"/>
      <c r="GQ183" s="251"/>
      <c r="GR183" s="251"/>
      <c r="GS183" s="251"/>
      <c r="GT183" s="251"/>
      <c r="GU183" s="251"/>
      <c r="GV183" s="251"/>
      <c r="GW183" s="251"/>
      <c r="GX183" s="251"/>
      <c r="GY183" s="251"/>
      <c r="GZ183" s="251"/>
      <c r="HA183" s="251"/>
      <c r="HB183" s="251"/>
      <c r="HC183" s="251"/>
      <c r="HD183" s="251"/>
      <c r="HE183" s="251"/>
      <c r="HF183" s="251"/>
      <c r="HG183" s="251"/>
      <c r="HH183" s="251"/>
      <c r="HI183" s="251"/>
      <c r="HJ183" s="251"/>
      <c r="HK183" s="251"/>
      <c r="HL183" s="251"/>
      <c r="HM183" s="251"/>
      <c r="HN183" s="251"/>
      <c r="HO183" s="251"/>
      <c r="HP183" s="251"/>
      <c r="HQ183" s="251"/>
      <c r="HR183" s="251"/>
      <c r="HS183" s="251"/>
      <c r="HT183" s="251"/>
      <c r="HU183" s="251"/>
      <c r="HV183" s="251"/>
    </row>
    <row r="184" spans="1:230" ht="15">
      <c r="A184" s="292">
        <v>318</v>
      </c>
      <c r="B184" s="293"/>
      <c r="C184" s="244" t="s">
        <v>1276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251"/>
      <c r="AK184" s="251"/>
      <c r="AL184" s="251"/>
      <c r="AM184" s="251"/>
      <c r="AN184" s="251"/>
      <c r="AO184" s="251"/>
      <c r="AP184" s="251"/>
      <c r="AQ184" s="251"/>
      <c r="AR184" s="251"/>
      <c r="AS184" s="251"/>
      <c r="AT184" s="251"/>
      <c r="AU184" s="251"/>
      <c r="AV184" s="251"/>
      <c r="AW184" s="251"/>
      <c r="AX184" s="251"/>
      <c r="AY184" s="251"/>
      <c r="AZ184" s="251"/>
      <c r="BA184" s="251"/>
      <c r="BB184" s="251"/>
      <c r="BC184" s="251"/>
      <c r="BD184" s="251"/>
      <c r="BE184" s="251"/>
      <c r="BF184" s="251"/>
      <c r="BG184" s="251"/>
      <c r="BH184" s="251"/>
      <c r="BI184" s="251"/>
      <c r="BJ184" s="251"/>
      <c r="BK184" s="251"/>
      <c r="BL184" s="251"/>
      <c r="BM184" s="251"/>
      <c r="BN184" s="251"/>
      <c r="BO184" s="251"/>
      <c r="BP184" s="251"/>
      <c r="BQ184" s="251"/>
      <c r="BR184" s="251"/>
      <c r="BS184" s="251"/>
      <c r="BT184" s="251"/>
      <c r="BU184" s="251"/>
      <c r="BV184" s="251"/>
      <c r="BW184" s="251"/>
      <c r="BX184" s="251"/>
      <c r="BY184" s="251"/>
      <c r="BZ184" s="251"/>
      <c r="CA184" s="251"/>
      <c r="CB184" s="251"/>
      <c r="CC184" s="251"/>
      <c r="CD184" s="251"/>
      <c r="CE184" s="251"/>
      <c r="CF184" s="251"/>
      <c r="CG184" s="251"/>
      <c r="CH184" s="251"/>
      <c r="CI184" s="251"/>
      <c r="CJ184" s="251"/>
      <c r="CK184" s="251"/>
      <c r="CL184" s="251"/>
      <c r="CM184" s="251"/>
      <c r="CN184" s="251"/>
      <c r="CO184" s="251"/>
      <c r="CP184" s="251"/>
      <c r="CQ184" s="251"/>
      <c r="CR184" s="251"/>
      <c r="CS184" s="251"/>
      <c r="CT184" s="251"/>
      <c r="CU184" s="251"/>
      <c r="CV184" s="251"/>
      <c r="CW184" s="251"/>
      <c r="CX184" s="251"/>
      <c r="CY184" s="251"/>
      <c r="CZ184" s="251"/>
      <c r="DA184" s="251"/>
      <c r="DB184" s="251"/>
      <c r="DC184" s="251"/>
      <c r="DD184" s="251"/>
      <c r="DE184" s="251"/>
      <c r="DF184" s="251"/>
      <c r="DG184" s="251"/>
      <c r="DH184" s="251"/>
      <c r="DI184" s="251"/>
      <c r="DJ184" s="251"/>
      <c r="DK184" s="251"/>
      <c r="DL184" s="251"/>
      <c r="DM184" s="251"/>
      <c r="DN184" s="251"/>
      <c r="DO184" s="251"/>
      <c r="DP184" s="251"/>
      <c r="DQ184" s="251"/>
      <c r="DR184" s="251"/>
      <c r="DS184" s="251"/>
      <c r="DT184" s="251"/>
      <c r="DU184" s="251"/>
      <c r="DV184" s="251"/>
      <c r="DW184" s="251"/>
      <c r="DX184" s="251"/>
      <c r="DY184" s="251"/>
      <c r="DZ184" s="251"/>
      <c r="EA184" s="251"/>
      <c r="EB184" s="251"/>
      <c r="EC184" s="251"/>
      <c r="ED184" s="251"/>
      <c r="EE184" s="251"/>
      <c r="EF184" s="251"/>
      <c r="EG184" s="251"/>
      <c r="EH184" s="251"/>
      <c r="EI184" s="251"/>
      <c r="EJ184" s="251"/>
      <c r="EK184" s="251"/>
      <c r="EL184" s="251"/>
      <c r="EM184" s="251"/>
      <c r="EN184" s="251"/>
      <c r="EO184" s="251"/>
      <c r="EP184" s="251"/>
      <c r="EQ184" s="251"/>
      <c r="ER184" s="251"/>
      <c r="ES184" s="251"/>
      <c r="ET184" s="251"/>
      <c r="EU184" s="251"/>
      <c r="EV184" s="251"/>
      <c r="EW184" s="251"/>
      <c r="EX184" s="251"/>
      <c r="EY184" s="251"/>
      <c r="EZ184" s="251"/>
      <c r="FA184" s="251"/>
      <c r="FB184" s="251"/>
      <c r="FC184" s="251"/>
      <c r="FD184" s="251"/>
      <c r="FE184" s="251"/>
      <c r="FF184" s="251"/>
      <c r="FG184" s="251"/>
      <c r="FH184" s="251"/>
      <c r="FI184" s="251"/>
      <c r="FJ184" s="251"/>
      <c r="FK184" s="251"/>
      <c r="FL184" s="251"/>
      <c r="FM184" s="251"/>
      <c r="FN184" s="251"/>
      <c r="FO184" s="251"/>
      <c r="FP184" s="251"/>
      <c r="FQ184" s="251"/>
      <c r="FR184" s="251"/>
      <c r="FS184" s="251"/>
      <c r="FT184" s="251"/>
      <c r="FU184" s="251"/>
      <c r="FV184" s="251"/>
      <c r="FW184" s="251"/>
      <c r="FX184" s="251"/>
      <c r="FY184" s="251"/>
      <c r="FZ184" s="251"/>
      <c r="GA184" s="251"/>
      <c r="GB184" s="251"/>
      <c r="GC184" s="251"/>
      <c r="GD184" s="251"/>
      <c r="GE184" s="251"/>
      <c r="GF184" s="251"/>
      <c r="GG184" s="251"/>
      <c r="GH184" s="251"/>
      <c r="GI184" s="251"/>
      <c r="GJ184" s="251"/>
      <c r="GK184" s="251"/>
      <c r="GL184" s="251"/>
      <c r="GM184" s="251"/>
      <c r="GN184" s="251"/>
      <c r="GO184" s="251"/>
      <c r="GP184" s="251"/>
      <c r="GQ184" s="251"/>
      <c r="GR184" s="251"/>
      <c r="GS184" s="251"/>
      <c r="GT184" s="251"/>
      <c r="GU184" s="251"/>
      <c r="GV184" s="251"/>
      <c r="GW184" s="251"/>
      <c r="GX184" s="251"/>
      <c r="GY184" s="251"/>
      <c r="GZ184" s="251"/>
      <c r="HA184" s="251"/>
      <c r="HB184" s="251"/>
      <c r="HC184" s="251"/>
      <c r="HD184" s="251"/>
      <c r="HE184" s="251"/>
      <c r="HF184" s="251"/>
      <c r="HG184" s="251"/>
      <c r="HH184" s="251"/>
      <c r="HI184" s="251"/>
      <c r="HJ184" s="251"/>
      <c r="HK184" s="251"/>
      <c r="HL184" s="251"/>
      <c r="HM184" s="251"/>
      <c r="HN184" s="251"/>
      <c r="HO184" s="251"/>
      <c r="HP184" s="251"/>
      <c r="HQ184" s="251"/>
      <c r="HR184" s="251"/>
      <c r="HS184" s="251"/>
      <c r="HT184" s="251"/>
      <c r="HU184" s="251"/>
      <c r="HV184" s="251"/>
    </row>
    <row r="185" spans="1:230" ht="30">
      <c r="A185" s="243">
        <v>318</v>
      </c>
      <c r="B185" s="246" t="s">
        <v>990</v>
      </c>
      <c r="C185" s="247" t="s">
        <v>991</v>
      </c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1"/>
      <c r="AU185" s="251"/>
      <c r="AV185" s="251"/>
      <c r="AW185" s="251"/>
      <c r="AX185" s="251"/>
      <c r="AY185" s="251"/>
      <c r="AZ185" s="251"/>
      <c r="BA185" s="251"/>
      <c r="BB185" s="251"/>
      <c r="BC185" s="251"/>
      <c r="BD185" s="251"/>
      <c r="BE185" s="251"/>
      <c r="BF185" s="251"/>
      <c r="BG185" s="251"/>
      <c r="BH185" s="251"/>
      <c r="BI185" s="251"/>
      <c r="BJ185" s="251"/>
      <c r="BK185" s="251"/>
      <c r="BL185" s="251"/>
      <c r="BM185" s="251"/>
      <c r="BN185" s="251"/>
      <c r="BO185" s="251"/>
      <c r="BP185" s="251"/>
      <c r="BQ185" s="251"/>
      <c r="BR185" s="251"/>
      <c r="BS185" s="251"/>
      <c r="BT185" s="251"/>
      <c r="BU185" s="251"/>
      <c r="BV185" s="251"/>
      <c r="BW185" s="251"/>
      <c r="BX185" s="251"/>
      <c r="BY185" s="251"/>
      <c r="BZ185" s="251"/>
      <c r="CA185" s="251"/>
      <c r="CB185" s="251"/>
      <c r="CC185" s="251"/>
      <c r="CD185" s="251"/>
      <c r="CE185" s="251"/>
      <c r="CF185" s="251"/>
      <c r="CG185" s="251"/>
      <c r="CH185" s="251"/>
      <c r="CI185" s="251"/>
      <c r="CJ185" s="251"/>
      <c r="CK185" s="251"/>
      <c r="CL185" s="251"/>
      <c r="CM185" s="251"/>
      <c r="CN185" s="251"/>
      <c r="CO185" s="251"/>
      <c r="CP185" s="251"/>
      <c r="CQ185" s="251"/>
      <c r="CR185" s="251"/>
      <c r="CS185" s="251"/>
      <c r="CT185" s="251"/>
      <c r="CU185" s="251"/>
      <c r="CV185" s="251"/>
      <c r="CW185" s="251"/>
      <c r="CX185" s="251"/>
      <c r="CY185" s="251"/>
      <c r="CZ185" s="251"/>
      <c r="DA185" s="251"/>
      <c r="DB185" s="251"/>
      <c r="DC185" s="251"/>
      <c r="DD185" s="251"/>
      <c r="DE185" s="251"/>
      <c r="DF185" s="251"/>
      <c r="DG185" s="251"/>
      <c r="DH185" s="251"/>
      <c r="DI185" s="251"/>
      <c r="DJ185" s="251"/>
      <c r="DK185" s="251"/>
      <c r="DL185" s="251"/>
      <c r="DM185" s="251"/>
      <c r="DN185" s="251"/>
      <c r="DO185" s="251"/>
      <c r="DP185" s="251"/>
      <c r="DQ185" s="251"/>
      <c r="DR185" s="251"/>
      <c r="DS185" s="251"/>
      <c r="DT185" s="251"/>
      <c r="DU185" s="251"/>
      <c r="DV185" s="251"/>
      <c r="DW185" s="251"/>
      <c r="DX185" s="251"/>
      <c r="DY185" s="251"/>
      <c r="DZ185" s="251"/>
      <c r="EA185" s="251"/>
      <c r="EB185" s="251"/>
      <c r="EC185" s="251"/>
      <c r="ED185" s="251"/>
      <c r="EE185" s="251"/>
      <c r="EF185" s="251"/>
      <c r="EG185" s="251"/>
      <c r="EH185" s="251"/>
      <c r="EI185" s="251"/>
      <c r="EJ185" s="251"/>
      <c r="EK185" s="251"/>
      <c r="EL185" s="251"/>
      <c r="EM185" s="251"/>
      <c r="EN185" s="251"/>
      <c r="EO185" s="251"/>
      <c r="EP185" s="251"/>
      <c r="EQ185" s="251"/>
      <c r="ER185" s="251"/>
      <c r="ES185" s="251"/>
      <c r="ET185" s="251"/>
      <c r="EU185" s="251"/>
      <c r="EV185" s="251"/>
      <c r="EW185" s="251"/>
      <c r="EX185" s="251"/>
      <c r="EY185" s="251"/>
      <c r="EZ185" s="251"/>
      <c r="FA185" s="251"/>
      <c r="FB185" s="251"/>
      <c r="FC185" s="251"/>
      <c r="FD185" s="251"/>
      <c r="FE185" s="251"/>
      <c r="FF185" s="251"/>
      <c r="FG185" s="251"/>
      <c r="FH185" s="251"/>
      <c r="FI185" s="251"/>
      <c r="FJ185" s="251"/>
      <c r="FK185" s="251"/>
      <c r="FL185" s="251"/>
      <c r="FM185" s="251"/>
      <c r="FN185" s="251"/>
      <c r="FO185" s="251"/>
      <c r="FP185" s="251"/>
      <c r="FQ185" s="251"/>
      <c r="FR185" s="251"/>
      <c r="FS185" s="251"/>
      <c r="FT185" s="251"/>
      <c r="FU185" s="251"/>
      <c r="FV185" s="251"/>
      <c r="FW185" s="251"/>
      <c r="FX185" s="251"/>
      <c r="FY185" s="251"/>
      <c r="FZ185" s="251"/>
      <c r="GA185" s="251"/>
      <c r="GB185" s="251"/>
      <c r="GC185" s="251"/>
      <c r="GD185" s="251"/>
      <c r="GE185" s="251"/>
      <c r="GF185" s="251"/>
      <c r="GG185" s="251"/>
      <c r="GH185" s="251"/>
      <c r="GI185" s="251"/>
      <c r="GJ185" s="251"/>
      <c r="GK185" s="251"/>
      <c r="GL185" s="251"/>
      <c r="GM185" s="251"/>
      <c r="GN185" s="251"/>
      <c r="GO185" s="251"/>
      <c r="GP185" s="251"/>
      <c r="GQ185" s="251"/>
      <c r="GR185" s="251"/>
      <c r="GS185" s="251"/>
      <c r="GT185" s="251"/>
      <c r="GU185" s="251"/>
      <c r="GV185" s="251"/>
      <c r="GW185" s="251"/>
      <c r="GX185" s="251"/>
      <c r="GY185" s="251"/>
      <c r="GZ185" s="251"/>
      <c r="HA185" s="251"/>
      <c r="HB185" s="251"/>
      <c r="HC185" s="251"/>
      <c r="HD185" s="251"/>
      <c r="HE185" s="251"/>
      <c r="HF185" s="251"/>
      <c r="HG185" s="251"/>
      <c r="HH185" s="251"/>
      <c r="HI185" s="251"/>
      <c r="HJ185" s="251"/>
      <c r="HK185" s="251"/>
      <c r="HL185" s="251"/>
      <c r="HM185" s="251"/>
      <c r="HN185" s="251"/>
      <c r="HO185" s="251"/>
      <c r="HP185" s="251"/>
      <c r="HQ185" s="251"/>
      <c r="HR185" s="251"/>
      <c r="HS185" s="251"/>
      <c r="HT185" s="251"/>
      <c r="HU185" s="251"/>
      <c r="HV185" s="251"/>
    </row>
    <row r="186" spans="1:230" ht="28.5">
      <c r="A186" s="292">
        <v>321</v>
      </c>
      <c r="B186" s="293"/>
      <c r="C186" s="244" t="s">
        <v>1277</v>
      </c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1"/>
      <c r="AU186" s="251"/>
      <c r="AV186" s="251"/>
      <c r="AW186" s="251"/>
      <c r="AX186" s="251"/>
      <c r="AY186" s="251"/>
      <c r="AZ186" s="251"/>
      <c r="BA186" s="251"/>
      <c r="BB186" s="251"/>
      <c r="BC186" s="251"/>
      <c r="BD186" s="251"/>
      <c r="BE186" s="251"/>
      <c r="BF186" s="251"/>
      <c r="BG186" s="251"/>
      <c r="BH186" s="251"/>
      <c r="BI186" s="251"/>
      <c r="BJ186" s="251"/>
      <c r="BK186" s="251"/>
      <c r="BL186" s="251"/>
      <c r="BM186" s="251"/>
      <c r="BN186" s="251"/>
      <c r="BO186" s="251"/>
      <c r="BP186" s="251"/>
      <c r="BQ186" s="251"/>
      <c r="BR186" s="251"/>
      <c r="BS186" s="251"/>
      <c r="BT186" s="251"/>
      <c r="BU186" s="251"/>
      <c r="BV186" s="251"/>
      <c r="BW186" s="251"/>
      <c r="BX186" s="251"/>
      <c r="BY186" s="251"/>
      <c r="BZ186" s="251"/>
      <c r="CA186" s="251"/>
      <c r="CB186" s="251"/>
      <c r="CC186" s="251"/>
      <c r="CD186" s="251"/>
      <c r="CE186" s="251"/>
      <c r="CF186" s="251"/>
      <c r="CG186" s="251"/>
      <c r="CH186" s="251"/>
      <c r="CI186" s="251"/>
      <c r="CJ186" s="251"/>
      <c r="CK186" s="251"/>
      <c r="CL186" s="251"/>
      <c r="CM186" s="251"/>
      <c r="CN186" s="251"/>
      <c r="CO186" s="251"/>
      <c r="CP186" s="251"/>
      <c r="CQ186" s="251"/>
      <c r="CR186" s="251"/>
      <c r="CS186" s="251"/>
      <c r="CT186" s="251"/>
      <c r="CU186" s="251"/>
      <c r="CV186" s="251"/>
      <c r="CW186" s="251"/>
      <c r="CX186" s="251"/>
      <c r="CY186" s="251"/>
      <c r="CZ186" s="251"/>
      <c r="DA186" s="251"/>
      <c r="DB186" s="251"/>
      <c r="DC186" s="251"/>
      <c r="DD186" s="251"/>
      <c r="DE186" s="251"/>
      <c r="DF186" s="251"/>
      <c r="DG186" s="251"/>
      <c r="DH186" s="251"/>
      <c r="DI186" s="251"/>
      <c r="DJ186" s="251"/>
      <c r="DK186" s="251"/>
      <c r="DL186" s="251"/>
      <c r="DM186" s="251"/>
      <c r="DN186" s="251"/>
      <c r="DO186" s="251"/>
      <c r="DP186" s="251"/>
      <c r="DQ186" s="251"/>
      <c r="DR186" s="251"/>
      <c r="DS186" s="251"/>
      <c r="DT186" s="251"/>
      <c r="DU186" s="251"/>
      <c r="DV186" s="251"/>
      <c r="DW186" s="251"/>
      <c r="DX186" s="251"/>
      <c r="DY186" s="251"/>
      <c r="DZ186" s="251"/>
      <c r="EA186" s="251"/>
      <c r="EB186" s="251"/>
      <c r="EC186" s="251"/>
      <c r="ED186" s="251"/>
      <c r="EE186" s="251"/>
      <c r="EF186" s="251"/>
      <c r="EG186" s="251"/>
      <c r="EH186" s="251"/>
      <c r="EI186" s="251"/>
      <c r="EJ186" s="251"/>
      <c r="EK186" s="251"/>
      <c r="EL186" s="251"/>
      <c r="EM186" s="251"/>
      <c r="EN186" s="251"/>
      <c r="EO186" s="251"/>
      <c r="EP186" s="251"/>
      <c r="EQ186" s="251"/>
      <c r="ER186" s="251"/>
      <c r="ES186" s="251"/>
      <c r="ET186" s="251"/>
      <c r="EU186" s="251"/>
      <c r="EV186" s="251"/>
      <c r="EW186" s="251"/>
      <c r="EX186" s="251"/>
      <c r="EY186" s="251"/>
      <c r="EZ186" s="251"/>
      <c r="FA186" s="251"/>
      <c r="FB186" s="251"/>
      <c r="FC186" s="251"/>
      <c r="FD186" s="251"/>
      <c r="FE186" s="251"/>
      <c r="FF186" s="251"/>
      <c r="FG186" s="251"/>
      <c r="FH186" s="251"/>
      <c r="FI186" s="251"/>
      <c r="FJ186" s="251"/>
      <c r="FK186" s="251"/>
      <c r="FL186" s="251"/>
      <c r="FM186" s="251"/>
      <c r="FN186" s="251"/>
      <c r="FO186" s="251"/>
      <c r="FP186" s="251"/>
      <c r="FQ186" s="251"/>
      <c r="FR186" s="251"/>
      <c r="FS186" s="251"/>
      <c r="FT186" s="251"/>
      <c r="FU186" s="251"/>
      <c r="FV186" s="251"/>
      <c r="FW186" s="251"/>
      <c r="FX186" s="251"/>
      <c r="FY186" s="251"/>
      <c r="FZ186" s="251"/>
      <c r="GA186" s="251"/>
      <c r="GB186" s="251"/>
      <c r="GC186" s="251"/>
      <c r="GD186" s="251"/>
      <c r="GE186" s="251"/>
      <c r="GF186" s="251"/>
      <c r="GG186" s="251"/>
      <c r="GH186" s="251"/>
      <c r="GI186" s="251"/>
      <c r="GJ186" s="251"/>
      <c r="GK186" s="251"/>
      <c r="GL186" s="251"/>
      <c r="GM186" s="251"/>
      <c r="GN186" s="251"/>
      <c r="GO186" s="251"/>
      <c r="GP186" s="251"/>
      <c r="GQ186" s="251"/>
      <c r="GR186" s="251"/>
      <c r="GS186" s="251"/>
      <c r="GT186" s="251"/>
      <c r="GU186" s="251"/>
      <c r="GV186" s="251"/>
      <c r="GW186" s="251"/>
      <c r="GX186" s="251"/>
      <c r="GY186" s="251"/>
      <c r="GZ186" s="251"/>
      <c r="HA186" s="251"/>
      <c r="HB186" s="251"/>
      <c r="HC186" s="251"/>
      <c r="HD186" s="251"/>
      <c r="HE186" s="251"/>
      <c r="HF186" s="251"/>
      <c r="HG186" s="251"/>
      <c r="HH186" s="251"/>
      <c r="HI186" s="251"/>
      <c r="HJ186" s="251"/>
      <c r="HK186" s="251"/>
      <c r="HL186" s="251"/>
      <c r="HM186" s="251"/>
      <c r="HN186" s="251"/>
      <c r="HO186" s="251"/>
      <c r="HP186" s="251"/>
      <c r="HQ186" s="251"/>
      <c r="HR186" s="251"/>
      <c r="HS186" s="251"/>
      <c r="HT186" s="251"/>
      <c r="HU186" s="251"/>
      <c r="HV186" s="251"/>
    </row>
    <row r="187" spans="1:230" ht="30">
      <c r="A187" s="243">
        <v>321</v>
      </c>
      <c r="B187" s="243" t="s">
        <v>1278</v>
      </c>
      <c r="C187" s="248" t="s">
        <v>1279</v>
      </c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1"/>
      <c r="AU187" s="251"/>
      <c r="AV187" s="251"/>
      <c r="AW187" s="251"/>
      <c r="AX187" s="251"/>
      <c r="AY187" s="251"/>
      <c r="AZ187" s="251"/>
      <c r="BA187" s="251"/>
      <c r="BB187" s="251"/>
      <c r="BC187" s="251"/>
      <c r="BD187" s="251"/>
      <c r="BE187" s="251"/>
      <c r="BF187" s="251"/>
      <c r="BG187" s="251"/>
      <c r="BH187" s="251"/>
      <c r="BI187" s="251"/>
      <c r="BJ187" s="251"/>
      <c r="BK187" s="251"/>
      <c r="BL187" s="251"/>
      <c r="BM187" s="251"/>
      <c r="BN187" s="251"/>
      <c r="BO187" s="251"/>
      <c r="BP187" s="251"/>
      <c r="BQ187" s="251"/>
      <c r="BR187" s="251"/>
      <c r="BS187" s="251"/>
      <c r="BT187" s="251"/>
      <c r="BU187" s="251"/>
      <c r="BV187" s="251"/>
      <c r="BW187" s="251"/>
      <c r="BX187" s="251"/>
      <c r="BY187" s="251"/>
      <c r="BZ187" s="251"/>
      <c r="CA187" s="251"/>
      <c r="CB187" s="251"/>
      <c r="CC187" s="251"/>
      <c r="CD187" s="251"/>
      <c r="CE187" s="251"/>
      <c r="CF187" s="251"/>
      <c r="CG187" s="251"/>
      <c r="CH187" s="251"/>
      <c r="CI187" s="251"/>
      <c r="CJ187" s="251"/>
      <c r="CK187" s="251"/>
      <c r="CL187" s="251"/>
      <c r="CM187" s="251"/>
      <c r="CN187" s="251"/>
      <c r="CO187" s="251"/>
      <c r="CP187" s="251"/>
      <c r="CQ187" s="251"/>
      <c r="CR187" s="251"/>
      <c r="CS187" s="251"/>
      <c r="CT187" s="251"/>
      <c r="CU187" s="251"/>
      <c r="CV187" s="251"/>
      <c r="CW187" s="251"/>
      <c r="CX187" s="251"/>
      <c r="CY187" s="251"/>
      <c r="CZ187" s="251"/>
      <c r="DA187" s="251"/>
      <c r="DB187" s="251"/>
      <c r="DC187" s="251"/>
      <c r="DD187" s="251"/>
      <c r="DE187" s="251"/>
      <c r="DF187" s="251"/>
      <c r="DG187" s="251"/>
      <c r="DH187" s="251"/>
      <c r="DI187" s="251"/>
      <c r="DJ187" s="251"/>
      <c r="DK187" s="251"/>
      <c r="DL187" s="251"/>
      <c r="DM187" s="251"/>
      <c r="DN187" s="251"/>
      <c r="DO187" s="251"/>
      <c r="DP187" s="251"/>
      <c r="DQ187" s="251"/>
      <c r="DR187" s="251"/>
      <c r="DS187" s="251"/>
      <c r="DT187" s="251"/>
      <c r="DU187" s="251"/>
      <c r="DV187" s="251"/>
      <c r="DW187" s="251"/>
      <c r="DX187" s="251"/>
      <c r="DY187" s="251"/>
      <c r="DZ187" s="251"/>
      <c r="EA187" s="251"/>
      <c r="EB187" s="251"/>
      <c r="EC187" s="251"/>
      <c r="ED187" s="251"/>
      <c r="EE187" s="251"/>
      <c r="EF187" s="251"/>
      <c r="EG187" s="251"/>
      <c r="EH187" s="251"/>
      <c r="EI187" s="251"/>
      <c r="EJ187" s="251"/>
      <c r="EK187" s="251"/>
      <c r="EL187" s="251"/>
      <c r="EM187" s="251"/>
      <c r="EN187" s="251"/>
      <c r="EO187" s="251"/>
      <c r="EP187" s="251"/>
      <c r="EQ187" s="251"/>
      <c r="ER187" s="251"/>
      <c r="ES187" s="251"/>
      <c r="ET187" s="251"/>
      <c r="EU187" s="251"/>
      <c r="EV187" s="251"/>
      <c r="EW187" s="251"/>
      <c r="EX187" s="251"/>
      <c r="EY187" s="251"/>
      <c r="EZ187" s="251"/>
      <c r="FA187" s="251"/>
      <c r="FB187" s="251"/>
      <c r="FC187" s="251"/>
      <c r="FD187" s="251"/>
      <c r="FE187" s="251"/>
      <c r="FF187" s="251"/>
      <c r="FG187" s="251"/>
      <c r="FH187" s="251"/>
      <c r="FI187" s="251"/>
      <c r="FJ187" s="251"/>
      <c r="FK187" s="251"/>
      <c r="FL187" s="251"/>
      <c r="FM187" s="251"/>
      <c r="FN187" s="251"/>
      <c r="FO187" s="251"/>
      <c r="FP187" s="251"/>
      <c r="FQ187" s="251"/>
      <c r="FR187" s="251"/>
      <c r="FS187" s="251"/>
      <c r="FT187" s="251"/>
      <c r="FU187" s="251"/>
      <c r="FV187" s="251"/>
      <c r="FW187" s="251"/>
      <c r="FX187" s="251"/>
      <c r="FY187" s="251"/>
      <c r="FZ187" s="251"/>
      <c r="GA187" s="251"/>
      <c r="GB187" s="251"/>
      <c r="GC187" s="251"/>
      <c r="GD187" s="251"/>
      <c r="GE187" s="251"/>
      <c r="GF187" s="251"/>
      <c r="GG187" s="251"/>
      <c r="GH187" s="251"/>
      <c r="GI187" s="251"/>
      <c r="GJ187" s="251"/>
      <c r="GK187" s="251"/>
      <c r="GL187" s="251"/>
      <c r="GM187" s="251"/>
      <c r="GN187" s="251"/>
      <c r="GO187" s="251"/>
      <c r="GP187" s="251"/>
      <c r="GQ187" s="251"/>
      <c r="GR187" s="251"/>
      <c r="GS187" s="251"/>
      <c r="GT187" s="251"/>
      <c r="GU187" s="251"/>
      <c r="GV187" s="251"/>
      <c r="GW187" s="251"/>
      <c r="GX187" s="251"/>
      <c r="GY187" s="251"/>
      <c r="GZ187" s="251"/>
      <c r="HA187" s="251"/>
      <c r="HB187" s="251"/>
      <c r="HC187" s="251"/>
      <c r="HD187" s="251"/>
      <c r="HE187" s="251"/>
      <c r="HF187" s="251"/>
      <c r="HG187" s="251"/>
      <c r="HH187" s="251"/>
      <c r="HI187" s="251"/>
      <c r="HJ187" s="251"/>
      <c r="HK187" s="251"/>
      <c r="HL187" s="251"/>
      <c r="HM187" s="251"/>
      <c r="HN187" s="251"/>
      <c r="HO187" s="251"/>
      <c r="HP187" s="251"/>
      <c r="HQ187" s="251"/>
      <c r="HR187" s="251"/>
      <c r="HS187" s="251"/>
      <c r="HT187" s="251"/>
      <c r="HU187" s="251"/>
      <c r="HV187" s="251"/>
    </row>
    <row r="188" spans="1:230" ht="15">
      <c r="A188" s="277">
        <v>321</v>
      </c>
      <c r="B188" s="246" t="s">
        <v>1280</v>
      </c>
      <c r="C188" s="248" t="s">
        <v>1281</v>
      </c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1"/>
      <c r="AU188" s="251"/>
      <c r="AV188" s="251"/>
      <c r="AW188" s="251"/>
      <c r="AX188" s="251"/>
      <c r="AY188" s="251"/>
      <c r="AZ188" s="251"/>
      <c r="BA188" s="251"/>
      <c r="BB188" s="251"/>
      <c r="BC188" s="251"/>
      <c r="BD188" s="251"/>
      <c r="BE188" s="251"/>
      <c r="BF188" s="251"/>
      <c r="BG188" s="251"/>
      <c r="BH188" s="251"/>
      <c r="BI188" s="251"/>
      <c r="BJ188" s="251"/>
      <c r="BK188" s="251"/>
      <c r="BL188" s="251"/>
      <c r="BM188" s="251"/>
      <c r="BN188" s="251"/>
      <c r="BO188" s="251"/>
      <c r="BP188" s="251"/>
      <c r="BQ188" s="251"/>
      <c r="BR188" s="251"/>
      <c r="BS188" s="251"/>
      <c r="BT188" s="251"/>
      <c r="BU188" s="251"/>
      <c r="BV188" s="251"/>
      <c r="BW188" s="251"/>
      <c r="BX188" s="251"/>
      <c r="BY188" s="251"/>
      <c r="BZ188" s="251"/>
      <c r="CA188" s="251"/>
      <c r="CB188" s="251"/>
      <c r="CC188" s="251"/>
      <c r="CD188" s="251"/>
      <c r="CE188" s="251"/>
      <c r="CF188" s="251"/>
      <c r="CG188" s="251"/>
      <c r="CH188" s="251"/>
      <c r="CI188" s="251"/>
      <c r="CJ188" s="251"/>
      <c r="CK188" s="251"/>
      <c r="CL188" s="251"/>
      <c r="CM188" s="251"/>
      <c r="CN188" s="251"/>
      <c r="CO188" s="251"/>
      <c r="CP188" s="251"/>
      <c r="CQ188" s="251"/>
      <c r="CR188" s="251"/>
      <c r="CS188" s="251"/>
      <c r="CT188" s="251"/>
      <c r="CU188" s="251"/>
      <c r="CV188" s="251"/>
      <c r="CW188" s="251"/>
      <c r="CX188" s="251"/>
      <c r="CY188" s="251"/>
      <c r="CZ188" s="251"/>
      <c r="DA188" s="251"/>
      <c r="DB188" s="251"/>
      <c r="DC188" s="251"/>
      <c r="DD188" s="251"/>
      <c r="DE188" s="251"/>
      <c r="DF188" s="251"/>
      <c r="DG188" s="251"/>
      <c r="DH188" s="251"/>
      <c r="DI188" s="251"/>
      <c r="DJ188" s="251"/>
      <c r="DK188" s="251"/>
      <c r="DL188" s="251"/>
      <c r="DM188" s="251"/>
      <c r="DN188" s="251"/>
      <c r="DO188" s="251"/>
      <c r="DP188" s="251"/>
      <c r="DQ188" s="251"/>
      <c r="DR188" s="251"/>
      <c r="DS188" s="251"/>
      <c r="DT188" s="251"/>
      <c r="DU188" s="251"/>
      <c r="DV188" s="251"/>
      <c r="DW188" s="251"/>
      <c r="DX188" s="251"/>
      <c r="DY188" s="251"/>
      <c r="DZ188" s="251"/>
      <c r="EA188" s="251"/>
      <c r="EB188" s="251"/>
      <c r="EC188" s="251"/>
      <c r="ED188" s="251"/>
      <c r="EE188" s="251"/>
      <c r="EF188" s="251"/>
      <c r="EG188" s="251"/>
      <c r="EH188" s="251"/>
      <c r="EI188" s="251"/>
      <c r="EJ188" s="251"/>
      <c r="EK188" s="251"/>
      <c r="EL188" s="251"/>
      <c r="EM188" s="251"/>
      <c r="EN188" s="251"/>
      <c r="EO188" s="251"/>
      <c r="EP188" s="251"/>
      <c r="EQ188" s="251"/>
      <c r="ER188" s="251"/>
      <c r="ES188" s="251"/>
      <c r="ET188" s="251"/>
      <c r="EU188" s="251"/>
      <c r="EV188" s="251"/>
      <c r="EW188" s="251"/>
      <c r="EX188" s="251"/>
      <c r="EY188" s="251"/>
      <c r="EZ188" s="251"/>
      <c r="FA188" s="251"/>
      <c r="FB188" s="251"/>
      <c r="FC188" s="251"/>
      <c r="FD188" s="251"/>
      <c r="FE188" s="251"/>
      <c r="FF188" s="251"/>
      <c r="FG188" s="251"/>
      <c r="FH188" s="251"/>
      <c r="FI188" s="251"/>
      <c r="FJ188" s="251"/>
      <c r="FK188" s="251"/>
      <c r="FL188" s="251"/>
      <c r="FM188" s="251"/>
      <c r="FN188" s="251"/>
      <c r="FO188" s="251"/>
      <c r="FP188" s="251"/>
      <c r="FQ188" s="251"/>
      <c r="FR188" s="251"/>
      <c r="FS188" s="251"/>
      <c r="FT188" s="251"/>
      <c r="FU188" s="251"/>
      <c r="FV188" s="251"/>
      <c r="FW188" s="251"/>
      <c r="FX188" s="251"/>
      <c r="FY188" s="251"/>
      <c r="FZ188" s="251"/>
      <c r="GA188" s="251"/>
      <c r="GB188" s="251"/>
      <c r="GC188" s="251"/>
      <c r="GD188" s="251"/>
      <c r="GE188" s="251"/>
      <c r="GF188" s="251"/>
      <c r="GG188" s="251"/>
      <c r="GH188" s="251"/>
      <c r="GI188" s="251"/>
      <c r="GJ188" s="251"/>
      <c r="GK188" s="251"/>
      <c r="GL188" s="251"/>
      <c r="GM188" s="251"/>
      <c r="GN188" s="251"/>
      <c r="GO188" s="251"/>
      <c r="GP188" s="251"/>
      <c r="GQ188" s="251"/>
      <c r="GR188" s="251"/>
      <c r="GS188" s="251"/>
      <c r="GT188" s="251"/>
      <c r="GU188" s="251"/>
      <c r="GV188" s="251"/>
      <c r="GW188" s="251"/>
      <c r="GX188" s="251"/>
      <c r="GY188" s="251"/>
      <c r="GZ188" s="251"/>
      <c r="HA188" s="251"/>
      <c r="HB188" s="251"/>
      <c r="HC188" s="251"/>
      <c r="HD188" s="251"/>
      <c r="HE188" s="251"/>
      <c r="HF188" s="251"/>
      <c r="HG188" s="251"/>
      <c r="HH188" s="251"/>
      <c r="HI188" s="251"/>
      <c r="HJ188" s="251"/>
      <c r="HK188" s="251"/>
      <c r="HL188" s="251"/>
      <c r="HM188" s="251"/>
      <c r="HN188" s="251"/>
      <c r="HO188" s="251"/>
      <c r="HP188" s="251"/>
      <c r="HQ188" s="251"/>
      <c r="HR188" s="251"/>
      <c r="HS188" s="251"/>
      <c r="HT188" s="251"/>
      <c r="HU188" s="251"/>
      <c r="HV188" s="251"/>
    </row>
    <row r="189" spans="1:230" ht="45">
      <c r="A189" s="277">
        <v>321</v>
      </c>
      <c r="B189" s="246" t="s">
        <v>1102</v>
      </c>
      <c r="C189" s="247" t="s">
        <v>1103</v>
      </c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51"/>
      <c r="AQ189" s="251"/>
      <c r="AR189" s="251"/>
      <c r="AS189" s="251"/>
      <c r="AT189" s="251"/>
      <c r="AU189" s="251"/>
      <c r="AV189" s="251"/>
      <c r="AW189" s="251"/>
      <c r="AX189" s="251"/>
      <c r="AY189" s="251"/>
      <c r="AZ189" s="251"/>
      <c r="BA189" s="251"/>
      <c r="BB189" s="251"/>
      <c r="BC189" s="251"/>
      <c r="BD189" s="251"/>
      <c r="BE189" s="251"/>
      <c r="BF189" s="251"/>
      <c r="BG189" s="251"/>
      <c r="BH189" s="251"/>
      <c r="BI189" s="251"/>
      <c r="BJ189" s="251"/>
      <c r="BK189" s="251"/>
      <c r="BL189" s="251"/>
      <c r="BM189" s="251"/>
      <c r="BN189" s="251"/>
      <c r="BO189" s="251"/>
      <c r="BP189" s="251"/>
      <c r="BQ189" s="251"/>
      <c r="BR189" s="251"/>
      <c r="BS189" s="251"/>
      <c r="BT189" s="251"/>
      <c r="BU189" s="251"/>
      <c r="BV189" s="251"/>
      <c r="BW189" s="251"/>
      <c r="BX189" s="251"/>
      <c r="BY189" s="251"/>
      <c r="BZ189" s="251"/>
      <c r="CA189" s="251"/>
      <c r="CB189" s="251"/>
      <c r="CC189" s="251"/>
      <c r="CD189" s="251"/>
      <c r="CE189" s="251"/>
      <c r="CF189" s="251"/>
      <c r="CG189" s="251"/>
      <c r="CH189" s="251"/>
      <c r="CI189" s="251"/>
      <c r="CJ189" s="251"/>
      <c r="CK189" s="251"/>
      <c r="CL189" s="251"/>
      <c r="CM189" s="251"/>
      <c r="CN189" s="251"/>
      <c r="CO189" s="251"/>
      <c r="CP189" s="251"/>
      <c r="CQ189" s="251"/>
      <c r="CR189" s="251"/>
      <c r="CS189" s="251"/>
      <c r="CT189" s="251"/>
      <c r="CU189" s="251"/>
      <c r="CV189" s="251"/>
      <c r="CW189" s="251"/>
      <c r="CX189" s="251"/>
      <c r="CY189" s="251"/>
      <c r="CZ189" s="251"/>
      <c r="DA189" s="251"/>
      <c r="DB189" s="251"/>
      <c r="DC189" s="251"/>
      <c r="DD189" s="251"/>
      <c r="DE189" s="251"/>
      <c r="DF189" s="251"/>
      <c r="DG189" s="251"/>
      <c r="DH189" s="251"/>
      <c r="DI189" s="251"/>
      <c r="DJ189" s="251"/>
      <c r="DK189" s="251"/>
      <c r="DL189" s="251"/>
      <c r="DM189" s="251"/>
      <c r="DN189" s="251"/>
      <c r="DO189" s="251"/>
      <c r="DP189" s="251"/>
      <c r="DQ189" s="251"/>
      <c r="DR189" s="251"/>
      <c r="DS189" s="251"/>
      <c r="DT189" s="251"/>
      <c r="DU189" s="251"/>
      <c r="DV189" s="251"/>
      <c r="DW189" s="251"/>
      <c r="DX189" s="251"/>
      <c r="DY189" s="251"/>
      <c r="DZ189" s="251"/>
      <c r="EA189" s="251"/>
      <c r="EB189" s="251"/>
      <c r="EC189" s="251"/>
      <c r="ED189" s="251"/>
      <c r="EE189" s="251"/>
      <c r="EF189" s="251"/>
      <c r="EG189" s="251"/>
      <c r="EH189" s="251"/>
      <c r="EI189" s="251"/>
      <c r="EJ189" s="251"/>
      <c r="EK189" s="251"/>
      <c r="EL189" s="251"/>
      <c r="EM189" s="251"/>
      <c r="EN189" s="251"/>
      <c r="EO189" s="251"/>
      <c r="EP189" s="251"/>
      <c r="EQ189" s="251"/>
      <c r="ER189" s="251"/>
      <c r="ES189" s="251"/>
      <c r="ET189" s="251"/>
      <c r="EU189" s="251"/>
      <c r="EV189" s="251"/>
      <c r="EW189" s="251"/>
      <c r="EX189" s="251"/>
      <c r="EY189" s="251"/>
      <c r="EZ189" s="251"/>
      <c r="FA189" s="251"/>
      <c r="FB189" s="251"/>
      <c r="FC189" s="251"/>
      <c r="FD189" s="251"/>
      <c r="FE189" s="251"/>
      <c r="FF189" s="251"/>
      <c r="FG189" s="251"/>
      <c r="FH189" s="251"/>
      <c r="FI189" s="251"/>
      <c r="FJ189" s="251"/>
      <c r="FK189" s="251"/>
      <c r="FL189" s="251"/>
      <c r="FM189" s="251"/>
      <c r="FN189" s="251"/>
      <c r="FO189" s="251"/>
      <c r="FP189" s="251"/>
      <c r="FQ189" s="251"/>
      <c r="FR189" s="251"/>
      <c r="FS189" s="251"/>
      <c r="FT189" s="251"/>
      <c r="FU189" s="251"/>
      <c r="FV189" s="251"/>
      <c r="FW189" s="251"/>
      <c r="FX189" s="251"/>
      <c r="FY189" s="251"/>
      <c r="FZ189" s="251"/>
      <c r="GA189" s="251"/>
      <c r="GB189" s="251"/>
      <c r="GC189" s="251"/>
      <c r="GD189" s="251"/>
      <c r="GE189" s="251"/>
      <c r="GF189" s="251"/>
      <c r="GG189" s="251"/>
      <c r="GH189" s="251"/>
      <c r="GI189" s="251"/>
      <c r="GJ189" s="251"/>
      <c r="GK189" s="251"/>
      <c r="GL189" s="251"/>
      <c r="GM189" s="251"/>
      <c r="GN189" s="251"/>
      <c r="GO189" s="251"/>
      <c r="GP189" s="251"/>
      <c r="GQ189" s="251"/>
      <c r="GR189" s="251"/>
      <c r="GS189" s="251"/>
      <c r="GT189" s="251"/>
      <c r="GU189" s="251"/>
      <c r="GV189" s="251"/>
      <c r="GW189" s="251"/>
      <c r="GX189" s="251"/>
      <c r="GY189" s="251"/>
      <c r="GZ189" s="251"/>
      <c r="HA189" s="251"/>
      <c r="HB189" s="251"/>
      <c r="HC189" s="251"/>
      <c r="HD189" s="251"/>
      <c r="HE189" s="251"/>
      <c r="HF189" s="251"/>
      <c r="HG189" s="251"/>
      <c r="HH189" s="251"/>
      <c r="HI189" s="251"/>
      <c r="HJ189" s="251"/>
      <c r="HK189" s="251"/>
      <c r="HL189" s="251"/>
      <c r="HM189" s="251"/>
      <c r="HN189" s="251"/>
      <c r="HO189" s="251"/>
      <c r="HP189" s="251"/>
      <c r="HQ189" s="251"/>
      <c r="HR189" s="251"/>
      <c r="HS189" s="251"/>
      <c r="HT189" s="251"/>
      <c r="HU189" s="251"/>
      <c r="HV189" s="251"/>
    </row>
    <row r="190" spans="1:230" ht="28.5">
      <c r="A190" s="292">
        <v>322</v>
      </c>
      <c r="B190" s="293"/>
      <c r="C190" s="244" t="s">
        <v>1282</v>
      </c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1"/>
      <c r="AU190" s="251"/>
      <c r="AV190" s="251"/>
      <c r="AW190" s="251"/>
      <c r="AX190" s="251"/>
      <c r="AY190" s="251"/>
      <c r="AZ190" s="251"/>
      <c r="BA190" s="251"/>
      <c r="BB190" s="251"/>
      <c r="BC190" s="251"/>
      <c r="BD190" s="251"/>
      <c r="BE190" s="251"/>
      <c r="BF190" s="251"/>
      <c r="BG190" s="251"/>
      <c r="BH190" s="251"/>
      <c r="BI190" s="251"/>
      <c r="BJ190" s="251"/>
      <c r="BK190" s="251"/>
      <c r="BL190" s="251"/>
      <c r="BM190" s="251"/>
      <c r="BN190" s="251"/>
      <c r="BO190" s="251"/>
      <c r="BP190" s="251"/>
      <c r="BQ190" s="251"/>
      <c r="BR190" s="251"/>
      <c r="BS190" s="251"/>
      <c r="BT190" s="251"/>
      <c r="BU190" s="251"/>
      <c r="BV190" s="251"/>
      <c r="BW190" s="251"/>
      <c r="BX190" s="251"/>
      <c r="BY190" s="251"/>
      <c r="BZ190" s="251"/>
      <c r="CA190" s="251"/>
      <c r="CB190" s="251"/>
      <c r="CC190" s="251"/>
      <c r="CD190" s="251"/>
      <c r="CE190" s="251"/>
      <c r="CF190" s="251"/>
      <c r="CG190" s="251"/>
      <c r="CH190" s="251"/>
      <c r="CI190" s="251"/>
      <c r="CJ190" s="251"/>
      <c r="CK190" s="251"/>
      <c r="CL190" s="251"/>
      <c r="CM190" s="251"/>
      <c r="CN190" s="251"/>
      <c r="CO190" s="251"/>
      <c r="CP190" s="251"/>
      <c r="CQ190" s="251"/>
      <c r="CR190" s="251"/>
      <c r="CS190" s="251"/>
      <c r="CT190" s="251"/>
      <c r="CU190" s="251"/>
      <c r="CV190" s="251"/>
      <c r="CW190" s="251"/>
      <c r="CX190" s="251"/>
      <c r="CY190" s="251"/>
      <c r="CZ190" s="251"/>
      <c r="DA190" s="251"/>
      <c r="DB190" s="251"/>
      <c r="DC190" s="251"/>
      <c r="DD190" s="251"/>
      <c r="DE190" s="251"/>
      <c r="DF190" s="251"/>
      <c r="DG190" s="251"/>
      <c r="DH190" s="251"/>
      <c r="DI190" s="251"/>
      <c r="DJ190" s="251"/>
      <c r="DK190" s="251"/>
      <c r="DL190" s="251"/>
      <c r="DM190" s="251"/>
      <c r="DN190" s="251"/>
      <c r="DO190" s="251"/>
      <c r="DP190" s="251"/>
      <c r="DQ190" s="251"/>
      <c r="DR190" s="251"/>
      <c r="DS190" s="251"/>
      <c r="DT190" s="251"/>
      <c r="DU190" s="251"/>
      <c r="DV190" s="251"/>
      <c r="DW190" s="251"/>
      <c r="DX190" s="251"/>
      <c r="DY190" s="251"/>
      <c r="DZ190" s="251"/>
      <c r="EA190" s="251"/>
      <c r="EB190" s="251"/>
      <c r="EC190" s="251"/>
      <c r="ED190" s="251"/>
      <c r="EE190" s="251"/>
      <c r="EF190" s="251"/>
      <c r="EG190" s="251"/>
      <c r="EH190" s="251"/>
      <c r="EI190" s="251"/>
      <c r="EJ190" s="251"/>
      <c r="EK190" s="251"/>
      <c r="EL190" s="251"/>
      <c r="EM190" s="251"/>
      <c r="EN190" s="251"/>
      <c r="EO190" s="251"/>
      <c r="EP190" s="251"/>
      <c r="EQ190" s="251"/>
      <c r="ER190" s="251"/>
      <c r="ES190" s="251"/>
      <c r="ET190" s="251"/>
      <c r="EU190" s="251"/>
      <c r="EV190" s="251"/>
      <c r="EW190" s="251"/>
      <c r="EX190" s="251"/>
      <c r="EY190" s="251"/>
      <c r="EZ190" s="251"/>
      <c r="FA190" s="251"/>
      <c r="FB190" s="251"/>
      <c r="FC190" s="251"/>
      <c r="FD190" s="251"/>
      <c r="FE190" s="251"/>
      <c r="FF190" s="251"/>
      <c r="FG190" s="251"/>
      <c r="FH190" s="251"/>
      <c r="FI190" s="251"/>
      <c r="FJ190" s="251"/>
      <c r="FK190" s="251"/>
      <c r="FL190" s="251"/>
      <c r="FM190" s="251"/>
      <c r="FN190" s="251"/>
      <c r="FO190" s="251"/>
      <c r="FP190" s="251"/>
      <c r="FQ190" s="251"/>
      <c r="FR190" s="251"/>
      <c r="FS190" s="251"/>
      <c r="FT190" s="251"/>
      <c r="FU190" s="251"/>
      <c r="FV190" s="251"/>
      <c r="FW190" s="251"/>
      <c r="FX190" s="251"/>
      <c r="FY190" s="251"/>
      <c r="FZ190" s="251"/>
      <c r="GA190" s="251"/>
      <c r="GB190" s="251"/>
      <c r="GC190" s="251"/>
      <c r="GD190" s="251"/>
      <c r="GE190" s="251"/>
      <c r="GF190" s="251"/>
      <c r="GG190" s="251"/>
      <c r="GH190" s="251"/>
      <c r="GI190" s="251"/>
      <c r="GJ190" s="251"/>
      <c r="GK190" s="251"/>
      <c r="GL190" s="251"/>
      <c r="GM190" s="251"/>
      <c r="GN190" s="251"/>
      <c r="GO190" s="251"/>
      <c r="GP190" s="251"/>
      <c r="GQ190" s="251"/>
      <c r="GR190" s="251"/>
      <c r="GS190" s="251"/>
      <c r="GT190" s="251"/>
      <c r="GU190" s="251"/>
      <c r="GV190" s="251"/>
      <c r="GW190" s="251"/>
      <c r="GX190" s="251"/>
      <c r="GY190" s="251"/>
      <c r="GZ190" s="251"/>
      <c r="HA190" s="251"/>
      <c r="HB190" s="251"/>
      <c r="HC190" s="251"/>
      <c r="HD190" s="251"/>
      <c r="HE190" s="251"/>
      <c r="HF190" s="251"/>
      <c r="HG190" s="251"/>
      <c r="HH190" s="251"/>
      <c r="HI190" s="251"/>
      <c r="HJ190" s="251"/>
      <c r="HK190" s="251"/>
      <c r="HL190" s="251"/>
      <c r="HM190" s="251"/>
      <c r="HN190" s="251"/>
      <c r="HO190" s="251"/>
      <c r="HP190" s="251"/>
      <c r="HQ190" s="251"/>
      <c r="HR190" s="251"/>
      <c r="HS190" s="251"/>
      <c r="HT190" s="251"/>
      <c r="HU190" s="251"/>
      <c r="HV190" s="251"/>
    </row>
    <row r="191" spans="1:3" ht="45">
      <c r="A191" s="277">
        <v>322</v>
      </c>
      <c r="B191" s="243" t="s">
        <v>1096</v>
      </c>
      <c r="C191" s="248" t="s">
        <v>1283</v>
      </c>
    </row>
    <row r="192" spans="1:230" ht="28.5">
      <c r="A192" s="292">
        <v>388</v>
      </c>
      <c r="B192" s="293"/>
      <c r="C192" s="244" t="s">
        <v>1284</v>
      </c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1"/>
      <c r="AU192" s="251"/>
      <c r="AV192" s="251"/>
      <c r="AW192" s="251"/>
      <c r="AX192" s="251"/>
      <c r="AY192" s="251"/>
      <c r="AZ192" s="251"/>
      <c r="BA192" s="251"/>
      <c r="BB192" s="251"/>
      <c r="BC192" s="251"/>
      <c r="BD192" s="251"/>
      <c r="BE192" s="251"/>
      <c r="BF192" s="251"/>
      <c r="BG192" s="251"/>
      <c r="BH192" s="251"/>
      <c r="BI192" s="251"/>
      <c r="BJ192" s="251"/>
      <c r="BK192" s="251"/>
      <c r="BL192" s="251"/>
      <c r="BM192" s="251"/>
      <c r="BN192" s="251"/>
      <c r="BO192" s="251"/>
      <c r="BP192" s="251"/>
      <c r="BQ192" s="251"/>
      <c r="BR192" s="251"/>
      <c r="BS192" s="251"/>
      <c r="BT192" s="251"/>
      <c r="BU192" s="251"/>
      <c r="BV192" s="251"/>
      <c r="BW192" s="251"/>
      <c r="BX192" s="251"/>
      <c r="BY192" s="251"/>
      <c r="BZ192" s="251"/>
      <c r="CA192" s="251"/>
      <c r="CB192" s="251"/>
      <c r="CC192" s="251"/>
      <c r="CD192" s="251"/>
      <c r="CE192" s="251"/>
      <c r="CF192" s="251"/>
      <c r="CG192" s="251"/>
      <c r="CH192" s="251"/>
      <c r="CI192" s="251"/>
      <c r="CJ192" s="251"/>
      <c r="CK192" s="251"/>
      <c r="CL192" s="251"/>
      <c r="CM192" s="251"/>
      <c r="CN192" s="251"/>
      <c r="CO192" s="251"/>
      <c r="CP192" s="251"/>
      <c r="CQ192" s="251"/>
      <c r="CR192" s="251"/>
      <c r="CS192" s="251"/>
      <c r="CT192" s="251"/>
      <c r="CU192" s="251"/>
      <c r="CV192" s="251"/>
      <c r="CW192" s="251"/>
      <c r="CX192" s="251"/>
      <c r="CY192" s="251"/>
      <c r="CZ192" s="251"/>
      <c r="DA192" s="251"/>
      <c r="DB192" s="251"/>
      <c r="DC192" s="251"/>
      <c r="DD192" s="251"/>
      <c r="DE192" s="251"/>
      <c r="DF192" s="251"/>
      <c r="DG192" s="251"/>
      <c r="DH192" s="251"/>
      <c r="DI192" s="251"/>
      <c r="DJ192" s="251"/>
      <c r="DK192" s="251"/>
      <c r="DL192" s="251"/>
      <c r="DM192" s="251"/>
      <c r="DN192" s="251"/>
      <c r="DO192" s="251"/>
      <c r="DP192" s="251"/>
      <c r="DQ192" s="251"/>
      <c r="DR192" s="251"/>
      <c r="DS192" s="251"/>
      <c r="DT192" s="251"/>
      <c r="DU192" s="251"/>
      <c r="DV192" s="251"/>
      <c r="DW192" s="251"/>
      <c r="DX192" s="251"/>
      <c r="DY192" s="251"/>
      <c r="DZ192" s="251"/>
      <c r="EA192" s="251"/>
      <c r="EB192" s="251"/>
      <c r="EC192" s="251"/>
      <c r="ED192" s="251"/>
      <c r="EE192" s="251"/>
      <c r="EF192" s="251"/>
      <c r="EG192" s="251"/>
      <c r="EH192" s="251"/>
      <c r="EI192" s="251"/>
      <c r="EJ192" s="251"/>
      <c r="EK192" s="251"/>
      <c r="EL192" s="251"/>
      <c r="EM192" s="251"/>
      <c r="EN192" s="251"/>
      <c r="EO192" s="251"/>
      <c r="EP192" s="251"/>
      <c r="EQ192" s="251"/>
      <c r="ER192" s="251"/>
      <c r="ES192" s="251"/>
      <c r="ET192" s="251"/>
      <c r="EU192" s="251"/>
      <c r="EV192" s="251"/>
      <c r="EW192" s="251"/>
      <c r="EX192" s="251"/>
      <c r="EY192" s="251"/>
      <c r="EZ192" s="251"/>
      <c r="FA192" s="251"/>
      <c r="FB192" s="251"/>
      <c r="FC192" s="251"/>
      <c r="FD192" s="251"/>
      <c r="FE192" s="251"/>
      <c r="FF192" s="251"/>
      <c r="FG192" s="251"/>
      <c r="FH192" s="251"/>
      <c r="FI192" s="251"/>
      <c r="FJ192" s="251"/>
      <c r="FK192" s="251"/>
      <c r="FL192" s="251"/>
      <c r="FM192" s="251"/>
      <c r="FN192" s="251"/>
      <c r="FO192" s="251"/>
      <c r="FP192" s="251"/>
      <c r="FQ192" s="251"/>
      <c r="FR192" s="251"/>
      <c r="FS192" s="251"/>
      <c r="FT192" s="251"/>
      <c r="FU192" s="251"/>
      <c r="FV192" s="251"/>
      <c r="FW192" s="251"/>
      <c r="FX192" s="251"/>
      <c r="FY192" s="251"/>
      <c r="FZ192" s="251"/>
      <c r="GA192" s="251"/>
      <c r="GB192" s="251"/>
      <c r="GC192" s="251"/>
      <c r="GD192" s="251"/>
      <c r="GE192" s="251"/>
      <c r="GF192" s="251"/>
      <c r="GG192" s="251"/>
      <c r="GH192" s="251"/>
      <c r="GI192" s="251"/>
      <c r="GJ192" s="251"/>
      <c r="GK192" s="251"/>
      <c r="GL192" s="251"/>
      <c r="GM192" s="251"/>
      <c r="GN192" s="251"/>
      <c r="GO192" s="251"/>
      <c r="GP192" s="251"/>
      <c r="GQ192" s="251"/>
      <c r="GR192" s="251"/>
      <c r="GS192" s="251"/>
      <c r="GT192" s="251"/>
      <c r="GU192" s="251"/>
      <c r="GV192" s="251"/>
      <c r="GW192" s="251"/>
      <c r="GX192" s="251"/>
      <c r="GY192" s="251"/>
      <c r="GZ192" s="251"/>
      <c r="HA192" s="251"/>
      <c r="HB192" s="251"/>
      <c r="HC192" s="251"/>
      <c r="HD192" s="251"/>
      <c r="HE192" s="251"/>
      <c r="HF192" s="251"/>
      <c r="HG192" s="251"/>
      <c r="HH192" s="251"/>
      <c r="HI192" s="251"/>
      <c r="HJ192" s="251"/>
      <c r="HK192" s="251"/>
      <c r="HL192" s="251"/>
      <c r="HM192" s="251"/>
      <c r="HN192" s="251"/>
      <c r="HO192" s="251"/>
      <c r="HP192" s="251"/>
      <c r="HQ192" s="251"/>
      <c r="HR192" s="251"/>
      <c r="HS192" s="251"/>
      <c r="HT192" s="251"/>
      <c r="HU192" s="251"/>
      <c r="HV192" s="251"/>
    </row>
    <row r="193" spans="1:3" ht="45">
      <c r="A193" s="277">
        <v>388</v>
      </c>
      <c r="B193" s="243" t="s">
        <v>1057</v>
      </c>
      <c r="C193" s="248" t="s">
        <v>1058</v>
      </c>
    </row>
    <row r="194" spans="1:230" ht="15">
      <c r="A194" s="292">
        <v>415</v>
      </c>
      <c r="B194" s="293"/>
      <c r="C194" s="244" t="s">
        <v>1285</v>
      </c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1"/>
      <c r="AU194" s="251"/>
      <c r="AV194" s="251"/>
      <c r="AW194" s="251"/>
      <c r="AX194" s="251"/>
      <c r="AY194" s="251"/>
      <c r="AZ194" s="251"/>
      <c r="BA194" s="251"/>
      <c r="BB194" s="251"/>
      <c r="BC194" s="251"/>
      <c r="BD194" s="251"/>
      <c r="BE194" s="251"/>
      <c r="BF194" s="251"/>
      <c r="BG194" s="251"/>
      <c r="BH194" s="251"/>
      <c r="BI194" s="251"/>
      <c r="BJ194" s="251"/>
      <c r="BK194" s="251"/>
      <c r="BL194" s="251"/>
      <c r="BM194" s="251"/>
      <c r="BN194" s="251"/>
      <c r="BO194" s="251"/>
      <c r="BP194" s="251"/>
      <c r="BQ194" s="251"/>
      <c r="BR194" s="251"/>
      <c r="BS194" s="251"/>
      <c r="BT194" s="251"/>
      <c r="BU194" s="251"/>
      <c r="BV194" s="251"/>
      <c r="BW194" s="251"/>
      <c r="BX194" s="251"/>
      <c r="BY194" s="251"/>
      <c r="BZ194" s="251"/>
      <c r="CA194" s="251"/>
      <c r="CB194" s="251"/>
      <c r="CC194" s="251"/>
      <c r="CD194" s="251"/>
      <c r="CE194" s="251"/>
      <c r="CF194" s="251"/>
      <c r="CG194" s="251"/>
      <c r="CH194" s="251"/>
      <c r="CI194" s="251"/>
      <c r="CJ194" s="251"/>
      <c r="CK194" s="251"/>
      <c r="CL194" s="251"/>
      <c r="CM194" s="251"/>
      <c r="CN194" s="251"/>
      <c r="CO194" s="251"/>
      <c r="CP194" s="251"/>
      <c r="CQ194" s="251"/>
      <c r="CR194" s="251"/>
      <c r="CS194" s="251"/>
      <c r="CT194" s="251"/>
      <c r="CU194" s="251"/>
      <c r="CV194" s="251"/>
      <c r="CW194" s="251"/>
      <c r="CX194" s="251"/>
      <c r="CY194" s="251"/>
      <c r="CZ194" s="251"/>
      <c r="DA194" s="251"/>
      <c r="DB194" s="251"/>
      <c r="DC194" s="251"/>
      <c r="DD194" s="251"/>
      <c r="DE194" s="251"/>
      <c r="DF194" s="251"/>
      <c r="DG194" s="251"/>
      <c r="DH194" s="251"/>
      <c r="DI194" s="251"/>
      <c r="DJ194" s="251"/>
      <c r="DK194" s="251"/>
      <c r="DL194" s="251"/>
      <c r="DM194" s="251"/>
      <c r="DN194" s="251"/>
      <c r="DO194" s="251"/>
      <c r="DP194" s="251"/>
      <c r="DQ194" s="251"/>
      <c r="DR194" s="251"/>
      <c r="DS194" s="251"/>
      <c r="DT194" s="251"/>
      <c r="DU194" s="251"/>
      <c r="DV194" s="251"/>
      <c r="DW194" s="251"/>
      <c r="DX194" s="251"/>
      <c r="DY194" s="251"/>
      <c r="DZ194" s="251"/>
      <c r="EA194" s="251"/>
      <c r="EB194" s="251"/>
      <c r="EC194" s="251"/>
      <c r="ED194" s="251"/>
      <c r="EE194" s="251"/>
      <c r="EF194" s="251"/>
      <c r="EG194" s="251"/>
      <c r="EH194" s="251"/>
      <c r="EI194" s="251"/>
      <c r="EJ194" s="251"/>
      <c r="EK194" s="251"/>
      <c r="EL194" s="251"/>
      <c r="EM194" s="251"/>
      <c r="EN194" s="251"/>
      <c r="EO194" s="251"/>
      <c r="EP194" s="251"/>
      <c r="EQ194" s="251"/>
      <c r="ER194" s="251"/>
      <c r="ES194" s="251"/>
      <c r="ET194" s="251"/>
      <c r="EU194" s="251"/>
      <c r="EV194" s="251"/>
      <c r="EW194" s="251"/>
      <c r="EX194" s="251"/>
      <c r="EY194" s="251"/>
      <c r="EZ194" s="251"/>
      <c r="FA194" s="251"/>
      <c r="FB194" s="251"/>
      <c r="FC194" s="251"/>
      <c r="FD194" s="251"/>
      <c r="FE194" s="251"/>
      <c r="FF194" s="251"/>
      <c r="FG194" s="251"/>
      <c r="FH194" s="251"/>
      <c r="FI194" s="251"/>
      <c r="FJ194" s="251"/>
      <c r="FK194" s="251"/>
      <c r="FL194" s="251"/>
      <c r="FM194" s="251"/>
      <c r="FN194" s="251"/>
      <c r="FO194" s="251"/>
      <c r="FP194" s="251"/>
      <c r="FQ194" s="251"/>
      <c r="FR194" s="251"/>
      <c r="FS194" s="251"/>
      <c r="FT194" s="251"/>
      <c r="FU194" s="251"/>
      <c r="FV194" s="251"/>
      <c r="FW194" s="251"/>
      <c r="FX194" s="251"/>
      <c r="FY194" s="251"/>
      <c r="FZ194" s="251"/>
      <c r="GA194" s="251"/>
      <c r="GB194" s="251"/>
      <c r="GC194" s="251"/>
      <c r="GD194" s="251"/>
      <c r="GE194" s="251"/>
      <c r="GF194" s="251"/>
      <c r="GG194" s="251"/>
      <c r="GH194" s="251"/>
      <c r="GI194" s="251"/>
      <c r="GJ194" s="251"/>
      <c r="GK194" s="251"/>
      <c r="GL194" s="251"/>
      <c r="GM194" s="251"/>
      <c r="GN194" s="251"/>
      <c r="GO194" s="251"/>
      <c r="GP194" s="251"/>
      <c r="GQ194" s="251"/>
      <c r="GR194" s="251"/>
      <c r="GS194" s="251"/>
      <c r="GT194" s="251"/>
      <c r="GU194" s="251"/>
      <c r="GV194" s="251"/>
      <c r="GW194" s="251"/>
      <c r="GX194" s="251"/>
      <c r="GY194" s="251"/>
      <c r="GZ194" s="251"/>
      <c r="HA194" s="251"/>
      <c r="HB194" s="251"/>
      <c r="HC194" s="251"/>
      <c r="HD194" s="251"/>
      <c r="HE194" s="251"/>
      <c r="HF194" s="251"/>
      <c r="HG194" s="251"/>
      <c r="HH194" s="251"/>
      <c r="HI194" s="251"/>
      <c r="HJ194" s="251"/>
      <c r="HK194" s="251"/>
      <c r="HL194" s="251"/>
      <c r="HM194" s="251"/>
      <c r="HN194" s="251"/>
      <c r="HO194" s="251"/>
      <c r="HP194" s="251"/>
      <c r="HQ194" s="251"/>
      <c r="HR194" s="251"/>
      <c r="HS194" s="251"/>
      <c r="HT194" s="251"/>
      <c r="HU194" s="251"/>
      <c r="HV194" s="251"/>
    </row>
    <row r="195" spans="1:3" ht="30">
      <c r="A195" s="277">
        <v>415</v>
      </c>
      <c r="B195" s="246" t="s">
        <v>990</v>
      </c>
      <c r="C195" s="247" t="s">
        <v>991</v>
      </c>
    </row>
    <row r="196" spans="1:230" ht="28.5">
      <c r="A196" s="292">
        <v>498</v>
      </c>
      <c r="B196" s="293"/>
      <c r="C196" s="244" t="s">
        <v>1286</v>
      </c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78"/>
      <c r="AF196" s="278"/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  <c r="AQ196" s="278"/>
      <c r="AR196" s="278"/>
      <c r="AS196" s="278"/>
      <c r="AT196" s="278"/>
      <c r="AU196" s="278"/>
      <c r="AV196" s="278"/>
      <c r="AW196" s="278"/>
      <c r="AX196" s="278"/>
      <c r="AY196" s="278"/>
      <c r="AZ196" s="278"/>
      <c r="BA196" s="278"/>
      <c r="BB196" s="278"/>
      <c r="BC196" s="278"/>
      <c r="BD196" s="278"/>
      <c r="BE196" s="278"/>
      <c r="BF196" s="278"/>
      <c r="BG196" s="278"/>
      <c r="BH196" s="278"/>
      <c r="BI196" s="278"/>
      <c r="BJ196" s="278"/>
      <c r="BK196" s="278"/>
      <c r="BL196" s="278"/>
      <c r="BM196" s="278"/>
      <c r="BN196" s="278"/>
      <c r="BO196" s="278"/>
      <c r="BP196" s="278"/>
      <c r="BQ196" s="278"/>
      <c r="BR196" s="278"/>
      <c r="BS196" s="278"/>
      <c r="BT196" s="278"/>
      <c r="BU196" s="278"/>
      <c r="BV196" s="278"/>
      <c r="BW196" s="278"/>
      <c r="BX196" s="278"/>
      <c r="BY196" s="278"/>
      <c r="BZ196" s="278"/>
      <c r="CA196" s="278"/>
      <c r="CB196" s="278"/>
      <c r="CC196" s="278"/>
      <c r="CD196" s="278"/>
      <c r="CE196" s="278"/>
      <c r="CF196" s="278"/>
      <c r="CG196" s="278"/>
      <c r="CH196" s="278"/>
      <c r="CI196" s="278"/>
      <c r="CJ196" s="278"/>
      <c r="CK196" s="278"/>
      <c r="CL196" s="278"/>
      <c r="CM196" s="278"/>
      <c r="CN196" s="278"/>
      <c r="CO196" s="278"/>
      <c r="CP196" s="278"/>
      <c r="CQ196" s="278"/>
      <c r="CR196" s="278"/>
      <c r="CS196" s="278"/>
      <c r="CT196" s="278"/>
      <c r="CU196" s="278"/>
      <c r="CV196" s="278"/>
      <c r="CW196" s="278"/>
      <c r="CX196" s="278"/>
      <c r="CY196" s="278"/>
      <c r="CZ196" s="278"/>
      <c r="DA196" s="278"/>
      <c r="DB196" s="278"/>
      <c r="DC196" s="278"/>
      <c r="DD196" s="278"/>
      <c r="DE196" s="278"/>
      <c r="DF196" s="278"/>
      <c r="DG196" s="278"/>
      <c r="DH196" s="278"/>
      <c r="DI196" s="278"/>
      <c r="DJ196" s="278"/>
      <c r="DK196" s="278"/>
      <c r="DL196" s="278"/>
      <c r="DM196" s="278"/>
      <c r="DN196" s="278"/>
      <c r="DO196" s="278"/>
      <c r="DP196" s="278"/>
      <c r="DQ196" s="278"/>
      <c r="DR196" s="278"/>
      <c r="DS196" s="278"/>
      <c r="DT196" s="278"/>
      <c r="DU196" s="278"/>
      <c r="DV196" s="278"/>
      <c r="DW196" s="278"/>
      <c r="DX196" s="278"/>
      <c r="DY196" s="278"/>
      <c r="DZ196" s="278"/>
      <c r="EA196" s="278"/>
      <c r="EB196" s="278"/>
      <c r="EC196" s="278"/>
      <c r="ED196" s="278"/>
      <c r="EE196" s="278"/>
      <c r="EF196" s="278"/>
      <c r="EG196" s="278"/>
      <c r="EH196" s="278"/>
      <c r="EI196" s="278"/>
      <c r="EJ196" s="278"/>
      <c r="EK196" s="278"/>
      <c r="EL196" s="278"/>
      <c r="EM196" s="278"/>
      <c r="EN196" s="278"/>
      <c r="EO196" s="278"/>
      <c r="EP196" s="278"/>
      <c r="EQ196" s="278"/>
      <c r="ER196" s="278"/>
      <c r="ES196" s="278"/>
      <c r="ET196" s="278"/>
      <c r="EU196" s="278"/>
      <c r="EV196" s="278"/>
      <c r="EW196" s="278"/>
      <c r="EX196" s="278"/>
      <c r="EY196" s="278"/>
      <c r="EZ196" s="278"/>
      <c r="FA196" s="278"/>
      <c r="FB196" s="278"/>
      <c r="FC196" s="278"/>
      <c r="FD196" s="278"/>
      <c r="FE196" s="278"/>
      <c r="FF196" s="278"/>
      <c r="FG196" s="278"/>
      <c r="FH196" s="278"/>
      <c r="FI196" s="278"/>
      <c r="FJ196" s="278"/>
      <c r="FK196" s="278"/>
      <c r="FL196" s="278"/>
      <c r="FM196" s="278"/>
      <c r="FN196" s="278"/>
      <c r="FO196" s="278"/>
      <c r="FP196" s="278"/>
      <c r="FQ196" s="278"/>
      <c r="FR196" s="278"/>
      <c r="FS196" s="278"/>
      <c r="FT196" s="278"/>
      <c r="FU196" s="278"/>
      <c r="FV196" s="278"/>
      <c r="FW196" s="278"/>
      <c r="FX196" s="278"/>
      <c r="FY196" s="278"/>
      <c r="FZ196" s="278"/>
      <c r="GA196" s="278"/>
      <c r="GB196" s="278"/>
      <c r="GC196" s="278"/>
      <c r="GD196" s="278"/>
      <c r="GE196" s="278"/>
      <c r="GF196" s="278"/>
      <c r="GG196" s="278"/>
      <c r="GH196" s="278"/>
      <c r="GI196" s="278"/>
      <c r="GJ196" s="278"/>
      <c r="GK196" s="278"/>
      <c r="GL196" s="278"/>
      <c r="GM196" s="278"/>
      <c r="GN196" s="278"/>
      <c r="GO196" s="278"/>
      <c r="GP196" s="278"/>
      <c r="GQ196" s="278"/>
      <c r="GR196" s="278"/>
      <c r="GS196" s="278"/>
      <c r="GT196" s="278"/>
      <c r="GU196" s="278"/>
      <c r="GV196" s="278"/>
      <c r="GW196" s="278"/>
      <c r="GX196" s="278"/>
      <c r="GY196" s="278"/>
      <c r="GZ196" s="278"/>
      <c r="HA196" s="278"/>
      <c r="HB196" s="278"/>
      <c r="HC196" s="278"/>
      <c r="HD196" s="278"/>
      <c r="HE196" s="278"/>
      <c r="HF196" s="278"/>
      <c r="HG196" s="278"/>
      <c r="HH196" s="278"/>
      <c r="HI196" s="278"/>
      <c r="HJ196" s="278"/>
      <c r="HK196" s="278"/>
      <c r="HL196" s="278"/>
      <c r="HM196" s="278"/>
      <c r="HN196" s="278"/>
      <c r="HO196" s="278"/>
      <c r="HP196" s="278"/>
      <c r="HQ196" s="278"/>
      <c r="HR196" s="278"/>
      <c r="HS196" s="278"/>
      <c r="HT196" s="278"/>
      <c r="HU196" s="278"/>
      <c r="HV196" s="278"/>
    </row>
    <row r="197" spans="1:230" ht="30">
      <c r="A197" s="277">
        <v>498</v>
      </c>
      <c r="B197" s="246" t="s">
        <v>1287</v>
      </c>
      <c r="C197" s="247" t="s">
        <v>1288</v>
      </c>
      <c r="D197" s="271"/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71"/>
      <c r="U197" s="271"/>
      <c r="V197" s="271"/>
      <c r="W197" s="271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271"/>
      <c r="AN197" s="271"/>
      <c r="AO197" s="271"/>
      <c r="AP197" s="271"/>
      <c r="AQ197" s="271"/>
      <c r="AR197" s="271"/>
      <c r="AS197" s="271"/>
      <c r="AT197" s="271"/>
      <c r="AU197" s="271"/>
      <c r="AV197" s="271"/>
      <c r="AW197" s="271"/>
      <c r="AX197" s="271"/>
      <c r="AY197" s="271"/>
      <c r="AZ197" s="271"/>
      <c r="BA197" s="271"/>
      <c r="BB197" s="271"/>
      <c r="BC197" s="271"/>
      <c r="BD197" s="271"/>
      <c r="BE197" s="271"/>
      <c r="BF197" s="271"/>
      <c r="BG197" s="271"/>
      <c r="BH197" s="271"/>
      <c r="BI197" s="271"/>
      <c r="BJ197" s="271"/>
      <c r="BK197" s="271"/>
      <c r="BL197" s="271"/>
      <c r="BM197" s="271"/>
      <c r="BN197" s="271"/>
      <c r="BO197" s="271"/>
      <c r="BP197" s="271"/>
      <c r="BQ197" s="271"/>
      <c r="BR197" s="271"/>
      <c r="BS197" s="271"/>
      <c r="BT197" s="271"/>
      <c r="BU197" s="271"/>
      <c r="BV197" s="271"/>
      <c r="BW197" s="271"/>
      <c r="BX197" s="271"/>
      <c r="BY197" s="271"/>
      <c r="BZ197" s="271"/>
      <c r="CA197" s="271"/>
      <c r="CB197" s="271"/>
      <c r="CC197" s="271"/>
      <c r="CD197" s="271"/>
      <c r="CE197" s="271"/>
      <c r="CF197" s="271"/>
      <c r="CG197" s="271"/>
      <c r="CH197" s="271"/>
      <c r="CI197" s="271"/>
      <c r="CJ197" s="271"/>
      <c r="CK197" s="271"/>
      <c r="CL197" s="271"/>
      <c r="CM197" s="271"/>
      <c r="CN197" s="271"/>
      <c r="CO197" s="271"/>
      <c r="CP197" s="271"/>
      <c r="CQ197" s="271"/>
      <c r="CR197" s="271"/>
      <c r="CS197" s="271"/>
      <c r="CT197" s="271"/>
      <c r="CU197" s="271"/>
      <c r="CV197" s="271"/>
      <c r="CW197" s="271"/>
      <c r="CX197" s="271"/>
      <c r="CY197" s="271"/>
      <c r="CZ197" s="271"/>
      <c r="DA197" s="271"/>
      <c r="DB197" s="271"/>
      <c r="DC197" s="271"/>
      <c r="DD197" s="271"/>
      <c r="DE197" s="271"/>
      <c r="DF197" s="271"/>
      <c r="DG197" s="271"/>
      <c r="DH197" s="271"/>
      <c r="DI197" s="271"/>
      <c r="DJ197" s="271"/>
      <c r="DK197" s="271"/>
      <c r="DL197" s="271"/>
      <c r="DM197" s="271"/>
      <c r="DN197" s="271"/>
      <c r="DO197" s="271"/>
      <c r="DP197" s="271"/>
      <c r="DQ197" s="271"/>
      <c r="DR197" s="271"/>
      <c r="DS197" s="271"/>
      <c r="DT197" s="271"/>
      <c r="DU197" s="271"/>
      <c r="DV197" s="271"/>
      <c r="DW197" s="271"/>
      <c r="DX197" s="271"/>
      <c r="DY197" s="271"/>
      <c r="DZ197" s="271"/>
      <c r="EA197" s="271"/>
      <c r="EB197" s="271"/>
      <c r="EC197" s="271"/>
      <c r="ED197" s="271"/>
      <c r="EE197" s="271"/>
      <c r="EF197" s="271"/>
      <c r="EG197" s="271"/>
      <c r="EH197" s="271"/>
      <c r="EI197" s="271"/>
      <c r="EJ197" s="271"/>
      <c r="EK197" s="271"/>
      <c r="EL197" s="271"/>
      <c r="EM197" s="271"/>
      <c r="EN197" s="271"/>
      <c r="EO197" s="271"/>
      <c r="EP197" s="271"/>
      <c r="EQ197" s="271"/>
      <c r="ER197" s="271"/>
      <c r="ES197" s="271"/>
      <c r="ET197" s="271"/>
      <c r="EU197" s="271"/>
      <c r="EV197" s="271"/>
      <c r="EW197" s="271"/>
      <c r="EX197" s="271"/>
      <c r="EY197" s="271"/>
      <c r="EZ197" s="271"/>
      <c r="FA197" s="271"/>
      <c r="FB197" s="271"/>
      <c r="FC197" s="271"/>
      <c r="FD197" s="271"/>
      <c r="FE197" s="271"/>
      <c r="FF197" s="271"/>
      <c r="FG197" s="271"/>
      <c r="FH197" s="271"/>
      <c r="FI197" s="271"/>
      <c r="FJ197" s="271"/>
      <c r="FK197" s="271"/>
      <c r="FL197" s="271"/>
      <c r="FM197" s="271"/>
      <c r="FN197" s="271"/>
      <c r="FO197" s="271"/>
      <c r="FP197" s="271"/>
      <c r="FQ197" s="271"/>
      <c r="FR197" s="271"/>
      <c r="FS197" s="271"/>
      <c r="FT197" s="271"/>
      <c r="FU197" s="271"/>
      <c r="FV197" s="271"/>
      <c r="FW197" s="271"/>
      <c r="FX197" s="271"/>
      <c r="FY197" s="271"/>
      <c r="FZ197" s="271"/>
      <c r="GA197" s="271"/>
      <c r="GB197" s="271"/>
      <c r="GC197" s="271"/>
      <c r="GD197" s="271"/>
      <c r="GE197" s="271"/>
      <c r="GF197" s="271"/>
      <c r="GG197" s="271"/>
      <c r="GH197" s="271"/>
      <c r="GI197" s="271"/>
      <c r="GJ197" s="271"/>
      <c r="GK197" s="271"/>
      <c r="GL197" s="271"/>
      <c r="GM197" s="271"/>
      <c r="GN197" s="271"/>
      <c r="GO197" s="271"/>
      <c r="GP197" s="271"/>
      <c r="GQ197" s="271"/>
      <c r="GR197" s="271"/>
      <c r="GS197" s="271"/>
      <c r="GT197" s="271"/>
      <c r="GU197" s="271"/>
      <c r="GV197" s="271"/>
      <c r="GW197" s="271"/>
      <c r="GX197" s="271"/>
      <c r="GY197" s="271"/>
      <c r="GZ197" s="271"/>
      <c r="HA197" s="271"/>
      <c r="HB197" s="271"/>
      <c r="HC197" s="271"/>
      <c r="HD197" s="271"/>
      <c r="HE197" s="271"/>
      <c r="HF197" s="271"/>
      <c r="HG197" s="271"/>
      <c r="HH197" s="271"/>
      <c r="HI197" s="271"/>
      <c r="HJ197" s="271"/>
      <c r="HK197" s="271"/>
      <c r="HL197" s="271"/>
      <c r="HM197" s="271"/>
      <c r="HN197" s="271"/>
      <c r="HO197" s="271"/>
      <c r="HP197" s="271"/>
      <c r="HQ197" s="271"/>
      <c r="HR197" s="271"/>
      <c r="HS197" s="271"/>
      <c r="HT197" s="271"/>
      <c r="HU197" s="271"/>
      <c r="HV197" s="271"/>
    </row>
    <row r="198" spans="1:3" ht="57">
      <c r="A198" s="286"/>
      <c r="B198" s="287"/>
      <c r="C198" s="279" t="s">
        <v>1289</v>
      </c>
    </row>
    <row r="199" spans="1:3" ht="30">
      <c r="A199" s="277"/>
      <c r="B199" s="246" t="s">
        <v>1290</v>
      </c>
      <c r="C199" s="258" t="s">
        <v>1291</v>
      </c>
    </row>
    <row r="200" spans="1:3" ht="30">
      <c r="A200" s="277"/>
      <c r="B200" s="246" t="s">
        <v>1256</v>
      </c>
      <c r="C200" s="258" t="s">
        <v>1292</v>
      </c>
    </row>
    <row r="201" spans="1:3" ht="30">
      <c r="A201" s="277"/>
      <c r="B201" s="246" t="s">
        <v>1293</v>
      </c>
      <c r="C201" s="258" t="s">
        <v>1294</v>
      </c>
    </row>
    <row r="202" spans="1:3" ht="15">
      <c r="A202" s="277"/>
      <c r="B202" s="246" t="s">
        <v>1295</v>
      </c>
      <c r="C202" s="247" t="s">
        <v>1296</v>
      </c>
    </row>
    <row r="203" spans="1:3" ht="60">
      <c r="A203" s="277"/>
      <c r="B203" s="246" t="s">
        <v>1297</v>
      </c>
      <c r="C203" s="257" t="s">
        <v>1298</v>
      </c>
    </row>
    <row r="204" spans="1:3" ht="60">
      <c r="A204" s="277"/>
      <c r="B204" s="246" t="s">
        <v>1299</v>
      </c>
      <c r="C204" s="257" t="s">
        <v>1300</v>
      </c>
    </row>
    <row r="205" spans="1:3" ht="45">
      <c r="A205" s="277"/>
      <c r="B205" s="246" t="s">
        <v>1301</v>
      </c>
      <c r="C205" s="257" t="s">
        <v>1302</v>
      </c>
    </row>
    <row r="206" spans="1:3" ht="45">
      <c r="A206" s="243"/>
      <c r="B206" s="246" t="s">
        <v>1303</v>
      </c>
      <c r="C206" s="247" t="s">
        <v>1304</v>
      </c>
    </row>
    <row r="207" spans="1:3" ht="45">
      <c r="A207" s="243"/>
      <c r="B207" s="246" t="s">
        <v>1305</v>
      </c>
      <c r="C207" s="247" t="s">
        <v>1306</v>
      </c>
    </row>
    <row r="208" spans="1:3" ht="30">
      <c r="A208" s="243"/>
      <c r="B208" s="246" t="s">
        <v>1307</v>
      </c>
      <c r="C208" s="247" t="s">
        <v>1308</v>
      </c>
    </row>
    <row r="209" spans="1:3" ht="30">
      <c r="A209" s="277"/>
      <c r="B209" s="246" t="s">
        <v>994</v>
      </c>
      <c r="C209" s="247" t="s">
        <v>1309</v>
      </c>
    </row>
    <row r="210" spans="1:3" ht="45">
      <c r="A210" s="277"/>
      <c r="B210" s="246" t="s">
        <v>1096</v>
      </c>
      <c r="C210" s="247" t="s">
        <v>1310</v>
      </c>
    </row>
    <row r="211" spans="1:3" ht="60">
      <c r="A211" s="277"/>
      <c r="B211" s="246" t="s">
        <v>1311</v>
      </c>
      <c r="C211" s="247" t="s">
        <v>1312</v>
      </c>
    </row>
    <row r="212" spans="1:3" ht="45">
      <c r="A212" s="277"/>
      <c r="B212" s="246" t="s">
        <v>1313</v>
      </c>
      <c r="C212" s="247" t="s">
        <v>1314</v>
      </c>
    </row>
    <row r="213" spans="1:3" ht="45">
      <c r="A213" s="277"/>
      <c r="B213" s="246" t="s">
        <v>1315</v>
      </c>
      <c r="C213" s="247" t="s">
        <v>1316</v>
      </c>
    </row>
    <row r="214" spans="1:3" ht="45">
      <c r="A214" s="277"/>
      <c r="B214" s="246" t="s">
        <v>1024</v>
      </c>
      <c r="C214" s="247" t="s">
        <v>1317</v>
      </c>
    </row>
    <row r="215" spans="1:3" ht="30">
      <c r="A215" s="277"/>
      <c r="B215" s="246" t="s">
        <v>990</v>
      </c>
      <c r="C215" s="247" t="s">
        <v>1318</v>
      </c>
    </row>
    <row r="216" spans="1:3" ht="15">
      <c r="A216" s="277"/>
      <c r="B216" s="246" t="s">
        <v>1319</v>
      </c>
      <c r="C216" s="247" t="s">
        <v>1320</v>
      </c>
    </row>
    <row r="217" spans="1:3" ht="15">
      <c r="A217" s="277"/>
      <c r="B217" s="246" t="s">
        <v>1162</v>
      </c>
      <c r="C217" s="247" t="s">
        <v>1321</v>
      </c>
    </row>
    <row r="218" spans="1:3" ht="15">
      <c r="A218" s="277"/>
      <c r="B218" s="246" t="s">
        <v>1322</v>
      </c>
      <c r="C218" s="247" t="s">
        <v>1323</v>
      </c>
    </row>
    <row r="219" spans="1:3" ht="30">
      <c r="A219" s="277"/>
      <c r="B219" s="246" t="s">
        <v>1166</v>
      </c>
      <c r="C219" s="258" t="s">
        <v>1167</v>
      </c>
    </row>
    <row r="220" spans="1:230" ht="30">
      <c r="A220" s="243"/>
      <c r="B220" s="246" t="s">
        <v>1168</v>
      </c>
      <c r="C220" s="258" t="s">
        <v>1169</v>
      </c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  <c r="AL220" s="251"/>
      <c r="AM220" s="251"/>
      <c r="AN220" s="251"/>
      <c r="AO220" s="251"/>
      <c r="AP220" s="251"/>
      <c r="AQ220" s="251"/>
      <c r="AR220" s="251"/>
      <c r="AS220" s="251"/>
      <c r="AT220" s="251"/>
      <c r="AU220" s="251"/>
      <c r="AV220" s="251"/>
      <c r="AW220" s="251"/>
      <c r="AX220" s="251"/>
      <c r="AY220" s="251"/>
      <c r="AZ220" s="251"/>
      <c r="BA220" s="251"/>
      <c r="BB220" s="251"/>
      <c r="BC220" s="251"/>
      <c r="BD220" s="251"/>
      <c r="BE220" s="251"/>
      <c r="BF220" s="251"/>
      <c r="BG220" s="251"/>
      <c r="BH220" s="251"/>
      <c r="BI220" s="251"/>
      <c r="BJ220" s="251"/>
      <c r="BK220" s="251"/>
      <c r="BL220" s="251"/>
      <c r="BM220" s="251"/>
      <c r="BN220" s="251"/>
      <c r="BO220" s="251"/>
      <c r="BP220" s="251"/>
      <c r="BQ220" s="251"/>
      <c r="BR220" s="251"/>
      <c r="BS220" s="251"/>
      <c r="BT220" s="251"/>
      <c r="BU220" s="251"/>
      <c r="BV220" s="251"/>
      <c r="BW220" s="251"/>
      <c r="BX220" s="251"/>
      <c r="BY220" s="251"/>
      <c r="BZ220" s="251"/>
      <c r="CA220" s="251"/>
      <c r="CB220" s="251"/>
      <c r="CC220" s="251"/>
      <c r="CD220" s="251"/>
      <c r="CE220" s="251"/>
      <c r="CF220" s="251"/>
      <c r="CG220" s="251"/>
      <c r="CH220" s="251"/>
      <c r="CI220" s="251"/>
      <c r="CJ220" s="251"/>
      <c r="CK220" s="251"/>
      <c r="CL220" s="251"/>
      <c r="CM220" s="251"/>
      <c r="CN220" s="251"/>
      <c r="CO220" s="251"/>
      <c r="CP220" s="251"/>
      <c r="CQ220" s="251"/>
      <c r="CR220" s="251"/>
      <c r="CS220" s="251"/>
      <c r="CT220" s="251"/>
      <c r="CU220" s="251"/>
      <c r="CV220" s="251"/>
      <c r="CW220" s="251"/>
      <c r="CX220" s="251"/>
      <c r="CY220" s="251"/>
      <c r="CZ220" s="251"/>
      <c r="DA220" s="251"/>
      <c r="DB220" s="251"/>
      <c r="DC220" s="251"/>
      <c r="DD220" s="251"/>
      <c r="DE220" s="251"/>
      <c r="DF220" s="251"/>
      <c r="DG220" s="251"/>
      <c r="DH220" s="251"/>
      <c r="DI220" s="251"/>
      <c r="DJ220" s="251"/>
      <c r="DK220" s="251"/>
      <c r="DL220" s="251"/>
      <c r="DM220" s="251"/>
      <c r="DN220" s="251"/>
      <c r="DO220" s="251"/>
      <c r="DP220" s="251"/>
      <c r="DQ220" s="251"/>
      <c r="DR220" s="251"/>
      <c r="DS220" s="251"/>
      <c r="DT220" s="251"/>
      <c r="DU220" s="251"/>
      <c r="DV220" s="251"/>
      <c r="DW220" s="251"/>
      <c r="DX220" s="251"/>
      <c r="DY220" s="251"/>
      <c r="DZ220" s="251"/>
      <c r="EA220" s="251"/>
      <c r="EB220" s="251"/>
      <c r="EC220" s="251"/>
      <c r="ED220" s="251"/>
      <c r="EE220" s="251"/>
      <c r="EF220" s="251"/>
      <c r="EG220" s="251"/>
      <c r="EH220" s="251"/>
      <c r="EI220" s="251"/>
      <c r="EJ220" s="251"/>
      <c r="EK220" s="251"/>
      <c r="EL220" s="251"/>
      <c r="EM220" s="251"/>
      <c r="EN220" s="251"/>
      <c r="EO220" s="251"/>
      <c r="EP220" s="251"/>
      <c r="EQ220" s="251"/>
      <c r="ER220" s="251"/>
      <c r="ES220" s="251"/>
      <c r="ET220" s="251"/>
      <c r="EU220" s="251"/>
      <c r="EV220" s="251"/>
      <c r="EW220" s="251"/>
      <c r="EX220" s="251"/>
      <c r="EY220" s="251"/>
      <c r="EZ220" s="251"/>
      <c r="FA220" s="251"/>
      <c r="FB220" s="251"/>
      <c r="FC220" s="251"/>
      <c r="FD220" s="251"/>
      <c r="FE220" s="251"/>
      <c r="FF220" s="251"/>
      <c r="FG220" s="251"/>
      <c r="FH220" s="251"/>
      <c r="FI220" s="251"/>
      <c r="FJ220" s="251"/>
      <c r="FK220" s="251"/>
      <c r="FL220" s="251"/>
      <c r="FM220" s="251"/>
      <c r="FN220" s="251"/>
      <c r="FO220" s="251"/>
      <c r="FP220" s="251"/>
      <c r="FQ220" s="251"/>
      <c r="FR220" s="251"/>
      <c r="FS220" s="251"/>
      <c r="FT220" s="251"/>
      <c r="FU220" s="251"/>
      <c r="FV220" s="251"/>
      <c r="FW220" s="251"/>
      <c r="FX220" s="251"/>
      <c r="FY220" s="251"/>
      <c r="FZ220" s="251"/>
      <c r="GA220" s="251"/>
      <c r="GB220" s="251"/>
      <c r="GC220" s="251"/>
      <c r="GD220" s="251"/>
      <c r="GE220" s="251"/>
      <c r="GF220" s="251"/>
      <c r="GG220" s="251"/>
      <c r="GH220" s="251"/>
      <c r="GI220" s="251"/>
      <c r="GJ220" s="251"/>
      <c r="GK220" s="251"/>
      <c r="GL220" s="251"/>
      <c r="GM220" s="251"/>
      <c r="GN220" s="251"/>
      <c r="GO220" s="251"/>
      <c r="GP220" s="251"/>
      <c r="GQ220" s="251"/>
      <c r="GR220" s="251"/>
      <c r="GS220" s="251"/>
      <c r="GT220" s="251"/>
      <c r="GU220" s="251"/>
      <c r="GV220" s="251"/>
      <c r="GW220" s="251"/>
      <c r="GX220" s="251"/>
      <c r="GY220" s="251"/>
      <c r="GZ220" s="251"/>
      <c r="HA220" s="251"/>
      <c r="HB220" s="251"/>
      <c r="HC220" s="251"/>
      <c r="HD220" s="251"/>
      <c r="HE220" s="251"/>
      <c r="HF220" s="251"/>
      <c r="HG220" s="251"/>
      <c r="HH220" s="251"/>
      <c r="HI220" s="251"/>
      <c r="HJ220" s="251"/>
      <c r="HK220" s="251"/>
      <c r="HL220" s="251"/>
      <c r="HM220" s="251"/>
      <c r="HN220" s="251"/>
      <c r="HO220" s="251"/>
      <c r="HP220" s="251"/>
      <c r="HQ220" s="251"/>
      <c r="HR220" s="251"/>
      <c r="HS220" s="251"/>
      <c r="HT220" s="251"/>
      <c r="HU220" s="251"/>
      <c r="HV220" s="251"/>
    </row>
    <row r="221" spans="1:3" ht="15">
      <c r="A221" s="277"/>
      <c r="B221" s="246" t="s">
        <v>1324</v>
      </c>
      <c r="C221" s="247" t="s">
        <v>1325</v>
      </c>
    </row>
    <row r="222" spans="1:230" ht="30">
      <c r="A222" s="280"/>
      <c r="B222" s="246" t="s">
        <v>1326</v>
      </c>
      <c r="C222" s="248" t="s">
        <v>1327</v>
      </c>
      <c r="D222" s="281"/>
      <c r="E222" s="281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1"/>
      <c r="Q222" s="281"/>
      <c r="R222" s="281"/>
      <c r="S222" s="281"/>
      <c r="T222" s="281"/>
      <c r="U222" s="281"/>
      <c r="V222" s="281"/>
      <c r="W222" s="281"/>
      <c r="X222" s="281"/>
      <c r="Y222" s="281"/>
      <c r="Z222" s="281"/>
      <c r="AA222" s="281"/>
      <c r="AB222" s="281"/>
      <c r="AC222" s="281"/>
      <c r="AD222" s="281"/>
      <c r="AE222" s="281"/>
      <c r="AF222" s="281"/>
      <c r="AG222" s="281"/>
      <c r="AH222" s="281"/>
      <c r="AI222" s="281"/>
      <c r="AJ222" s="281"/>
      <c r="AK222" s="281"/>
      <c r="AL222" s="281"/>
      <c r="AM222" s="281"/>
      <c r="AN222" s="281"/>
      <c r="AO222" s="281"/>
      <c r="AP222" s="281"/>
      <c r="AQ222" s="281"/>
      <c r="AR222" s="281"/>
      <c r="AS222" s="281"/>
      <c r="AT222" s="281"/>
      <c r="AU222" s="281"/>
      <c r="AV222" s="281"/>
      <c r="AW222" s="281"/>
      <c r="AX222" s="281"/>
      <c r="AY222" s="281"/>
      <c r="AZ222" s="281"/>
      <c r="BA222" s="281"/>
      <c r="BB222" s="281"/>
      <c r="BC222" s="281"/>
      <c r="BD222" s="281"/>
      <c r="BE222" s="281"/>
      <c r="BF222" s="281"/>
      <c r="BG222" s="281"/>
      <c r="BH222" s="281"/>
      <c r="BI222" s="281"/>
      <c r="BJ222" s="281"/>
      <c r="BK222" s="281"/>
      <c r="BL222" s="281"/>
      <c r="BM222" s="281"/>
      <c r="BN222" s="281"/>
      <c r="BO222" s="281"/>
      <c r="BP222" s="281"/>
      <c r="BQ222" s="281"/>
      <c r="BR222" s="281"/>
      <c r="BS222" s="281"/>
      <c r="BT222" s="281"/>
      <c r="BU222" s="281"/>
      <c r="BV222" s="281"/>
      <c r="BW222" s="281"/>
      <c r="BX222" s="281"/>
      <c r="BY222" s="281"/>
      <c r="BZ222" s="281"/>
      <c r="CA222" s="281"/>
      <c r="CB222" s="281"/>
      <c r="CC222" s="281"/>
      <c r="CD222" s="281"/>
      <c r="CE222" s="281"/>
      <c r="CF222" s="281"/>
      <c r="CG222" s="281"/>
      <c r="CH222" s="281"/>
      <c r="CI222" s="281"/>
      <c r="CJ222" s="281"/>
      <c r="CK222" s="281"/>
      <c r="CL222" s="281"/>
      <c r="CM222" s="281"/>
      <c r="CN222" s="281"/>
      <c r="CO222" s="281"/>
      <c r="CP222" s="281"/>
      <c r="CQ222" s="281"/>
      <c r="CR222" s="281"/>
      <c r="CS222" s="281"/>
      <c r="CT222" s="281"/>
      <c r="CU222" s="281"/>
      <c r="CV222" s="281"/>
      <c r="CW222" s="281"/>
      <c r="CX222" s="281"/>
      <c r="CY222" s="281"/>
      <c r="CZ222" s="281"/>
      <c r="DA222" s="281"/>
      <c r="DB222" s="281"/>
      <c r="DC222" s="281"/>
      <c r="DD222" s="281"/>
      <c r="DE222" s="281"/>
      <c r="DF222" s="281"/>
      <c r="DG222" s="281"/>
      <c r="DH222" s="281"/>
      <c r="DI222" s="281"/>
      <c r="DJ222" s="281"/>
      <c r="DK222" s="281"/>
      <c r="DL222" s="281"/>
      <c r="DM222" s="281"/>
      <c r="DN222" s="281"/>
      <c r="DO222" s="281"/>
      <c r="DP222" s="281"/>
      <c r="DQ222" s="281"/>
      <c r="DR222" s="281"/>
      <c r="DS222" s="281"/>
      <c r="DT222" s="281"/>
      <c r="DU222" s="281"/>
      <c r="DV222" s="281"/>
      <c r="DW222" s="281"/>
      <c r="DX222" s="281"/>
      <c r="DY222" s="281"/>
      <c r="DZ222" s="281"/>
      <c r="EA222" s="281"/>
      <c r="EB222" s="281"/>
      <c r="EC222" s="281"/>
      <c r="ED222" s="281"/>
      <c r="EE222" s="281"/>
      <c r="EF222" s="281"/>
      <c r="EG222" s="281"/>
      <c r="EH222" s="281"/>
      <c r="EI222" s="281"/>
      <c r="EJ222" s="281"/>
      <c r="EK222" s="281"/>
      <c r="EL222" s="281"/>
      <c r="EM222" s="281"/>
      <c r="EN222" s="281"/>
      <c r="EO222" s="281"/>
      <c r="EP222" s="281"/>
      <c r="EQ222" s="281"/>
      <c r="ER222" s="281"/>
      <c r="ES222" s="281"/>
      <c r="ET222" s="281"/>
      <c r="EU222" s="281"/>
      <c r="EV222" s="281"/>
      <c r="EW222" s="281"/>
      <c r="EX222" s="281"/>
      <c r="EY222" s="281"/>
      <c r="EZ222" s="281"/>
      <c r="FA222" s="281"/>
      <c r="FB222" s="281"/>
      <c r="FC222" s="281"/>
      <c r="FD222" s="281"/>
      <c r="FE222" s="281"/>
      <c r="FF222" s="281"/>
      <c r="FG222" s="281"/>
      <c r="FH222" s="281"/>
      <c r="FI222" s="281"/>
      <c r="FJ222" s="281"/>
      <c r="FK222" s="281"/>
      <c r="FL222" s="281"/>
      <c r="FM222" s="281"/>
      <c r="FN222" s="281"/>
      <c r="FO222" s="281"/>
      <c r="FP222" s="281"/>
      <c r="FQ222" s="281"/>
      <c r="FR222" s="281"/>
      <c r="FS222" s="281"/>
      <c r="FT222" s="281"/>
      <c r="FU222" s="281"/>
      <c r="FV222" s="281"/>
      <c r="FW222" s="281"/>
      <c r="FX222" s="281"/>
      <c r="FY222" s="281"/>
      <c r="FZ222" s="281"/>
      <c r="GA222" s="281"/>
      <c r="GB222" s="281"/>
      <c r="GC222" s="281"/>
      <c r="GD222" s="281"/>
      <c r="GE222" s="281"/>
      <c r="GF222" s="281"/>
      <c r="GG222" s="281"/>
      <c r="GH222" s="281"/>
      <c r="GI222" s="281"/>
      <c r="GJ222" s="281"/>
      <c r="GK222" s="281"/>
      <c r="GL222" s="281"/>
      <c r="GM222" s="281"/>
      <c r="GN222" s="281"/>
      <c r="GO222" s="281"/>
      <c r="GP222" s="281"/>
      <c r="GQ222" s="281"/>
      <c r="GR222" s="281"/>
      <c r="GS222" s="281"/>
      <c r="GT222" s="281"/>
      <c r="GU222" s="281"/>
      <c r="GV222" s="281"/>
      <c r="GW222" s="281"/>
      <c r="GX222" s="281"/>
      <c r="GY222" s="281"/>
      <c r="GZ222" s="281"/>
      <c r="HA222" s="281"/>
      <c r="HB222" s="281"/>
      <c r="HC222" s="281"/>
      <c r="HD222" s="281"/>
      <c r="HE222" s="281"/>
      <c r="HF222" s="281"/>
      <c r="HG222" s="281"/>
      <c r="HH222" s="281"/>
      <c r="HI222" s="281"/>
      <c r="HJ222" s="281"/>
      <c r="HK222" s="281"/>
      <c r="HL222" s="281"/>
      <c r="HM222" s="281"/>
      <c r="HN222" s="281"/>
      <c r="HO222" s="281"/>
      <c r="HP222" s="281"/>
      <c r="HQ222" s="281"/>
      <c r="HR222" s="281"/>
      <c r="HS222" s="281"/>
      <c r="HT222" s="281"/>
      <c r="HU222" s="281"/>
      <c r="HV222" s="281"/>
    </row>
    <row r="223" spans="1:3" ht="15">
      <c r="A223" s="277"/>
      <c r="B223" s="246" t="s">
        <v>1328</v>
      </c>
      <c r="C223" s="247" t="s">
        <v>1329</v>
      </c>
    </row>
    <row r="224" spans="1:3" ht="15">
      <c r="A224" s="277"/>
      <c r="B224" s="246" t="s">
        <v>1330</v>
      </c>
      <c r="C224" s="247" t="s">
        <v>1331</v>
      </c>
    </row>
    <row r="225" spans="1:3" ht="30">
      <c r="A225" s="277"/>
      <c r="B225" s="246" t="s">
        <v>1332</v>
      </c>
      <c r="C225" s="247" t="s">
        <v>1333</v>
      </c>
    </row>
    <row r="226" spans="1:3" ht="30">
      <c r="A226" s="277"/>
      <c r="B226" s="246" t="s">
        <v>1334</v>
      </c>
      <c r="C226" s="247" t="s">
        <v>1335</v>
      </c>
    </row>
    <row r="227" spans="1:3" ht="30">
      <c r="A227" s="277"/>
      <c r="B227" s="246" t="s">
        <v>1336</v>
      </c>
      <c r="C227" s="247" t="s">
        <v>1337</v>
      </c>
    </row>
    <row r="228" spans="1:3" ht="60">
      <c r="A228" s="277"/>
      <c r="B228" s="246" t="s">
        <v>1338</v>
      </c>
      <c r="C228" s="247" t="s">
        <v>1339</v>
      </c>
    </row>
    <row r="229" spans="1:3" ht="30">
      <c r="A229" s="277"/>
      <c r="B229" s="246" t="s">
        <v>1340</v>
      </c>
      <c r="C229" s="247" t="s">
        <v>1341</v>
      </c>
    </row>
    <row r="230" spans="1:3" ht="15">
      <c r="A230" s="277"/>
      <c r="B230" s="246" t="s">
        <v>1342</v>
      </c>
      <c r="C230" s="247" t="s">
        <v>1343</v>
      </c>
    </row>
    <row r="231" spans="1:3" ht="30">
      <c r="A231" s="277"/>
      <c r="B231" s="246" t="s">
        <v>1344</v>
      </c>
      <c r="C231" s="247" t="s">
        <v>1345</v>
      </c>
    </row>
    <row r="232" spans="1:3" ht="30">
      <c r="A232" s="277"/>
      <c r="B232" s="246" t="s">
        <v>1346</v>
      </c>
      <c r="C232" s="247" t="s">
        <v>1347</v>
      </c>
    </row>
    <row r="233" spans="1:3" ht="30">
      <c r="A233" s="277"/>
      <c r="B233" s="246" t="s">
        <v>1348</v>
      </c>
      <c r="C233" s="247" t="s">
        <v>1349</v>
      </c>
    </row>
    <row r="234" spans="1:3" ht="45">
      <c r="A234" s="277"/>
      <c r="B234" s="246" t="s">
        <v>1350</v>
      </c>
      <c r="C234" s="247" t="s">
        <v>1351</v>
      </c>
    </row>
    <row r="235" spans="1:3" ht="30">
      <c r="A235" s="277"/>
      <c r="B235" s="246" t="s">
        <v>1352</v>
      </c>
      <c r="C235" s="247" t="s">
        <v>1353</v>
      </c>
    </row>
    <row r="236" spans="1:3" ht="15">
      <c r="A236" s="294" t="s">
        <v>1354</v>
      </c>
      <c r="B236" s="294"/>
      <c r="C236" s="294"/>
    </row>
    <row r="237" spans="1:3" ht="15">
      <c r="A237" s="295"/>
      <c r="B237" s="295"/>
      <c r="C237" s="295"/>
    </row>
    <row r="238" spans="1:230" ht="15">
      <c r="A238" s="296" t="s">
        <v>1355</v>
      </c>
      <c r="B238" s="296"/>
      <c r="C238" s="296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282"/>
      <c r="O238" s="282"/>
      <c r="P238" s="282"/>
      <c r="Q238" s="282"/>
      <c r="R238" s="282"/>
      <c r="S238" s="282"/>
      <c r="T238" s="282"/>
      <c r="U238" s="282"/>
      <c r="V238" s="282"/>
      <c r="W238" s="282"/>
      <c r="X238" s="282"/>
      <c r="Y238" s="282"/>
      <c r="Z238" s="282"/>
      <c r="AA238" s="282"/>
      <c r="AB238" s="282"/>
      <c r="AC238" s="282"/>
      <c r="AD238" s="282"/>
      <c r="AE238" s="282"/>
      <c r="AF238" s="282"/>
      <c r="AG238" s="282"/>
      <c r="AH238" s="282"/>
      <c r="AI238" s="282"/>
      <c r="AJ238" s="282"/>
      <c r="AK238" s="282"/>
      <c r="AL238" s="282"/>
      <c r="AM238" s="282"/>
      <c r="AN238" s="282"/>
      <c r="AO238" s="282"/>
      <c r="AP238" s="282"/>
      <c r="AQ238" s="282"/>
      <c r="AR238" s="282"/>
      <c r="AS238" s="282"/>
      <c r="AT238" s="282"/>
      <c r="AU238" s="282"/>
      <c r="AV238" s="282"/>
      <c r="AW238" s="282"/>
      <c r="AX238" s="282"/>
      <c r="AY238" s="282"/>
      <c r="AZ238" s="282"/>
      <c r="BA238" s="282"/>
      <c r="BB238" s="282"/>
      <c r="BC238" s="282"/>
      <c r="BD238" s="282"/>
      <c r="BE238" s="282"/>
      <c r="BF238" s="282"/>
      <c r="BG238" s="282"/>
      <c r="BH238" s="282"/>
      <c r="BI238" s="282"/>
      <c r="BJ238" s="282"/>
      <c r="BK238" s="282"/>
      <c r="BL238" s="282"/>
      <c r="BM238" s="282"/>
      <c r="BN238" s="282"/>
      <c r="BO238" s="282"/>
      <c r="BP238" s="282"/>
      <c r="BQ238" s="282"/>
      <c r="BR238" s="282"/>
      <c r="BS238" s="282"/>
      <c r="BT238" s="282"/>
      <c r="BU238" s="282"/>
      <c r="BV238" s="282"/>
      <c r="BW238" s="282"/>
      <c r="BX238" s="282"/>
      <c r="BY238" s="282"/>
      <c r="BZ238" s="282"/>
      <c r="CA238" s="282"/>
      <c r="CB238" s="282"/>
      <c r="CC238" s="282"/>
      <c r="CD238" s="282"/>
      <c r="CE238" s="282"/>
      <c r="CF238" s="282"/>
      <c r="CG238" s="282"/>
      <c r="CH238" s="282"/>
      <c r="CI238" s="282"/>
      <c r="CJ238" s="282"/>
      <c r="CK238" s="282"/>
      <c r="CL238" s="282"/>
      <c r="CM238" s="282"/>
      <c r="CN238" s="282"/>
      <c r="CO238" s="282"/>
      <c r="CP238" s="282"/>
      <c r="CQ238" s="282"/>
      <c r="CR238" s="282"/>
      <c r="CS238" s="282"/>
      <c r="CT238" s="282"/>
      <c r="CU238" s="282"/>
      <c r="CV238" s="282"/>
      <c r="CW238" s="282"/>
      <c r="CX238" s="282"/>
      <c r="CY238" s="282"/>
      <c r="CZ238" s="282"/>
      <c r="DA238" s="282"/>
      <c r="DB238" s="282"/>
      <c r="DC238" s="282"/>
      <c r="DD238" s="282"/>
      <c r="DE238" s="282"/>
      <c r="DF238" s="282"/>
      <c r="DG238" s="282"/>
      <c r="DH238" s="282"/>
      <c r="DI238" s="282"/>
      <c r="DJ238" s="282"/>
      <c r="DK238" s="282"/>
      <c r="DL238" s="282"/>
      <c r="DM238" s="282"/>
      <c r="DN238" s="282"/>
      <c r="DO238" s="282"/>
      <c r="DP238" s="282"/>
      <c r="DQ238" s="282"/>
      <c r="DR238" s="282"/>
      <c r="DS238" s="282"/>
      <c r="DT238" s="282"/>
      <c r="DU238" s="282"/>
      <c r="DV238" s="282"/>
      <c r="DW238" s="282"/>
      <c r="DX238" s="282"/>
      <c r="DY238" s="282"/>
      <c r="DZ238" s="282"/>
      <c r="EA238" s="282"/>
      <c r="EB238" s="282"/>
      <c r="EC238" s="282"/>
      <c r="ED238" s="282"/>
      <c r="EE238" s="282"/>
      <c r="EF238" s="282"/>
      <c r="EG238" s="282"/>
      <c r="EH238" s="282"/>
      <c r="EI238" s="282"/>
      <c r="EJ238" s="282"/>
      <c r="EK238" s="282"/>
      <c r="EL238" s="282"/>
      <c r="EM238" s="282"/>
      <c r="EN238" s="282"/>
      <c r="EO238" s="282"/>
      <c r="EP238" s="282"/>
      <c r="EQ238" s="282"/>
      <c r="ER238" s="282"/>
      <c r="ES238" s="282"/>
      <c r="ET238" s="282"/>
      <c r="EU238" s="282"/>
      <c r="EV238" s="282"/>
      <c r="EW238" s="282"/>
      <c r="EX238" s="282"/>
      <c r="EY238" s="282"/>
      <c r="EZ238" s="282"/>
      <c r="FA238" s="282"/>
      <c r="FB238" s="282"/>
      <c r="FC238" s="282"/>
      <c r="FD238" s="282"/>
      <c r="FE238" s="282"/>
      <c r="FF238" s="282"/>
      <c r="FG238" s="282"/>
      <c r="FH238" s="282"/>
      <c r="FI238" s="282"/>
      <c r="FJ238" s="282"/>
      <c r="FK238" s="282"/>
      <c r="FL238" s="282"/>
      <c r="FM238" s="282"/>
      <c r="FN238" s="282"/>
      <c r="FO238" s="282"/>
      <c r="FP238" s="282"/>
      <c r="FQ238" s="282"/>
      <c r="FR238" s="282"/>
      <c r="FS238" s="282"/>
      <c r="FT238" s="282"/>
      <c r="FU238" s="282"/>
      <c r="FV238" s="282"/>
      <c r="FW238" s="282"/>
      <c r="FX238" s="282"/>
      <c r="FY238" s="282"/>
      <c r="FZ238" s="282"/>
      <c r="GA238" s="282"/>
      <c r="GB238" s="282"/>
      <c r="GC238" s="282"/>
      <c r="GD238" s="282"/>
      <c r="GE238" s="282"/>
      <c r="GF238" s="282"/>
      <c r="GG238" s="282"/>
      <c r="GH238" s="282"/>
      <c r="GI238" s="282"/>
      <c r="GJ238" s="282"/>
      <c r="GK238" s="282"/>
      <c r="GL238" s="282"/>
      <c r="GM238" s="282"/>
      <c r="GN238" s="282"/>
      <c r="GO238" s="282"/>
      <c r="GP238" s="282"/>
      <c r="GQ238" s="282"/>
      <c r="GR238" s="282"/>
      <c r="GS238" s="282"/>
      <c r="GT238" s="282"/>
      <c r="GU238" s="282"/>
      <c r="GV238" s="282"/>
      <c r="GW238" s="282"/>
      <c r="GX238" s="282"/>
      <c r="GY238" s="282"/>
      <c r="GZ238" s="282"/>
      <c r="HA238" s="282"/>
      <c r="HB238" s="282"/>
      <c r="HC238" s="282"/>
      <c r="HD238" s="282"/>
      <c r="HE238" s="282"/>
      <c r="HF238" s="282"/>
      <c r="HG238" s="282"/>
      <c r="HH238" s="282"/>
      <c r="HI238" s="282"/>
      <c r="HJ238" s="282"/>
      <c r="HK238" s="282"/>
      <c r="HL238" s="282"/>
      <c r="HM238" s="282"/>
      <c r="HN238" s="282"/>
      <c r="HO238" s="282"/>
      <c r="HP238" s="282"/>
      <c r="HQ238" s="282"/>
      <c r="HR238" s="282"/>
      <c r="HS238" s="282"/>
      <c r="HT238" s="282"/>
      <c r="HU238" s="282"/>
      <c r="HV238" s="282"/>
    </row>
    <row r="239" spans="1:230" ht="15">
      <c r="A239" s="296" t="s">
        <v>1356</v>
      </c>
      <c r="B239" s="296"/>
      <c r="C239" s="296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282"/>
      <c r="O239" s="282"/>
      <c r="P239" s="282"/>
      <c r="Q239" s="282"/>
      <c r="R239" s="282"/>
      <c r="S239" s="282"/>
      <c r="T239" s="282"/>
      <c r="U239" s="282"/>
      <c r="V239" s="282"/>
      <c r="W239" s="282"/>
      <c r="X239" s="282"/>
      <c r="Y239" s="282"/>
      <c r="Z239" s="282"/>
      <c r="AA239" s="282"/>
      <c r="AB239" s="282"/>
      <c r="AC239" s="282"/>
      <c r="AD239" s="282"/>
      <c r="AE239" s="282"/>
      <c r="AF239" s="282"/>
      <c r="AG239" s="282"/>
      <c r="AH239" s="282"/>
      <c r="AI239" s="282"/>
      <c r="AJ239" s="282"/>
      <c r="AK239" s="282"/>
      <c r="AL239" s="282"/>
      <c r="AM239" s="282"/>
      <c r="AN239" s="282"/>
      <c r="AO239" s="282"/>
      <c r="AP239" s="282"/>
      <c r="AQ239" s="282"/>
      <c r="AR239" s="282"/>
      <c r="AS239" s="282"/>
      <c r="AT239" s="282"/>
      <c r="AU239" s="282"/>
      <c r="AV239" s="282"/>
      <c r="AW239" s="282"/>
      <c r="AX239" s="282"/>
      <c r="AY239" s="282"/>
      <c r="AZ239" s="282"/>
      <c r="BA239" s="282"/>
      <c r="BB239" s="282"/>
      <c r="BC239" s="282"/>
      <c r="BD239" s="282"/>
      <c r="BE239" s="282"/>
      <c r="BF239" s="282"/>
      <c r="BG239" s="282"/>
      <c r="BH239" s="282"/>
      <c r="BI239" s="282"/>
      <c r="BJ239" s="282"/>
      <c r="BK239" s="282"/>
      <c r="BL239" s="282"/>
      <c r="BM239" s="282"/>
      <c r="BN239" s="282"/>
      <c r="BO239" s="282"/>
      <c r="BP239" s="282"/>
      <c r="BQ239" s="282"/>
      <c r="BR239" s="282"/>
      <c r="BS239" s="282"/>
      <c r="BT239" s="282"/>
      <c r="BU239" s="282"/>
      <c r="BV239" s="282"/>
      <c r="BW239" s="282"/>
      <c r="BX239" s="282"/>
      <c r="BY239" s="282"/>
      <c r="BZ239" s="282"/>
      <c r="CA239" s="282"/>
      <c r="CB239" s="282"/>
      <c r="CC239" s="282"/>
      <c r="CD239" s="282"/>
      <c r="CE239" s="282"/>
      <c r="CF239" s="282"/>
      <c r="CG239" s="282"/>
      <c r="CH239" s="282"/>
      <c r="CI239" s="282"/>
      <c r="CJ239" s="282"/>
      <c r="CK239" s="282"/>
      <c r="CL239" s="282"/>
      <c r="CM239" s="282"/>
      <c r="CN239" s="282"/>
      <c r="CO239" s="282"/>
      <c r="CP239" s="282"/>
      <c r="CQ239" s="282"/>
      <c r="CR239" s="282"/>
      <c r="CS239" s="282"/>
      <c r="CT239" s="282"/>
      <c r="CU239" s="282"/>
      <c r="CV239" s="282"/>
      <c r="CW239" s="282"/>
      <c r="CX239" s="282"/>
      <c r="CY239" s="282"/>
      <c r="CZ239" s="282"/>
      <c r="DA239" s="282"/>
      <c r="DB239" s="282"/>
      <c r="DC239" s="282"/>
      <c r="DD239" s="282"/>
      <c r="DE239" s="282"/>
      <c r="DF239" s="282"/>
      <c r="DG239" s="282"/>
      <c r="DH239" s="282"/>
      <c r="DI239" s="282"/>
      <c r="DJ239" s="282"/>
      <c r="DK239" s="282"/>
      <c r="DL239" s="282"/>
      <c r="DM239" s="282"/>
      <c r="DN239" s="282"/>
      <c r="DO239" s="282"/>
      <c r="DP239" s="282"/>
      <c r="DQ239" s="282"/>
      <c r="DR239" s="282"/>
      <c r="DS239" s="282"/>
      <c r="DT239" s="282"/>
      <c r="DU239" s="282"/>
      <c r="DV239" s="282"/>
      <c r="DW239" s="282"/>
      <c r="DX239" s="282"/>
      <c r="DY239" s="282"/>
      <c r="DZ239" s="282"/>
      <c r="EA239" s="282"/>
      <c r="EB239" s="282"/>
      <c r="EC239" s="282"/>
      <c r="ED239" s="282"/>
      <c r="EE239" s="282"/>
      <c r="EF239" s="282"/>
      <c r="EG239" s="282"/>
      <c r="EH239" s="282"/>
      <c r="EI239" s="282"/>
      <c r="EJ239" s="282"/>
      <c r="EK239" s="282"/>
      <c r="EL239" s="282"/>
      <c r="EM239" s="282"/>
      <c r="EN239" s="282"/>
      <c r="EO239" s="282"/>
      <c r="EP239" s="282"/>
      <c r="EQ239" s="282"/>
      <c r="ER239" s="282"/>
      <c r="ES239" s="282"/>
      <c r="ET239" s="282"/>
      <c r="EU239" s="282"/>
      <c r="EV239" s="282"/>
      <c r="EW239" s="282"/>
      <c r="EX239" s="282"/>
      <c r="EY239" s="282"/>
      <c r="EZ239" s="282"/>
      <c r="FA239" s="282"/>
      <c r="FB239" s="282"/>
      <c r="FC239" s="282"/>
      <c r="FD239" s="282"/>
      <c r="FE239" s="282"/>
      <c r="FF239" s="282"/>
      <c r="FG239" s="282"/>
      <c r="FH239" s="282"/>
      <c r="FI239" s="282"/>
      <c r="FJ239" s="282"/>
      <c r="FK239" s="282"/>
      <c r="FL239" s="282"/>
      <c r="FM239" s="282"/>
      <c r="FN239" s="282"/>
      <c r="FO239" s="282"/>
      <c r="FP239" s="282"/>
      <c r="FQ239" s="282"/>
      <c r="FR239" s="282"/>
      <c r="FS239" s="282"/>
      <c r="FT239" s="282"/>
      <c r="FU239" s="282"/>
      <c r="FV239" s="282"/>
      <c r="FW239" s="282"/>
      <c r="FX239" s="282"/>
      <c r="FY239" s="282"/>
      <c r="FZ239" s="282"/>
      <c r="GA239" s="282"/>
      <c r="GB239" s="282"/>
      <c r="GC239" s="282"/>
      <c r="GD239" s="282"/>
      <c r="GE239" s="282"/>
      <c r="GF239" s="282"/>
      <c r="GG239" s="282"/>
      <c r="GH239" s="282"/>
      <c r="GI239" s="282"/>
      <c r="GJ239" s="282"/>
      <c r="GK239" s="282"/>
      <c r="GL239" s="282"/>
      <c r="GM239" s="282"/>
      <c r="GN239" s="282"/>
      <c r="GO239" s="282"/>
      <c r="GP239" s="282"/>
      <c r="GQ239" s="282"/>
      <c r="GR239" s="282"/>
      <c r="GS239" s="282"/>
      <c r="GT239" s="282"/>
      <c r="GU239" s="282"/>
      <c r="GV239" s="282"/>
      <c r="GW239" s="282"/>
      <c r="GX239" s="282"/>
      <c r="GY239" s="282"/>
      <c r="GZ239" s="282"/>
      <c r="HA239" s="282"/>
      <c r="HB239" s="282"/>
      <c r="HC239" s="282"/>
      <c r="HD239" s="282"/>
      <c r="HE239" s="282"/>
      <c r="HF239" s="282"/>
      <c r="HG239" s="282"/>
      <c r="HH239" s="282"/>
      <c r="HI239" s="282"/>
      <c r="HJ239" s="282"/>
      <c r="HK239" s="282"/>
      <c r="HL239" s="282"/>
      <c r="HM239" s="282"/>
      <c r="HN239" s="282"/>
      <c r="HO239" s="282"/>
      <c r="HP239" s="282"/>
      <c r="HQ239" s="282"/>
      <c r="HR239" s="282"/>
      <c r="HS239" s="282"/>
      <c r="HT239" s="282"/>
      <c r="HU239" s="282"/>
      <c r="HV239" s="282"/>
    </row>
    <row r="240" spans="1:230" ht="15">
      <c r="A240" s="297" t="s">
        <v>1357</v>
      </c>
      <c r="B240" s="297"/>
      <c r="C240" s="297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282"/>
      <c r="O240" s="282"/>
      <c r="P240" s="282"/>
      <c r="Q240" s="282"/>
      <c r="R240" s="282"/>
      <c r="S240" s="282"/>
      <c r="T240" s="282"/>
      <c r="U240" s="282"/>
      <c r="V240" s="282"/>
      <c r="W240" s="282"/>
      <c r="X240" s="282"/>
      <c r="Y240" s="282"/>
      <c r="Z240" s="282"/>
      <c r="AA240" s="282"/>
      <c r="AB240" s="282"/>
      <c r="AC240" s="282"/>
      <c r="AD240" s="282"/>
      <c r="AE240" s="282"/>
      <c r="AF240" s="282"/>
      <c r="AG240" s="282"/>
      <c r="AH240" s="282"/>
      <c r="AI240" s="282"/>
      <c r="AJ240" s="282"/>
      <c r="AK240" s="282"/>
      <c r="AL240" s="282"/>
      <c r="AM240" s="282"/>
      <c r="AN240" s="282"/>
      <c r="AO240" s="282"/>
      <c r="AP240" s="282"/>
      <c r="AQ240" s="282"/>
      <c r="AR240" s="282"/>
      <c r="AS240" s="282"/>
      <c r="AT240" s="282"/>
      <c r="AU240" s="282"/>
      <c r="AV240" s="282"/>
      <c r="AW240" s="282"/>
      <c r="AX240" s="282"/>
      <c r="AY240" s="282"/>
      <c r="AZ240" s="282"/>
      <c r="BA240" s="282"/>
      <c r="BB240" s="282"/>
      <c r="BC240" s="282"/>
      <c r="BD240" s="282"/>
      <c r="BE240" s="282"/>
      <c r="BF240" s="282"/>
      <c r="BG240" s="282"/>
      <c r="BH240" s="282"/>
      <c r="BI240" s="282"/>
      <c r="BJ240" s="282"/>
      <c r="BK240" s="282"/>
      <c r="BL240" s="282"/>
      <c r="BM240" s="282"/>
      <c r="BN240" s="282"/>
      <c r="BO240" s="282"/>
      <c r="BP240" s="282"/>
      <c r="BQ240" s="282"/>
      <c r="BR240" s="282"/>
      <c r="BS240" s="282"/>
      <c r="BT240" s="282"/>
      <c r="BU240" s="282"/>
      <c r="BV240" s="282"/>
      <c r="BW240" s="282"/>
      <c r="BX240" s="282"/>
      <c r="BY240" s="282"/>
      <c r="BZ240" s="282"/>
      <c r="CA240" s="282"/>
      <c r="CB240" s="282"/>
      <c r="CC240" s="282"/>
      <c r="CD240" s="282"/>
      <c r="CE240" s="282"/>
      <c r="CF240" s="282"/>
      <c r="CG240" s="282"/>
      <c r="CH240" s="282"/>
      <c r="CI240" s="282"/>
      <c r="CJ240" s="282"/>
      <c r="CK240" s="282"/>
      <c r="CL240" s="282"/>
      <c r="CM240" s="282"/>
      <c r="CN240" s="282"/>
      <c r="CO240" s="282"/>
      <c r="CP240" s="282"/>
      <c r="CQ240" s="282"/>
      <c r="CR240" s="282"/>
      <c r="CS240" s="282"/>
      <c r="CT240" s="282"/>
      <c r="CU240" s="282"/>
      <c r="CV240" s="282"/>
      <c r="CW240" s="282"/>
      <c r="CX240" s="282"/>
      <c r="CY240" s="282"/>
      <c r="CZ240" s="282"/>
      <c r="DA240" s="282"/>
      <c r="DB240" s="282"/>
      <c r="DC240" s="282"/>
      <c r="DD240" s="282"/>
      <c r="DE240" s="282"/>
      <c r="DF240" s="282"/>
      <c r="DG240" s="282"/>
      <c r="DH240" s="282"/>
      <c r="DI240" s="282"/>
      <c r="DJ240" s="282"/>
      <c r="DK240" s="282"/>
      <c r="DL240" s="282"/>
      <c r="DM240" s="282"/>
      <c r="DN240" s="282"/>
      <c r="DO240" s="282"/>
      <c r="DP240" s="282"/>
      <c r="DQ240" s="282"/>
      <c r="DR240" s="282"/>
      <c r="DS240" s="282"/>
      <c r="DT240" s="282"/>
      <c r="DU240" s="282"/>
      <c r="DV240" s="282"/>
      <c r="DW240" s="282"/>
      <c r="DX240" s="282"/>
      <c r="DY240" s="282"/>
      <c r="DZ240" s="282"/>
      <c r="EA240" s="282"/>
      <c r="EB240" s="282"/>
      <c r="EC240" s="282"/>
      <c r="ED240" s="282"/>
      <c r="EE240" s="282"/>
      <c r="EF240" s="282"/>
      <c r="EG240" s="282"/>
      <c r="EH240" s="282"/>
      <c r="EI240" s="282"/>
      <c r="EJ240" s="282"/>
      <c r="EK240" s="282"/>
      <c r="EL240" s="282"/>
      <c r="EM240" s="282"/>
      <c r="EN240" s="282"/>
      <c r="EO240" s="282"/>
      <c r="EP240" s="282"/>
      <c r="EQ240" s="282"/>
      <c r="ER240" s="282"/>
      <c r="ES240" s="282"/>
      <c r="ET240" s="282"/>
      <c r="EU240" s="282"/>
      <c r="EV240" s="282"/>
      <c r="EW240" s="282"/>
      <c r="EX240" s="282"/>
      <c r="EY240" s="282"/>
      <c r="EZ240" s="282"/>
      <c r="FA240" s="282"/>
      <c r="FB240" s="282"/>
      <c r="FC240" s="282"/>
      <c r="FD240" s="282"/>
      <c r="FE240" s="282"/>
      <c r="FF240" s="282"/>
      <c r="FG240" s="282"/>
      <c r="FH240" s="282"/>
      <c r="FI240" s="282"/>
      <c r="FJ240" s="282"/>
      <c r="FK240" s="282"/>
      <c r="FL240" s="282"/>
      <c r="FM240" s="282"/>
      <c r="FN240" s="282"/>
      <c r="FO240" s="282"/>
      <c r="FP240" s="282"/>
      <c r="FQ240" s="282"/>
      <c r="FR240" s="282"/>
      <c r="FS240" s="282"/>
      <c r="FT240" s="282"/>
      <c r="FU240" s="282"/>
      <c r="FV240" s="282"/>
      <c r="FW240" s="282"/>
      <c r="FX240" s="282"/>
      <c r="FY240" s="282"/>
      <c r="FZ240" s="282"/>
      <c r="GA240" s="282"/>
      <c r="GB240" s="282"/>
      <c r="GC240" s="282"/>
      <c r="GD240" s="282"/>
      <c r="GE240" s="282"/>
      <c r="GF240" s="282"/>
      <c r="GG240" s="282"/>
      <c r="GH240" s="282"/>
      <c r="GI240" s="282"/>
      <c r="GJ240" s="282"/>
      <c r="GK240" s="282"/>
      <c r="GL240" s="282"/>
      <c r="GM240" s="282"/>
      <c r="GN240" s="282"/>
      <c r="GO240" s="282"/>
      <c r="GP240" s="282"/>
      <c r="GQ240" s="282"/>
      <c r="GR240" s="282"/>
      <c r="GS240" s="282"/>
      <c r="GT240" s="282"/>
      <c r="GU240" s="282"/>
      <c r="GV240" s="282"/>
      <c r="GW240" s="282"/>
      <c r="GX240" s="282"/>
      <c r="GY240" s="282"/>
      <c r="GZ240" s="282"/>
      <c r="HA240" s="282"/>
      <c r="HB240" s="282"/>
      <c r="HC240" s="282"/>
      <c r="HD240" s="282"/>
      <c r="HE240" s="282"/>
      <c r="HF240" s="282"/>
      <c r="HG240" s="282"/>
      <c r="HH240" s="282"/>
      <c r="HI240" s="282"/>
      <c r="HJ240" s="282"/>
      <c r="HK240" s="282"/>
      <c r="HL240" s="282"/>
      <c r="HM240" s="282"/>
      <c r="HN240" s="282"/>
      <c r="HO240" s="282"/>
      <c r="HP240" s="282"/>
      <c r="HQ240" s="282"/>
      <c r="HR240" s="282"/>
      <c r="HS240" s="282"/>
      <c r="HT240" s="282"/>
      <c r="HU240" s="282"/>
      <c r="HV240" s="282"/>
    </row>
  </sheetData>
  <sheetProtection/>
  <mergeCells count="48">
    <mergeCell ref="A198:B198"/>
    <mergeCell ref="A236:C236"/>
    <mergeCell ref="A237:C237"/>
    <mergeCell ref="A238:C238"/>
    <mergeCell ref="A239:C239"/>
    <mergeCell ref="A240:C240"/>
    <mergeCell ref="A184:B184"/>
    <mergeCell ref="A186:B186"/>
    <mergeCell ref="A190:B190"/>
    <mergeCell ref="A192:B192"/>
    <mergeCell ref="A194:B194"/>
    <mergeCell ref="A196:B196"/>
    <mergeCell ref="A146:B146"/>
    <mergeCell ref="A165:B165"/>
    <mergeCell ref="A170:B170"/>
    <mergeCell ref="A177:B177"/>
    <mergeCell ref="A182:B182"/>
    <mergeCell ref="A183:B183"/>
    <mergeCell ref="A65:B65"/>
    <mergeCell ref="A78:B78"/>
    <mergeCell ref="A87:B87"/>
    <mergeCell ref="A89:B89"/>
    <mergeCell ref="A93:B93"/>
    <mergeCell ref="A140:B140"/>
    <mergeCell ref="A44:B44"/>
    <mergeCell ref="A49:B49"/>
    <mergeCell ref="A51:B51"/>
    <mergeCell ref="A57:B57"/>
    <mergeCell ref="A61:B61"/>
    <mergeCell ref="A63:B63"/>
    <mergeCell ref="A30:B30"/>
    <mergeCell ref="A33:B33"/>
    <mergeCell ref="A35:B35"/>
    <mergeCell ref="A37:B37"/>
    <mergeCell ref="A40:B40"/>
    <mergeCell ref="A42:B42"/>
    <mergeCell ref="A13:B13"/>
    <mergeCell ref="A16:B16"/>
    <mergeCell ref="A22:B22"/>
    <mergeCell ref="A24:B24"/>
    <mergeCell ref="A26:B26"/>
    <mergeCell ref="A28:B28"/>
    <mergeCell ref="A5:C5"/>
    <mergeCell ref="A6:B6"/>
    <mergeCell ref="A7:B7"/>
    <mergeCell ref="C7:C8"/>
    <mergeCell ref="A9:B9"/>
    <mergeCell ref="A11:B11"/>
  </mergeCells>
  <hyperlinks>
    <hyperlink ref="C162" r:id="rId1" display="consultantplus://offline/ref=F3BA6AE607F67387DB35B071B7AC6269B2FD3EB93DED401F3CB6EF3559j9y3H"/>
    <hyperlink ref="C163" r:id="rId2" display="consultantplus://offline/ref=AB698C739C67974272996CE6846A764237C43A47CC81D8CEA1C01F636Al901H"/>
  </hyperlinks>
  <printOptions/>
  <pageMargins left="0.7086614173228347" right="0.31496062992125984" top="0.5511811023622047" bottom="0.15748031496062992" header="0.31496062992125984" footer="0.31496062992125984"/>
  <pageSetup fitToHeight="7" fitToWidth="1" horizontalDpi="600" verticalDpi="600" orientation="portrait" paperSize="9" scale="6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1.00390625" style="49" customWidth="1"/>
    <col min="2" max="2" width="21.28125" style="50" customWidth="1"/>
    <col min="3" max="3" width="12.00390625" style="157" customWidth="1"/>
    <col min="4" max="4" width="10.421875" style="157" customWidth="1"/>
    <col min="5" max="5" width="11.8515625" style="157" customWidth="1"/>
    <col min="6" max="6" width="14.8515625" style="50" customWidth="1"/>
    <col min="7" max="7" width="15.57421875" style="53" hidden="1" customWidth="1"/>
    <col min="8" max="8" width="13.57421875" style="53" hidden="1" customWidth="1"/>
    <col min="9" max="9" width="13.421875" style="50" customWidth="1"/>
    <col min="10" max="10" width="9.140625" style="50" customWidth="1"/>
    <col min="11" max="11" width="8.00390625" style="50" customWidth="1"/>
    <col min="12" max="12" width="12.8515625" style="50" hidden="1" customWidth="1"/>
    <col min="13" max="16384" width="9.140625" style="50" customWidth="1"/>
  </cols>
  <sheetData>
    <row r="1" spans="3:5" ht="15">
      <c r="C1" s="51"/>
      <c r="D1" s="52" t="s">
        <v>1363</v>
      </c>
      <c r="E1" s="51"/>
    </row>
    <row r="2" spans="3:5" ht="15">
      <c r="C2" s="54"/>
      <c r="D2" s="55" t="s">
        <v>1359</v>
      </c>
      <c r="E2" s="54"/>
    </row>
    <row r="3" spans="3:5" ht="15">
      <c r="C3" s="54"/>
      <c r="D3" s="55" t="s">
        <v>0</v>
      </c>
      <c r="E3" s="54"/>
    </row>
    <row r="4" spans="3:5" ht="15">
      <c r="C4" s="54"/>
      <c r="D4" s="55" t="s">
        <v>1</v>
      </c>
      <c r="E4" s="54"/>
    </row>
    <row r="5" spans="3:5" ht="15">
      <c r="C5" s="56"/>
      <c r="D5" s="1" t="s">
        <v>1360</v>
      </c>
      <c r="E5" s="54"/>
    </row>
    <row r="8" spans="1:6" ht="72.75" customHeight="1">
      <c r="A8" s="298" t="s">
        <v>731</v>
      </c>
      <c r="B8" s="298"/>
      <c r="C8" s="298"/>
      <c r="D8" s="298"/>
      <c r="E8" s="298"/>
      <c r="F8" s="298"/>
    </row>
    <row r="9" spans="1:6" ht="15.75">
      <c r="A9" s="57"/>
      <c r="B9" s="58"/>
      <c r="C9" s="59"/>
      <c r="D9" s="59"/>
      <c r="E9" s="59"/>
      <c r="F9" s="2" t="s">
        <v>942</v>
      </c>
    </row>
    <row r="10" spans="1:6" ht="30">
      <c r="A10" s="60" t="s">
        <v>166</v>
      </c>
      <c r="B10" s="38" t="s">
        <v>167</v>
      </c>
      <c r="C10" s="38" t="s">
        <v>168</v>
      </c>
      <c r="D10" s="38" t="s">
        <v>170</v>
      </c>
      <c r="E10" s="38" t="s">
        <v>171</v>
      </c>
      <c r="F10" s="38" t="s">
        <v>943</v>
      </c>
    </row>
    <row r="11" spans="1:12" s="67" customFormat="1" ht="28.5">
      <c r="A11" s="61" t="s">
        <v>809</v>
      </c>
      <c r="B11" s="62" t="s">
        <v>226</v>
      </c>
      <c r="C11" s="62"/>
      <c r="D11" s="63"/>
      <c r="E11" s="63"/>
      <c r="F11" s="64">
        <f>SUM(F28)+F12</f>
        <v>856607.7</v>
      </c>
      <c r="G11" s="65"/>
      <c r="H11" s="65">
        <f>SUM(G14:G46)</f>
        <v>856607.7</v>
      </c>
      <c r="L11" s="68">
        <f>SUM(F11+F47+F63+F86+F91+F117+F128+F228+F233+F248)</f>
        <v>2600781.2</v>
      </c>
    </row>
    <row r="12" spans="1:8" ht="45">
      <c r="A12" s="28" t="s">
        <v>551</v>
      </c>
      <c r="B12" s="69" t="s">
        <v>676</v>
      </c>
      <c r="C12" s="70"/>
      <c r="D12" s="71"/>
      <c r="E12" s="71"/>
      <c r="F12" s="72">
        <f>SUM(F17)+F22+F26+F13+F20+F24</f>
        <v>26719.3</v>
      </c>
      <c r="H12" s="53">
        <f>SUM(Ведомственная!G60+Ведомственная!G903+Ведомственная!G992+Ведомственная!G1040+Ведомственная!G1078)</f>
        <v>856607.7000000001</v>
      </c>
    </row>
    <row r="13" spans="1:6" ht="15">
      <c r="A13" s="74" t="s">
        <v>697</v>
      </c>
      <c r="B13" s="75" t="s">
        <v>698</v>
      </c>
      <c r="C13" s="70"/>
      <c r="D13" s="71"/>
      <c r="E13" s="71"/>
      <c r="F13" s="72">
        <f>SUM(F14:F16)</f>
        <v>20122.9</v>
      </c>
    </row>
    <row r="14" spans="1:7" ht="30">
      <c r="A14" s="74" t="s">
        <v>51</v>
      </c>
      <c r="B14" s="75" t="s">
        <v>698</v>
      </c>
      <c r="C14" s="71" t="s">
        <v>92</v>
      </c>
      <c r="D14" s="75" t="s">
        <v>116</v>
      </c>
      <c r="E14" s="75" t="s">
        <v>116</v>
      </c>
      <c r="F14" s="72">
        <v>2524</v>
      </c>
      <c r="G14" s="53">
        <f>SUM(Ведомственная!G995)</f>
        <v>2524</v>
      </c>
    </row>
    <row r="15" spans="1:7" ht="30">
      <c r="A15" s="74" t="s">
        <v>679</v>
      </c>
      <c r="B15" s="75" t="s">
        <v>698</v>
      </c>
      <c r="C15" s="71" t="s">
        <v>125</v>
      </c>
      <c r="D15" s="75" t="s">
        <v>116</v>
      </c>
      <c r="E15" s="75" t="s">
        <v>116</v>
      </c>
      <c r="F15" s="72">
        <v>4909.5</v>
      </c>
      <c r="G15" s="53">
        <f>SUM(Ведомственная!G996)</f>
        <v>4909.5</v>
      </c>
    </row>
    <row r="16" spans="1:7" ht="15">
      <c r="A16" s="74" t="s">
        <v>21</v>
      </c>
      <c r="B16" s="75" t="s">
        <v>698</v>
      </c>
      <c r="C16" s="71" t="s">
        <v>97</v>
      </c>
      <c r="D16" s="75" t="s">
        <v>116</v>
      </c>
      <c r="E16" s="75" t="s">
        <v>116</v>
      </c>
      <c r="F16" s="72">
        <v>12689.4</v>
      </c>
      <c r="G16" s="53">
        <f>SUM(Ведомственная!G997)</f>
        <v>12689.4</v>
      </c>
    </row>
    <row r="17" spans="1:6" ht="45">
      <c r="A17" s="74" t="s">
        <v>678</v>
      </c>
      <c r="B17" s="69" t="s">
        <v>677</v>
      </c>
      <c r="C17" s="70"/>
      <c r="D17" s="71"/>
      <c r="E17" s="71"/>
      <c r="F17" s="72">
        <f>SUM(F18:F19)</f>
        <v>2927.3</v>
      </c>
    </row>
    <row r="18" spans="1:7" ht="30">
      <c r="A18" s="74" t="s">
        <v>51</v>
      </c>
      <c r="B18" s="69" t="s">
        <v>677</v>
      </c>
      <c r="C18" s="70">
        <v>200</v>
      </c>
      <c r="D18" s="71" t="s">
        <v>116</v>
      </c>
      <c r="E18" s="71" t="s">
        <v>43</v>
      </c>
      <c r="F18" s="72">
        <v>1372.9</v>
      </c>
      <c r="G18" s="53">
        <f>SUM(Ведомственная!G906)</f>
        <v>1372.9</v>
      </c>
    </row>
    <row r="19" spans="1:7" ht="30">
      <c r="A19" s="74" t="s">
        <v>71</v>
      </c>
      <c r="B19" s="69" t="s">
        <v>677</v>
      </c>
      <c r="C19" s="70">
        <v>600</v>
      </c>
      <c r="D19" s="71" t="s">
        <v>116</v>
      </c>
      <c r="E19" s="71" t="s">
        <v>43</v>
      </c>
      <c r="F19" s="72">
        <v>1554.4</v>
      </c>
      <c r="G19" s="53">
        <f>SUM(Ведомственная!G907)</f>
        <v>1554.4</v>
      </c>
    </row>
    <row r="20" spans="1:6" ht="30">
      <c r="A20" s="74" t="s">
        <v>699</v>
      </c>
      <c r="B20" s="69" t="s">
        <v>700</v>
      </c>
      <c r="C20" s="70"/>
      <c r="D20" s="71"/>
      <c r="E20" s="71"/>
      <c r="F20" s="72">
        <f>SUM(F21)</f>
        <v>1620</v>
      </c>
    </row>
    <row r="21" spans="1:7" ht="30">
      <c r="A21" s="74" t="s">
        <v>51</v>
      </c>
      <c r="B21" s="69" t="s">
        <v>700</v>
      </c>
      <c r="C21" s="70">
        <v>200</v>
      </c>
      <c r="D21" s="71" t="s">
        <v>116</v>
      </c>
      <c r="E21" s="71" t="s">
        <v>180</v>
      </c>
      <c r="F21" s="72">
        <v>1620</v>
      </c>
      <c r="G21" s="53">
        <f>SUM(Ведомственная!G1043)</f>
        <v>1620</v>
      </c>
    </row>
    <row r="22" spans="1:6" ht="30">
      <c r="A22" s="74" t="s">
        <v>839</v>
      </c>
      <c r="B22" s="69" t="s">
        <v>694</v>
      </c>
      <c r="C22" s="70"/>
      <c r="D22" s="71"/>
      <c r="E22" s="71"/>
      <c r="F22" s="76">
        <f>F23</f>
        <v>1435.5</v>
      </c>
    </row>
    <row r="23" spans="1:7" ht="30">
      <c r="A23" s="74" t="s">
        <v>71</v>
      </c>
      <c r="B23" s="69" t="s">
        <v>694</v>
      </c>
      <c r="C23" s="70">
        <v>600</v>
      </c>
      <c r="D23" s="71" t="s">
        <v>116</v>
      </c>
      <c r="E23" s="71" t="s">
        <v>43</v>
      </c>
      <c r="F23" s="72">
        <v>1435.5</v>
      </c>
      <c r="G23" s="53">
        <f>SUM(Ведомственная!G909)</f>
        <v>1435.5</v>
      </c>
    </row>
    <row r="24" spans="1:6" ht="90">
      <c r="A24" s="28" t="s">
        <v>822</v>
      </c>
      <c r="B24" s="77" t="s">
        <v>892</v>
      </c>
      <c r="C24" s="78"/>
      <c r="D24" s="71"/>
      <c r="E24" s="71"/>
      <c r="F24" s="72">
        <f>SUM(F25)</f>
        <v>613.6</v>
      </c>
    </row>
    <row r="25" spans="1:7" ht="29.25" customHeight="1">
      <c r="A25" s="28" t="s">
        <v>51</v>
      </c>
      <c r="B25" s="77" t="s">
        <v>892</v>
      </c>
      <c r="C25" s="78" t="s">
        <v>92</v>
      </c>
      <c r="D25" s="71" t="s">
        <v>116</v>
      </c>
      <c r="E25" s="71" t="s">
        <v>43</v>
      </c>
      <c r="F25" s="72">
        <v>613.6</v>
      </c>
      <c r="G25" s="53">
        <f>SUM(Ведомственная!G911)</f>
        <v>613.6</v>
      </c>
    </row>
    <row r="26" spans="1:6" ht="60" hidden="1">
      <c r="A26" s="74" t="s">
        <v>695</v>
      </c>
      <c r="B26" s="69" t="s">
        <v>696</v>
      </c>
      <c r="C26" s="70"/>
      <c r="D26" s="71"/>
      <c r="E26" s="71"/>
      <c r="F26" s="76">
        <f>F27</f>
        <v>0</v>
      </c>
    </row>
    <row r="27" spans="1:7" ht="30" hidden="1">
      <c r="A27" s="74" t="s">
        <v>51</v>
      </c>
      <c r="B27" s="69" t="s">
        <v>696</v>
      </c>
      <c r="C27" s="70">
        <v>200</v>
      </c>
      <c r="D27" s="71" t="s">
        <v>116</v>
      </c>
      <c r="E27" s="71" t="s">
        <v>43</v>
      </c>
      <c r="F27" s="72"/>
      <c r="G27" s="53">
        <f>SUM(Ведомственная!G913)</f>
        <v>0</v>
      </c>
    </row>
    <row r="28" spans="1:6" ht="75">
      <c r="A28" s="79" t="s">
        <v>227</v>
      </c>
      <c r="B28" s="71" t="s">
        <v>228</v>
      </c>
      <c r="C28" s="70"/>
      <c r="D28" s="71"/>
      <c r="E28" s="71"/>
      <c r="F28" s="72">
        <f>SUM(F31)+F38+F40+F43+F35+F29</f>
        <v>829888.3999999999</v>
      </c>
    </row>
    <row r="29" spans="1:6" ht="45">
      <c r="A29" s="28" t="s">
        <v>578</v>
      </c>
      <c r="B29" s="80" t="s">
        <v>579</v>
      </c>
      <c r="C29" s="78"/>
      <c r="D29" s="78"/>
      <c r="E29" s="78"/>
      <c r="F29" s="76">
        <f>F30</f>
        <v>23335</v>
      </c>
    </row>
    <row r="30" spans="1:7" ht="15">
      <c r="A30" s="28" t="s">
        <v>41</v>
      </c>
      <c r="B30" s="80" t="s">
        <v>579</v>
      </c>
      <c r="C30" s="78" t="s">
        <v>100</v>
      </c>
      <c r="D30" s="78" t="s">
        <v>30</v>
      </c>
      <c r="E30" s="78" t="s">
        <v>12</v>
      </c>
      <c r="F30" s="76">
        <v>23335</v>
      </c>
      <c r="G30" s="53">
        <f>SUM(Ведомственная!G1081)</f>
        <v>23335</v>
      </c>
    </row>
    <row r="31" spans="1:6" ht="30">
      <c r="A31" s="74" t="s">
        <v>79</v>
      </c>
      <c r="B31" s="71" t="s">
        <v>229</v>
      </c>
      <c r="C31" s="70"/>
      <c r="D31" s="71"/>
      <c r="E31" s="71"/>
      <c r="F31" s="72">
        <f>SUM(F32)</f>
        <v>1447.3</v>
      </c>
    </row>
    <row r="32" spans="1:6" ht="30">
      <c r="A32" s="74" t="s">
        <v>230</v>
      </c>
      <c r="B32" s="71" t="s">
        <v>231</v>
      </c>
      <c r="C32" s="70"/>
      <c r="D32" s="71"/>
      <c r="E32" s="71"/>
      <c r="F32" s="72">
        <f>SUM(F33:F34)</f>
        <v>1447.3</v>
      </c>
    </row>
    <row r="33" spans="1:7" ht="45">
      <c r="A33" s="28" t="s">
        <v>50</v>
      </c>
      <c r="B33" s="71" t="s">
        <v>231</v>
      </c>
      <c r="C33" s="71" t="s">
        <v>90</v>
      </c>
      <c r="D33" s="71" t="s">
        <v>33</v>
      </c>
      <c r="E33" s="71" t="s">
        <v>12</v>
      </c>
      <c r="F33" s="72">
        <v>1381.5</v>
      </c>
      <c r="G33" s="53">
        <f>SUM(Ведомственная!G64)</f>
        <v>1381.5</v>
      </c>
    </row>
    <row r="34" spans="1:7" ht="30">
      <c r="A34" s="74" t="s">
        <v>51</v>
      </c>
      <c r="B34" s="71" t="s">
        <v>231</v>
      </c>
      <c r="C34" s="71" t="s">
        <v>92</v>
      </c>
      <c r="D34" s="71" t="s">
        <v>33</v>
      </c>
      <c r="E34" s="71" t="s">
        <v>12</v>
      </c>
      <c r="F34" s="72">
        <v>65.8</v>
      </c>
      <c r="G34" s="53">
        <f>SUM(Ведомственная!G65)</f>
        <v>65.8</v>
      </c>
    </row>
    <row r="35" spans="1:6" ht="60">
      <c r="A35" s="28" t="s">
        <v>572</v>
      </c>
      <c r="B35" s="81" t="s">
        <v>573</v>
      </c>
      <c r="C35" s="78"/>
      <c r="D35" s="78"/>
      <c r="E35" s="78"/>
      <c r="F35" s="76">
        <f>F36+F37</f>
        <v>2990.5</v>
      </c>
    </row>
    <row r="36" spans="1:7" ht="45">
      <c r="A36" s="28" t="s">
        <v>50</v>
      </c>
      <c r="B36" s="81" t="s">
        <v>573</v>
      </c>
      <c r="C36" s="78" t="s">
        <v>90</v>
      </c>
      <c r="D36" s="78" t="s">
        <v>116</v>
      </c>
      <c r="E36" s="78" t="s">
        <v>180</v>
      </c>
      <c r="F36" s="76">
        <v>2588</v>
      </c>
      <c r="G36" s="53">
        <f>SUM(Ведомственная!G1046)</f>
        <v>2588</v>
      </c>
    </row>
    <row r="37" spans="1:7" ht="30">
      <c r="A37" s="28" t="s">
        <v>51</v>
      </c>
      <c r="B37" s="81" t="s">
        <v>573</v>
      </c>
      <c r="C37" s="78" t="s">
        <v>92</v>
      </c>
      <c r="D37" s="78" t="s">
        <v>116</v>
      </c>
      <c r="E37" s="78" t="s">
        <v>180</v>
      </c>
      <c r="F37" s="76">
        <v>402.5</v>
      </c>
      <c r="G37" s="53">
        <f>SUM(Ведомственная!G1047)</f>
        <v>402.5</v>
      </c>
    </row>
    <row r="38" spans="1:6" ht="45">
      <c r="A38" s="28" t="s">
        <v>562</v>
      </c>
      <c r="B38" s="80" t="s">
        <v>563</v>
      </c>
      <c r="C38" s="78"/>
      <c r="D38" s="78"/>
      <c r="E38" s="78"/>
      <c r="F38" s="82">
        <f>F39</f>
        <v>7176.7</v>
      </c>
    </row>
    <row r="39" spans="1:7" ht="30">
      <c r="A39" s="28" t="s">
        <v>124</v>
      </c>
      <c r="B39" s="80" t="s">
        <v>563</v>
      </c>
      <c r="C39" s="78" t="s">
        <v>125</v>
      </c>
      <c r="D39" s="78" t="s">
        <v>116</v>
      </c>
      <c r="E39" s="78" t="s">
        <v>43</v>
      </c>
      <c r="F39" s="82">
        <v>7176.7</v>
      </c>
      <c r="G39" s="53">
        <f>SUM(Ведомственная!G916)</f>
        <v>7176.7</v>
      </c>
    </row>
    <row r="40" spans="1:6" ht="75">
      <c r="A40" s="28" t="s">
        <v>564</v>
      </c>
      <c r="B40" s="80" t="s">
        <v>565</v>
      </c>
      <c r="C40" s="78"/>
      <c r="D40" s="78"/>
      <c r="E40" s="78"/>
      <c r="F40" s="82">
        <f>F41+F42</f>
        <v>45617.200000000004</v>
      </c>
    </row>
    <row r="41" spans="1:7" ht="45">
      <c r="A41" s="74" t="s">
        <v>50</v>
      </c>
      <c r="B41" s="80" t="s">
        <v>565</v>
      </c>
      <c r="C41" s="78" t="s">
        <v>90</v>
      </c>
      <c r="D41" s="78" t="s">
        <v>116</v>
      </c>
      <c r="E41" s="78" t="s">
        <v>43</v>
      </c>
      <c r="F41" s="82">
        <v>42650.3</v>
      </c>
      <c r="G41" s="53">
        <f>SUM(Ведомственная!G918)</f>
        <v>42650.3</v>
      </c>
    </row>
    <row r="42" spans="1:7" ht="30">
      <c r="A42" s="28" t="s">
        <v>51</v>
      </c>
      <c r="B42" s="80" t="s">
        <v>565</v>
      </c>
      <c r="C42" s="78" t="s">
        <v>92</v>
      </c>
      <c r="D42" s="78" t="s">
        <v>116</v>
      </c>
      <c r="E42" s="78" t="s">
        <v>43</v>
      </c>
      <c r="F42" s="82">
        <v>2966.9</v>
      </c>
      <c r="G42" s="53">
        <f>SUM(Ведомственная!G919)</f>
        <v>2966.9</v>
      </c>
    </row>
    <row r="43" spans="1:6" ht="60">
      <c r="A43" s="28" t="s">
        <v>566</v>
      </c>
      <c r="B43" s="80" t="s">
        <v>567</v>
      </c>
      <c r="C43" s="78"/>
      <c r="D43" s="78"/>
      <c r="E43" s="78"/>
      <c r="F43" s="82">
        <f>F44+F45+F46</f>
        <v>749321.7</v>
      </c>
    </row>
    <row r="44" spans="1:7" ht="45">
      <c r="A44" s="28" t="s">
        <v>50</v>
      </c>
      <c r="B44" s="80" t="s">
        <v>567</v>
      </c>
      <c r="C44" s="78" t="s">
        <v>90</v>
      </c>
      <c r="D44" s="78" t="s">
        <v>116</v>
      </c>
      <c r="E44" s="78" t="s">
        <v>43</v>
      </c>
      <c r="F44" s="82">
        <v>322687</v>
      </c>
      <c r="G44" s="53">
        <f>SUM(Ведомственная!G921)</f>
        <v>322687</v>
      </c>
    </row>
    <row r="45" spans="1:7" ht="30">
      <c r="A45" s="28" t="s">
        <v>51</v>
      </c>
      <c r="B45" s="80" t="s">
        <v>567</v>
      </c>
      <c r="C45" s="78" t="s">
        <v>92</v>
      </c>
      <c r="D45" s="78" t="s">
        <v>116</v>
      </c>
      <c r="E45" s="78" t="s">
        <v>43</v>
      </c>
      <c r="F45" s="82">
        <v>3890.1</v>
      </c>
      <c r="G45" s="53">
        <f>SUM(Ведомственная!G922)</f>
        <v>3890.1</v>
      </c>
    </row>
    <row r="46" spans="1:7" ht="30">
      <c r="A46" s="28" t="s">
        <v>124</v>
      </c>
      <c r="B46" s="80" t="s">
        <v>567</v>
      </c>
      <c r="C46" s="78" t="s">
        <v>125</v>
      </c>
      <c r="D46" s="78" t="s">
        <v>116</v>
      </c>
      <c r="E46" s="78" t="s">
        <v>43</v>
      </c>
      <c r="F46" s="82">
        <v>422744.6</v>
      </c>
      <c r="G46" s="53">
        <f>SUM(Ведомственная!G923)</f>
        <v>422744.6</v>
      </c>
    </row>
    <row r="47" spans="1:8" s="67" customFormat="1" ht="44.25" customHeight="1">
      <c r="A47" s="11" t="s">
        <v>555</v>
      </c>
      <c r="B47" s="83" t="s">
        <v>556</v>
      </c>
      <c r="C47" s="84"/>
      <c r="D47" s="85"/>
      <c r="E47" s="85"/>
      <c r="F47" s="86">
        <f>F56+F48+F54</f>
        <v>605125.4000000001</v>
      </c>
      <c r="G47" s="65"/>
      <c r="H47" s="87">
        <f>SUM(G48:G62)</f>
        <v>605125.4</v>
      </c>
    </row>
    <row r="48" spans="1:8" ht="45" hidden="1">
      <c r="A48" s="28" t="s">
        <v>551</v>
      </c>
      <c r="B48" s="69" t="s">
        <v>673</v>
      </c>
      <c r="C48" s="88"/>
      <c r="D48" s="89"/>
      <c r="E48" s="89"/>
      <c r="F48" s="82">
        <f>SUM(F49)+F51</f>
        <v>1363.3</v>
      </c>
      <c r="H48" s="90">
        <f>SUM(Ведомственная!G1082+Ведомственная!G850)</f>
        <v>605125.4</v>
      </c>
    </row>
    <row r="49" spans="1:8" ht="60" hidden="1">
      <c r="A49" s="74" t="s">
        <v>675</v>
      </c>
      <c r="B49" s="69" t="s">
        <v>674</v>
      </c>
      <c r="C49" s="88"/>
      <c r="D49" s="89"/>
      <c r="E49" s="89"/>
      <c r="F49" s="82">
        <f>SUM(F50)</f>
        <v>0</v>
      </c>
      <c r="H49" s="90"/>
    </row>
    <row r="50" spans="1:8" ht="30" hidden="1">
      <c r="A50" s="28" t="s">
        <v>260</v>
      </c>
      <c r="B50" s="69" t="s">
        <v>674</v>
      </c>
      <c r="C50" s="88">
        <v>600</v>
      </c>
      <c r="D50" s="78" t="s">
        <v>116</v>
      </c>
      <c r="E50" s="78" t="s">
        <v>33</v>
      </c>
      <c r="F50" s="82"/>
      <c r="G50" s="53">
        <f>SUM(Ведомственная!G853)</f>
        <v>0</v>
      </c>
      <c r="H50" s="90"/>
    </row>
    <row r="51" spans="1:8" ht="75">
      <c r="A51" s="28" t="s">
        <v>811</v>
      </c>
      <c r="B51" s="81" t="s">
        <v>812</v>
      </c>
      <c r="C51" s="91"/>
      <c r="D51" s="78"/>
      <c r="E51" s="78"/>
      <c r="F51" s="82">
        <f>SUM(F52:F53)</f>
        <v>1363.3</v>
      </c>
      <c r="H51" s="90"/>
    </row>
    <row r="52" spans="1:8" ht="30">
      <c r="A52" s="28" t="s">
        <v>51</v>
      </c>
      <c r="B52" s="81" t="s">
        <v>812</v>
      </c>
      <c r="C52" s="91">
        <v>200</v>
      </c>
      <c r="D52" s="78" t="s">
        <v>116</v>
      </c>
      <c r="E52" s="78" t="s">
        <v>33</v>
      </c>
      <c r="F52" s="82">
        <v>1200</v>
      </c>
      <c r="G52" s="53">
        <f>SUM(Ведомственная!G855)</f>
        <v>1200</v>
      </c>
      <c r="H52" s="90"/>
    </row>
    <row r="53" spans="1:8" ht="30">
      <c r="A53" s="28" t="s">
        <v>260</v>
      </c>
      <c r="B53" s="81" t="s">
        <v>812</v>
      </c>
      <c r="C53" s="91">
        <v>600</v>
      </c>
      <c r="D53" s="78" t="s">
        <v>116</v>
      </c>
      <c r="E53" s="78" t="s">
        <v>33</v>
      </c>
      <c r="F53" s="82">
        <v>163.3</v>
      </c>
      <c r="G53" s="53">
        <f>SUM(Ведомственная!G856)</f>
        <v>163.3</v>
      </c>
      <c r="H53" s="90"/>
    </row>
    <row r="54" spans="1:8" ht="75">
      <c r="A54" s="74" t="s">
        <v>701</v>
      </c>
      <c r="B54" s="69" t="s">
        <v>702</v>
      </c>
      <c r="C54" s="88"/>
      <c r="D54" s="78"/>
      <c r="E54" s="78"/>
      <c r="F54" s="82">
        <f>SUM(F55)</f>
        <v>8686.8</v>
      </c>
      <c r="H54" s="90"/>
    </row>
    <row r="55" spans="1:8" ht="15">
      <c r="A55" s="74" t="s">
        <v>41</v>
      </c>
      <c r="B55" s="69" t="s">
        <v>702</v>
      </c>
      <c r="C55" s="88">
        <v>300</v>
      </c>
      <c r="D55" s="78" t="s">
        <v>30</v>
      </c>
      <c r="E55" s="78" t="s">
        <v>12</v>
      </c>
      <c r="F55" s="82">
        <v>8686.8</v>
      </c>
      <c r="G55" s="53">
        <f>SUM(Ведомственная!G1085)</f>
        <v>8686.8</v>
      </c>
      <c r="H55" s="90"/>
    </row>
    <row r="56" spans="1:6" ht="74.25" customHeight="1">
      <c r="A56" s="28" t="s">
        <v>557</v>
      </c>
      <c r="B56" s="92" t="s">
        <v>558</v>
      </c>
      <c r="C56" s="88"/>
      <c r="D56" s="89"/>
      <c r="E56" s="89"/>
      <c r="F56" s="82">
        <f>F57+F61</f>
        <v>595075.3</v>
      </c>
    </row>
    <row r="57" spans="1:6" ht="45">
      <c r="A57" s="28" t="s">
        <v>559</v>
      </c>
      <c r="B57" s="92" t="s">
        <v>560</v>
      </c>
      <c r="C57" s="88"/>
      <c r="D57" s="89"/>
      <c r="E57" s="89"/>
      <c r="F57" s="82">
        <f>F58+F59+F60</f>
        <v>565387.5</v>
      </c>
    </row>
    <row r="58" spans="1:7" ht="45">
      <c r="A58" s="28" t="s">
        <v>50</v>
      </c>
      <c r="B58" s="80" t="s">
        <v>560</v>
      </c>
      <c r="C58" s="78" t="s">
        <v>90</v>
      </c>
      <c r="D58" s="78" t="s">
        <v>116</v>
      </c>
      <c r="E58" s="78" t="s">
        <v>33</v>
      </c>
      <c r="F58" s="82">
        <v>70687</v>
      </c>
      <c r="G58" s="53">
        <f>SUM(Ведомственная!G859)</f>
        <v>70687</v>
      </c>
    </row>
    <row r="59" spans="1:7" ht="30">
      <c r="A59" s="28" t="s">
        <v>51</v>
      </c>
      <c r="B59" s="80" t="s">
        <v>560</v>
      </c>
      <c r="C59" s="78" t="s">
        <v>92</v>
      </c>
      <c r="D59" s="78" t="s">
        <v>116</v>
      </c>
      <c r="E59" s="78" t="s">
        <v>33</v>
      </c>
      <c r="F59" s="82">
        <v>1622.4</v>
      </c>
      <c r="G59" s="53">
        <f>SUM(Ведомственная!G860)</f>
        <v>1622.4</v>
      </c>
    </row>
    <row r="60" spans="1:7" ht="30">
      <c r="A60" s="28" t="s">
        <v>260</v>
      </c>
      <c r="B60" s="80" t="s">
        <v>560</v>
      </c>
      <c r="C60" s="78" t="s">
        <v>125</v>
      </c>
      <c r="D60" s="78" t="s">
        <v>116</v>
      </c>
      <c r="E60" s="78" t="s">
        <v>33</v>
      </c>
      <c r="F60" s="82">
        <v>493078.1</v>
      </c>
      <c r="G60" s="53">
        <f>SUM(Ведомственная!G861)</f>
        <v>493078.1</v>
      </c>
    </row>
    <row r="61" spans="1:6" ht="60">
      <c r="A61" s="28" t="s">
        <v>580</v>
      </c>
      <c r="B61" s="80" t="s">
        <v>581</v>
      </c>
      <c r="C61" s="78"/>
      <c r="D61" s="78"/>
      <c r="E61" s="78"/>
      <c r="F61" s="76">
        <f>F62</f>
        <v>29687.8</v>
      </c>
    </row>
    <row r="62" spans="1:7" ht="13.5" customHeight="1">
      <c r="A62" s="28" t="s">
        <v>41</v>
      </c>
      <c r="B62" s="80" t="s">
        <v>581</v>
      </c>
      <c r="C62" s="78">
        <v>300</v>
      </c>
      <c r="D62" s="78" t="s">
        <v>30</v>
      </c>
      <c r="E62" s="78" t="s">
        <v>12</v>
      </c>
      <c r="F62" s="76">
        <v>29687.8</v>
      </c>
      <c r="G62" s="53">
        <f>SUM(Ведомственная!G1088)</f>
        <v>29687.8</v>
      </c>
    </row>
    <row r="63" spans="1:8" s="67" customFormat="1" ht="28.5" hidden="1">
      <c r="A63" s="61" t="s">
        <v>813</v>
      </c>
      <c r="B63" s="93" t="s">
        <v>814</v>
      </c>
      <c r="C63" s="94"/>
      <c r="D63" s="95"/>
      <c r="E63" s="95"/>
      <c r="F63" s="96">
        <f>F64</f>
        <v>0</v>
      </c>
      <c r="G63" s="65"/>
      <c r="H63" s="65">
        <f>SUM(G64:G66)</f>
        <v>0</v>
      </c>
    </row>
    <row r="64" spans="1:8" ht="45" hidden="1">
      <c r="A64" s="74" t="s">
        <v>551</v>
      </c>
      <c r="B64" s="97" t="s">
        <v>815</v>
      </c>
      <c r="C64" s="75"/>
      <c r="D64" s="78"/>
      <c r="E64" s="78"/>
      <c r="F64" s="98">
        <f>F65</f>
        <v>0</v>
      </c>
      <c r="H64" s="53" t="e">
        <f>SUM(Ведомственная!#REF!)</f>
        <v>#REF!</v>
      </c>
    </row>
    <row r="65" spans="1:6" ht="30" hidden="1">
      <c r="A65" s="74" t="s">
        <v>816</v>
      </c>
      <c r="B65" s="97" t="s">
        <v>817</v>
      </c>
      <c r="C65" s="75"/>
      <c r="D65" s="78"/>
      <c r="E65" s="78"/>
      <c r="F65" s="98">
        <f>F66</f>
        <v>0</v>
      </c>
    </row>
    <row r="66" spans="1:7" ht="30" hidden="1">
      <c r="A66" s="74" t="s">
        <v>124</v>
      </c>
      <c r="B66" s="97" t="s">
        <v>817</v>
      </c>
      <c r="C66" s="75" t="s">
        <v>125</v>
      </c>
      <c r="D66" s="78" t="s">
        <v>116</v>
      </c>
      <c r="E66" s="78" t="s">
        <v>33</v>
      </c>
      <c r="F66" s="98"/>
      <c r="G66" s="53">
        <f>SUM(Ведомственная!G862)</f>
        <v>0</v>
      </c>
    </row>
    <row r="67" spans="1:8" ht="42.75">
      <c r="A67" s="5" t="s">
        <v>655</v>
      </c>
      <c r="B67" s="99" t="s">
        <v>658</v>
      </c>
      <c r="C67" s="95"/>
      <c r="D67" s="95"/>
      <c r="E67" s="95"/>
      <c r="F67" s="100">
        <f>SUM(F68)+F82+F74+F78</f>
        <v>10942.7</v>
      </c>
      <c r="H67" s="53">
        <f>SUM(G71:G85)</f>
        <v>10942.7</v>
      </c>
    </row>
    <row r="68" spans="1:6" ht="15">
      <c r="A68" s="10" t="s">
        <v>326</v>
      </c>
      <c r="B68" s="101" t="s">
        <v>659</v>
      </c>
      <c r="C68" s="78"/>
      <c r="D68" s="78"/>
      <c r="E68" s="78"/>
      <c r="F68" s="76">
        <f>SUM(F69)</f>
        <v>10000</v>
      </c>
    </row>
    <row r="69" spans="1:6" ht="45">
      <c r="A69" s="28" t="s">
        <v>551</v>
      </c>
      <c r="B69" s="101" t="s">
        <v>660</v>
      </c>
      <c r="C69" s="78"/>
      <c r="D69" s="78"/>
      <c r="E69" s="78"/>
      <c r="F69" s="76">
        <f>SUM(F70)+F72</f>
        <v>10000</v>
      </c>
    </row>
    <row r="70" spans="1:6" ht="15">
      <c r="A70" s="22" t="s">
        <v>662</v>
      </c>
      <c r="B70" s="101" t="s">
        <v>661</v>
      </c>
      <c r="C70" s="78"/>
      <c r="D70" s="78"/>
      <c r="E70" s="78"/>
      <c r="F70" s="76">
        <f>SUM(F71)</f>
        <v>10000</v>
      </c>
    </row>
    <row r="71" spans="1:7" ht="30">
      <c r="A71" s="22" t="s">
        <v>325</v>
      </c>
      <c r="B71" s="101" t="s">
        <v>661</v>
      </c>
      <c r="C71" s="78" t="s">
        <v>288</v>
      </c>
      <c r="D71" s="78" t="s">
        <v>176</v>
      </c>
      <c r="E71" s="78" t="s">
        <v>176</v>
      </c>
      <c r="F71" s="76">
        <v>10000</v>
      </c>
      <c r="G71" s="53">
        <f>SUM(Ведомственная!G357)</f>
        <v>10000</v>
      </c>
    </row>
    <row r="72" spans="1:6" ht="60">
      <c r="A72" s="22" t="s">
        <v>667</v>
      </c>
      <c r="B72" s="101" t="s">
        <v>666</v>
      </c>
      <c r="C72" s="78"/>
      <c r="D72" s="78"/>
      <c r="E72" s="78"/>
      <c r="F72" s="76">
        <f>SUM(F73)</f>
        <v>0</v>
      </c>
    </row>
    <row r="73" spans="1:7" ht="30">
      <c r="A73" s="22" t="s">
        <v>51</v>
      </c>
      <c r="B73" s="101" t="s">
        <v>666</v>
      </c>
      <c r="C73" s="78" t="s">
        <v>92</v>
      </c>
      <c r="D73" s="78" t="s">
        <v>176</v>
      </c>
      <c r="E73" s="78" t="s">
        <v>43</v>
      </c>
      <c r="F73" s="76">
        <v>0</v>
      </c>
      <c r="G73" s="53">
        <f>SUM(Ведомственная!G282)</f>
        <v>0</v>
      </c>
    </row>
    <row r="74" spans="1:6" ht="30" hidden="1">
      <c r="A74" s="29" t="s">
        <v>685</v>
      </c>
      <c r="B74" s="70" t="s">
        <v>686</v>
      </c>
      <c r="C74" s="78"/>
      <c r="D74" s="78"/>
      <c r="E74" s="78"/>
      <c r="F74" s="76">
        <f>SUM(F75)</f>
        <v>0</v>
      </c>
    </row>
    <row r="75" spans="1:6" ht="45" hidden="1">
      <c r="A75" s="74" t="s">
        <v>633</v>
      </c>
      <c r="B75" s="70" t="s">
        <v>687</v>
      </c>
      <c r="C75" s="78"/>
      <c r="D75" s="78"/>
      <c r="E75" s="78"/>
      <c r="F75" s="76">
        <f>SUM(F76)</f>
        <v>0</v>
      </c>
    </row>
    <row r="76" spans="1:6" ht="45" hidden="1">
      <c r="A76" s="74" t="s">
        <v>688</v>
      </c>
      <c r="B76" s="70" t="s">
        <v>689</v>
      </c>
      <c r="C76" s="78"/>
      <c r="D76" s="78"/>
      <c r="E76" s="78"/>
      <c r="F76" s="76">
        <f>SUM(F77)</f>
        <v>0</v>
      </c>
    </row>
    <row r="77" spans="1:7" ht="30" hidden="1">
      <c r="A77" s="28" t="s">
        <v>287</v>
      </c>
      <c r="B77" s="70" t="s">
        <v>689</v>
      </c>
      <c r="C77" s="78" t="s">
        <v>288</v>
      </c>
      <c r="D77" s="78" t="s">
        <v>176</v>
      </c>
      <c r="E77" s="78" t="s">
        <v>33</v>
      </c>
      <c r="F77" s="76"/>
      <c r="G77" s="53">
        <f>SUM(Ведомственная!G269)</f>
        <v>0</v>
      </c>
    </row>
    <row r="78" spans="1:6" ht="30">
      <c r="A78" s="74" t="s">
        <v>690</v>
      </c>
      <c r="B78" s="70" t="s">
        <v>691</v>
      </c>
      <c r="C78" s="78"/>
      <c r="D78" s="78"/>
      <c r="E78" s="78"/>
      <c r="F78" s="76">
        <f>SUM(F79)</f>
        <v>942.7</v>
      </c>
    </row>
    <row r="79" spans="1:6" ht="45">
      <c r="A79" s="74" t="s">
        <v>633</v>
      </c>
      <c r="B79" s="70" t="s">
        <v>692</v>
      </c>
      <c r="C79" s="78"/>
      <c r="D79" s="78"/>
      <c r="E79" s="78"/>
      <c r="F79" s="76">
        <f>SUM(F80)</f>
        <v>942.7</v>
      </c>
    </row>
    <row r="80" spans="1:6" ht="60">
      <c r="A80" s="74" t="s">
        <v>693</v>
      </c>
      <c r="B80" s="70" t="s">
        <v>881</v>
      </c>
      <c r="C80" s="78"/>
      <c r="D80" s="78"/>
      <c r="E80" s="78"/>
      <c r="F80" s="76">
        <f>SUM(F81)</f>
        <v>942.7</v>
      </c>
    </row>
    <row r="81" spans="1:7" ht="13.5" customHeight="1">
      <c r="A81" s="74" t="s">
        <v>41</v>
      </c>
      <c r="B81" s="70" t="s">
        <v>881</v>
      </c>
      <c r="C81" s="78" t="s">
        <v>100</v>
      </c>
      <c r="D81" s="78" t="s">
        <v>30</v>
      </c>
      <c r="E81" s="78" t="s">
        <v>53</v>
      </c>
      <c r="F81" s="76">
        <v>942.7</v>
      </c>
      <c r="G81" s="53">
        <f>SUM(Ведомственная!G426)</f>
        <v>942.7</v>
      </c>
    </row>
    <row r="82" spans="1:6" ht="30" hidden="1">
      <c r="A82" s="22" t="s">
        <v>669</v>
      </c>
      <c r="B82" s="75" t="s">
        <v>668</v>
      </c>
      <c r="C82" s="78"/>
      <c r="D82" s="78"/>
      <c r="E82" s="78"/>
      <c r="F82" s="98">
        <f>SUM(F83)</f>
        <v>0</v>
      </c>
    </row>
    <row r="83" spans="1:6" ht="45" hidden="1">
      <c r="A83" s="28" t="s">
        <v>551</v>
      </c>
      <c r="B83" s="75" t="s">
        <v>670</v>
      </c>
      <c r="C83" s="78"/>
      <c r="D83" s="78"/>
      <c r="E83" s="78"/>
      <c r="F83" s="98">
        <f>SUM(F84)</f>
        <v>0</v>
      </c>
    </row>
    <row r="84" spans="1:6" ht="30" hidden="1">
      <c r="A84" s="22" t="s">
        <v>672</v>
      </c>
      <c r="B84" s="75" t="s">
        <v>671</v>
      </c>
      <c r="C84" s="78"/>
      <c r="D84" s="78"/>
      <c r="E84" s="78"/>
      <c r="F84" s="98">
        <f>SUM(F85)</f>
        <v>0</v>
      </c>
    </row>
    <row r="85" spans="1:7" ht="30" hidden="1">
      <c r="A85" s="22" t="s">
        <v>51</v>
      </c>
      <c r="B85" s="75" t="s">
        <v>671</v>
      </c>
      <c r="C85" s="78" t="s">
        <v>92</v>
      </c>
      <c r="D85" s="78" t="s">
        <v>176</v>
      </c>
      <c r="E85" s="78" t="s">
        <v>53</v>
      </c>
      <c r="F85" s="98"/>
      <c r="G85" s="53">
        <f>SUM(Ведомственная!G313)</f>
        <v>0</v>
      </c>
    </row>
    <row r="86" spans="1:8" s="67" customFormat="1" ht="28.5">
      <c r="A86" s="102" t="s">
        <v>763</v>
      </c>
      <c r="B86" s="94" t="s">
        <v>766</v>
      </c>
      <c r="C86" s="95"/>
      <c r="D86" s="95"/>
      <c r="E86" s="95"/>
      <c r="F86" s="96">
        <f>SUM(F87)</f>
        <v>43388.4</v>
      </c>
      <c r="G86" s="65"/>
      <c r="H86" s="65">
        <f>SUM(Ведомственная!G196)</f>
        <v>43388.4</v>
      </c>
    </row>
    <row r="87" spans="1:6" ht="30">
      <c r="A87" s="22" t="s">
        <v>764</v>
      </c>
      <c r="B87" s="75" t="s">
        <v>767</v>
      </c>
      <c r="C87" s="78"/>
      <c r="D87" s="78"/>
      <c r="E87" s="78"/>
      <c r="F87" s="98">
        <f>SUM(F88)</f>
        <v>43388.4</v>
      </c>
    </row>
    <row r="88" spans="1:6" ht="45">
      <c r="A88" s="22" t="s">
        <v>551</v>
      </c>
      <c r="B88" s="75" t="s">
        <v>768</v>
      </c>
      <c r="C88" s="78"/>
      <c r="D88" s="78"/>
      <c r="E88" s="78"/>
      <c r="F88" s="98">
        <f>SUM(F89)</f>
        <v>43388.4</v>
      </c>
    </row>
    <row r="89" spans="1:6" ht="30">
      <c r="A89" s="22" t="s">
        <v>765</v>
      </c>
      <c r="B89" s="75" t="s">
        <v>769</v>
      </c>
      <c r="C89" s="78"/>
      <c r="D89" s="78"/>
      <c r="E89" s="78"/>
      <c r="F89" s="98">
        <f>SUM(F90)</f>
        <v>43388.4</v>
      </c>
    </row>
    <row r="90" spans="1:7" ht="30">
      <c r="A90" s="22" t="s">
        <v>51</v>
      </c>
      <c r="B90" s="75" t="s">
        <v>769</v>
      </c>
      <c r="C90" s="78" t="s">
        <v>92</v>
      </c>
      <c r="D90" s="78" t="s">
        <v>12</v>
      </c>
      <c r="E90" s="78" t="s">
        <v>180</v>
      </c>
      <c r="F90" s="98">
        <v>43388.4</v>
      </c>
      <c r="G90" s="53">
        <f>SUM(Ведомственная!G200)</f>
        <v>43388.4</v>
      </c>
    </row>
    <row r="91" spans="1:8" s="67" customFormat="1" ht="42.75">
      <c r="A91" s="61" t="s">
        <v>758</v>
      </c>
      <c r="B91" s="94" t="s">
        <v>623</v>
      </c>
      <c r="C91" s="94"/>
      <c r="D91" s="95"/>
      <c r="E91" s="95"/>
      <c r="F91" s="86">
        <f>SUM(F92+F103+F108)</f>
        <v>13931.3</v>
      </c>
      <c r="G91" s="65"/>
      <c r="H91" s="87">
        <f>SUM(G92:G116)</f>
        <v>13931.300000000001</v>
      </c>
    </row>
    <row r="92" spans="1:8" ht="30">
      <c r="A92" s="74" t="s">
        <v>624</v>
      </c>
      <c r="B92" s="75" t="s">
        <v>625</v>
      </c>
      <c r="C92" s="75"/>
      <c r="D92" s="78"/>
      <c r="E92" s="78"/>
      <c r="F92" s="98">
        <f>SUM(F93)+F99</f>
        <v>7835.7</v>
      </c>
      <c r="H92" s="53">
        <f>SUM(Ведомственная!G817+Ведомственная!G839)</f>
        <v>13931.3</v>
      </c>
    </row>
    <row r="93" spans="1:6" ht="60">
      <c r="A93" s="74" t="s">
        <v>787</v>
      </c>
      <c r="B93" s="75" t="s">
        <v>626</v>
      </c>
      <c r="C93" s="75"/>
      <c r="D93" s="78"/>
      <c r="E93" s="78"/>
      <c r="F93" s="98">
        <f>SUM(F94)</f>
        <v>7585.7</v>
      </c>
    </row>
    <row r="94" spans="1:6" ht="30">
      <c r="A94" s="74" t="s">
        <v>627</v>
      </c>
      <c r="B94" s="75" t="s">
        <v>628</v>
      </c>
      <c r="C94" s="75"/>
      <c r="D94" s="78"/>
      <c r="E94" s="78"/>
      <c r="F94" s="98">
        <f>SUM(F95+F97)</f>
        <v>7585.7</v>
      </c>
    </row>
    <row r="95" spans="1:6" ht="45">
      <c r="A95" s="74" t="s">
        <v>788</v>
      </c>
      <c r="B95" s="75" t="s">
        <v>789</v>
      </c>
      <c r="C95" s="75"/>
      <c r="D95" s="78"/>
      <c r="E95" s="78"/>
      <c r="F95" s="98">
        <f>SUM(F96)</f>
        <v>1585.7</v>
      </c>
    </row>
    <row r="96" spans="1:7" ht="30">
      <c r="A96" s="74" t="s">
        <v>71</v>
      </c>
      <c r="B96" s="75" t="s">
        <v>789</v>
      </c>
      <c r="C96" s="75" t="s">
        <v>125</v>
      </c>
      <c r="D96" s="78" t="s">
        <v>177</v>
      </c>
      <c r="E96" s="78" t="s">
        <v>43</v>
      </c>
      <c r="F96" s="98">
        <v>1585.7</v>
      </c>
      <c r="G96" s="53">
        <f>SUM(Ведомственная!G822)</f>
        <v>1585.7</v>
      </c>
    </row>
    <row r="97" spans="1:6" ht="30">
      <c r="A97" s="74" t="s">
        <v>790</v>
      </c>
      <c r="B97" s="75" t="s">
        <v>791</v>
      </c>
      <c r="C97" s="75"/>
      <c r="D97" s="78"/>
      <c r="E97" s="78"/>
      <c r="F97" s="98">
        <f>SUM(F98)</f>
        <v>6000</v>
      </c>
    </row>
    <row r="98" spans="1:7" ht="30">
      <c r="A98" s="74" t="s">
        <v>71</v>
      </c>
      <c r="B98" s="75" t="s">
        <v>791</v>
      </c>
      <c r="C98" s="75" t="s">
        <v>125</v>
      </c>
      <c r="D98" s="78" t="s">
        <v>177</v>
      </c>
      <c r="E98" s="78" t="s">
        <v>43</v>
      </c>
      <c r="F98" s="98">
        <v>6000</v>
      </c>
      <c r="G98" s="53">
        <f>SUM(Ведомственная!G824)</f>
        <v>6000</v>
      </c>
    </row>
    <row r="99" spans="1:6" ht="15">
      <c r="A99" s="103" t="s">
        <v>709</v>
      </c>
      <c r="B99" s="75" t="s">
        <v>884</v>
      </c>
      <c r="C99" s="75"/>
      <c r="D99" s="78"/>
      <c r="E99" s="78"/>
      <c r="F99" s="82">
        <f>SUM(F100)</f>
        <v>250</v>
      </c>
    </row>
    <row r="100" spans="1:6" ht="30">
      <c r="A100" s="103" t="s">
        <v>627</v>
      </c>
      <c r="B100" s="75" t="s">
        <v>885</v>
      </c>
      <c r="C100" s="75"/>
      <c r="D100" s="78"/>
      <c r="E100" s="78"/>
      <c r="F100" s="82">
        <f>SUM(F101)</f>
        <v>250</v>
      </c>
    </row>
    <row r="101" spans="1:6" ht="75">
      <c r="A101" s="103" t="s">
        <v>886</v>
      </c>
      <c r="B101" s="75" t="s">
        <v>887</v>
      </c>
      <c r="C101" s="75"/>
      <c r="D101" s="78"/>
      <c r="E101" s="78"/>
      <c r="F101" s="82">
        <f>SUM(F102)</f>
        <v>250</v>
      </c>
    </row>
    <row r="102" spans="1:7" ht="30">
      <c r="A102" s="103" t="s">
        <v>51</v>
      </c>
      <c r="B102" s="75" t="s">
        <v>887</v>
      </c>
      <c r="C102" s="75" t="s">
        <v>92</v>
      </c>
      <c r="D102" s="78" t="s">
        <v>177</v>
      </c>
      <c r="E102" s="78" t="s">
        <v>43</v>
      </c>
      <c r="F102" s="82">
        <v>250</v>
      </c>
      <c r="G102" s="53">
        <f>SUM(Ведомственная!G828)</f>
        <v>250</v>
      </c>
    </row>
    <row r="103" spans="1:6" ht="15">
      <c r="A103" s="74" t="s">
        <v>629</v>
      </c>
      <c r="B103" s="75" t="s">
        <v>630</v>
      </c>
      <c r="C103" s="75"/>
      <c r="D103" s="78"/>
      <c r="E103" s="78"/>
      <c r="F103" s="98">
        <f>SUM(F104)</f>
        <v>880.4</v>
      </c>
    </row>
    <row r="104" spans="1:6" ht="45">
      <c r="A104" s="74" t="s">
        <v>551</v>
      </c>
      <c r="B104" s="75" t="s">
        <v>631</v>
      </c>
      <c r="C104" s="75"/>
      <c r="D104" s="78"/>
      <c r="E104" s="78"/>
      <c r="F104" s="98">
        <f>F105</f>
        <v>880.4</v>
      </c>
    </row>
    <row r="105" spans="1:6" ht="30">
      <c r="A105" s="74" t="s">
        <v>627</v>
      </c>
      <c r="B105" s="75" t="s">
        <v>632</v>
      </c>
      <c r="C105" s="75"/>
      <c r="D105" s="78"/>
      <c r="E105" s="78"/>
      <c r="F105" s="98">
        <f>+F106</f>
        <v>880.4</v>
      </c>
    </row>
    <row r="106" spans="1:6" ht="45">
      <c r="A106" s="74" t="s">
        <v>792</v>
      </c>
      <c r="B106" s="75" t="s">
        <v>793</v>
      </c>
      <c r="C106" s="75"/>
      <c r="D106" s="78"/>
      <c r="E106" s="78"/>
      <c r="F106" s="82">
        <f>+F107</f>
        <v>880.4</v>
      </c>
    </row>
    <row r="107" spans="1:7" ht="30">
      <c r="A107" s="74" t="s">
        <v>71</v>
      </c>
      <c r="B107" s="75" t="s">
        <v>793</v>
      </c>
      <c r="C107" s="75" t="s">
        <v>125</v>
      </c>
      <c r="D107" s="78" t="s">
        <v>177</v>
      </c>
      <c r="E107" s="78" t="s">
        <v>43</v>
      </c>
      <c r="F107" s="82">
        <v>880.4</v>
      </c>
      <c r="G107" s="53">
        <f>SUM(Ведомственная!G833)</f>
        <v>880.4</v>
      </c>
    </row>
    <row r="108" spans="1:6" ht="15">
      <c r="A108" s="74" t="s">
        <v>794</v>
      </c>
      <c r="B108" s="75" t="s">
        <v>663</v>
      </c>
      <c r="C108" s="75"/>
      <c r="D108" s="78"/>
      <c r="E108" s="78"/>
      <c r="F108" s="82">
        <f>SUM(F109)</f>
        <v>5215.2</v>
      </c>
    </row>
    <row r="109" spans="1:6" ht="45">
      <c r="A109" s="74" t="s">
        <v>551</v>
      </c>
      <c r="B109" s="75" t="s">
        <v>664</v>
      </c>
      <c r="C109" s="75"/>
      <c r="D109" s="78"/>
      <c r="E109" s="78"/>
      <c r="F109" s="82">
        <f>SUM(F110+F113+F115)</f>
        <v>5215.2</v>
      </c>
    </row>
    <row r="110" spans="1:6" ht="30">
      <c r="A110" s="74" t="s">
        <v>627</v>
      </c>
      <c r="B110" s="75" t="s">
        <v>665</v>
      </c>
      <c r="C110" s="75"/>
      <c r="D110" s="78"/>
      <c r="E110" s="78"/>
      <c r="F110" s="82">
        <f>SUM(F111)</f>
        <v>1718.2</v>
      </c>
    </row>
    <row r="111" spans="1:6" ht="30">
      <c r="A111" s="74" t="s">
        <v>795</v>
      </c>
      <c r="B111" s="75" t="s">
        <v>796</v>
      </c>
      <c r="C111" s="75"/>
      <c r="D111" s="78"/>
      <c r="E111" s="78"/>
      <c r="F111" s="82">
        <f>SUM(F112)</f>
        <v>1718.2</v>
      </c>
    </row>
    <row r="112" spans="1:7" ht="30">
      <c r="A112" s="74" t="s">
        <v>71</v>
      </c>
      <c r="B112" s="75" t="s">
        <v>796</v>
      </c>
      <c r="C112" s="75" t="s">
        <v>125</v>
      </c>
      <c r="D112" s="78" t="s">
        <v>177</v>
      </c>
      <c r="E112" s="78" t="s">
        <v>53</v>
      </c>
      <c r="F112" s="82">
        <v>1718.2</v>
      </c>
      <c r="G112" s="53">
        <f>SUM(Ведомственная!G844)</f>
        <v>1718.2</v>
      </c>
    </row>
    <row r="113" spans="1:6" ht="60">
      <c r="A113" s="104" t="s">
        <v>890</v>
      </c>
      <c r="B113" s="105" t="s">
        <v>891</v>
      </c>
      <c r="C113" s="106"/>
      <c r="D113" s="78"/>
      <c r="E113" s="78"/>
      <c r="F113" s="82">
        <f>SUM(F114)</f>
        <v>947</v>
      </c>
    </row>
    <row r="114" spans="1:7" ht="30">
      <c r="A114" s="107" t="s">
        <v>71</v>
      </c>
      <c r="B114" s="105" t="s">
        <v>891</v>
      </c>
      <c r="C114" s="75" t="s">
        <v>125</v>
      </c>
      <c r="D114" s="78" t="s">
        <v>177</v>
      </c>
      <c r="E114" s="78" t="s">
        <v>53</v>
      </c>
      <c r="F114" s="82">
        <v>947</v>
      </c>
      <c r="G114" s="53">
        <f>SUM(Ведомственная!G846)</f>
        <v>947</v>
      </c>
    </row>
    <row r="115" spans="1:6" ht="60">
      <c r="A115" s="108" t="s">
        <v>888</v>
      </c>
      <c r="B115" s="109" t="s">
        <v>889</v>
      </c>
      <c r="C115" s="75"/>
      <c r="D115" s="78"/>
      <c r="E115" s="78"/>
      <c r="F115" s="82">
        <f>SUM(F116)</f>
        <v>2550</v>
      </c>
    </row>
    <row r="116" spans="1:7" ht="30">
      <c r="A116" s="103" t="s">
        <v>71</v>
      </c>
      <c r="B116" s="105" t="s">
        <v>889</v>
      </c>
      <c r="C116" s="75" t="s">
        <v>125</v>
      </c>
      <c r="D116" s="78" t="s">
        <v>177</v>
      </c>
      <c r="E116" s="78" t="s">
        <v>43</v>
      </c>
      <c r="F116" s="82">
        <v>2550</v>
      </c>
      <c r="G116" s="53">
        <f>SUM(Ведомственная!G837)</f>
        <v>2550</v>
      </c>
    </row>
    <row r="117" spans="1:8" s="67" customFormat="1" ht="42.75">
      <c r="A117" s="11" t="s">
        <v>827</v>
      </c>
      <c r="B117" s="110" t="s">
        <v>828</v>
      </c>
      <c r="C117" s="95"/>
      <c r="D117" s="95"/>
      <c r="E117" s="95"/>
      <c r="F117" s="86">
        <f>F118</f>
        <v>338.6</v>
      </c>
      <c r="G117" s="65"/>
      <c r="H117" s="65">
        <f>SUM(Ведомственная!G998)</f>
        <v>338.6</v>
      </c>
    </row>
    <row r="118" spans="1:6" ht="45">
      <c r="A118" s="28" t="s">
        <v>551</v>
      </c>
      <c r="B118" s="77" t="s">
        <v>829</v>
      </c>
      <c r="C118" s="78"/>
      <c r="D118" s="78"/>
      <c r="E118" s="78"/>
      <c r="F118" s="82">
        <f>F119</f>
        <v>338.6</v>
      </c>
    </row>
    <row r="119" spans="1:6" ht="15">
      <c r="A119" s="28" t="s">
        <v>830</v>
      </c>
      <c r="B119" s="77" t="s">
        <v>831</v>
      </c>
      <c r="C119" s="78"/>
      <c r="D119" s="78"/>
      <c r="E119" s="78"/>
      <c r="F119" s="82">
        <f>SUM(F120:F122)</f>
        <v>338.6</v>
      </c>
    </row>
    <row r="120" spans="1:7" ht="45">
      <c r="A120" s="28" t="s">
        <v>551</v>
      </c>
      <c r="B120" s="77" t="s">
        <v>831</v>
      </c>
      <c r="C120" s="78" t="s">
        <v>90</v>
      </c>
      <c r="D120" s="78" t="s">
        <v>116</v>
      </c>
      <c r="E120" s="78" t="s">
        <v>116</v>
      </c>
      <c r="F120" s="82">
        <v>35</v>
      </c>
      <c r="G120" s="53">
        <f>SUM(Ведомственная!G1001)</f>
        <v>35</v>
      </c>
    </row>
    <row r="121" spans="1:7" ht="30">
      <c r="A121" s="28" t="s">
        <v>51</v>
      </c>
      <c r="B121" s="77" t="s">
        <v>831</v>
      </c>
      <c r="C121" s="78" t="s">
        <v>92</v>
      </c>
      <c r="D121" s="78" t="s">
        <v>116</v>
      </c>
      <c r="E121" s="78" t="s">
        <v>116</v>
      </c>
      <c r="F121" s="82">
        <v>253.6</v>
      </c>
      <c r="G121" s="53">
        <f>SUM(Ведомственная!G1002)</f>
        <v>253.6</v>
      </c>
    </row>
    <row r="122" spans="1:7" ht="15">
      <c r="A122" s="28" t="s">
        <v>41</v>
      </c>
      <c r="B122" s="77" t="s">
        <v>831</v>
      </c>
      <c r="C122" s="78" t="s">
        <v>100</v>
      </c>
      <c r="D122" s="78" t="s">
        <v>116</v>
      </c>
      <c r="E122" s="78" t="s">
        <v>116</v>
      </c>
      <c r="F122" s="82">
        <v>50</v>
      </c>
      <c r="G122" s="53">
        <f>SUM(Ведомственная!G1003)</f>
        <v>50</v>
      </c>
    </row>
    <row r="123" spans="1:8" ht="42.75">
      <c r="A123" s="11" t="s">
        <v>948</v>
      </c>
      <c r="B123" s="110" t="s">
        <v>949</v>
      </c>
      <c r="C123" s="78"/>
      <c r="D123" s="78"/>
      <c r="E123" s="78"/>
      <c r="F123" s="86">
        <f>SUM(F124)</f>
        <v>18</v>
      </c>
      <c r="H123" s="65">
        <f>SUM(G124:G127)</f>
        <v>18</v>
      </c>
    </row>
    <row r="124" spans="1:6" ht="15">
      <c r="A124" s="28" t="s">
        <v>950</v>
      </c>
      <c r="B124" s="77" t="s">
        <v>951</v>
      </c>
      <c r="C124" s="78"/>
      <c r="D124" s="78"/>
      <c r="E124" s="78"/>
      <c r="F124" s="82">
        <f>SUM(F125)</f>
        <v>18</v>
      </c>
    </row>
    <row r="125" spans="1:6" ht="45">
      <c r="A125" s="28" t="s">
        <v>551</v>
      </c>
      <c r="B125" s="77" t="s">
        <v>952</v>
      </c>
      <c r="C125" s="78"/>
      <c r="D125" s="78"/>
      <c r="E125" s="78"/>
      <c r="F125" s="82">
        <f>SUM(F126)</f>
        <v>18</v>
      </c>
    </row>
    <row r="126" spans="1:6" ht="45">
      <c r="A126" s="28" t="s">
        <v>953</v>
      </c>
      <c r="B126" s="77" t="s">
        <v>954</v>
      </c>
      <c r="C126" s="78"/>
      <c r="D126" s="78"/>
      <c r="E126" s="78"/>
      <c r="F126" s="82">
        <f>SUM(F127)</f>
        <v>18</v>
      </c>
    </row>
    <row r="127" spans="1:7" ht="15">
      <c r="A127" s="28" t="s">
        <v>91</v>
      </c>
      <c r="B127" s="77" t="s">
        <v>954</v>
      </c>
      <c r="C127" s="78" t="s">
        <v>92</v>
      </c>
      <c r="D127" s="78" t="s">
        <v>33</v>
      </c>
      <c r="E127" s="78" t="s">
        <v>95</v>
      </c>
      <c r="F127" s="82">
        <v>18</v>
      </c>
      <c r="G127" s="53">
        <f>SUM(Ведомственная!G97)</f>
        <v>18</v>
      </c>
    </row>
    <row r="128" spans="1:8" s="67" customFormat="1" ht="42.75">
      <c r="A128" s="61" t="s">
        <v>805</v>
      </c>
      <c r="B128" s="63" t="s">
        <v>482</v>
      </c>
      <c r="C128" s="63"/>
      <c r="D128" s="63"/>
      <c r="E128" s="63"/>
      <c r="F128" s="64">
        <f>SUM(F129)+F216+F160</f>
        <v>1073796.1</v>
      </c>
      <c r="G128" s="65"/>
      <c r="H128" s="87">
        <f>SUM(G130:G227)</f>
        <v>1073796.1</v>
      </c>
    </row>
    <row r="129" spans="1:6" ht="15">
      <c r="A129" s="74" t="s">
        <v>584</v>
      </c>
      <c r="B129" s="71" t="s">
        <v>483</v>
      </c>
      <c r="C129" s="71"/>
      <c r="D129" s="71"/>
      <c r="E129" s="71"/>
      <c r="F129" s="72">
        <f>SUM(F130)</f>
        <v>323428.7</v>
      </c>
    </row>
    <row r="130" spans="1:6" ht="90">
      <c r="A130" s="74" t="s">
        <v>480</v>
      </c>
      <c r="B130" s="71" t="s">
        <v>484</v>
      </c>
      <c r="C130" s="71"/>
      <c r="D130" s="71"/>
      <c r="E130" s="71"/>
      <c r="F130" s="72">
        <f>SUM(F131+F136+F139+F142+F145+F148+F154)+F151+F157</f>
        <v>323428.7</v>
      </c>
    </row>
    <row r="131" spans="1:6" ht="45">
      <c r="A131" s="74" t="s">
        <v>535</v>
      </c>
      <c r="B131" s="70" t="s">
        <v>536</v>
      </c>
      <c r="C131" s="70"/>
      <c r="D131" s="71"/>
      <c r="E131" s="71"/>
      <c r="F131" s="72">
        <f>F132+F133+F135+F134</f>
        <v>73839.1</v>
      </c>
    </row>
    <row r="132" spans="1:7" ht="45">
      <c r="A132" s="74" t="s">
        <v>50</v>
      </c>
      <c r="B132" s="70" t="s">
        <v>536</v>
      </c>
      <c r="C132" s="70">
        <v>100</v>
      </c>
      <c r="D132" s="71" t="s">
        <v>30</v>
      </c>
      <c r="E132" s="71" t="s">
        <v>12</v>
      </c>
      <c r="F132" s="72">
        <v>51894.7</v>
      </c>
      <c r="G132" s="53">
        <f>SUM(Ведомственная!G682)</f>
        <v>51894.7</v>
      </c>
    </row>
    <row r="133" spans="1:7" ht="30">
      <c r="A133" s="74" t="s">
        <v>51</v>
      </c>
      <c r="B133" s="70" t="s">
        <v>536</v>
      </c>
      <c r="C133" s="70">
        <v>200</v>
      </c>
      <c r="D133" s="71" t="s">
        <v>30</v>
      </c>
      <c r="E133" s="71" t="s">
        <v>12</v>
      </c>
      <c r="F133" s="72">
        <v>20907.4</v>
      </c>
      <c r="G133" s="53">
        <f>SUM(Ведомственная!G683)</f>
        <v>20907.4</v>
      </c>
    </row>
    <row r="134" spans="1:7" ht="15">
      <c r="A134" s="74" t="s">
        <v>41</v>
      </c>
      <c r="B134" s="70" t="s">
        <v>536</v>
      </c>
      <c r="C134" s="70">
        <v>200</v>
      </c>
      <c r="D134" s="71" t="s">
        <v>30</v>
      </c>
      <c r="E134" s="71" t="s">
        <v>12</v>
      </c>
      <c r="F134" s="72">
        <v>205.5</v>
      </c>
      <c r="G134" s="53">
        <f>SUM(Ведомственная!G684)</f>
        <v>205.5</v>
      </c>
    </row>
    <row r="135" spans="1:7" ht="15">
      <c r="A135" s="74" t="s">
        <v>21</v>
      </c>
      <c r="B135" s="70" t="s">
        <v>536</v>
      </c>
      <c r="C135" s="70">
        <v>800</v>
      </c>
      <c r="D135" s="71" t="s">
        <v>30</v>
      </c>
      <c r="E135" s="71" t="s">
        <v>12</v>
      </c>
      <c r="F135" s="72">
        <v>831.5</v>
      </c>
      <c r="G135" s="53">
        <f>SUM(Ведомственная!G685)</f>
        <v>831.5</v>
      </c>
    </row>
    <row r="136" spans="1:6" ht="45">
      <c r="A136" s="74" t="s">
        <v>879</v>
      </c>
      <c r="B136" s="70" t="s">
        <v>538</v>
      </c>
      <c r="C136" s="70"/>
      <c r="D136" s="71"/>
      <c r="E136" s="71"/>
      <c r="F136" s="72">
        <f>F137+F138</f>
        <v>285.4</v>
      </c>
    </row>
    <row r="137" spans="1:7" ht="30">
      <c r="A137" s="74" t="s">
        <v>51</v>
      </c>
      <c r="B137" s="70" t="s">
        <v>538</v>
      </c>
      <c r="C137" s="70">
        <v>200</v>
      </c>
      <c r="D137" s="71" t="s">
        <v>30</v>
      </c>
      <c r="E137" s="71" t="s">
        <v>12</v>
      </c>
      <c r="F137" s="72">
        <v>285.4</v>
      </c>
      <c r="G137" s="53">
        <f>SUM(Ведомственная!G690)</f>
        <v>285.4</v>
      </c>
    </row>
    <row r="138" spans="1:7" ht="15" hidden="1">
      <c r="A138" s="74" t="s">
        <v>41</v>
      </c>
      <c r="B138" s="70" t="s">
        <v>538</v>
      </c>
      <c r="C138" s="70">
        <v>300</v>
      </c>
      <c r="D138" s="71" t="s">
        <v>30</v>
      </c>
      <c r="E138" s="71" t="s">
        <v>12</v>
      </c>
      <c r="F138" s="72"/>
      <c r="G138" s="53">
        <f>SUM(Ведомственная!G688)</f>
        <v>0</v>
      </c>
    </row>
    <row r="139" spans="1:6" ht="30">
      <c r="A139" s="74" t="s">
        <v>539</v>
      </c>
      <c r="B139" s="70" t="s">
        <v>540</v>
      </c>
      <c r="C139" s="70"/>
      <c r="D139" s="71"/>
      <c r="E139" s="71"/>
      <c r="F139" s="72">
        <f>F140+F141</f>
        <v>55243</v>
      </c>
    </row>
    <row r="140" spans="1:7" ht="30">
      <c r="A140" s="74" t="s">
        <v>51</v>
      </c>
      <c r="B140" s="70" t="s">
        <v>540</v>
      </c>
      <c r="C140" s="70">
        <v>200</v>
      </c>
      <c r="D140" s="71" t="s">
        <v>30</v>
      </c>
      <c r="E140" s="71" t="s">
        <v>12</v>
      </c>
      <c r="F140" s="72">
        <v>831.3</v>
      </c>
      <c r="G140" s="53">
        <f>SUM(Ведомственная!G692)</f>
        <v>831.3</v>
      </c>
    </row>
    <row r="141" spans="1:7" ht="15">
      <c r="A141" s="74" t="s">
        <v>41</v>
      </c>
      <c r="B141" s="70" t="s">
        <v>540</v>
      </c>
      <c r="C141" s="70">
        <v>300</v>
      </c>
      <c r="D141" s="71" t="s">
        <v>30</v>
      </c>
      <c r="E141" s="71" t="s">
        <v>12</v>
      </c>
      <c r="F141" s="72">
        <v>54411.7</v>
      </c>
      <c r="G141" s="53">
        <f>SUM(Ведомственная!G693)</f>
        <v>54411.7</v>
      </c>
    </row>
    <row r="142" spans="1:6" ht="45">
      <c r="A142" s="74" t="s">
        <v>541</v>
      </c>
      <c r="B142" s="70" t="s">
        <v>542</v>
      </c>
      <c r="C142" s="70"/>
      <c r="D142" s="71"/>
      <c r="E142" s="71"/>
      <c r="F142" s="72">
        <f>F143+F144</f>
        <v>5101.6</v>
      </c>
    </row>
    <row r="143" spans="1:7" ht="30">
      <c r="A143" s="74" t="s">
        <v>51</v>
      </c>
      <c r="B143" s="70" t="s">
        <v>542</v>
      </c>
      <c r="C143" s="70">
        <v>200</v>
      </c>
      <c r="D143" s="71" t="s">
        <v>30</v>
      </c>
      <c r="E143" s="71" t="s">
        <v>12</v>
      </c>
      <c r="F143" s="72">
        <v>72.6</v>
      </c>
      <c r="G143" s="53">
        <f>SUM(Ведомственная!G695)</f>
        <v>72.6</v>
      </c>
    </row>
    <row r="144" spans="1:7" ht="15">
      <c r="A144" s="74" t="s">
        <v>41</v>
      </c>
      <c r="B144" s="70" t="s">
        <v>542</v>
      </c>
      <c r="C144" s="70">
        <v>300</v>
      </c>
      <c r="D144" s="71" t="s">
        <v>30</v>
      </c>
      <c r="E144" s="71" t="s">
        <v>12</v>
      </c>
      <c r="F144" s="72">
        <v>5029</v>
      </c>
      <c r="G144" s="53">
        <f>SUM(Ведомственная!G696)</f>
        <v>5029</v>
      </c>
    </row>
    <row r="145" spans="1:6" ht="90">
      <c r="A145" s="74" t="s">
        <v>543</v>
      </c>
      <c r="B145" s="70" t="s">
        <v>544</v>
      </c>
      <c r="C145" s="70"/>
      <c r="D145" s="71"/>
      <c r="E145" s="71"/>
      <c r="F145" s="72">
        <f>F146+F147</f>
        <v>65477.5</v>
      </c>
    </row>
    <row r="146" spans="1:7" ht="30">
      <c r="A146" s="74" t="s">
        <v>51</v>
      </c>
      <c r="B146" s="70" t="s">
        <v>544</v>
      </c>
      <c r="C146" s="70">
        <v>200</v>
      </c>
      <c r="D146" s="71" t="s">
        <v>30</v>
      </c>
      <c r="E146" s="71" t="s">
        <v>12</v>
      </c>
      <c r="F146" s="72">
        <v>842.2</v>
      </c>
      <c r="G146" s="53">
        <f>SUM(Ведомственная!G698)</f>
        <v>842.2</v>
      </c>
    </row>
    <row r="147" spans="1:7" ht="15">
      <c r="A147" s="74" t="s">
        <v>41</v>
      </c>
      <c r="B147" s="70" t="s">
        <v>544</v>
      </c>
      <c r="C147" s="70">
        <v>300</v>
      </c>
      <c r="D147" s="71" t="s">
        <v>30</v>
      </c>
      <c r="E147" s="71" t="s">
        <v>12</v>
      </c>
      <c r="F147" s="72">
        <v>64635.3</v>
      </c>
      <c r="G147" s="53">
        <f>SUM(Ведомственная!G699)</f>
        <v>64635.3</v>
      </c>
    </row>
    <row r="148" spans="1:6" ht="60">
      <c r="A148" s="74" t="s">
        <v>545</v>
      </c>
      <c r="B148" s="70" t="s">
        <v>546</v>
      </c>
      <c r="C148" s="70"/>
      <c r="D148" s="71"/>
      <c r="E148" s="71"/>
      <c r="F148" s="72">
        <f>F149+F150</f>
        <v>17885</v>
      </c>
    </row>
    <row r="149" spans="1:7" ht="30">
      <c r="A149" s="74" t="s">
        <v>51</v>
      </c>
      <c r="B149" s="70" t="s">
        <v>546</v>
      </c>
      <c r="C149" s="70">
        <v>200</v>
      </c>
      <c r="D149" s="71" t="s">
        <v>30</v>
      </c>
      <c r="E149" s="71" t="s">
        <v>12</v>
      </c>
      <c r="F149" s="72">
        <v>267.1</v>
      </c>
      <c r="G149" s="53">
        <f>SUM(Ведомственная!G701)</f>
        <v>267.1</v>
      </c>
    </row>
    <row r="150" spans="1:7" ht="15">
      <c r="A150" s="74" t="s">
        <v>41</v>
      </c>
      <c r="B150" s="70" t="s">
        <v>546</v>
      </c>
      <c r="C150" s="70">
        <v>300</v>
      </c>
      <c r="D150" s="71" t="s">
        <v>30</v>
      </c>
      <c r="E150" s="71" t="s">
        <v>12</v>
      </c>
      <c r="F150" s="72">
        <v>17617.9</v>
      </c>
      <c r="G150" s="53">
        <f>SUM(Ведомственная!G702)</f>
        <v>17617.9</v>
      </c>
    </row>
    <row r="151" spans="1:6" ht="15">
      <c r="A151" s="74" t="s">
        <v>547</v>
      </c>
      <c r="B151" s="70" t="s">
        <v>548</v>
      </c>
      <c r="C151" s="70"/>
      <c r="D151" s="71"/>
      <c r="E151" s="71"/>
      <c r="F151" s="72">
        <f>F152+F153</f>
        <v>5874.4</v>
      </c>
    </row>
    <row r="152" spans="1:7" ht="45">
      <c r="A152" s="74" t="s">
        <v>50</v>
      </c>
      <c r="B152" s="70" t="s">
        <v>548</v>
      </c>
      <c r="C152" s="70">
        <v>100</v>
      </c>
      <c r="D152" s="71" t="s">
        <v>30</v>
      </c>
      <c r="E152" s="71" t="s">
        <v>77</v>
      </c>
      <c r="F152" s="72">
        <v>5481</v>
      </c>
      <c r="G152" s="53">
        <f>SUM(Ведомственная!G716)</f>
        <v>5481</v>
      </c>
    </row>
    <row r="153" spans="1:7" ht="30">
      <c r="A153" s="74" t="s">
        <v>51</v>
      </c>
      <c r="B153" s="70" t="s">
        <v>548</v>
      </c>
      <c r="C153" s="70">
        <v>200</v>
      </c>
      <c r="D153" s="71" t="s">
        <v>30</v>
      </c>
      <c r="E153" s="71" t="s">
        <v>77</v>
      </c>
      <c r="F153" s="72">
        <v>393.4</v>
      </c>
      <c r="G153" s="53">
        <f>SUM(Ведомственная!G717)</f>
        <v>393.4</v>
      </c>
    </row>
    <row r="154" spans="1:6" ht="105">
      <c r="A154" s="74" t="s">
        <v>500</v>
      </c>
      <c r="B154" s="71" t="s">
        <v>501</v>
      </c>
      <c r="C154" s="70"/>
      <c r="D154" s="71"/>
      <c r="E154" s="71"/>
      <c r="F154" s="72">
        <f>SUM(F155:F156)</f>
        <v>81268.7</v>
      </c>
    </row>
    <row r="155" spans="1:7" ht="30">
      <c r="A155" s="74" t="s">
        <v>51</v>
      </c>
      <c r="B155" s="71" t="s">
        <v>501</v>
      </c>
      <c r="C155" s="70">
        <v>200</v>
      </c>
      <c r="D155" s="71" t="s">
        <v>30</v>
      </c>
      <c r="E155" s="71" t="s">
        <v>53</v>
      </c>
      <c r="F155" s="72">
        <v>1296.8</v>
      </c>
      <c r="G155" s="53">
        <f>SUM(Ведомственная!G587)</f>
        <v>1296.8</v>
      </c>
    </row>
    <row r="156" spans="1:7" ht="15">
      <c r="A156" s="74" t="s">
        <v>41</v>
      </c>
      <c r="B156" s="71" t="s">
        <v>501</v>
      </c>
      <c r="C156" s="70">
        <v>300</v>
      </c>
      <c r="D156" s="71" t="s">
        <v>30</v>
      </c>
      <c r="E156" s="71" t="s">
        <v>53</v>
      </c>
      <c r="F156" s="72">
        <v>79971.9</v>
      </c>
      <c r="G156" s="53">
        <f>SUM(Ведомственная!G588)</f>
        <v>79971.9</v>
      </c>
    </row>
    <row r="157" spans="1:6" ht="45">
      <c r="A157" s="74" t="s">
        <v>845</v>
      </c>
      <c r="B157" s="70" t="s">
        <v>846</v>
      </c>
      <c r="C157" s="70"/>
      <c r="D157" s="71"/>
      <c r="E157" s="71"/>
      <c r="F157" s="72">
        <f>SUM(F158:F159)</f>
        <v>18454</v>
      </c>
    </row>
    <row r="158" spans="1:7" ht="30">
      <c r="A158" s="74" t="s">
        <v>51</v>
      </c>
      <c r="B158" s="70" t="s">
        <v>846</v>
      </c>
      <c r="C158" s="70">
        <v>200</v>
      </c>
      <c r="D158" s="71" t="s">
        <v>30</v>
      </c>
      <c r="E158" s="71" t="s">
        <v>12</v>
      </c>
      <c r="F158" s="72">
        <v>491</v>
      </c>
      <c r="G158" s="53">
        <f>SUM(Ведомственная!G704)</f>
        <v>491</v>
      </c>
    </row>
    <row r="159" spans="1:7" ht="15">
      <c r="A159" s="74" t="s">
        <v>41</v>
      </c>
      <c r="B159" s="70" t="s">
        <v>846</v>
      </c>
      <c r="C159" s="70">
        <v>300</v>
      </c>
      <c r="D159" s="71" t="s">
        <v>30</v>
      </c>
      <c r="E159" s="71" t="s">
        <v>12</v>
      </c>
      <c r="F159" s="72">
        <v>17963</v>
      </c>
      <c r="G159" s="53">
        <f>SUM(Ведомственная!G705)</f>
        <v>17963</v>
      </c>
    </row>
    <row r="160" spans="1:6" ht="30">
      <c r="A160" s="74" t="s">
        <v>502</v>
      </c>
      <c r="B160" s="71" t="s">
        <v>503</v>
      </c>
      <c r="C160" s="70"/>
      <c r="D160" s="71"/>
      <c r="E160" s="71"/>
      <c r="F160" s="72">
        <f>F164+F161</f>
        <v>651686.6000000001</v>
      </c>
    </row>
    <row r="161" spans="1:6" ht="45">
      <c r="A161" s="74" t="s">
        <v>549</v>
      </c>
      <c r="B161" s="70" t="s">
        <v>550</v>
      </c>
      <c r="C161" s="70"/>
      <c r="D161" s="71"/>
      <c r="E161" s="71"/>
      <c r="F161" s="72">
        <f>F162+F163</f>
        <v>4489.4</v>
      </c>
    </row>
    <row r="162" spans="1:7" ht="45">
      <c r="A162" s="74" t="s">
        <v>50</v>
      </c>
      <c r="B162" s="70" t="s">
        <v>550</v>
      </c>
      <c r="C162" s="70">
        <v>100</v>
      </c>
      <c r="D162" s="71" t="s">
        <v>30</v>
      </c>
      <c r="E162" s="71" t="s">
        <v>77</v>
      </c>
      <c r="F162" s="72">
        <v>4128.4</v>
      </c>
      <c r="G162" s="53">
        <f>SUM(Ведомственная!G720)</f>
        <v>4128.4</v>
      </c>
    </row>
    <row r="163" spans="1:7" ht="30">
      <c r="A163" s="74" t="s">
        <v>51</v>
      </c>
      <c r="B163" s="70" t="s">
        <v>550</v>
      </c>
      <c r="C163" s="70">
        <v>200</v>
      </c>
      <c r="D163" s="71" t="s">
        <v>30</v>
      </c>
      <c r="E163" s="71" t="s">
        <v>77</v>
      </c>
      <c r="F163" s="72">
        <v>361</v>
      </c>
      <c r="G163" s="53">
        <f>SUM(Ведомственная!G721)</f>
        <v>361</v>
      </c>
    </row>
    <row r="164" spans="1:6" ht="75">
      <c r="A164" s="74" t="s">
        <v>291</v>
      </c>
      <c r="B164" s="71" t="s">
        <v>504</v>
      </c>
      <c r="C164" s="70"/>
      <c r="D164" s="71"/>
      <c r="E164" s="71"/>
      <c r="F164" s="72">
        <f>F165+F168+F171+F174+F177+F182+F185+F188+F191+F194+F197+F200+F204+F207+F210+F213+F180</f>
        <v>647197.2000000001</v>
      </c>
    </row>
    <row r="165" spans="1:6" ht="45">
      <c r="A165" s="74" t="s">
        <v>505</v>
      </c>
      <c r="B165" s="71" t="s">
        <v>506</v>
      </c>
      <c r="C165" s="70"/>
      <c r="D165" s="71"/>
      <c r="E165" s="71"/>
      <c r="F165" s="72">
        <f>F166+F167</f>
        <v>181932.2</v>
      </c>
    </row>
    <row r="166" spans="1:7" ht="30">
      <c r="A166" s="74" t="s">
        <v>51</v>
      </c>
      <c r="B166" s="71" t="s">
        <v>506</v>
      </c>
      <c r="C166" s="70">
        <v>200</v>
      </c>
      <c r="D166" s="71" t="s">
        <v>30</v>
      </c>
      <c r="E166" s="71" t="s">
        <v>53</v>
      </c>
      <c r="F166" s="72">
        <v>2732.2</v>
      </c>
      <c r="G166" s="53">
        <f>SUM(Ведомственная!G592)</f>
        <v>2732.2</v>
      </c>
    </row>
    <row r="167" spans="1:7" ht="15">
      <c r="A167" s="74" t="s">
        <v>41</v>
      </c>
      <c r="B167" s="71" t="s">
        <v>506</v>
      </c>
      <c r="C167" s="70">
        <v>300</v>
      </c>
      <c r="D167" s="71" t="s">
        <v>30</v>
      </c>
      <c r="E167" s="71" t="s">
        <v>53</v>
      </c>
      <c r="F167" s="72">
        <v>179200</v>
      </c>
      <c r="G167" s="53">
        <f>SUM(Ведомственная!G593)</f>
        <v>179200</v>
      </c>
    </row>
    <row r="168" spans="1:6" ht="45">
      <c r="A168" s="74" t="s">
        <v>507</v>
      </c>
      <c r="B168" s="71" t="s">
        <v>508</v>
      </c>
      <c r="C168" s="71"/>
      <c r="D168" s="71"/>
      <c r="E168" s="71"/>
      <c r="F168" s="72">
        <f>F169+F170</f>
        <v>9140</v>
      </c>
    </row>
    <row r="169" spans="1:7" ht="30">
      <c r="A169" s="74" t="s">
        <v>51</v>
      </c>
      <c r="B169" s="71" t="s">
        <v>508</v>
      </c>
      <c r="C169" s="71" t="s">
        <v>92</v>
      </c>
      <c r="D169" s="71" t="s">
        <v>30</v>
      </c>
      <c r="E169" s="71" t="s">
        <v>53</v>
      </c>
      <c r="F169" s="72">
        <v>141.4</v>
      </c>
      <c r="G169" s="53">
        <f>SUM(Ведомственная!G595)</f>
        <v>141.4</v>
      </c>
    </row>
    <row r="170" spans="1:7" ht="15">
      <c r="A170" s="74" t="s">
        <v>41</v>
      </c>
      <c r="B170" s="71" t="s">
        <v>508</v>
      </c>
      <c r="C170" s="71" t="s">
        <v>100</v>
      </c>
      <c r="D170" s="71" t="s">
        <v>30</v>
      </c>
      <c r="E170" s="71" t="s">
        <v>53</v>
      </c>
      <c r="F170" s="72">
        <v>8998.6</v>
      </c>
      <c r="G170" s="53">
        <f>SUM(Ведомственная!G596)</f>
        <v>8998.6</v>
      </c>
    </row>
    <row r="171" spans="1:6" ht="30">
      <c r="A171" s="74" t="s">
        <v>509</v>
      </c>
      <c r="B171" s="71" t="s">
        <v>510</v>
      </c>
      <c r="C171" s="71"/>
      <c r="D171" s="71"/>
      <c r="E171" s="71"/>
      <c r="F171" s="72">
        <f>F172+F173</f>
        <v>111505.9</v>
      </c>
    </row>
    <row r="172" spans="1:7" ht="30">
      <c r="A172" s="74" t="s">
        <v>51</v>
      </c>
      <c r="B172" s="71" t="s">
        <v>510</v>
      </c>
      <c r="C172" s="71" t="s">
        <v>92</v>
      </c>
      <c r="D172" s="71" t="s">
        <v>30</v>
      </c>
      <c r="E172" s="71" t="s">
        <v>53</v>
      </c>
      <c r="F172" s="72">
        <v>1709.4</v>
      </c>
      <c r="G172" s="53">
        <f>SUM(Ведомственная!G598)</f>
        <v>1709.4</v>
      </c>
    </row>
    <row r="173" spans="1:7" ht="15">
      <c r="A173" s="74" t="s">
        <v>41</v>
      </c>
      <c r="B173" s="71" t="s">
        <v>510</v>
      </c>
      <c r="C173" s="71" t="s">
        <v>100</v>
      </c>
      <c r="D173" s="71" t="s">
        <v>30</v>
      </c>
      <c r="E173" s="71" t="s">
        <v>53</v>
      </c>
      <c r="F173" s="72">
        <v>109796.5</v>
      </c>
      <c r="G173" s="53">
        <f>SUM(Ведомственная!G599)</f>
        <v>109796.5</v>
      </c>
    </row>
    <row r="174" spans="1:6" ht="60">
      <c r="A174" s="74" t="s">
        <v>511</v>
      </c>
      <c r="B174" s="71" t="s">
        <v>512</v>
      </c>
      <c r="C174" s="71"/>
      <c r="D174" s="71"/>
      <c r="E174" s="71"/>
      <c r="F174" s="72">
        <f>F175+F176</f>
        <v>405.5</v>
      </c>
    </row>
    <row r="175" spans="1:7" ht="30">
      <c r="A175" s="74" t="s">
        <v>51</v>
      </c>
      <c r="B175" s="71" t="s">
        <v>512</v>
      </c>
      <c r="C175" s="71" t="s">
        <v>92</v>
      </c>
      <c r="D175" s="71" t="s">
        <v>30</v>
      </c>
      <c r="E175" s="71" t="s">
        <v>53</v>
      </c>
      <c r="F175" s="72">
        <v>12.5</v>
      </c>
      <c r="G175" s="53">
        <f>SUM(Ведомственная!G601)</f>
        <v>12.5</v>
      </c>
    </row>
    <row r="176" spans="1:7" ht="15">
      <c r="A176" s="74" t="s">
        <v>41</v>
      </c>
      <c r="B176" s="71" t="s">
        <v>512</v>
      </c>
      <c r="C176" s="71" t="s">
        <v>100</v>
      </c>
      <c r="D176" s="71" t="s">
        <v>30</v>
      </c>
      <c r="E176" s="71" t="s">
        <v>53</v>
      </c>
      <c r="F176" s="72">
        <v>393</v>
      </c>
      <c r="G176" s="53">
        <f>SUM(Ведомственная!G602)</f>
        <v>393</v>
      </c>
    </row>
    <row r="177" spans="1:6" ht="45">
      <c r="A177" s="74" t="s">
        <v>513</v>
      </c>
      <c r="B177" s="71" t="s">
        <v>514</v>
      </c>
      <c r="C177" s="71"/>
      <c r="D177" s="71"/>
      <c r="E177" s="71"/>
      <c r="F177" s="72">
        <f>F178+F179</f>
        <v>48.900000000000006</v>
      </c>
    </row>
    <row r="178" spans="1:7" ht="30">
      <c r="A178" s="74" t="s">
        <v>51</v>
      </c>
      <c r="B178" s="71" t="s">
        <v>514</v>
      </c>
      <c r="C178" s="71" t="s">
        <v>92</v>
      </c>
      <c r="D178" s="71" t="s">
        <v>30</v>
      </c>
      <c r="E178" s="71" t="s">
        <v>53</v>
      </c>
      <c r="F178" s="72">
        <v>0.7</v>
      </c>
      <c r="G178" s="53">
        <f>SUM(Ведомственная!G604)</f>
        <v>0.7</v>
      </c>
    </row>
    <row r="179" spans="1:7" ht="15">
      <c r="A179" s="74" t="s">
        <v>41</v>
      </c>
      <c r="B179" s="71" t="s">
        <v>514</v>
      </c>
      <c r="C179" s="71" t="s">
        <v>100</v>
      </c>
      <c r="D179" s="71" t="s">
        <v>30</v>
      </c>
      <c r="E179" s="71" t="s">
        <v>53</v>
      </c>
      <c r="F179" s="72">
        <v>48.2</v>
      </c>
      <c r="G179" s="53">
        <f>SUM(Ведомственная!G605)</f>
        <v>48.2</v>
      </c>
    </row>
    <row r="180" spans="1:6" ht="45">
      <c r="A180" s="235" t="s">
        <v>981</v>
      </c>
      <c r="B180" s="236" t="s">
        <v>980</v>
      </c>
      <c r="C180" s="236"/>
      <c r="D180" s="236"/>
      <c r="E180" s="236"/>
      <c r="F180" s="72">
        <f>SUM(F181)</f>
        <v>411.6</v>
      </c>
    </row>
    <row r="181" spans="1:7" ht="15">
      <c r="A181" s="235" t="s">
        <v>41</v>
      </c>
      <c r="B181" s="236" t="s">
        <v>980</v>
      </c>
      <c r="C181" s="236" t="s">
        <v>100</v>
      </c>
      <c r="D181" s="236" t="s">
        <v>30</v>
      </c>
      <c r="E181" s="236" t="s">
        <v>53</v>
      </c>
      <c r="F181" s="72">
        <v>411.6</v>
      </c>
      <c r="G181" s="53">
        <f>SUM(Ведомственная!G607)</f>
        <v>411.6</v>
      </c>
    </row>
    <row r="182" spans="1:6" ht="60">
      <c r="A182" s="74" t="s">
        <v>515</v>
      </c>
      <c r="B182" s="71" t="s">
        <v>516</v>
      </c>
      <c r="C182" s="71"/>
      <c r="D182" s="71"/>
      <c r="E182" s="71"/>
      <c r="F182" s="72">
        <f>F183+F184</f>
        <v>5384</v>
      </c>
    </row>
    <row r="183" spans="1:7" ht="30">
      <c r="A183" s="74" t="s">
        <v>51</v>
      </c>
      <c r="B183" s="71" t="s">
        <v>516</v>
      </c>
      <c r="C183" s="71" t="s">
        <v>92</v>
      </c>
      <c r="D183" s="71" t="s">
        <v>30</v>
      </c>
      <c r="E183" s="71" t="s">
        <v>53</v>
      </c>
      <c r="F183" s="72">
        <v>382.4</v>
      </c>
      <c r="G183" s="53">
        <f>SUM(Ведомственная!G609)</f>
        <v>382.4</v>
      </c>
    </row>
    <row r="184" spans="1:7" ht="15">
      <c r="A184" s="74" t="s">
        <v>41</v>
      </c>
      <c r="B184" s="71" t="s">
        <v>516</v>
      </c>
      <c r="C184" s="71" t="s">
        <v>100</v>
      </c>
      <c r="D184" s="71" t="s">
        <v>30</v>
      </c>
      <c r="E184" s="71" t="s">
        <v>53</v>
      </c>
      <c r="F184" s="72">
        <v>5001.6</v>
      </c>
      <c r="G184" s="53">
        <f>SUM(Ведомственная!G610)</f>
        <v>5001.6</v>
      </c>
    </row>
    <row r="185" spans="1:6" ht="30">
      <c r="A185" s="74" t="s">
        <v>517</v>
      </c>
      <c r="B185" s="71" t="s">
        <v>518</v>
      </c>
      <c r="C185" s="71"/>
      <c r="D185" s="71"/>
      <c r="E185" s="71"/>
      <c r="F185" s="72">
        <f>F186+F187</f>
        <v>211079.1</v>
      </c>
    </row>
    <row r="186" spans="1:7" ht="30">
      <c r="A186" s="74" t="s">
        <v>51</v>
      </c>
      <c r="B186" s="71" t="s">
        <v>518</v>
      </c>
      <c r="C186" s="71" t="s">
        <v>92</v>
      </c>
      <c r="D186" s="71" t="s">
        <v>30</v>
      </c>
      <c r="E186" s="71" t="s">
        <v>53</v>
      </c>
      <c r="F186" s="72">
        <v>3050.6</v>
      </c>
      <c r="G186" s="53">
        <f>SUM(Ведомственная!G612)</f>
        <v>3050.6</v>
      </c>
    </row>
    <row r="187" spans="1:7" ht="15">
      <c r="A187" s="74" t="s">
        <v>41</v>
      </c>
      <c r="B187" s="71" t="s">
        <v>518</v>
      </c>
      <c r="C187" s="71" t="s">
        <v>100</v>
      </c>
      <c r="D187" s="71" t="s">
        <v>30</v>
      </c>
      <c r="E187" s="71" t="s">
        <v>53</v>
      </c>
      <c r="F187" s="72">
        <v>208028.5</v>
      </c>
      <c r="G187" s="53">
        <f>SUM(Ведомственная!G613)</f>
        <v>208028.5</v>
      </c>
    </row>
    <row r="188" spans="1:6" ht="45">
      <c r="A188" s="74" t="s">
        <v>519</v>
      </c>
      <c r="B188" s="71" t="s">
        <v>520</v>
      </c>
      <c r="C188" s="71"/>
      <c r="D188" s="71"/>
      <c r="E188" s="71"/>
      <c r="F188" s="72">
        <f>F189+F190</f>
        <v>1916.6000000000001</v>
      </c>
    </row>
    <row r="189" spans="1:7" ht="30">
      <c r="A189" s="74" t="s">
        <v>51</v>
      </c>
      <c r="B189" s="71" t="s">
        <v>520</v>
      </c>
      <c r="C189" s="71" t="s">
        <v>92</v>
      </c>
      <c r="D189" s="71" t="s">
        <v>30</v>
      </c>
      <c r="E189" s="71" t="s">
        <v>53</v>
      </c>
      <c r="F189" s="72">
        <v>31.9</v>
      </c>
      <c r="G189" s="53">
        <f>SUM(Ведомственная!G615)</f>
        <v>31.9</v>
      </c>
    </row>
    <row r="190" spans="1:7" ht="15">
      <c r="A190" s="74" t="s">
        <v>41</v>
      </c>
      <c r="B190" s="71" t="s">
        <v>520</v>
      </c>
      <c r="C190" s="71" t="s">
        <v>100</v>
      </c>
      <c r="D190" s="71" t="s">
        <v>30</v>
      </c>
      <c r="E190" s="71" t="s">
        <v>53</v>
      </c>
      <c r="F190" s="72">
        <v>1884.7</v>
      </c>
      <c r="G190" s="53">
        <f>SUM(Ведомственная!G616)</f>
        <v>1884.7</v>
      </c>
    </row>
    <row r="191" spans="1:6" ht="45">
      <c r="A191" s="74" t="s">
        <v>521</v>
      </c>
      <c r="B191" s="71" t="s">
        <v>522</v>
      </c>
      <c r="C191" s="71"/>
      <c r="D191" s="71"/>
      <c r="E191" s="71"/>
      <c r="F191" s="72">
        <f>F192+F193</f>
        <v>14010.9</v>
      </c>
    </row>
    <row r="192" spans="1:7" ht="30">
      <c r="A192" s="74" t="s">
        <v>51</v>
      </c>
      <c r="B192" s="71" t="s">
        <v>522</v>
      </c>
      <c r="C192" s="71" t="s">
        <v>92</v>
      </c>
      <c r="D192" s="71" t="s">
        <v>30</v>
      </c>
      <c r="E192" s="71" t="s">
        <v>53</v>
      </c>
      <c r="F192" s="72">
        <v>210.9</v>
      </c>
      <c r="G192" s="53">
        <f>SUM(Ведомственная!G618)</f>
        <v>210.9</v>
      </c>
    </row>
    <row r="193" spans="1:7" ht="15">
      <c r="A193" s="74" t="s">
        <v>41</v>
      </c>
      <c r="B193" s="71" t="s">
        <v>522</v>
      </c>
      <c r="C193" s="71" t="s">
        <v>100</v>
      </c>
      <c r="D193" s="71" t="s">
        <v>30</v>
      </c>
      <c r="E193" s="71" t="s">
        <v>53</v>
      </c>
      <c r="F193" s="72">
        <v>13800</v>
      </c>
      <c r="G193" s="53">
        <f>SUM(Ведомственная!G619)</f>
        <v>13800</v>
      </c>
    </row>
    <row r="194" spans="1:6" ht="30">
      <c r="A194" s="74" t="s">
        <v>523</v>
      </c>
      <c r="B194" s="71" t="s">
        <v>524</v>
      </c>
      <c r="C194" s="71"/>
      <c r="D194" s="71"/>
      <c r="E194" s="71"/>
      <c r="F194" s="72">
        <f>F195+F196</f>
        <v>89079.8</v>
      </c>
    </row>
    <row r="195" spans="1:7" ht="30">
      <c r="A195" s="74" t="s">
        <v>51</v>
      </c>
      <c r="B195" s="71" t="s">
        <v>524</v>
      </c>
      <c r="C195" s="71" t="s">
        <v>92</v>
      </c>
      <c r="D195" s="71" t="s">
        <v>30</v>
      </c>
      <c r="E195" s="71" t="s">
        <v>53</v>
      </c>
      <c r="F195" s="72">
        <v>1575</v>
      </c>
      <c r="G195" s="53">
        <f>SUM(Ведомственная!G621)</f>
        <v>1575</v>
      </c>
    </row>
    <row r="196" spans="1:7" ht="15">
      <c r="A196" s="74" t="s">
        <v>41</v>
      </c>
      <c r="B196" s="71" t="s">
        <v>524</v>
      </c>
      <c r="C196" s="71" t="s">
        <v>100</v>
      </c>
      <c r="D196" s="71" t="s">
        <v>30</v>
      </c>
      <c r="E196" s="71" t="s">
        <v>53</v>
      </c>
      <c r="F196" s="72">
        <v>87504.8</v>
      </c>
      <c r="G196" s="53">
        <f>SUM(Ведомственная!G622)</f>
        <v>87504.8</v>
      </c>
    </row>
    <row r="197" spans="1:6" ht="90">
      <c r="A197" s="74" t="s">
        <v>525</v>
      </c>
      <c r="B197" s="71" t="s">
        <v>526</v>
      </c>
      <c r="C197" s="71"/>
      <c r="D197" s="71"/>
      <c r="E197" s="71"/>
      <c r="F197" s="72">
        <f>F198+F199</f>
        <v>42.5</v>
      </c>
    </row>
    <row r="198" spans="1:7" ht="30">
      <c r="A198" s="74" t="s">
        <v>51</v>
      </c>
      <c r="B198" s="71" t="s">
        <v>526</v>
      </c>
      <c r="C198" s="71" t="s">
        <v>92</v>
      </c>
      <c r="D198" s="71" t="s">
        <v>30</v>
      </c>
      <c r="E198" s="71" t="s">
        <v>53</v>
      </c>
      <c r="F198" s="72">
        <v>0.6</v>
      </c>
      <c r="G198" s="53">
        <f>SUM(Ведомственная!G624)</f>
        <v>0.6</v>
      </c>
    </row>
    <row r="199" spans="1:7" ht="15">
      <c r="A199" s="74" t="s">
        <v>41</v>
      </c>
      <c r="B199" s="71" t="s">
        <v>526</v>
      </c>
      <c r="C199" s="71" t="s">
        <v>100</v>
      </c>
      <c r="D199" s="71" t="s">
        <v>30</v>
      </c>
      <c r="E199" s="71" t="s">
        <v>53</v>
      </c>
      <c r="F199" s="72">
        <v>41.9</v>
      </c>
      <c r="G199" s="53">
        <f>SUM(Ведомственная!G625)</f>
        <v>41.9</v>
      </c>
    </row>
    <row r="200" spans="1:6" ht="45">
      <c r="A200" s="74" t="s">
        <v>527</v>
      </c>
      <c r="B200" s="71" t="s">
        <v>528</v>
      </c>
      <c r="C200" s="71"/>
      <c r="D200" s="71"/>
      <c r="E200" s="71"/>
      <c r="F200" s="72">
        <f>F201+F202+F203</f>
        <v>8160.800000000001</v>
      </c>
    </row>
    <row r="201" spans="1:7" ht="30">
      <c r="A201" s="74" t="s">
        <v>51</v>
      </c>
      <c r="B201" s="71" t="s">
        <v>528</v>
      </c>
      <c r="C201" s="71" t="s">
        <v>92</v>
      </c>
      <c r="D201" s="71" t="s">
        <v>30</v>
      </c>
      <c r="E201" s="71" t="s">
        <v>53</v>
      </c>
      <c r="F201" s="72">
        <v>37.1</v>
      </c>
      <c r="G201" s="53">
        <f>SUM(Ведомственная!G627)</f>
        <v>37.1</v>
      </c>
    </row>
    <row r="202" spans="1:7" ht="15">
      <c r="A202" s="74" t="s">
        <v>41</v>
      </c>
      <c r="B202" s="71" t="s">
        <v>528</v>
      </c>
      <c r="C202" s="71" t="s">
        <v>100</v>
      </c>
      <c r="D202" s="71" t="s">
        <v>30</v>
      </c>
      <c r="E202" s="71" t="s">
        <v>53</v>
      </c>
      <c r="F202" s="72">
        <v>7666.1</v>
      </c>
      <c r="G202" s="53">
        <f>SUM(Ведомственная!G628+Ведомственная!G1075)+Ведомственная!G1218</f>
        <v>7666.099999999999</v>
      </c>
    </row>
    <row r="203" spans="1:7" ht="30">
      <c r="A203" s="74" t="s">
        <v>124</v>
      </c>
      <c r="B203" s="71" t="s">
        <v>528</v>
      </c>
      <c r="C203" s="71" t="s">
        <v>125</v>
      </c>
      <c r="D203" s="71" t="s">
        <v>30</v>
      </c>
      <c r="E203" s="71" t="s">
        <v>53</v>
      </c>
      <c r="F203" s="72">
        <v>457.6</v>
      </c>
      <c r="G203" s="53">
        <f>Ведомственная!G1076</f>
        <v>457.6</v>
      </c>
    </row>
    <row r="204" spans="1:6" ht="60">
      <c r="A204" s="74" t="s">
        <v>529</v>
      </c>
      <c r="B204" s="71" t="s">
        <v>530</v>
      </c>
      <c r="C204" s="71"/>
      <c r="D204" s="71"/>
      <c r="E204" s="71"/>
      <c r="F204" s="72">
        <f>F205+F206</f>
        <v>1750.6999999999998</v>
      </c>
    </row>
    <row r="205" spans="1:7" ht="30">
      <c r="A205" s="74" t="s">
        <v>51</v>
      </c>
      <c r="B205" s="71" t="s">
        <v>530</v>
      </c>
      <c r="C205" s="71" t="s">
        <v>92</v>
      </c>
      <c r="D205" s="71" t="s">
        <v>30</v>
      </c>
      <c r="E205" s="71" t="s">
        <v>53</v>
      </c>
      <c r="F205" s="72">
        <v>28.6</v>
      </c>
      <c r="G205" s="53">
        <f>SUM(Ведомственная!G630)</f>
        <v>28.6</v>
      </c>
    </row>
    <row r="206" spans="1:7" ht="15">
      <c r="A206" s="74" t="s">
        <v>41</v>
      </c>
      <c r="B206" s="71" t="s">
        <v>530</v>
      </c>
      <c r="C206" s="71" t="s">
        <v>100</v>
      </c>
      <c r="D206" s="71" t="s">
        <v>30</v>
      </c>
      <c r="E206" s="71" t="s">
        <v>53</v>
      </c>
      <c r="F206" s="72">
        <v>1722.1</v>
      </c>
      <c r="G206" s="53">
        <f>SUM(Ведомственная!G631)</f>
        <v>1722.1</v>
      </c>
    </row>
    <row r="207" spans="1:6" ht="30">
      <c r="A207" s="74" t="s">
        <v>531</v>
      </c>
      <c r="B207" s="71" t="s">
        <v>532</v>
      </c>
      <c r="C207" s="71"/>
      <c r="D207" s="71"/>
      <c r="E207" s="71"/>
      <c r="F207" s="72">
        <f>F208+F209</f>
        <v>69.3</v>
      </c>
    </row>
    <row r="208" spans="1:7" ht="30">
      <c r="A208" s="74" t="s">
        <v>51</v>
      </c>
      <c r="B208" s="71" t="s">
        <v>532</v>
      </c>
      <c r="C208" s="71" t="s">
        <v>92</v>
      </c>
      <c r="D208" s="71" t="s">
        <v>30</v>
      </c>
      <c r="E208" s="71" t="s">
        <v>53</v>
      </c>
      <c r="F208" s="72">
        <v>1</v>
      </c>
      <c r="G208" s="53">
        <f>SUM(Ведомственная!G633)</f>
        <v>1</v>
      </c>
    </row>
    <row r="209" spans="1:7" ht="15">
      <c r="A209" s="74" t="s">
        <v>41</v>
      </c>
      <c r="B209" s="71" t="s">
        <v>532</v>
      </c>
      <c r="C209" s="71" t="s">
        <v>100</v>
      </c>
      <c r="D209" s="71" t="s">
        <v>30</v>
      </c>
      <c r="E209" s="71" t="s">
        <v>53</v>
      </c>
      <c r="F209" s="72">
        <v>68.3</v>
      </c>
      <c r="G209" s="53">
        <f>SUM(Ведомственная!G634)</f>
        <v>68.3</v>
      </c>
    </row>
    <row r="210" spans="1:6" ht="45">
      <c r="A210" s="74" t="s">
        <v>533</v>
      </c>
      <c r="B210" s="71" t="s">
        <v>534</v>
      </c>
      <c r="C210" s="71"/>
      <c r="D210" s="71"/>
      <c r="E210" s="71"/>
      <c r="F210" s="72">
        <f>F211+F212</f>
        <v>747</v>
      </c>
    </row>
    <row r="211" spans="1:7" ht="30">
      <c r="A211" s="74" t="s">
        <v>51</v>
      </c>
      <c r="B211" s="71" t="s">
        <v>534</v>
      </c>
      <c r="C211" s="71" t="s">
        <v>92</v>
      </c>
      <c r="D211" s="71" t="s">
        <v>30</v>
      </c>
      <c r="E211" s="71" t="s">
        <v>53</v>
      </c>
      <c r="F211" s="72">
        <v>9.1</v>
      </c>
      <c r="G211" s="53">
        <f>SUM(Ведомственная!G636)</f>
        <v>9.1</v>
      </c>
    </row>
    <row r="212" spans="1:7" ht="15">
      <c r="A212" s="74" t="s">
        <v>41</v>
      </c>
      <c r="B212" s="71" t="s">
        <v>534</v>
      </c>
      <c r="C212" s="71" t="s">
        <v>100</v>
      </c>
      <c r="D212" s="71" t="s">
        <v>30</v>
      </c>
      <c r="E212" s="71" t="s">
        <v>53</v>
      </c>
      <c r="F212" s="72">
        <v>737.9</v>
      </c>
      <c r="G212" s="53">
        <f>SUM(Ведомственная!G637)</f>
        <v>737.9</v>
      </c>
    </row>
    <row r="213" spans="1:6" ht="30">
      <c r="A213" s="74" t="s">
        <v>638</v>
      </c>
      <c r="B213" s="71" t="s">
        <v>639</v>
      </c>
      <c r="C213" s="71"/>
      <c r="D213" s="71"/>
      <c r="E213" s="71"/>
      <c r="F213" s="72">
        <f>SUM(F214:F215)</f>
        <v>11512.4</v>
      </c>
    </row>
    <row r="214" spans="1:7" ht="30" hidden="1">
      <c r="A214" s="74" t="s">
        <v>51</v>
      </c>
      <c r="B214" s="71" t="s">
        <v>639</v>
      </c>
      <c r="C214" s="71" t="s">
        <v>92</v>
      </c>
      <c r="D214" s="71" t="s">
        <v>30</v>
      </c>
      <c r="E214" s="71" t="s">
        <v>53</v>
      </c>
      <c r="F214" s="72"/>
      <c r="G214" s="53">
        <f>SUM(Ведомственная!G639)</f>
        <v>0</v>
      </c>
    </row>
    <row r="215" spans="1:7" ht="20.25" customHeight="1">
      <c r="A215" s="74" t="s">
        <v>41</v>
      </c>
      <c r="B215" s="71" t="s">
        <v>639</v>
      </c>
      <c r="C215" s="71" t="s">
        <v>100</v>
      </c>
      <c r="D215" s="71" t="s">
        <v>30</v>
      </c>
      <c r="E215" s="71" t="s">
        <v>53</v>
      </c>
      <c r="F215" s="72">
        <v>11512.4</v>
      </c>
      <c r="G215" s="53">
        <f>SUM(Ведомственная!G640)</f>
        <v>11512.4</v>
      </c>
    </row>
    <row r="216" spans="1:6" ht="30">
      <c r="A216" s="74" t="s">
        <v>494</v>
      </c>
      <c r="B216" s="71" t="s">
        <v>495</v>
      </c>
      <c r="C216" s="70"/>
      <c r="D216" s="71"/>
      <c r="E216" s="71"/>
      <c r="F216" s="72">
        <f>F222+F217</f>
        <v>98680.80000000002</v>
      </c>
    </row>
    <row r="217" spans="1:6" ht="45">
      <c r="A217" s="74" t="s">
        <v>551</v>
      </c>
      <c r="B217" s="70" t="s">
        <v>552</v>
      </c>
      <c r="C217" s="70"/>
      <c r="D217" s="71"/>
      <c r="E217" s="71"/>
      <c r="F217" s="72">
        <f>F218</f>
        <v>18339.9</v>
      </c>
    </row>
    <row r="218" spans="1:6" ht="30">
      <c r="A218" s="74" t="s">
        <v>553</v>
      </c>
      <c r="B218" s="70" t="s">
        <v>554</v>
      </c>
      <c r="C218" s="70"/>
      <c r="D218" s="71"/>
      <c r="E218" s="71"/>
      <c r="F218" s="72">
        <f>F219+F220+F221</f>
        <v>18339.9</v>
      </c>
    </row>
    <row r="219" spans="1:7" ht="45">
      <c r="A219" s="74" t="s">
        <v>50</v>
      </c>
      <c r="B219" s="70" t="s">
        <v>554</v>
      </c>
      <c r="C219" s="70">
        <v>100</v>
      </c>
      <c r="D219" s="71" t="s">
        <v>30</v>
      </c>
      <c r="E219" s="71" t="s">
        <v>77</v>
      </c>
      <c r="F219" s="72">
        <v>15738.1</v>
      </c>
      <c r="G219" s="53">
        <f>SUM(Ведомственная!G725)</f>
        <v>15738.1</v>
      </c>
    </row>
    <row r="220" spans="1:7" ht="30">
      <c r="A220" s="74" t="s">
        <v>51</v>
      </c>
      <c r="B220" s="70" t="s">
        <v>554</v>
      </c>
      <c r="C220" s="70">
        <v>200</v>
      </c>
      <c r="D220" s="71" t="s">
        <v>30</v>
      </c>
      <c r="E220" s="71" t="s">
        <v>77</v>
      </c>
      <c r="F220" s="72">
        <v>2544.9</v>
      </c>
      <c r="G220" s="53">
        <f>SUM(Ведомственная!G726)</f>
        <v>2544.9</v>
      </c>
    </row>
    <row r="221" spans="1:7" ht="15">
      <c r="A221" s="74" t="s">
        <v>21</v>
      </c>
      <c r="B221" s="70" t="s">
        <v>554</v>
      </c>
      <c r="C221" s="70">
        <v>800</v>
      </c>
      <c r="D221" s="71" t="s">
        <v>30</v>
      </c>
      <c r="E221" s="71" t="s">
        <v>77</v>
      </c>
      <c r="F221" s="72">
        <v>56.9</v>
      </c>
      <c r="G221" s="53">
        <f>SUM(Ведомственная!G727)</f>
        <v>56.9</v>
      </c>
    </row>
    <row r="222" spans="1:6" ht="75">
      <c r="A222" s="74" t="s">
        <v>291</v>
      </c>
      <c r="B222" s="71" t="s">
        <v>496</v>
      </c>
      <c r="C222" s="70"/>
      <c r="D222" s="71"/>
      <c r="E222" s="71"/>
      <c r="F222" s="72">
        <f>F223</f>
        <v>80340.90000000001</v>
      </c>
    </row>
    <row r="223" spans="1:6" ht="30">
      <c r="A223" s="74" t="s">
        <v>497</v>
      </c>
      <c r="B223" s="71" t="s">
        <v>498</v>
      </c>
      <c r="C223" s="70"/>
      <c r="D223" s="71"/>
      <c r="E223" s="71"/>
      <c r="F223" s="72">
        <f>F224+F225+F227+F226</f>
        <v>80340.90000000001</v>
      </c>
    </row>
    <row r="224" spans="1:7" ht="45">
      <c r="A224" s="74" t="s">
        <v>50</v>
      </c>
      <c r="B224" s="71" t="s">
        <v>498</v>
      </c>
      <c r="C224" s="70">
        <v>100</v>
      </c>
      <c r="D224" s="71" t="s">
        <v>30</v>
      </c>
      <c r="E224" s="71" t="s">
        <v>43</v>
      </c>
      <c r="F224" s="72">
        <v>69345</v>
      </c>
      <c r="G224" s="53">
        <f>SUM(Ведомственная!G567)</f>
        <v>69345</v>
      </c>
    </row>
    <row r="225" spans="1:7" ht="30">
      <c r="A225" s="74" t="s">
        <v>51</v>
      </c>
      <c r="B225" s="71" t="s">
        <v>498</v>
      </c>
      <c r="C225" s="70">
        <v>200</v>
      </c>
      <c r="D225" s="71" t="s">
        <v>30</v>
      </c>
      <c r="E225" s="71" t="s">
        <v>43</v>
      </c>
      <c r="F225" s="72">
        <v>10744.1</v>
      </c>
      <c r="G225" s="53">
        <f>SUM(Ведомственная!G568)</f>
        <v>10744.1</v>
      </c>
    </row>
    <row r="226" spans="1:7" ht="17.25" customHeight="1" hidden="1">
      <c r="A226" s="74" t="s">
        <v>41</v>
      </c>
      <c r="B226" s="71" t="s">
        <v>498</v>
      </c>
      <c r="C226" s="70">
        <v>300</v>
      </c>
      <c r="D226" s="71" t="s">
        <v>30</v>
      </c>
      <c r="E226" s="71" t="s">
        <v>43</v>
      </c>
      <c r="F226" s="72"/>
      <c r="G226" s="53">
        <f>SUM(Ведомственная!G569)</f>
        <v>0</v>
      </c>
    </row>
    <row r="227" spans="1:7" ht="15">
      <c r="A227" s="74" t="s">
        <v>21</v>
      </c>
      <c r="B227" s="71" t="s">
        <v>498</v>
      </c>
      <c r="C227" s="70">
        <v>800</v>
      </c>
      <c r="D227" s="71" t="s">
        <v>30</v>
      </c>
      <c r="E227" s="71" t="s">
        <v>43</v>
      </c>
      <c r="F227" s="72">
        <v>251.8</v>
      </c>
      <c r="G227" s="53">
        <f>SUM(Ведомственная!G570)</f>
        <v>251.8</v>
      </c>
    </row>
    <row r="228" spans="1:8" s="67" customFormat="1" ht="28.5">
      <c r="A228" s="5" t="s">
        <v>798</v>
      </c>
      <c r="B228" s="111" t="s">
        <v>799</v>
      </c>
      <c r="C228" s="111"/>
      <c r="D228" s="63"/>
      <c r="E228" s="63"/>
      <c r="F228" s="64">
        <f>SUM(F229)</f>
        <v>198.4</v>
      </c>
      <c r="G228" s="65"/>
      <c r="H228" s="65">
        <f>SUM(Ведомственная!G182)</f>
        <v>198.4</v>
      </c>
    </row>
    <row r="229" spans="1:6" ht="45">
      <c r="A229" s="29" t="s">
        <v>800</v>
      </c>
      <c r="B229" s="112" t="s">
        <v>801</v>
      </c>
      <c r="C229" s="112"/>
      <c r="D229" s="71"/>
      <c r="E229" s="71"/>
      <c r="F229" s="72">
        <f>SUM(F230)</f>
        <v>198.4</v>
      </c>
    </row>
    <row r="230" spans="1:6" ht="75">
      <c r="A230" s="113" t="s">
        <v>291</v>
      </c>
      <c r="B230" s="112" t="s">
        <v>802</v>
      </c>
      <c r="C230" s="112"/>
      <c r="D230" s="71"/>
      <c r="E230" s="71"/>
      <c r="F230" s="72">
        <f>SUM(F231)</f>
        <v>198.4</v>
      </c>
    </row>
    <row r="231" spans="1:6" ht="60">
      <c r="A231" s="113" t="s">
        <v>803</v>
      </c>
      <c r="B231" s="112" t="s">
        <v>804</v>
      </c>
      <c r="C231" s="112"/>
      <c r="D231" s="71"/>
      <c r="E231" s="71"/>
      <c r="F231" s="72">
        <f>SUM(F232)</f>
        <v>198.4</v>
      </c>
    </row>
    <row r="232" spans="1:7" ht="30">
      <c r="A232" s="29" t="s">
        <v>51</v>
      </c>
      <c r="B232" s="112" t="s">
        <v>804</v>
      </c>
      <c r="C232" s="112" t="s">
        <v>92</v>
      </c>
      <c r="D232" s="71" t="s">
        <v>12</v>
      </c>
      <c r="E232" s="71" t="s">
        <v>176</v>
      </c>
      <c r="F232" s="72">
        <v>198.4</v>
      </c>
      <c r="G232" s="53">
        <f>SUM(Ведомственная!G186)</f>
        <v>198.4</v>
      </c>
    </row>
    <row r="233" spans="1:8" s="67" customFormat="1" ht="28.5">
      <c r="A233" s="11" t="s">
        <v>806</v>
      </c>
      <c r="B233" s="95" t="s">
        <v>713</v>
      </c>
      <c r="C233" s="95"/>
      <c r="D233" s="63"/>
      <c r="E233" s="63"/>
      <c r="F233" s="86">
        <f>F234</f>
        <v>137.2</v>
      </c>
      <c r="G233" s="65"/>
      <c r="H233" s="87">
        <f>SUM(G234:G240)</f>
        <v>137.2</v>
      </c>
    </row>
    <row r="234" spans="1:8" ht="30">
      <c r="A234" s="28" t="s">
        <v>807</v>
      </c>
      <c r="B234" s="78" t="s">
        <v>714</v>
      </c>
      <c r="C234" s="78"/>
      <c r="D234" s="71"/>
      <c r="E234" s="71"/>
      <c r="F234" s="82">
        <f>F235+F238</f>
        <v>137.2</v>
      </c>
      <c r="H234" s="53">
        <f>SUM(Ведомственная!G1122)</f>
        <v>137.2</v>
      </c>
    </row>
    <row r="235" spans="1:6" ht="45">
      <c r="A235" s="28" t="s">
        <v>551</v>
      </c>
      <c r="B235" s="78" t="s">
        <v>715</v>
      </c>
      <c r="C235" s="78"/>
      <c r="D235" s="71"/>
      <c r="E235" s="71"/>
      <c r="F235" s="82">
        <f>F236</f>
        <v>137.2</v>
      </c>
    </row>
    <row r="236" spans="1:6" ht="30">
      <c r="A236" s="28" t="s">
        <v>854</v>
      </c>
      <c r="B236" s="78" t="s">
        <v>965</v>
      </c>
      <c r="C236" s="78"/>
      <c r="D236" s="71"/>
      <c r="E236" s="71"/>
      <c r="F236" s="82">
        <f>F237</f>
        <v>137.2</v>
      </c>
    </row>
    <row r="237" spans="1:7" ht="30">
      <c r="A237" s="28" t="s">
        <v>51</v>
      </c>
      <c r="B237" s="78" t="s">
        <v>965</v>
      </c>
      <c r="C237" s="78" t="s">
        <v>92</v>
      </c>
      <c r="D237" s="71" t="s">
        <v>14</v>
      </c>
      <c r="E237" s="71" t="s">
        <v>33</v>
      </c>
      <c r="F237" s="82">
        <v>137.2</v>
      </c>
      <c r="G237" s="53">
        <f>SUM(Ведомственная!G1126)</f>
        <v>137.2</v>
      </c>
    </row>
    <row r="238" spans="1:6" ht="15" hidden="1">
      <c r="A238" s="28" t="s">
        <v>709</v>
      </c>
      <c r="B238" s="78" t="s">
        <v>710</v>
      </c>
      <c r="C238" s="78"/>
      <c r="D238" s="71"/>
      <c r="E238" s="71"/>
      <c r="F238" s="82">
        <f>F239</f>
        <v>0</v>
      </c>
    </row>
    <row r="239" spans="1:6" ht="15" hidden="1">
      <c r="A239" s="28" t="s">
        <v>711</v>
      </c>
      <c r="B239" s="78" t="s">
        <v>712</v>
      </c>
      <c r="C239" s="78"/>
      <c r="D239" s="71"/>
      <c r="E239" s="71"/>
      <c r="F239" s="82">
        <f>F240</f>
        <v>0</v>
      </c>
    </row>
    <row r="240" spans="1:7" ht="45" hidden="1">
      <c r="A240" s="28" t="s">
        <v>50</v>
      </c>
      <c r="B240" s="78" t="s">
        <v>712</v>
      </c>
      <c r="C240" s="78" t="s">
        <v>90</v>
      </c>
      <c r="D240" s="71" t="s">
        <v>14</v>
      </c>
      <c r="E240" s="71" t="s">
        <v>33</v>
      </c>
      <c r="F240" s="82"/>
      <c r="G240" s="53">
        <f>SUM(Ведомственная!G1129)</f>
        <v>0</v>
      </c>
    </row>
    <row r="241" spans="1:8" ht="42.75">
      <c r="A241" s="114" t="s">
        <v>871</v>
      </c>
      <c r="B241" s="95" t="s">
        <v>873</v>
      </c>
      <c r="C241" s="78"/>
      <c r="D241" s="71"/>
      <c r="E241" s="71"/>
      <c r="F241" s="86">
        <f>SUM(F242)</f>
        <v>550</v>
      </c>
      <c r="H241" s="87">
        <f>SUM(G242:G247)</f>
        <v>550</v>
      </c>
    </row>
    <row r="242" spans="1:6" ht="45">
      <c r="A242" s="115" t="s">
        <v>872</v>
      </c>
      <c r="B242" s="75" t="s">
        <v>874</v>
      </c>
      <c r="C242" s="78"/>
      <c r="D242" s="71"/>
      <c r="E242" s="71"/>
      <c r="F242" s="82">
        <f>SUM(F243)</f>
        <v>550</v>
      </c>
    </row>
    <row r="243" spans="1:6" ht="45">
      <c r="A243" s="115" t="s">
        <v>551</v>
      </c>
      <c r="B243" s="75" t="s">
        <v>875</v>
      </c>
      <c r="C243" s="78"/>
      <c r="D243" s="71"/>
      <c r="E243" s="71"/>
      <c r="F243" s="82">
        <f>SUM(F244)+F246</f>
        <v>550</v>
      </c>
    </row>
    <row r="244" spans="1:6" ht="30">
      <c r="A244" s="115" t="s">
        <v>878</v>
      </c>
      <c r="B244" s="75" t="s">
        <v>876</v>
      </c>
      <c r="C244" s="78"/>
      <c r="D244" s="71"/>
      <c r="E244" s="71"/>
      <c r="F244" s="82">
        <f>SUM(F245)</f>
        <v>400</v>
      </c>
    </row>
    <row r="245" spans="1:7" ht="30">
      <c r="A245" s="28" t="s">
        <v>51</v>
      </c>
      <c r="B245" s="75" t="s">
        <v>876</v>
      </c>
      <c r="C245" s="78" t="s">
        <v>92</v>
      </c>
      <c r="D245" s="71" t="s">
        <v>12</v>
      </c>
      <c r="E245" s="71" t="s">
        <v>23</v>
      </c>
      <c r="F245" s="82">
        <v>400</v>
      </c>
      <c r="G245" s="53">
        <f>SUM(Ведомственная!G221)</f>
        <v>400</v>
      </c>
    </row>
    <row r="246" spans="1:6" ht="30">
      <c r="A246" s="115" t="s">
        <v>939</v>
      </c>
      <c r="B246" s="75" t="s">
        <v>940</v>
      </c>
      <c r="C246" s="78"/>
      <c r="D246" s="71"/>
      <c r="E246" s="71"/>
      <c r="F246" s="82">
        <f>SUM(F247)</f>
        <v>150</v>
      </c>
    </row>
    <row r="247" spans="1:7" ht="30">
      <c r="A247" s="115" t="s">
        <v>51</v>
      </c>
      <c r="B247" s="75" t="s">
        <v>940</v>
      </c>
      <c r="C247" s="78" t="s">
        <v>92</v>
      </c>
      <c r="D247" s="71" t="s">
        <v>12</v>
      </c>
      <c r="E247" s="71" t="s">
        <v>23</v>
      </c>
      <c r="F247" s="82">
        <v>150</v>
      </c>
      <c r="G247" s="53">
        <f>SUM(Ведомственная!G223)</f>
        <v>150</v>
      </c>
    </row>
    <row r="248" spans="1:8" s="67" customFormat="1" ht="57">
      <c r="A248" s="61" t="s">
        <v>810</v>
      </c>
      <c r="B248" s="63" t="s">
        <v>491</v>
      </c>
      <c r="C248" s="63"/>
      <c r="D248" s="63"/>
      <c r="E248" s="63"/>
      <c r="F248" s="64">
        <f>SUM(F249)</f>
        <v>7258.099999999999</v>
      </c>
      <c r="G248" s="65"/>
      <c r="H248" s="116">
        <f>SUM(G251:G253)</f>
        <v>7258.099999999999</v>
      </c>
    </row>
    <row r="249" spans="1:8" ht="75">
      <c r="A249" s="79" t="s">
        <v>227</v>
      </c>
      <c r="B249" s="71" t="s">
        <v>492</v>
      </c>
      <c r="C249" s="71"/>
      <c r="D249" s="71"/>
      <c r="E249" s="71"/>
      <c r="F249" s="72">
        <f>SUM(F250)</f>
        <v>7258.099999999999</v>
      </c>
      <c r="H249" s="53">
        <f>SUM(Ведомственная!G148)</f>
        <v>7258.099999999999</v>
      </c>
    </row>
    <row r="250" spans="1:6" ht="30">
      <c r="A250" s="74" t="s">
        <v>262</v>
      </c>
      <c r="B250" s="71" t="s">
        <v>493</v>
      </c>
      <c r="C250" s="71"/>
      <c r="D250" s="71"/>
      <c r="E250" s="71"/>
      <c r="F250" s="72">
        <f>SUM(F251:F253)</f>
        <v>7258.099999999999</v>
      </c>
    </row>
    <row r="251" spans="1:7" ht="45">
      <c r="A251" s="74" t="s">
        <v>50</v>
      </c>
      <c r="B251" s="71" t="s">
        <v>493</v>
      </c>
      <c r="C251" s="71" t="s">
        <v>90</v>
      </c>
      <c r="D251" s="71" t="s">
        <v>53</v>
      </c>
      <c r="E251" s="71" t="s">
        <v>12</v>
      </c>
      <c r="F251" s="72">
        <v>4276.4</v>
      </c>
      <c r="G251" s="53">
        <f>SUM(Ведомственная!G151)</f>
        <v>4276.4</v>
      </c>
    </row>
    <row r="252" spans="1:7" ht="30">
      <c r="A252" s="74" t="s">
        <v>51</v>
      </c>
      <c r="B252" s="71" t="s">
        <v>493</v>
      </c>
      <c r="C252" s="71" t="s">
        <v>92</v>
      </c>
      <c r="D252" s="71" t="s">
        <v>53</v>
      </c>
      <c r="E252" s="71" t="s">
        <v>12</v>
      </c>
      <c r="F252" s="72">
        <v>2883.7</v>
      </c>
      <c r="G252" s="53">
        <f>SUM(Ведомственная!G152)</f>
        <v>2883.7</v>
      </c>
    </row>
    <row r="253" spans="1:7" ht="15">
      <c r="A253" s="74" t="s">
        <v>21</v>
      </c>
      <c r="B253" s="71" t="s">
        <v>493</v>
      </c>
      <c r="C253" s="71" t="s">
        <v>97</v>
      </c>
      <c r="D253" s="71" t="s">
        <v>53</v>
      </c>
      <c r="E253" s="71" t="s">
        <v>12</v>
      </c>
      <c r="F253" s="72">
        <v>98</v>
      </c>
      <c r="G253" s="53">
        <f>SUM(Ведомственная!G153)</f>
        <v>98</v>
      </c>
    </row>
    <row r="254" spans="1:8" s="67" customFormat="1" ht="42.75">
      <c r="A254" s="5" t="s">
        <v>862</v>
      </c>
      <c r="B254" s="94" t="s">
        <v>864</v>
      </c>
      <c r="C254" s="63"/>
      <c r="D254" s="63"/>
      <c r="E254" s="63"/>
      <c r="F254" s="96">
        <f>SUM(F255)</f>
        <v>49424.2</v>
      </c>
      <c r="G254" s="65"/>
      <c r="H254" s="87">
        <f>SUM(Ведомственная!G314)</f>
        <v>49424.2</v>
      </c>
    </row>
    <row r="255" spans="1:6" ht="45">
      <c r="A255" s="28" t="s">
        <v>551</v>
      </c>
      <c r="B255" s="75" t="s">
        <v>865</v>
      </c>
      <c r="C255" s="71"/>
      <c r="D255" s="71"/>
      <c r="E255" s="71"/>
      <c r="F255" s="98">
        <f>SUM(F256)</f>
        <v>49424.2</v>
      </c>
    </row>
    <row r="256" spans="1:6" ht="30">
      <c r="A256" s="22" t="s">
        <v>863</v>
      </c>
      <c r="B256" s="75" t="s">
        <v>882</v>
      </c>
      <c r="C256" s="71"/>
      <c r="D256" s="71"/>
      <c r="E256" s="71"/>
      <c r="F256" s="98">
        <f>SUM(F257)</f>
        <v>49424.2</v>
      </c>
    </row>
    <row r="257" spans="1:7" ht="30">
      <c r="A257" s="22" t="s">
        <v>51</v>
      </c>
      <c r="B257" s="75" t="s">
        <v>882</v>
      </c>
      <c r="C257" s="71" t="s">
        <v>92</v>
      </c>
      <c r="D257" s="71" t="s">
        <v>176</v>
      </c>
      <c r="E257" s="71" t="s">
        <v>53</v>
      </c>
      <c r="F257" s="98">
        <v>49424.2</v>
      </c>
      <c r="G257" s="53">
        <f>SUM(Ведомственная!G317)</f>
        <v>49424.2</v>
      </c>
    </row>
    <row r="258" spans="1:8" s="67" customFormat="1" ht="28.5">
      <c r="A258" s="61" t="s">
        <v>739</v>
      </c>
      <c r="B258" s="62" t="s">
        <v>263</v>
      </c>
      <c r="C258" s="62"/>
      <c r="D258" s="63"/>
      <c r="E258" s="63"/>
      <c r="F258" s="64">
        <f>SUM(F259+F266)</f>
        <v>3330</v>
      </c>
      <c r="G258" s="65"/>
      <c r="H258" s="87">
        <f>SUM(G262:G271)</f>
        <v>3330</v>
      </c>
    </row>
    <row r="259" spans="1:8" ht="45">
      <c r="A259" s="74" t="s">
        <v>680</v>
      </c>
      <c r="B259" s="71" t="s">
        <v>264</v>
      </c>
      <c r="C259" s="70"/>
      <c r="D259" s="71"/>
      <c r="E259" s="71"/>
      <c r="F259" s="72">
        <f>SUM(F263)+F260</f>
        <v>1500</v>
      </c>
      <c r="H259" s="53">
        <f>SUM(Ведомственная!G224)</f>
        <v>3330</v>
      </c>
    </row>
    <row r="260" spans="1:6" ht="45" hidden="1">
      <c r="A260" s="74" t="s">
        <v>551</v>
      </c>
      <c r="B260" s="71" t="s">
        <v>717</v>
      </c>
      <c r="C260" s="70"/>
      <c r="D260" s="71"/>
      <c r="E260" s="71"/>
      <c r="F260" s="72">
        <f>SUM(F261)</f>
        <v>0</v>
      </c>
    </row>
    <row r="261" spans="1:6" ht="30" hidden="1">
      <c r="A261" s="74" t="s">
        <v>718</v>
      </c>
      <c r="B261" s="71" t="s">
        <v>719</v>
      </c>
      <c r="C261" s="70"/>
      <c r="D261" s="71"/>
      <c r="E261" s="71"/>
      <c r="F261" s="72">
        <f>SUM(F262)</f>
        <v>0</v>
      </c>
    </row>
    <row r="262" spans="1:7" ht="15" hidden="1">
      <c r="A262" s="74" t="s">
        <v>21</v>
      </c>
      <c r="B262" s="71" t="s">
        <v>719</v>
      </c>
      <c r="C262" s="70">
        <v>800</v>
      </c>
      <c r="D262" s="71" t="s">
        <v>12</v>
      </c>
      <c r="E262" s="71" t="s">
        <v>23</v>
      </c>
      <c r="F262" s="72"/>
      <c r="G262" s="53">
        <f>SUM(Ведомственная!G228)</f>
        <v>0</v>
      </c>
    </row>
    <row r="263" spans="1:6" ht="45">
      <c r="A263" s="117" t="s">
        <v>17</v>
      </c>
      <c r="B263" s="71" t="s">
        <v>315</v>
      </c>
      <c r="C263" s="70"/>
      <c r="D263" s="71"/>
      <c r="E263" s="71"/>
      <c r="F263" s="72">
        <f>SUM(F264)</f>
        <v>1500</v>
      </c>
    </row>
    <row r="264" spans="1:6" ht="30">
      <c r="A264" s="74" t="s">
        <v>265</v>
      </c>
      <c r="B264" s="71" t="s">
        <v>316</v>
      </c>
      <c r="C264" s="71"/>
      <c r="D264" s="71"/>
      <c r="E264" s="71"/>
      <c r="F264" s="72">
        <f>SUM(F265)</f>
        <v>1500</v>
      </c>
    </row>
    <row r="265" spans="1:7" ht="15">
      <c r="A265" s="74" t="s">
        <v>21</v>
      </c>
      <c r="B265" s="71" t="s">
        <v>316</v>
      </c>
      <c r="C265" s="71" t="s">
        <v>97</v>
      </c>
      <c r="D265" s="71" t="s">
        <v>12</v>
      </c>
      <c r="E265" s="71" t="s">
        <v>23</v>
      </c>
      <c r="F265" s="72">
        <v>1500</v>
      </c>
      <c r="G265" s="53">
        <f>SUM(Ведомственная!G231)</f>
        <v>1500</v>
      </c>
    </row>
    <row r="266" spans="1:6" ht="15">
      <c r="A266" s="74" t="s">
        <v>266</v>
      </c>
      <c r="B266" s="71" t="s">
        <v>267</v>
      </c>
      <c r="C266" s="70"/>
      <c r="D266" s="71"/>
      <c r="E266" s="71"/>
      <c r="F266" s="72">
        <f>SUM(F267)</f>
        <v>1830</v>
      </c>
    </row>
    <row r="267" spans="1:6" ht="30">
      <c r="A267" s="117" t="s">
        <v>68</v>
      </c>
      <c r="B267" s="71" t="s">
        <v>583</v>
      </c>
      <c r="C267" s="70"/>
      <c r="D267" s="71"/>
      <c r="E267" s="71"/>
      <c r="F267" s="72">
        <f>SUM(F268)+F270</f>
        <v>1830</v>
      </c>
    </row>
    <row r="268" spans="1:6" ht="30">
      <c r="A268" s="74" t="s">
        <v>268</v>
      </c>
      <c r="B268" s="71" t="s">
        <v>314</v>
      </c>
      <c r="C268" s="71"/>
      <c r="D268" s="71"/>
      <c r="E268" s="71"/>
      <c r="F268" s="72">
        <f>SUM(F269)</f>
        <v>1830</v>
      </c>
    </row>
    <row r="269" spans="1:7" ht="30">
      <c r="A269" s="74" t="s">
        <v>260</v>
      </c>
      <c r="B269" s="71" t="s">
        <v>314</v>
      </c>
      <c r="C269" s="71" t="s">
        <v>125</v>
      </c>
      <c r="D269" s="71" t="s">
        <v>12</v>
      </c>
      <c r="E269" s="71" t="s">
        <v>23</v>
      </c>
      <c r="F269" s="72">
        <v>1830</v>
      </c>
      <c r="G269" s="53">
        <f>SUM(Ведомственная!G235)</f>
        <v>1830</v>
      </c>
    </row>
    <row r="270" spans="1:6" ht="45" hidden="1">
      <c r="A270" s="74" t="s">
        <v>613</v>
      </c>
      <c r="B270" s="71" t="s">
        <v>591</v>
      </c>
      <c r="C270" s="71"/>
      <c r="D270" s="71"/>
      <c r="E270" s="118"/>
      <c r="F270" s="72">
        <f>SUM(F271)</f>
        <v>0</v>
      </c>
    </row>
    <row r="271" spans="1:7" ht="30" hidden="1">
      <c r="A271" s="74" t="s">
        <v>260</v>
      </c>
      <c r="B271" s="71" t="s">
        <v>591</v>
      </c>
      <c r="C271" s="71" t="s">
        <v>125</v>
      </c>
      <c r="D271" s="71" t="s">
        <v>12</v>
      </c>
      <c r="E271" s="71" t="s">
        <v>23</v>
      </c>
      <c r="F271" s="72"/>
      <c r="G271" s="53">
        <f>SUM(Ведомственная!G237)</f>
        <v>0</v>
      </c>
    </row>
    <row r="272" spans="1:8" s="67" customFormat="1" ht="28.5">
      <c r="A272" s="61" t="s">
        <v>976</v>
      </c>
      <c r="B272" s="63" t="s">
        <v>239</v>
      </c>
      <c r="C272" s="62"/>
      <c r="D272" s="63"/>
      <c r="E272" s="63"/>
      <c r="F272" s="64">
        <f>SUM(F273)</f>
        <v>378.09999999999997</v>
      </c>
      <c r="G272" s="65"/>
      <c r="H272" s="87">
        <f>SUM(G275:G276)</f>
        <v>378.09999999999997</v>
      </c>
    </row>
    <row r="273" spans="1:8" ht="75">
      <c r="A273" s="79" t="s">
        <v>227</v>
      </c>
      <c r="B273" s="70" t="s">
        <v>473</v>
      </c>
      <c r="C273" s="70"/>
      <c r="D273" s="71"/>
      <c r="E273" s="71"/>
      <c r="F273" s="72">
        <f>SUM(F274)</f>
        <v>378.09999999999997</v>
      </c>
      <c r="H273" s="53">
        <f>SUM(Ведомственная!G66)</f>
        <v>378.09999999999997</v>
      </c>
    </row>
    <row r="274" spans="1:6" ht="30">
      <c r="A274" s="74" t="s">
        <v>236</v>
      </c>
      <c r="B274" s="70" t="s">
        <v>474</v>
      </c>
      <c r="C274" s="70"/>
      <c r="D274" s="71"/>
      <c r="E274" s="71"/>
      <c r="F274" s="72">
        <f>SUM(F275:F276)</f>
        <v>378.09999999999997</v>
      </c>
    </row>
    <row r="275" spans="1:7" ht="45">
      <c r="A275" s="74" t="s">
        <v>50</v>
      </c>
      <c r="B275" s="70" t="s">
        <v>474</v>
      </c>
      <c r="C275" s="70">
        <v>100</v>
      </c>
      <c r="D275" s="71" t="s">
        <v>33</v>
      </c>
      <c r="E275" s="71" t="s">
        <v>12</v>
      </c>
      <c r="F275" s="72">
        <v>347.7</v>
      </c>
      <c r="G275" s="53">
        <f>SUM(Ведомственная!G69)</f>
        <v>347.7</v>
      </c>
    </row>
    <row r="276" spans="1:7" ht="30">
      <c r="A276" s="74" t="s">
        <v>51</v>
      </c>
      <c r="B276" s="70" t="s">
        <v>474</v>
      </c>
      <c r="C276" s="71" t="s">
        <v>92</v>
      </c>
      <c r="D276" s="71" t="s">
        <v>33</v>
      </c>
      <c r="E276" s="71" t="s">
        <v>12</v>
      </c>
      <c r="F276" s="72">
        <v>30.4</v>
      </c>
      <c r="G276" s="53">
        <f>SUM(Ведомственная!G70)</f>
        <v>30.4</v>
      </c>
    </row>
    <row r="277" spans="1:8" ht="28.5">
      <c r="A277" s="61" t="s">
        <v>762</v>
      </c>
      <c r="B277" s="63" t="s">
        <v>240</v>
      </c>
      <c r="C277" s="70"/>
      <c r="D277" s="71"/>
      <c r="E277" s="71"/>
      <c r="F277" s="72">
        <f>SUM(F278:F279)</f>
        <v>150</v>
      </c>
      <c r="H277" s="53">
        <f>SUM(G278:G279)</f>
        <v>150</v>
      </c>
    </row>
    <row r="278" spans="1:7" ht="29.25" customHeight="1">
      <c r="A278" s="74" t="s">
        <v>51</v>
      </c>
      <c r="B278" s="70" t="s">
        <v>240</v>
      </c>
      <c r="C278" s="70">
        <v>200</v>
      </c>
      <c r="D278" s="71" t="s">
        <v>33</v>
      </c>
      <c r="E278" s="71">
        <v>13</v>
      </c>
      <c r="F278" s="72">
        <v>150</v>
      </c>
      <c r="G278" s="53">
        <f>SUM(Ведомственная!G99)</f>
        <v>150</v>
      </c>
    </row>
    <row r="279" spans="1:7" ht="15" hidden="1">
      <c r="A279" s="74" t="s">
        <v>21</v>
      </c>
      <c r="B279" s="70" t="s">
        <v>240</v>
      </c>
      <c r="C279" s="70">
        <v>800</v>
      </c>
      <c r="D279" s="71" t="s">
        <v>33</v>
      </c>
      <c r="E279" s="71">
        <v>13</v>
      </c>
      <c r="F279" s="72"/>
      <c r="G279" s="53">
        <f>SUM(Ведомственная!G100)</f>
        <v>0</v>
      </c>
    </row>
    <row r="280" spans="1:8" s="67" customFormat="1" ht="28.5">
      <c r="A280" s="119" t="s">
        <v>974</v>
      </c>
      <c r="B280" s="62" t="s">
        <v>222</v>
      </c>
      <c r="C280" s="62"/>
      <c r="D280" s="63"/>
      <c r="E280" s="63"/>
      <c r="F280" s="64">
        <f>SUM(F281)</f>
        <v>147120.1</v>
      </c>
      <c r="G280" s="65"/>
      <c r="H280" s="87">
        <f>SUM(G281:G296)</f>
        <v>147120.09999999998</v>
      </c>
    </row>
    <row r="281" spans="1:8" ht="30">
      <c r="A281" s="74" t="s">
        <v>79</v>
      </c>
      <c r="B281" s="71" t="s">
        <v>223</v>
      </c>
      <c r="C281" s="71"/>
      <c r="D281" s="71"/>
      <c r="E281" s="71"/>
      <c r="F281" s="72">
        <f>SUM(F282)+F284+F288+F291+F293</f>
        <v>147120.1</v>
      </c>
      <c r="H281" s="53">
        <f>SUM(Ведомственная!G55+Ведомственная!G72+Ведомственная!G101)</f>
        <v>147120.1</v>
      </c>
    </row>
    <row r="282" spans="1:6" ht="15">
      <c r="A282" s="74" t="s">
        <v>224</v>
      </c>
      <c r="B282" s="71" t="s">
        <v>225</v>
      </c>
      <c r="C282" s="71"/>
      <c r="D282" s="71"/>
      <c r="E282" s="71"/>
      <c r="F282" s="72">
        <f>SUM(F283)</f>
        <v>2251.4</v>
      </c>
    </row>
    <row r="283" spans="1:7" ht="45">
      <c r="A283" s="74" t="s">
        <v>50</v>
      </c>
      <c r="B283" s="71" t="s">
        <v>225</v>
      </c>
      <c r="C283" s="71" t="s">
        <v>90</v>
      </c>
      <c r="D283" s="71" t="s">
        <v>33</v>
      </c>
      <c r="E283" s="71" t="s">
        <v>43</v>
      </c>
      <c r="F283" s="72">
        <v>2251.4</v>
      </c>
      <c r="G283" s="53">
        <f>SUM(Ведомственная!G58)</f>
        <v>2251.4</v>
      </c>
    </row>
    <row r="284" spans="1:6" ht="15">
      <c r="A284" s="74" t="s">
        <v>81</v>
      </c>
      <c r="B284" s="71" t="s">
        <v>232</v>
      </c>
      <c r="C284" s="71"/>
      <c r="D284" s="71"/>
      <c r="E284" s="71"/>
      <c r="F284" s="72">
        <f>SUM(F285:F287)</f>
        <v>113518</v>
      </c>
    </row>
    <row r="285" spans="1:7" ht="45">
      <c r="A285" s="74" t="s">
        <v>50</v>
      </c>
      <c r="B285" s="71" t="s">
        <v>232</v>
      </c>
      <c r="C285" s="71" t="s">
        <v>90</v>
      </c>
      <c r="D285" s="71" t="s">
        <v>33</v>
      </c>
      <c r="E285" s="71" t="s">
        <v>12</v>
      </c>
      <c r="F285" s="72">
        <v>113517.8</v>
      </c>
      <c r="G285" s="120">
        <f>SUM(Ведомственная!G74)</f>
        <v>113517.8</v>
      </c>
    </row>
    <row r="286" spans="1:7" ht="30">
      <c r="A286" s="74" t="s">
        <v>51</v>
      </c>
      <c r="B286" s="71" t="s">
        <v>232</v>
      </c>
      <c r="C286" s="71" t="s">
        <v>92</v>
      </c>
      <c r="D286" s="71" t="s">
        <v>33</v>
      </c>
      <c r="E286" s="71" t="s">
        <v>12</v>
      </c>
      <c r="F286" s="72">
        <v>0.2</v>
      </c>
      <c r="G286" s="53">
        <f>SUM(Ведомственная!G75)</f>
        <v>0.2</v>
      </c>
    </row>
    <row r="287" spans="1:7" ht="15" hidden="1">
      <c r="A287" s="74" t="s">
        <v>41</v>
      </c>
      <c r="B287" s="71" t="s">
        <v>232</v>
      </c>
      <c r="C287" s="71" t="s">
        <v>100</v>
      </c>
      <c r="D287" s="71" t="s">
        <v>33</v>
      </c>
      <c r="E287" s="71" t="s">
        <v>12</v>
      </c>
      <c r="F287" s="72">
        <v>0</v>
      </c>
      <c r="G287" s="53">
        <f>SUM(Ведомственная!G76)</f>
        <v>0</v>
      </c>
    </row>
    <row r="288" spans="1:6" ht="15">
      <c r="A288" s="74" t="s">
        <v>96</v>
      </c>
      <c r="B288" s="70" t="s">
        <v>241</v>
      </c>
      <c r="C288" s="70"/>
      <c r="D288" s="71"/>
      <c r="E288" s="71"/>
      <c r="F288" s="72">
        <f>SUM(F289:F290)</f>
        <v>3856</v>
      </c>
    </row>
    <row r="289" spans="1:7" ht="30">
      <c r="A289" s="74" t="s">
        <v>51</v>
      </c>
      <c r="B289" s="70" t="s">
        <v>241</v>
      </c>
      <c r="C289" s="70">
        <v>200</v>
      </c>
      <c r="D289" s="71" t="s">
        <v>33</v>
      </c>
      <c r="E289" s="71">
        <v>13</v>
      </c>
      <c r="F289" s="72">
        <v>3770.5</v>
      </c>
      <c r="G289" s="53">
        <f>SUM(Ведомственная!G104)</f>
        <v>3770.5</v>
      </c>
    </row>
    <row r="290" spans="1:7" ht="15">
      <c r="A290" s="74" t="s">
        <v>21</v>
      </c>
      <c r="B290" s="70" t="s">
        <v>241</v>
      </c>
      <c r="C290" s="70">
        <v>800</v>
      </c>
      <c r="D290" s="71" t="s">
        <v>33</v>
      </c>
      <c r="E290" s="71">
        <v>13</v>
      </c>
      <c r="F290" s="72">
        <v>85.5</v>
      </c>
      <c r="G290" s="53">
        <f>SUM(Ведомственная!G105)</f>
        <v>85.5</v>
      </c>
    </row>
    <row r="291" spans="1:6" ht="30">
      <c r="A291" s="74" t="s">
        <v>98</v>
      </c>
      <c r="B291" s="70" t="s">
        <v>242</v>
      </c>
      <c r="C291" s="70"/>
      <c r="D291" s="71"/>
      <c r="E291" s="71"/>
      <c r="F291" s="72">
        <f>SUM(F292)</f>
        <v>11327</v>
      </c>
    </row>
    <row r="292" spans="1:7" ht="30">
      <c r="A292" s="74" t="s">
        <v>51</v>
      </c>
      <c r="B292" s="70" t="s">
        <v>242</v>
      </c>
      <c r="C292" s="70">
        <v>200</v>
      </c>
      <c r="D292" s="71" t="s">
        <v>33</v>
      </c>
      <c r="E292" s="71">
        <v>13</v>
      </c>
      <c r="F292" s="72">
        <v>11327</v>
      </c>
      <c r="G292" s="53">
        <f>SUM(Ведомственная!G107)</f>
        <v>11327</v>
      </c>
    </row>
    <row r="293" spans="1:6" ht="30">
      <c r="A293" s="74" t="s">
        <v>99</v>
      </c>
      <c r="B293" s="70" t="s">
        <v>243</v>
      </c>
      <c r="C293" s="70"/>
      <c r="D293" s="71"/>
      <c r="E293" s="71"/>
      <c r="F293" s="72">
        <f>SUM(F294:F296)</f>
        <v>16167.7</v>
      </c>
    </row>
    <row r="294" spans="1:7" ht="30">
      <c r="A294" s="74" t="s">
        <v>51</v>
      </c>
      <c r="B294" s="70" t="s">
        <v>243</v>
      </c>
      <c r="C294" s="70">
        <v>200</v>
      </c>
      <c r="D294" s="71" t="s">
        <v>33</v>
      </c>
      <c r="E294" s="71">
        <v>13</v>
      </c>
      <c r="F294" s="72">
        <v>13934.5</v>
      </c>
      <c r="G294" s="53">
        <f>SUM(Ведомственная!G109)</f>
        <v>13934.5</v>
      </c>
    </row>
    <row r="295" spans="1:7" ht="18" customHeight="1">
      <c r="A295" s="74" t="s">
        <v>41</v>
      </c>
      <c r="B295" s="70" t="s">
        <v>243</v>
      </c>
      <c r="C295" s="70">
        <v>300</v>
      </c>
      <c r="D295" s="71" t="s">
        <v>33</v>
      </c>
      <c r="E295" s="71">
        <v>13</v>
      </c>
      <c r="F295" s="72">
        <v>11.4</v>
      </c>
      <c r="G295" s="53">
        <f>SUM(Ведомственная!G110)</f>
        <v>11.4</v>
      </c>
    </row>
    <row r="296" spans="1:7" ht="15">
      <c r="A296" s="74" t="s">
        <v>21</v>
      </c>
      <c r="B296" s="70" t="s">
        <v>243</v>
      </c>
      <c r="C296" s="70">
        <v>800</v>
      </c>
      <c r="D296" s="71" t="s">
        <v>33</v>
      </c>
      <c r="E296" s="71">
        <v>13</v>
      </c>
      <c r="F296" s="72">
        <v>2221.8</v>
      </c>
      <c r="G296" s="53">
        <f>SUM(Ведомственная!G111)</f>
        <v>2221.8</v>
      </c>
    </row>
    <row r="297" spans="1:8" s="67" customFormat="1" ht="28.5">
      <c r="A297" s="121" t="s">
        <v>966</v>
      </c>
      <c r="B297" s="122" t="s">
        <v>373</v>
      </c>
      <c r="C297" s="122"/>
      <c r="D297" s="122"/>
      <c r="E297" s="122"/>
      <c r="F297" s="123">
        <f>SUM(F298,F305)+F310</f>
        <v>110863.50000000001</v>
      </c>
      <c r="G297" s="65"/>
      <c r="H297" s="87">
        <f>SUM(G300:G311)</f>
        <v>110863.5</v>
      </c>
    </row>
    <row r="298" spans="1:8" ht="15">
      <c r="A298" s="18" t="s">
        <v>34</v>
      </c>
      <c r="B298" s="124" t="s">
        <v>374</v>
      </c>
      <c r="C298" s="124"/>
      <c r="D298" s="124"/>
      <c r="E298" s="124"/>
      <c r="F298" s="125">
        <f>SUM(F299+F303)+F301</f>
        <v>98150.70000000001</v>
      </c>
      <c r="H298" s="53">
        <f>SUM(Ведомственная!G318)</f>
        <v>110863.50000000001</v>
      </c>
    </row>
    <row r="299" spans="1:6" ht="15">
      <c r="A299" s="18" t="s">
        <v>327</v>
      </c>
      <c r="B299" s="124" t="s">
        <v>375</v>
      </c>
      <c r="C299" s="124"/>
      <c r="D299" s="124"/>
      <c r="E299" s="124"/>
      <c r="F299" s="125">
        <f>SUM(F300)</f>
        <v>59361.4</v>
      </c>
    </row>
    <row r="300" spans="1:7" ht="30">
      <c r="A300" s="18" t="s">
        <v>51</v>
      </c>
      <c r="B300" s="124" t="s">
        <v>375</v>
      </c>
      <c r="C300" s="124" t="s">
        <v>92</v>
      </c>
      <c r="D300" s="124" t="s">
        <v>176</v>
      </c>
      <c r="E300" s="124" t="s">
        <v>53</v>
      </c>
      <c r="F300" s="125">
        <v>59361.4</v>
      </c>
      <c r="G300" s="53">
        <f>SUM(Ведомственная!G321)</f>
        <v>59361.4</v>
      </c>
    </row>
    <row r="301" spans="1:6" ht="15">
      <c r="A301" s="18" t="s">
        <v>328</v>
      </c>
      <c r="B301" s="124" t="s">
        <v>376</v>
      </c>
      <c r="C301" s="124"/>
      <c r="D301" s="124"/>
      <c r="E301" s="124"/>
      <c r="F301" s="125">
        <f>SUM(F302)</f>
        <v>1780</v>
      </c>
    </row>
    <row r="302" spans="1:7" ht="30">
      <c r="A302" s="18" t="s">
        <v>51</v>
      </c>
      <c r="B302" s="124" t="s">
        <v>376</v>
      </c>
      <c r="C302" s="124" t="s">
        <v>92</v>
      </c>
      <c r="D302" s="124" t="s">
        <v>176</v>
      </c>
      <c r="E302" s="124" t="s">
        <v>53</v>
      </c>
      <c r="F302" s="125">
        <v>1780</v>
      </c>
      <c r="G302" s="53">
        <f>SUM(Ведомственная!G323)</f>
        <v>1780</v>
      </c>
    </row>
    <row r="303" spans="1:6" ht="15">
      <c r="A303" s="18" t="s">
        <v>329</v>
      </c>
      <c r="B303" s="124" t="s">
        <v>377</v>
      </c>
      <c r="C303" s="124"/>
      <c r="D303" s="124"/>
      <c r="E303" s="124"/>
      <c r="F303" s="125">
        <f>SUM(F304)</f>
        <v>37009.3</v>
      </c>
    </row>
    <row r="304" spans="1:7" ht="30">
      <c r="A304" s="18" t="s">
        <v>51</v>
      </c>
      <c r="B304" s="124" t="s">
        <v>377</v>
      </c>
      <c r="C304" s="124" t="s">
        <v>92</v>
      </c>
      <c r="D304" s="124" t="s">
        <v>176</v>
      </c>
      <c r="E304" s="124" t="s">
        <v>53</v>
      </c>
      <c r="F304" s="125">
        <v>37009.3</v>
      </c>
      <c r="G304" s="53">
        <f>SUM(Ведомственная!G325)</f>
        <v>37009.3</v>
      </c>
    </row>
    <row r="305" spans="1:6" ht="45">
      <c r="A305" s="18" t="s">
        <v>25</v>
      </c>
      <c r="B305" s="124" t="s">
        <v>378</v>
      </c>
      <c r="C305" s="124"/>
      <c r="D305" s="124"/>
      <c r="E305" s="124"/>
      <c r="F305" s="125">
        <f>SUM(F308+F306)</f>
        <v>12166.6</v>
      </c>
    </row>
    <row r="306" spans="1:6" ht="25.5" customHeight="1">
      <c r="A306" s="22" t="s">
        <v>328</v>
      </c>
      <c r="B306" s="75" t="s">
        <v>682</v>
      </c>
      <c r="C306" s="124"/>
      <c r="D306" s="124"/>
      <c r="E306" s="124"/>
      <c r="F306" s="125">
        <f>SUM(F307)</f>
        <v>1009.4</v>
      </c>
    </row>
    <row r="307" spans="1:7" ht="30" customHeight="1">
      <c r="A307" s="22" t="s">
        <v>260</v>
      </c>
      <c r="B307" s="75" t="s">
        <v>682</v>
      </c>
      <c r="C307" s="124" t="s">
        <v>125</v>
      </c>
      <c r="D307" s="124" t="s">
        <v>176</v>
      </c>
      <c r="E307" s="124" t="s">
        <v>53</v>
      </c>
      <c r="F307" s="125">
        <v>1009.4</v>
      </c>
      <c r="G307" s="53">
        <f>SUM(Ведомственная!G328)</f>
        <v>1009.4</v>
      </c>
    </row>
    <row r="308" spans="1:6" ht="15">
      <c r="A308" s="18" t="s">
        <v>329</v>
      </c>
      <c r="B308" s="124" t="s">
        <v>379</v>
      </c>
      <c r="C308" s="124"/>
      <c r="D308" s="124"/>
      <c r="E308" s="124"/>
      <c r="F308" s="125">
        <f>SUM(F309)</f>
        <v>11157.2</v>
      </c>
    </row>
    <row r="309" spans="1:7" ht="30">
      <c r="A309" s="18" t="s">
        <v>260</v>
      </c>
      <c r="B309" s="124" t="s">
        <v>379</v>
      </c>
      <c r="C309" s="124" t="s">
        <v>125</v>
      </c>
      <c r="D309" s="124" t="s">
        <v>176</v>
      </c>
      <c r="E309" s="124" t="s">
        <v>53</v>
      </c>
      <c r="F309" s="125">
        <v>11157.2</v>
      </c>
      <c r="G309" s="53">
        <f>SUM(Ведомственная!G330)</f>
        <v>11157.2</v>
      </c>
    </row>
    <row r="310" spans="1:6" ht="30">
      <c r="A310" s="22" t="s">
        <v>324</v>
      </c>
      <c r="B310" s="75" t="s">
        <v>770</v>
      </c>
      <c r="C310" s="124"/>
      <c r="D310" s="124"/>
      <c r="E310" s="124"/>
      <c r="F310" s="125">
        <f>SUM(F311)</f>
        <v>546.2</v>
      </c>
    </row>
    <row r="311" spans="1:7" ht="30">
      <c r="A311" s="22" t="s">
        <v>325</v>
      </c>
      <c r="B311" s="75" t="s">
        <v>770</v>
      </c>
      <c r="C311" s="124" t="s">
        <v>288</v>
      </c>
      <c r="D311" s="124" t="s">
        <v>176</v>
      </c>
      <c r="E311" s="124" t="s">
        <v>53</v>
      </c>
      <c r="F311" s="125">
        <v>546.2</v>
      </c>
      <c r="G311" s="53">
        <f>SUM(Ведомственная!G332)</f>
        <v>546.2</v>
      </c>
    </row>
    <row r="312" spans="1:8" s="67" customFormat="1" ht="42.75">
      <c r="A312" s="24" t="s">
        <v>742</v>
      </c>
      <c r="B312" s="122" t="s">
        <v>363</v>
      </c>
      <c r="C312" s="122"/>
      <c r="D312" s="122"/>
      <c r="E312" s="122"/>
      <c r="F312" s="123">
        <f>SUM(F313)</f>
        <v>38169.1</v>
      </c>
      <c r="G312" s="65"/>
      <c r="H312" s="87">
        <f>SUM(G314:G316)</f>
        <v>38169.1</v>
      </c>
    </row>
    <row r="313" spans="1:8" ht="15">
      <c r="A313" s="18" t="s">
        <v>34</v>
      </c>
      <c r="B313" s="124" t="s">
        <v>364</v>
      </c>
      <c r="C313" s="124"/>
      <c r="D313" s="124"/>
      <c r="E313" s="124"/>
      <c r="F313" s="125">
        <f>SUM(F314)</f>
        <v>38169.1</v>
      </c>
      <c r="H313" s="53">
        <f>SUM(Ведомственная!G283)</f>
        <v>38169.1</v>
      </c>
    </row>
    <row r="314" spans="1:6" ht="15">
      <c r="A314" s="18" t="s">
        <v>322</v>
      </c>
      <c r="B314" s="124" t="s">
        <v>365</v>
      </c>
      <c r="C314" s="124"/>
      <c r="D314" s="124"/>
      <c r="E314" s="124"/>
      <c r="F314" s="125">
        <f>SUM(F315:F316)</f>
        <v>38169.1</v>
      </c>
    </row>
    <row r="315" spans="1:7" ht="30">
      <c r="A315" s="18" t="s">
        <v>51</v>
      </c>
      <c r="B315" s="124" t="s">
        <v>365</v>
      </c>
      <c r="C315" s="124" t="s">
        <v>92</v>
      </c>
      <c r="D315" s="124" t="s">
        <v>176</v>
      </c>
      <c r="E315" s="124" t="s">
        <v>43</v>
      </c>
      <c r="F315" s="125">
        <v>6869.1</v>
      </c>
      <c r="G315" s="53">
        <f>SUM(Ведомственная!G286)</f>
        <v>6869.1</v>
      </c>
    </row>
    <row r="316" spans="1:7" ht="15">
      <c r="A316" s="22" t="s">
        <v>21</v>
      </c>
      <c r="B316" s="124" t="s">
        <v>365</v>
      </c>
      <c r="C316" s="124" t="s">
        <v>97</v>
      </c>
      <c r="D316" s="124" t="s">
        <v>176</v>
      </c>
      <c r="E316" s="124" t="s">
        <v>43</v>
      </c>
      <c r="F316" s="125">
        <v>31300</v>
      </c>
      <c r="G316" s="53">
        <f>SUM(Ведомственная!G287)</f>
        <v>31300</v>
      </c>
    </row>
    <row r="317" spans="1:8" s="67" customFormat="1" ht="42.75">
      <c r="A317" s="24" t="s">
        <v>743</v>
      </c>
      <c r="B317" s="122" t="s">
        <v>366</v>
      </c>
      <c r="C317" s="122"/>
      <c r="D317" s="122"/>
      <c r="E317" s="122"/>
      <c r="F317" s="123">
        <f>SUM(F318)</f>
        <v>2815.7</v>
      </c>
      <c r="G317" s="65"/>
      <c r="H317" s="87">
        <f>SUM(G318:G322)</f>
        <v>2815.7</v>
      </c>
    </row>
    <row r="318" spans="1:8" ht="15">
      <c r="A318" s="18" t="s">
        <v>34</v>
      </c>
      <c r="B318" s="124" t="s">
        <v>367</v>
      </c>
      <c r="C318" s="124"/>
      <c r="D318" s="124"/>
      <c r="E318" s="124"/>
      <c r="F318" s="125">
        <f>SUM(F321)+F319</f>
        <v>2815.7</v>
      </c>
      <c r="H318" s="53">
        <f>SUM(Ведомственная!G288+Ведомственная!G333)</f>
        <v>2815.7</v>
      </c>
    </row>
    <row r="319" spans="1:6" ht="15">
      <c r="A319" s="18" t="s">
        <v>329</v>
      </c>
      <c r="B319" s="124" t="s">
        <v>380</v>
      </c>
      <c r="C319" s="124"/>
      <c r="D319" s="124"/>
      <c r="E319" s="124"/>
      <c r="F319" s="125">
        <f>SUM(F320)</f>
        <v>1650</v>
      </c>
    </row>
    <row r="320" spans="1:7" ht="30">
      <c r="A320" s="18" t="s">
        <v>51</v>
      </c>
      <c r="B320" s="124" t="s">
        <v>380</v>
      </c>
      <c r="C320" s="124" t="s">
        <v>92</v>
      </c>
      <c r="D320" s="124" t="s">
        <v>176</v>
      </c>
      <c r="E320" s="124" t="s">
        <v>53</v>
      </c>
      <c r="F320" s="125">
        <v>1650</v>
      </c>
      <c r="G320" s="120">
        <f>SUM(Ведомственная!G336)</f>
        <v>1650</v>
      </c>
    </row>
    <row r="321" spans="1:7" ht="15">
      <c r="A321" s="18" t="s">
        <v>322</v>
      </c>
      <c r="B321" s="124" t="s">
        <v>368</v>
      </c>
      <c r="C321" s="124"/>
      <c r="D321" s="124"/>
      <c r="E321" s="124"/>
      <c r="F321" s="125">
        <f>SUM(F322)</f>
        <v>1165.7</v>
      </c>
      <c r="G321" s="120"/>
    </row>
    <row r="322" spans="1:7" ht="30">
      <c r="A322" s="18" t="s">
        <v>51</v>
      </c>
      <c r="B322" s="124" t="s">
        <v>368</v>
      </c>
      <c r="C322" s="124" t="s">
        <v>92</v>
      </c>
      <c r="D322" s="124" t="s">
        <v>176</v>
      </c>
      <c r="E322" s="124" t="s">
        <v>43</v>
      </c>
      <c r="F322" s="125">
        <v>1165.7</v>
      </c>
      <c r="G322" s="120">
        <f>SUM(Ведомственная!G291)</f>
        <v>1165.7</v>
      </c>
    </row>
    <row r="323" spans="1:8" s="67" customFormat="1" ht="42.75">
      <c r="A323" s="24" t="s">
        <v>967</v>
      </c>
      <c r="B323" s="122" t="s">
        <v>349</v>
      </c>
      <c r="C323" s="122"/>
      <c r="D323" s="122"/>
      <c r="E323" s="122"/>
      <c r="F323" s="123">
        <f>SUM(F324)+F331</f>
        <v>188469.9</v>
      </c>
      <c r="G323" s="126"/>
      <c r="H323" s="87">
        <f>SUM(G325:G336)</f>
        <v>188469.9</v>
      </c>
    </row>
    <row r="324" spans="1:8" ht="30">
      <c r="A324" s="18" t="s">
        <v>320</v>
      </c>
      <c r="B324" s="124" t="s">
        <v>354</v>
      </c>
      <c r="C324" s="124"/>
      <c r="D324" s="124"/>
      <c r="E324" s="124"/>
      <c r="F324" s="125">
        <f>SUM(F325+F329)</f>
        <v>84553.5</v>
      </c>
      <c r="H324" s="53">
        <f>SUM(Ведомственная!G188+Ведомственная!G201)</f>
        <v>188469.9</v>
      </c>
    </row>
    <row r="325" spans="1:6" ht="15">
      <c r="A325" s="18" t="s">
        <v>34</v>
      </c>
      <c r="B325" s="124" t="s">
        <v>355</v>
      </c>
      <c r="C325" s="124"/>
      <c r="D325" s="124"/>
      <c r="E325" s="124"/>
      <c r="F325" s="125">
        <f>SUM(F326)</f>
        <v>84210.5</v>
      </c>
    </row>
    <row r="326" spans="1:6" ht="45">
      <c r="A326" s="18" t="s">
        <v>321</v>
      </c>
      <c r="B326" s="124" t="s">
        <v>356</v>
      </c>
      <c r="C326" s="124"/>
      <c r="D326" s="124"/>
      <c r="E326" s="124"/>
      <c r="F326" s="125">
        <f>SUM(F327:F328)</f>
        <v>84210.5</v>
      </c>
    </row>
    <row r="327" spans="1:7" ht="30">
      <c r="A327" s="18" t="s">
        <v>51</v>
      </c>
      <c r="B327" s="124" t="s">
        <v>356</v>
      </c>
      <c r="C327" s="124" t="s">
        <v>92</v>
      </c>
      <c r="D327" s="124" t="s">
        <v>12</v>
      </c>
      <c r="E327" s="124" t="s">
        <v>180</v>
      </c>
      <c r="F327" s="125">
        <v>84210.5</v>
      </c>
      <c r="G327" s="120">
        <f>SUM(Ведомственная!G205)</f>
        <v>84210.5</v>
      </c>
    </row>
    <row r="328" spans="1:7" ht="30" hidden="1">
      <c r="A328" s="22" t="s">
        <v>325</v>
      </c>
      <c r="B328" s="124" t="s">
        <v>356</v>
      </c>
      <c r="C328" s="124" t="s">
        <v>288</v>
      </c>
      <c r="D328" s="124" t="s">
        <v>12</v>
      </c>
      <c r="E328" s="124" t="s">
        <v>180</v>
      </c>
      <c r="F328" s="125"/>
      <c r="G328" s="120">
        <f>SUM(Ведомственная!G206)</f>
        <v>0</v>
      </c>
    </row>
    <row r="329" spans="1:7" ht="30">
      <c r="A329" s="22" t="s">
        <v>489</v>
      </c>
      <c r="B329" s="75" t="s">
        <v>842</v>
      </c>
      <c r="C329" s="75"/>
      <c r="D329" s="124"/>
      <c r="E329" s="124"/>
      <c r="F329" s="125">
        <f>SUM(F330)</f>
        <v>343</v>
      </c>
      <c r="G329" s="120"/>
    </row>
    <row r="330" spans="1:7" ht="30">
      <c r="A330" s="22" t="s">
        <v>325</v>
      </c>
      <c r="B330" s="75" t="s">
        <v>842</v>
      </c>
      <c r="C330" s="75" t="s">
        <v>288</v>
      </c>
      <c r="D330" s="124" t="s">
        <v>12</v>
      </c>
      <c r="E330" s="124" t="s">
        <v>180</v>
      </c>
      <c r="F330" s="125">
        <v>343</v>
      </c>
      <c r="G330" s="120">
        <f>SUM(Ведомственная!G208)</f>
        <v>343</v>
      </c>
    </row>
    <row r="331" spans="1:6" ht="30">
      <c r="A331" s="18" t="s">
        <v>317</v>
      </c>
      <c r="B331" s="124" t="s">
        <v>350</v>
      </c>
      <c r="C331" s="124"/>
      <c r="D331" s="124"/>
      <c r="E331" s="124"/>
      <c r="F331" s="125">
        <f>SUM(F332)</f>
        <v>103916.4</v>
      </c>
    </row>
    <row r="332" spans="1:6" ht="45">
      <c r="A332" s="18" t="s">
        <v>17</v>
      </c>
      <c r="B332" s="124" t="s">
        <v>351</v>
      </c>
      <c r="C332" s="124"/>
      <c r="D332" s="124"/>
      <c r="E332" s="124"/>
      <c r="F332" s="125">
        <f>SUM(F333+F335)</f>
        <v>103916.4</v>
      </c>
    </row>
    <row r="333" spans="1:6" ht="15">
      <c r="A333" s="18" t="s">
        <v>19</v>
      </c>
      <c r="B333" s="124" t="s">
        <v>352</v>
      </c>
      <c r="C333" s="124"/>
      <c r="D333" s="124"/>
      <c r="E333" s="124"/>
      <c r="F333" s="125">
        <f>SUM(F334)</f>
        <v>47960.4</v>
      </c>
    </row>
    <row r="334" spans="1:7" ht="15">
      <c r="A334" s="18" t="s">
        <v>21</v>
      </c>
      <c r="B334" s="124" t="s">
        <v>352</v>
      </c>
      <c r="C334" s="124" t="s">
        <v>97</v>
      </c>
      <c r="D334" s="124" t="s">
        <v>12</v>
      </c>
      <c r="E334" s="124" t="s">
        <v>14</v>
      </c>
      <c r="F334" s="125">
        <v>47960.4</v>
      </c>
      <c r="G334" s="53">
        <f>SUM(Ведомственная!G192)</f>
        <v>47960.4</v>
      </c>
    </row>
    <row r="335" spans="1:6" ht="15">
      <c r="A335" s="18" t="s">
        <v>318</v>
      </c>
      <c r="B335" s="124" t="s">
        <v>353</v>
      </c>
      <c r="C335" s="124"/>
      <c r="D335" s="124"/>
      <c r="E335" s="124"/>
      <c r="F335" s="125">
        <f>SUM(F336)</f>
        <v>55956</v>
      </c>
    </row>
    <row r="336" spans="1:7" ht="15">
      <c r="A336" s="18" t="s">
        <v>21</v>
      </c>
      <c r="B336" s="124" t="s">
        <v>353</v>
      </c>
      <c r="C336" s="124" t="s">
        <v>97</v>
      </c>
      <c r="D336" s="124" t="s">
        <v>12</v>
      </c>
      <c r="E336" s="124" t="s">
        <v>14</v>
      </c>
      <c r="F336" s="125">
        <v>55956</v>
      </c>
      <c r="G336" s="53">
        <f>SUM(Ведомственная!G194)</f>
        <v>55956</v>
      </c>
    </row>
    <row r="337" spans="1:8" s="67" customFormat="1" ht="42.75">
      <c r="A337" s="24" t="s">
        <v>968</v>
      </c>
      <c r="B337" s="122" t="s">
        <v>357</v>
      </c>
      <c r="C337" s="122"/>
      <c r="D337" s="122"/>
      <c r="E337" s="122"/>
      <c r="F337" s="123">
        <f>SUM(F338)</f>
        <v>22451</v>
      </c>
      <c r="G337" s="65"/>
      <c r="H337" s="87">
        <f>SUM(G338:G340)</f>
        <v>22451</v>
      </c>
    </row>
    <row r="338" spans="1:8" ht="15">
      <c r="A338" s="18" t="s">
        <v>34</v>
      </c>
      <c r="B338" s="124" t="s">
        <v>358</v>
      </c>
      <c r="C338" s="124"/>
      <c r="D338" s="124"/>
      <c r="E338" s="124"/>
      <c r="F338" s="125">
        <f>SUM(F339)</f>
        <v>22451</v>
      </c>
      <c r="H338" s="53">
        <f>SUM(Ведомственная!G209)</f>
        <v>22451</v>
      </c>
    </row>
    <row r="339" spans="1:6" ht="45">
      <c r="A339" s="18" t="s">
        <v>321</v>
      </c>
      <c r="B339" s="124" t="s">
        <v>359</v>
      </c>
      <c r="C339" s="124"/>
      <c r="D339" s="124"/>
      <c r="E339" s="124"/>
      <c r="F339" s="125">
        <f>SUM(F340)</f>
        <v>22451</v>
      </c>
    </row>
    <row r="340" spans="1:7" ht="30">
      <c r="A340" s="18" t="s">
        <v>51</v>
      </c>
      <c r="B340" s="124" t="s">
        <v>359</v>
      </c>
      <c r="C340" s="124" t="s">
        <v>92</v>
      </c>
      <c r="D340" s="124" t="s">
        <v>12</v>
      </c>
      <c r="E340" s="124" t="s">
        <v>180</v>
      </c>
      <c r="F340" s="125">
        <v>22451</v>
      </c>
      <c r="G340" s="53">
        <f>SUM(Ведомственная!G212)</f>
        <v>22451</v>
      </c>
    </row>
    <row r="341" spans="1:8" s="67" customFormat="1" ht="42.75">
      <c r="A341" s="24" t="s">
        <v>736</v>
      </c>
      <c r="B341" s="122" t="s">
        <v>338</v>
      </c>
      <c r="C341" s="122"/>
      <c r="D341" s="122"/>
      <c r="E341" s="122"/>
      <c r="F341" s="123">
        <f>SUM(F342,F352,F356)</f>
        <v>19551.9</v>
      </c>
      <c r="G341" s="65"/>
      <c r="H341" s="87">
        <f>SUM(G342:G359)</f>
        <v>19551.9</v>
      </c>
    </row>
    <row r="342" spans="1:8" ht="45">
      <c r="A342" s="18" t="s">
        <v>737</v>
      </c>
      <c r="B342" s="124" t="s">
        <v>339</v>
      </c>
      <c r="C342" s="124"/>
      <c r="D342" s="124"/>
      <c r="E342" s="124"/>
      <c r="F342" s="125">
        <f>SUM(F343,F348)</f>
        <v>19142.5</v>
      </c>
      <c r="H342" s="53">
        <f>SUM(Ведомственная!G155)</f>
        <v>19551.9</v>
      </c>
    </row>
    <row r="343" spans="1:6" ht="15">
      <c r="A343" s="18" t="s">
        <v>34</v>
      </c>
      <c r="B343" s="124" t="s">
        <v>340</v>
      </c>
      <c r="C343" s="124"/>
      <c r="D343" s="124"/>
      <c r="E343" s="124"/>
      <c r="F343" s="125">
        <f>SUM(F344)+F346</f>
        <v>1211.8</v>
      </c>
    </row>
    <row r="344" spans="1:6" ht="30">
      <c r="A344" s="18" t="s">
        <v>335</v>
      </c>
      <c r="B344" s="124" t="s">
        <v>341</v>
      </c>
      <c r="C344" s="124"/>
      <c r="D344" s="124"/>
      <c r="E344" s="124"/>
      <c r="F344" s="125">
        <f>SUM(F345)</f>
        <v>1166.8</v>
      </c>
    </row>
    <row r="345" spans="1:7" ht="30">
      <c r="A345" s="18" t="s">
        <v>51</v>
      </c>
      <c r="B345" s="124" t="s">
        <v>341</v>
      </c>
      <c r="C345" s="124" t="s">
        <v>92</v>
      </c>
      <c r="D345" s="124" t="s">
        <v>53</v>
      </c>
      <c r="E345" s="124" t="s">
        <v>180</v>
      </c>
      <c r="F345" s="125">
        <v>1166.8</v>
      </c>
      <c r="G345" s="53">
        <f>SUM(Ведомственная!G159)</f>
        <v>1166.8</v>
      </c>
    </row>
    <row r="346" spans="1:6" ht="30">
      <c r="A346" s="18" t="s">
        <v>336</v>
      </c>
      <c r="B346" s="124" t="s">
        <v>342</v>
      </c>
      <c r="C346" s="124"/>
      <c r="D346" s="124"/>
      <c r="E346" s="124"/>
      <c r="F346" s="125">
        <f>SUM(F347)</f>
        <v>45</v>
      </c>
    </row>
    <row r="347" spans="1:7" ht="30">
      <c r="A347" s="18" t="s">
        <v>51</v>
      </c>
      <c r="B347" s="124" t="s">
        <v>342</v>
      </c>
      <c r="C347" s="124" t="s">
        <v>92</v>
      </c>
      <c r="D347" s="124" t="s">
        <v>53</v>
      </c>
      <c r="E347" s="124" t="s">
        <v>180</v>
      </c>
      <c r="F347" s="125">
        <v>45</v>
      </c>
      <c r="G347" s="53">
        <f>SUM(Ведомственная!G161)</f>
        <v>45</v>
      </c>
    </row>
    <row r="348" spans="1:6" ht="30">
      <c r="A348" s="18" t="s">
        <v>44</v>
      </c>
      <c r="B348" s="124" t="s">
        <v>343</v>
      </c>
      <c r="C348" s="124"/>
      <c r="D348" s="124"/>
      <c r="E348" s="124"/>
      <c r="F348" s="125">
        <f>SUM(F349:F351)</f>
        <v>17930.7</v>
      </c>
    </row>
    <row r="349" spans="1:7" ht="45">
      <c r="A349" s="18" t="s">
        <v>50</v>
      </c>
      <c r="B349" s="124" t="s">
        <v>343</v>
      </c>
      <c r="C349" s="124" t="s">
        <v>90</v>
      </c>
      <c r="D349" s="124" t="s">
        <v>53</v>
      </c>
      <c r="E349" s="124" t="s">
        <v>180</v>
      </c>
      <c r="F349" s="125">
        <v>14692.6</v>
      </c>
      <c r="G349" s="53">
        <f>SUM(Ведомственная!G163)</f>
        <v>14692.6</v>
      </c>
    </row>
    <row r="350" spans="1:7" ht="30">
      <c r="A350" s="18" t="s">
        <v>51</v>
      </c>
      <c r="B350" s="124" t="s">
        <v>343</v>
      </c>
      <c r="C350" s="124" t="s">
        <v>92</v>
      </c>
      <c r="D350" s="124" t="s">
        <v>53</v>
      </c>
      <c r="E350" s="124" t="s">
        <v>180</v>
      </c>
      <c r="F350" s="125">
        <v>3218.3</v>
      </c>
      <c r="G350" s="53">
        <f>SUM(Ведомственная!G164)</f>
        <v>3218.3</v>
      </c>
    </row>
    <row r="351" spans="1:7" ht="15">
      <c r="A351" s="18" t="s">
        <v>21</v>
      </c>
      <c r="B351" s="124" t="s">
        <v>343</v>
      </c>
      <c r="C351" s="124" t="s">
        <v>97</v>
      </c>
      <c r="D351" s="124" t="s">
        <v>53</v>
      </c>
      <c r="E351" s="124" t="s">
        <v>180</v>
      </c>
      <c r="F351" s="125">
        <v>19.8</v>
      </c>
      <c r="G351" s="53">
        <f>SUM(Ведомственная!G165)</f>
        <v>19.8</v>
      </c>
    </row>
    <row r="352" spans="1:6" ht="45">
      <c r="A352" s="18" t="s">
        <v>337</v>
      </c>
      <c r="B352" s="124" t="s">
        <v>344</v>
      </c>
      <c r="C352" s="124"/>
      <c r="D352" s="124"/>
      <c r="E352" s="124"/>
      <c r="F352" s="125">
        <f>SUM(F353)</f>
        <v>100</v>
      </c>
    </row>
    <row r="353" spans="1:6" ht="15">
      <c r="A353" s="18" t="s">
        <v>34</v>
      </c>
      <c r="B353" s="124" t="s">
        <v>345</v>
      </c>
      <c r="C353" s="124"/>
      <c r="D353" s="124"/>
      <c r="E353" s="124"/>
      <c r="F353" s="125">
        <f>SUM(F354)</f>
        <v>100</v>
      </c>
    </row>
    <row r="354" spans="1:6" ht="30">
      <c r="A354" s="18" t="s">
        <v>336</v>
      </c>
      <c r="B354" s="124" t="s">
        <v>346</v>
      </c>
      <c r="C354" s="124"/>
      <c r="D354" s="124"/>
      <c r="E354" s="124"/>
      <c r="F354" s="125">
        <f>SUM(F355)</f>
        <v>100</v>
      </c>
    </row>
    <row r="355" spans="1:7" ht="30">
      <c r="A355" s="18" t="s">
        <v>51</v>
      </c>
      <c r="B355" s="124" t="s">
        <v>346</v>
      </c>
      <c r="C355" s="124" t="s">
        <v>92</v>
      </c>
      <c r="D355" s="124" t="s">
        <v>53</v>
      </c>
      <c r="E355" s="124" t="s">
        <v>180</v>
      </c>
      <c r="F355" s="125">
        <v>100</v>
      </c>
      <c r="G355" s="53">
        <f>SUM(Ведомственная!G169)</f>
        <v>100</v>
      </c>
    </row>
    <row r="356" spans="1:6" ht="30">
      <c r="A356" s="18" t="s">
        <v>738</v>
      </c>
      <c r="B356" s="124" t="s">
        <v>347</v>
      </c>
      <c r="C356" s="124"/>
      <c r="D356" s="124"/>
      <c r="E356" s="124"/>
      <c r="F356" s="125">
        <f>SUM(F357)</f>
        <v>309.4</v>
      </c>
    </row>
    <row r="357" spans="1:6" ht="15">
      <c r="A357" s="18" t="s">
        <v>34</v>
      </c>
      <c r="B357" s="124" t="s">
        <v>348</v>
      </c>
      <c r="C357" s="124"/>
      <c r="D357" s="124"/>
      <c r="E357" s="124"/>
      <c r="F357" s="125">
        <f>SUM(F358)</f>
        <v>309.4</v>
      </c>
    </row>
    <row r="358" spans="1:6" ht="45">
      <c r="A358" s="22" t="s">
        <v>331</v>
      </c>
      <c r="B358" s="124" t="s">
        <v>761</v>
      </c>
      <c r="C358" s="124"/>
      <c r="D358" s="124"/>
      <c r="E358" s="124"/>
      <c r="F358" s="125">
        <f>SUM(F359)</f>
        <v>309.4</v>
      </c>
    </row>
    <row r="359" spans="1:7" ht="27.75" customHeight="1">
      <c r="A359" s="18" t="s">
        <v>51</v>
      </c>
      <c r="B359" s="124" t="s">
        <v>761</v>
      </c>
      <c r="C359" s="124" t="s">
        <v>92</v>
      </c>
      <c r="D359" s="124" t="s">
        <v>53</v>
      </c>
      <c r="E359" s="124" t="s">
        <v>180</v>
      </c>
      <c r="F359" s="125">
        <v>309.4</v>
      </c>
      <c r="G359" s="53">
        <f>SUM(Ведомственная!G173)</f>
        <v>309.4</v>
      </c>
    </row>
    <row r="360" spans="1:8" s="128" customFormat="1" ht="42.75" hidden="1">
      <c r="A360" s="26" t="s">
        <v>724</v>
      </c>
      <c r="B360" s="95" t="s">
        <v>725</v>
      </c>
      <c r="C360" s="95"/>
      <c r="D360" s="95"/>
      <c r="E360" s="95"/>
      <c r="F360" s="86">
        <f>SUM(F361)</f>
        <v>0</v>
      </c>
      <c r="G360" s="127"/>
      <c r="H360" s="127"/>
    </row>
    <row r="361" spans="1:8" s="128" customFormat="1" ht="15" hidden="1">
      <c r="A361" s="25" t="s">
        <v>34</v>
      </c>
      <c r="B361" s="78" t="s">
        <v>726</v>
      </c>
      <c r="C361" s="78"/>
      <c r="D361" s="78"/>
      <c r="E361" s="78"/>
      <c r="F361" s="82">
        <f>SUM(F362)+F364</f>
        <v>0</v>
      </c>
      <c r="G361" s="127"/>
      <c r="H361" s="127"/>
    </row>
    <row r="362" spans="1:8" s="128" customFormat="1" ht="15" hidden="1">
      <c r="A362" s="25" t="s">
        <v>329</v>
      </c>
      <c r="B362" s="78" t="s">
        <v>727</v>
      </c>
      <c r="C362" s="78"/>
      <c r="D362" s="78"/>
      <c r="E362" s="78"/>
      <c r="F362" s="82">
        <f>SUM(F363)</f>
        <v>0</v>
      </c>
      <c r="G362" s="127"/>
      <c r="H362" s="127"/>
    </row>
    <row r="363" spans="1:8" s="128" customFormat="1" ht="30" hidden="1">
      <c r="A363" s="25" t="s">
        <v>51</v>
      </c>
      <c r="B363" s="78" t="s">
        <v>727</v>
      </c>
      <c r="C363" s="78" t="s">
        <v>92</v>
      </c>
      <c r="D363" s="78" t="s">
        <v>176</v>
      </c>
      <c r="E363" s="78" t="s">
        <v>53</v>
      </c>
      <c r="F363" s="82"/>
      <c r="G363" s="127">
        <f>SUM(Ведомственная!G340)</f>
        <v>0</v>
      </c>
      <c r="H363" s="127"/>
    </row>
    <row r="364" spans="1:8" s="128" customFormat="1" ht="30" hidden="1">
      <c r="A364" s="22" t="s">
        <v>866</v>
      </c>
      <c r="B364" s="75" t="s">
        <v>867</v>
      </c>
      <c r="C364" s="78"/>
      <c r="D364" s="78"/>
      <c r="E364" s="78"/>
      <c r="F364" s="82">
        <f>SUM(F365)</f>
        <v>0</v>
      </c>
      <c r="G364" s="127"/>
      <c r="H364" s="127"/>
    </row>
    <row r="365" spans="1:8" s="128" customFormat="1" ht="30" hidden="1">
      <c r="A365" s="22" t="s">
        <v>51</v>
      </c>
      <c r="B365" s="75" t="s">
        <v>867</v>
      </c>
      <c r="C365" s="78" t="s">
        <v>92</v>
      </c>
      <c r="D365" s="78" t="s">
        <v>176</v>
      </c>
      <c r="E365" s="78" t="s">
        <v>53</v>
      </c>
      <c r="F365" s="82"/>
      <c r="G365" s="127">
        <f>SUM(Ведомственная!G342)</f>
        <v>0</v>
      </c>
      <c r="H365" s="127"/>
    </row>
    <row r="366" spans="1:8" s="67" customFormat="1" ht="42.75">
      <c r="A366" s="61" t="s">
        <v>281</v>
      </c>
      <c r="B366" s="62" t="s">
        <v>282</v>
      </c>
      <c r="C366" s="62"/>
      <c r="D366" s="63"/>
      <c r="E366" s="63"/>
      <c r="F366" s="64">
        <f>SUM(F378)+F367+F371</f>
        <v>1211.1</v>
      </c>
      <c r="G366" s="65"/>
      <c r="H366" s="87">
        <f>SUM(G367:G379)</f>
        <v>1211.1</v>
      </c>
    </row>
    <row r="367" spans="1:8" ht="30">
      <c r="A367" s="18" t="s">
        <v>323</v>
      </c>
      <c r="B367" s="124" t="s">
        <v>369</v>
      </c>
      <c r="C367" s="124"/>
      <c r="D367" s="124"/>
      <c r="E367" s="124"/>
      <c r="F367" s="125">
        <f>SUM(F368)</f>
        <v>0</v>
      </c>
      <c r="H367" s="53">
        <f>SUM(Ведомственная!G292+Ведомственная!G358+Ведомственная!G427)</f>
        <v>1211.1</v>
      </c>
    </row>
    <row r="368" spans="1:6" ht="30">
      <c r="A368" s="18" t="s">
        <v>324</v>
      </c>
      <c r="B368" s="124" t="s">
        <v>370</v>
      </c>
      <c r="C368" s="124"/>
      <c r="D368" s="124"/>
      <c r="E368" s="124"/>
      <c r="F368" s="125">
        <f>SUM(F369:F370)</f>
        <v>0</v>
      </c>
    </row>
    <row r="369" spans="1:6" ht="30" hidden="1">
      <c r="A369" s="18" t="s">
        <v>325</v>
      </c>
      <c r="B369" s="124" t="s">
        <v>370</v>
      </c>
      <c r="C369" s="124" t="s">
        <v>288</v>
      </c>
      <c r="D369" s="124" t="s">
        <v>12</v>
      </c>
      <c r="E369" s="124" t="s">
        <v>180</v>
      </c>
      <c r="F369" s="125"/>
    </row>
    <row r="370" spans="1:7" ht="30">
      <c r="A370" s="18" t="s">
        <v>325</v>
      </c>
      <c r="B370" s="124" t="s">
        <v>370</v>
      </c>
      <c r="C370" s="124" t="s">
        <v>288</v>
      </c>
      <c r="D370" s="124" t="s">
        <v>176</v>
      </c>
      <c r="E370" s="124" t="s">
        <v>176</v>
      </c>
      <c r="F370" s="125">
        <v>0</v>
      </c>
      <c r="G370" s="53">
        <f>SUM(Ведомственная!G361)</f>
        <v>0</v>
      </c>
    </row>
    <row r="371" spans="1:6" ht="15">
      <c r="A371" s="18" t="s">
        <v>326</v>
      </c>
      <c r="B371" s="124" t="s">
        <v>371</v>
      </c>
      <c r="C371" s="124"/>
      <c r="D371" s="124"/>
      <c r="E371" s="124"/>
      <c r="F371" s="125">
        <f>SUM(F375)+F372</f>
        <v>1211.1</v>
      </c>
    </row>
    <row r="372" spans="1:6" ht="15">
      <c r="A372" s="22" t="s">
        <v>34</v>
      </c>
      <c r="B372" s="75" t="s">
        <v>722</v>
      </c>
      <c r="C372" s="124"/>
      <c r="D372" s="124"/>
      <c r="E372" s="124"/>
      <c r="F372" s="125">
        <f>SUM(F373)</f>
        <v>171.8</v>
      </c>
    </row>
    <row r="373" spans="1:6" ht="15">
      <c r="A373" s="22" t="s">
        <v>322</v>
      </c>
      <c r="B373" s="75" t="s">
        <v>723</v>
      </c>
      <c r="C373" s="124"/>
      <c r="D373" s="124"/>
      <c r="E373" s="124"/>
      <c r="F373" s="125">
        <f>SUM(F374)</f>
        <v>171.8</v>
      </c>
    </row>
    <row r="374" spans="1:7" ht="30">
      <c r="A374" s="22" t="s">
        <v>51</v>
      </c>
      <c r="B374" s="75" t="s">
        <v>723</v>
      </c>
      <c r="C374" s="124" t="s">
        <v>92</v>
      </c>
      <c r="D374" s="124" t="s">
        <v>176</v>
      </c>
      <c r="E374" s="124" t="s">
        <v>43</v>
      </c>
      <c r="F374" s="125">
        <v>171.8</v>
      </c>
      <c r="G374" s="53">
        <f>SUM(Ведомственная!G299)</f>
        <v>171.8</v>
      </c>
    </row>
    <row r="375" spans="1:6" ht="27.75" customHeight="1">
      <c r="A375" s="18" t="s">
        <v>324</v>
      </c>
      <c r="B375" s="124" t="s">
        <v>372</v>
      </c>
      <c r="C375" s="124"/>
      <c r="D375" s="124"/>
      <c r="E375" s="124"/>
      <c r="F375" s="125">
        <f>SUM(F376:F377)</f>
        <v>1039.3</v>
      </c>
    </row>
    <row r="376" spans="1:7" ht="30" hidden="1">
      <c r="A376" s="18" t="s">
        <v>325</v>
      </c>
      <c r="B376" s="124" t="s">
        <v>372</v>
      </c>
      <c r="C376" s="124" t="s">
        <v>288</v>
      </c>
      <c r="D376" s="124" t="s">
        <v>176</v>
      </c>
      <c r="E376" s="124" t="s">
        <v>43</v>
      </c>
      <c r="F376" s="125"/>
      <c r="G376" s="53">
        <f>SUM(Ведомственная!G301)</f>
        <v>0</v>
      </c>
    </row>
    <row r="377" spans="1:7" ht="30">
      <c r="A377" s="18" t="s">
        <v>325</v>
      </c>
      <c r="B377" s="124" t="s">
        <v>372</v>
      </c>
      <c r="C377" s="124" t="s">
        <v>288</v>
      </c>
      <c r="D377" s="124" t="s">
        <v>176</v>
      </c>
      <c r="E377" s="124" t="s">
        <v>176</v>
      </c>
      <c r="F377" s="125">
        <v>1039.3</v>
      </c>
      <c r="G377" s="53">
        <f>SUM(Ведомственная!G364)</f>
        <v>1039.3</v>
      </c>
    </row>
    <row r="378" spans="1:6" ht="30" hidden="1">
      <c r="A378" s="74" t="s">
        <v>293</v>
      </c>
      <c r="B378" s="70" t="s">
        <v>283</v>
      </c>
      <c r="C378" s="70"/>
      <c r="D378" s="71"/>
      <c r="E378" s="71"/>
      <c r="F378" s="72">
        <f>SUM(F379)</f>
        <v>0</v>
      </c>
    </row>
    <row r="379" spans="1:7" ht="15" hidden="1">
      <c r="A379" s="74" t="s">
        <v>41</v>
      </c>
      <c r="B379" s="70" t="s">
        <v>283</v>
      </c>
      <c r="C379" s="70">
        <v>300</v>
      </c>
      <c r="D379" s="71" t="s">
        <v>30</v>
      </c>
      <c r="E379" s="71" t="s">
        <v>53</v>
      </c>
      <c r="F379" s="72"/>
      <c r="G379" s="53">
        <f>SUM(Ведомственная!G429)</f>
        <v>0</v>
      </c>
    </row>
    <row r="380" spans="1:8" s="67" customFormat="1" ht="28.5">
      <c r="A380" s="24" t="s">
        <v>969</v>
      </c>
      <c r="B380" s="122" t="s">
        <v>360</v>
      </c>
      <c r="C380" s="122"/>
      <c r="D380" s="122"/>
      <c r="E380" s="122"/>
      <c r="F380" s="123">
        <f>SUM(F388)+F381</f>
        <v>6778.900000000001</v>
      </c>
      <c r="G380" s="65"/>
      <c r="H380" s="87">
        <f>SUM(G381:G392)</f>
        <v>6778.900000000001</v>
      </c>
    </row>
    <row r="381" spans="1:8" ht="30">
      <c r="A381" s="18" t="s">
        <v>324</v>
      </c>
      <c r="B381" s="129" t="s">
        <v>383</v>
      </c>
      <c r="C381" s="129"/>
      <c r="D381" s="129"/>
      <c r="E381" s="129"/>
      <c r="F381" s="130">
        <f>SUM(F382:F387)</f>
        <v>973.5</v>
      </c>
      <c r="H381" s="53">
        <f>SUM(Ведомственная!G494+Ведомственная!G484+Ведомственная!G417+Ведомственная!G412+Ведомственная!G365+Ведомственная!G238+Ведомственная!G213)</f>
        <v>6778.900000000001</v>
      </c>
    </row>
    <row r="382" spans="1:7" ht="30" hidden="1">
      <c r="A382" s="18" t="s">
        <v>325</v>
      </c>
      <c r="B382" s="129" t="s">
        <v>383</v>
      </c>
      <c r="C382" s="129" t="s">
        <v>288</v>
      </c>
      <c r="D382" s="129" t="s">
        <v>12</v>
      </c>
      <c r="E382" s="129" t="s">
        <v>180</v>
      </c>
      <c r="F382" s="130"/>
      <c r="G382" s="53">
        <f>SUM(Ведомственная!G215)</f>
        <v>0</v>
      </c>
    </row>
    <row r="383" spans="1:7" ht="27.75" customHeight="1">
      <c r="A383" s="18" t="s">
        <v>325</v>
      </c>
      <c r="B383" s="129" t="s">
        <v>383</v>
      </c>
      <c r="C383" s="129" t="s">
        <v>288</v>
      </c>
      <c r="D383" s="129" t="s">
        <v>176</v>
      </c>
      <c r="E383" s="129" t="s">
        <v>176</v>
      </c>
      <c r="F383" s="130">
        <v>659.2</v>
      </c>
      <c r="G383" s="53">
        <f>SUM(Ведомственная!G367)</f>
        <v>659.2</v>
      </c>
    </row>
    <row r="384" spans="1:7" ht="30" hidden="1">
      <c r="A384" s="18" t="s">
        <v>325</v>
      </c>
      <c r="B384" s="129" t="s">
        <v>383</v>
      </c>
      <c r="C384" s="129" t="s">
        <v>288</v>
      </c>
      <c r="D384" s="129" t="s">
        <v>116</v>
      </c>
      <c r="E384" s="129" t="s">
        <v>53</v>
      </c>
      <c r="F384" s="130"/>
      <c r="G384" s="53">
        <f>SUM(Ведомственная!G414)</f>
        <v>0</v>
      </c>
    </row>
    <row r="385" spans="1:7" ht="30">
      <c r="A385" s="18" t="s">
        <v>325</v>
      </c>
      <c r="B385" s="129" t="s">
        <v>383</v>
      </c>
      <c r="C385" s="129" t="s">
        <v>288</v>
      </c>
      <c r="D385" s="129" t="s">
        <v>14</v>
      </c>
      <c r="E385" s="129" t="s">
        <v>33</v>
      </c>
      <c r="F385" s="130">
        <v>104.3</v>
      </c>
      <c r="G385" s="53">
        <f>SUM(Ведомственная!G419)</f>
        <v>104.3</v>
      </c>
    </row>
    <row r="386" spans="1:7" ht="30">
      <c r="A386" s="18" t="s">
        <v>325</v>
      </c>
      <c r="B386" s="129" t="s">
        <v>383</v>
      </c>
      <c r="C386" s="129" t="s">
        <v>288</v>
      </c>
      <c r="D386" s="129" t="s">
        <v>177</v>
      </c>
      <c r="E386" s="129" t="s">
        <v>43</v>
      </c>
      <c r="F386" s="130">
        <v>200</v>
      </c>
      <c r="G386" s="53">
        <f>SUM(Ведомственная!G486)</f>
        <v>200</v>
      </c>
    </row>
    <row r="387" spans="1:7" ht="30">
      <c r="A387" s="18" t="s">
        <v>325</v>
      </c>
      <c r="B387" s="129" t="s">
        <v>383</v>
      </c>
      <c r="C387" s="129" t="s">
        <v>288</v>
      </c>
      <c r="D387" s="129" t="s">
        <v>177</v>
      </c>
      <c r="E387" s="129" t="s">
        <v>176</v>
      </c>
      <c r="F387" s="130">
        <v>10</v>
      </c>
      <c r="G387" s="53">
        <f>SUM(Ведомственная!G496)</f>
        <v>10</v>
      </c>
    </row>
    <row r="388" spans="1:6" ht="30">
      <c r="A388" s="18" t="s">
        <v>741</v>
      </c>
      <c r="B388" s="124" t="s">
        <v>361</v>
      </c>
      <c r="C388" s="124"/>
      <c r="D388" s="124"/>
      <c r="E388" s="124"/>
      <c r="F388" s="125">
        <f>SUM(F389)</f>
        <v>5805.400000000001</v>
      </c>
    </row>
    <row r="389" spans="1:6" ht="30">
      <c r="A389" s="18" t="s">
        <v>44</v>
      </c>
      <c r="B389" s="124" t="s">
        <v>362</v>
      </c>
      <c r="C389" s="124"/>
      <c r="D389" s="124"/>
      <c r="E389" s="124"/>
      <c r="F389" s="125">
        <f>SUM(F390:F392)</f>
        <v>5805.400000000001</v>
      </c>
    </row>
    <row r="390" spans="1:7" ht="45">
      <c r="A390" s="18" t="s">
        <v>50</v>
      </c>
      <c r="B390" s="124" t="s">
        <v>362</v>
      </c>
      <c r="C390" s="124" t="s">
        <v>90</v>
      </c>
      <c r="D390" s="124" t="s">
        <v>12</v>
      </c>
      <c r="E390" s="124" t="s">
        <v>23</v>
      </c>
      <c r="F390" s="125">
        <v>4777.5</v>
      </c>
      <c r="G390" s="53">
        <f>SUM(Ведомственная!G241)</f>
        <v>4777.5</v>
      </c>
    </row>
    <row r="391" spans="1:7" ht="30">
      <c r="A391" s="18" t="s">
        <v>51</v>
      </c>
      <c r="B391" s="124" t="s">
        <v>362</v>
      </c>
      <c r="C391" s="124" t="s">
        <v>92</v>
      </c>
      <c r="D391" s="124" t="s">
        <v>12</v>
      </c>
      <c r="E391" s="124" t="s">
        <v>23</v>
      </c>
      <c r="F391" s="125">
        <v>1006.1</v>
      </c>
      <c r="G391" s="53">
        <f>SUM(Ведомственная!G242)</f>
        <v>1006.1</v>
      </c>
    </row>
    <row r="392" spans="1:7" ht="15">
      <c r="A392" s="18" t="s">
        <v>21</v>
      </c>
      <c r="B392" s="124" t="s">
        <v>362</v>
      </c>
      <c r="C392" s="124" t="s">
        <v>97</v>
      </c>
      <c r="D392" s="124" t="s">
        <v>12</v>
      </c>
      <c r="E392" s="124" t="s">
        <v>23</v>
      </c>
      <c r="F392" s="125">
        <v>21.8</v>
      </c>
      <c r="G392" s="53">
        <f>SUM(Ведомственная!G243)</f>
        <v>21.8</v>
      </c>
    </row>
    <row r="393" spans="1:8" s="67" customFormat="1" ht="28.5">
      <c r="A393" s="61" t="s">
        <v>745</v>
      </c>
      <c r="B393" s="62" t="s">
        <v>279</v>
      </c>
      <c r="C393" s="62"/>
      <c r="D393" s="63"/>
      <c r="E393" s="63"/>
      <c r="F393" s="64">
        <f>SUM(F394+F400)</f>
        <v>6270</v>
      </c>
      <c r="G393" s="65"/>
      <c r="H393" s="87">
        <f>SUM(G396:G403)</f>
        <v>6270</v>
      </c>
    </row>
    <row r="394" spans="1:8" ht="14.25" customHeight="1">
      <c r="A394" s="74" t="s">
        <v>34</v>
      </c>
      <c r="B394" s="70" t="s">
        <v>290</v>
      </c>
      <c r="C394" s="70"/>
      <c r="D394" s="71"/>
      <c r="E394" s="71"/>
      <c r="F394" s="72">
        <f>SUM(F395)+F397</f>
        <v>721.6</v>
      </c>
      <c r="H394" s="53">
        <f>SUM(Ведомственная!G380+Ведомственная!G389)</f>
        <v>6270</v>
      </c>
    </row>
    <row r="395" spans="1:6" ht="45" hidden="1">
      <c r="A395" s="74" t="s">
        <v>331</v>
      </c>
      <c r="B395" s="70" t="s">
        <v>332</v>
      </c>
      <c r="C395" s="70"/>
      <c r="D395" s="71"/>
      <c r="E395" s="71"/>
      <c r="F395" s="72">
        <f>SUM(F396)</f>
        <v>0</v>
      </c>
    </row>
    <row r="396" spans="1:7" ht="15" hidden="1">
      <c r="A396" s="74" t="s">
        <v>91</v>
      </c>
      <c r="B396" s="70" t="s">
        <v>332</v>
      </c>
      <c r="C396" s="71" t="s">
        <v>92</v>
      </c>
      <c r="D396" s="71"/>
      <c r="E396" s="71"/>
      <c r="F396" s="72"/>
      <c r="G396" s="53">
        <f>SUM(Ведомственная!G392)</f>
        <v>0</v>
      </c>
    </row>
    <row r="397" spans="1:6" ht="45">
      <c r="A397" s="74" t="s">
        <v>331</v>
      </c>
      <c r="B397" s="70" t="s">
        <v>332</v>
      </c>
      <c r="C397" s="70"/>
      <c r="D397" s="71"/>
      <c r="E397" s="71"/>
      <c r="F397" s="72">
        <f>SUM(F398:F399)</f>
        <v>721.6</v>
      </c>
    </row>
    <row r="398" spans="1:7" ht="45">
      <c r="A398" s="74" t="s">
        <v>50</v>
      </c>
      <c r="B398" s="70" t="s">
        <v>332</v>
      </c>
      <c r="C398" s="70">
        <v>100</v>
      </c>
      <c r="D398" s="71" t="s">
        <v>77</v>
      </c>
      <c r="E398" s="71" t="s">
        <v>176</v>
      </c>
      <c r="F398" s="72">
        <v>0</v>
      </c>
      <c r="G398" s="53">
        <f>SUM(Ведомственная!G394)</f>
        <v>0</v>
      </c>
    </row>
    <row r="399" spans="1:7" ht="30">
      <c r="A399" s="74" t="s">
        <v>51</v>
      </c>
      <c r="B399" s="70" t="s">
        <v>332</v>
      </c>
      <c r="C399" s="71" t="s">
        <v>92</v>
      </c>
      <c r="D399" s="71" t="s">
        <v>77</v>
      </c>
      <c r="E399" s="71" t="s">
        <v>176</v>
      </c>
      <c r="F399" s="72">
        <v>721.6</v>
      </c>
      <c r="G399" s="53">
        <f>SUM(Ведомственная!G395)</f>
        <v>721.6</v>
      </c>
    </row>
    <row r="400" spans="1:6" ht="30">
      <c r="A400" s="74" t="s">
        <v>44</v>
      </c>
      <c r="B400" s="70" t="s">
        <v>280</v>
      </c>
      <c r="C400" s="70"/>
      <c r="D400" s="71"/>
      <c r="E400" s="71"/>
      <c r="F400" s="72">
        <f>SUM(F401:F403)</f>
        <v>5548.4</v>
      </c>
    </row>
    <row r="401" spans="1:7" ht="45">
      <c r="A401" s="74" t="s">
        <v>50</v>
      </c>
      <c r="B401" s="70" t="s">
        <v>280</v>
      </c>
      <c r="C401" s="71" t="s">
        <v>90</v>
      </c>
      <c r="D401" s="71" t="s">
        <v>77</v>
      </c>
      <c r="E401" s="71" t="s">
        <v>53</v>
      </c>
      <c r="F401" s="72">
        <v>4764.7</v>
      </c>
      <c r="G401" s="53">
        <f>SUM(Ведомственная!G382)</f>
        <v>4764.7</v>
      </c>
    </row>
    <row r="402" spans="1:7" ht="30">
      <c r="A402" s="74" t="s">
        <v>51</v>
      </c>
      <c r="B402" s="70" t="s">
        <v>280</v>
      </c>
      <c r="C402" s="71" t="s">
        <v>92</v>
      </c>
      <c r="D402" s="71" t="s">
        <v>77</v>
      </c>
      <c r="E402" s="71" t="s">
        <v>53</v>
      </c>
      <c r="F402" s="72">
        <v>723.7</v>
      </c>
      <c r="G402" s="53">
        <f>SUM(Ведомственная!G383)</f>
        <v>723.7</v>
      </c>
    </row>
    <row r="403" spans="1:7" ht="15">
      <c r="A403" s="74" t="s">
        <v>21</v>
      </c>
      <c r="B403" s="70" t="s">
        <v>280</v>
      </c>
      <c r="C403" s="71" t="s">
        <v>97</v>
      </c>
      <c r="D403" s="71" t="s">
        <v>77</v>
      </c>
      <c r="E403" s="71" t="s">
        <v>53</v>
      </c>
      <c r="F403" s="72">
        <v>60</v>
      </c>
      <c r="G403" s="53">
        <f>SUM(Ведомственная!G384)</f>
        <v>60</v>
      </c>
    </row>
    <row r="404" spans="1:8" s="67" customFormat="1" ht="42.75">
      <c r="A404" s="61" t="s">
        <v>970</v>
      </c>
      <c r="B404" s="62" t="s">
        <v>244</v>
      </c>
      <c r="C404" s="62"/>
      <c r="D404" s="63"/>
      <c r="E404" s="63"/>
      <c r="F404" s="64">
        <f>SUM(F405)+F421+F417+F419</f>
        <v>16371.6</v>
      </c>
      <c r="G404" s="65"/>
      <c r="H404" s="87">
        <f>SUM(G405:G425)</f>
        <v>16371.6</v>
      </c>
    </row>
    <row r="405" spans="1:8" ht="42" customHeight="1">
      <c r="A405" s="74" t="s">
        <v>245</v>
      </c>
      <c r="B405" s="70" t="s">
        <v>246</v>
      </c>
      <c r="C405" s="70"/>
      <c r="D405" s="71"/>
      <c r="E405" s="71"/>
      <c r="F405" s="72">
        <f>SUM(F408)+F406+F415</f>
        <v>15768.2</v>
      </c>
      <c r="H405" s="53">
        <f>SUM(Ведомственная!G112+Ведомственная!G244+Ведомственная!G302)</f>
        <v>16371.599999999999</v>
      </c>
    </row>
    <row r="406" spans="1:6" ht="25.5" customHeight="1" hidden="1">
      <c r="A406" s="22" t="s">
        <v>588</v>
      </c>
      <c r="B406" s="70" t="s">
        <v>589</v>
      </c>
      <c r="C406" s="101"/>
      <c r="D406" s="131"/>
      <c r="E406" s="118"/>
      <c r="F406" s="130">
        <f>F407</f>
        <v>0</v>
      </c>
    </row>
    <row r="407" spans="1:7" ht="24.75" customHeight="1" hidden="1">
      <c r="A407" s="22" t="s">
        <v>325</v>
      </c>
      <c r="B407" s="70" t="s">
        <v>589</v>
      </c>
      <c r="C407" s="101" t="s">
        <v>288</v>
      </c>
      <c r="D407" s="71" t="s">
        <v>116</v>
      </c>
      <c r="E407" s="71" t="s">
        <v>33</v>
      </c>
      <c r="F407" s="130"/>
      <c r="G407" s="53">
        <f>Ведомственная!G401</f>
        <v>0</v>
      </c>
    </row>
    <row r="408" spans="1:6" ht="30">
      <c r="A408" s="74" t="s">
        <v>79</v>
      </c>
      <c r="B408" s="70" t="s">
        <v>247</v>
      </c>
      <c r="C408" s="70"/>
      <c r="D408" s="71"/>
      <c r="E408" s="71"/>
      <c r="F408" s="72">
        <f>SUM(F409)</f>
        <v>15767.2</v>
      </c>
    </row>
    <row r="409" spans="1:6" ht="30">
      <c r="A409" s="74" t="s">
        <v>248</v>
      </c>
      <c r="B409" s="70" t="s">
        <v>249</v>
      </c>
      <c r="C409" s="70"/>
      <c r="D409" s="71"/>
      <c r="E409" s="71"/>
      <c r="F409" s="72">
        <f>SUM(F410:F414)</f>
        <v>15767.2</v>
      </c>
    </row>
    <row r="410" spans="1:7" ht="29.25" customHeight="1">
      <c r="A410" s="74" t="s">
        <v>51</v>
      </c>
      <c r="B410" s="70" t="s">
        <v>249</v>
      </c>
      <c r="C410" s="70">
        <v>200</v>
      </c>
      <c r="D410" s="71" t="s">
        <v>33</v>
      </c>
      <c r="E410" s="71">
        <v>13</v>
      </c>
      <c r="F410" s="72">
        <v>9181.9</v>
      </c>
      <c r="G410" s="53">
        <f>SUM(Ведомственная!G116)</f>
        <v>9181.9</v>
      </c>
    </row>
    <row r="411" spans="1:7" ht="27.75" customHeight="1">
      <c r="A411" s="74" t="s">
        <v>51</v>
      </c>
      <c r="B411" s="70" t="s">
        <v>249</v>
      </c>
      <c r="C411" s="70">
        <v>200</v>
      </c>
      <c r="D411" s="71" t="s">
        <v>176</v>
      </c>
      <c r="E411" s="71" t="s">
        <v>43</v>
      </c>
      <c r="F411" s="72">
        <v>2464.5</v>
      </c>
      <c r="G411" s="53">
        <f>SUM(Ведомственная!G306)</f>
        <v>2464.5</v>
      </c>
    </row>
    <row r="412" spans="1:7" ht="27" customHeight="1" hidden="1">
      <c r="A412" s="74" t="s">
        <v>51</v>
      </c>
      <c r="B412" s="70" t="s">
        <v>249</v>
      </c>
      <c r="C412" s="70">
        <v>200</v>
      </c>
      <c r="D412" s="71" t="s">
        <v>116</v>
      </c>
      <c r="E412" s="71" t="s">
        <v>43</v>
      </c>
      <c r="F412" s="72"/>
      <c r="G412" s="53">
        <f>SUM(Ведомственная!G407)</f>
        <v>0</v>
      </c>
    </row>
    <row r="413" spans="1:7" ht="30">
      <c r="A413" s="22" t="s">
        <v>325</v>
      </c>
      <c r="B413" s="70" t="s">
        <v>249</v>
      </c>
      <c r="C413" s="70">
        <v>400</v>
      </c>
      <c r="D413" s="71" t="s">
        <v>176</v>
      </c>
      <c r="E413" s="71" t="s">
        <v>43</v>
      </c>
      <c r="F413" s="72">
        <v>4115.8</v>
      </c>
      <c r="G413" s="53">
        <f>SUM(Ведомственная!G307)</f>
        <v>4115.8</v>
      </c>
    </row>
    <row r="414" spans="1:7" ht="15">
      <c r="A414" s="74" t="s">
        <v>21</v>
      </c>
      <c r="B414" s="70" t="s">
        <v>249</v>
      </c>
      <c r="C414" s="70">
        <v>800</v>
      </c>
      <c r="D414" s="71" t="s">
        <v>33</v>
      </c>
      <c r="E414" s="71">
        <v>13</v>
      </c>
      <c r="F414" s="72">
        <v>5</v>
      </c>
      <c r="G414" s="53">
        <f>SUM(Ведомственная!G117)</f>
        <v>5</v>
      </c>
    </row>
    <row r="415" spans="1:6" ht="45">
      <c r="A415" s="74" t="s">
        <v>937</v>
      </c>
      <c r="B415" s="70" t="s">
        <v>938</v>
      </c>
      <c r="C415" s="70"/>
      <c r="D415" s="71"/>
      <c r="E415" s="71"/>
      <c r="F415" s="72">
        <f>SUM(F416)</f>
        <v>1</v>
      </c>
    </row>
    <row r="416" spans="1:7" ht="30">
      <c r="A416" s="74" t="s">
        <v>51</v>
      </c>
      <c r="B416" s="70" t="s">
        <v>938</v>
      </c>
      <c r="C416" s="70">
        <v>200</v>
      </c>
      <c r="D416" s="71" t="s">
        <v>33</v>
      </c>
      <c r="E416" s="71">
        <v>13</v>
      </c>
      <c r="F416" s="72">
        <v>1</v>
      </c>
      <c r="G416" s="53">
        <f>SUM(Ведомственная!G119)</f>
        <v>1</v>
      </c>
    </row>
    <row r="417" spans="1:6" ht="45">
      <c r="A417" s="74" t="s">
        <v>269</v>
      </c>
      <c r="B417" s="70" t="s">
        <v>270</v>
      </c>
      <c r="C417" s="71"/>
      <c r="D417" s="71"/>
      <c r="E417" s="71"/>
      <c r="F417" s="72">
        <f>SUM(F418)</f>
        <v>319</v>
      </c>
    </row>
    <row r="418" spans="1:7" ht="30">
      <c r="A418" s="74" t="s">
        <v>51</v>
      </c>
      <c r="B418" s="70" t="s">
        <v>270</v>
      </c>
      <c r="C418" s="71" t="s">
        <v>92</v>
      </c>
      <c r="D418" s="71" t="s">
        <v>12</v>
      </c>
      <c r="E418" s="71" t="s">
        <v>23</v>
      </c>
      <c r="F418" s="72">
        <v>319</v>
      </c>
      <c r="G418" s="53">
        <f>SUM(Ведомственная!G246)</f>
        <v>319</v>
      </c>
    </row>
    <row r="419" spans="1:6" ht="30">
      <c r="A419" s="22" t="s">
        <v>878</v>
      </c>
      <c r="B419" s="70" t="s">
        <v>880</v>
      </c>
      <c r="C419" s="71"/>
      <c r="D419" s="71"/>
      <c r="E419" s="71"/>
      <c r="F419" s="72">
        <f>SUM(F420)</f>
        <v>50</v>
      </c>
    </row>
    <row r="420" spans="1:7" ht="30">
      <c r="A420" s="22" t="s">
        <v>51</v>
      </c>
      <c r="B420" s="70" t="s">
        <v>880</v>
      </c>
      <c r="C420" s="71" t="s">
        <v>92</v>
      </c>
      <c r="D420" s="71" t="s">
        <v>12</v>
      </c>
      <c r="E420" s="71" t="s">
        <v>23</v>
      </c>
      <c r="F420" s="72">
        <v>50</v>
      </c>
      <c r="G420" s="53">
        <f>SUM(Ведомственная!G248)</f>
        <v>50</v>
      </c>
    </row>
    <row r="421" spans="1:6" ht="30">
      <c r="A421" s="74" t="s">
        <v>250</v>
      </c>
      <c r="B421" s="70" t="s">
        <v>251</v>
      </c>
      <c r="C421" s="70"/>
      <c r="D421" s="71"/>
      <c r="E421" s="71"/>
      <c r="F421" s="72">
        <f>SUM(F422)</f>
        <v>234.4</v>
      </c>
    </row>
    <row r="422" spans="1:6" ht="30">
      <c r="A422" s="74" t="s">
        <v>79</v>
      </c>
      <c r="B422" s="70" t="s">
        <v>252</v>
      </c>
      <c r="C422" s="70"/>
      <c r="D422" s="71"/>
      <c r="E422" s="71"/>
      <c r="F422" s="72">
        <f>SUM(F423)</f>
        <v>234.4</v>
      </c>
    </row>
    <row r="423" spans="1:6" ht="30">
      <c r="A423" s="74" t="s">
        <v>248</v>
      </c>
      <c r="B423" s="70" t="s">
        <v>253</v>
      </c>
      <c r="C423" s="70"/>
      <c r="D423" s="71"/>
      <c r="E423" s="71"/>
      <c r="F423" s="72">
        <f>SUM(F424:F425)</f>
        <v>234.4</v>
      </c>
    </row>
    <row r="424" spans="1:7" ht="28.5" customHeight="1">
      <c r="A424" s="74" t="s">
        <v>51</v>
      </c>
      <c r="B424" s="70" t="s">
        <v>253</v>
      </c>
      <c r="C424" s="70">
        <v>200</v>
      </c>
      <c r="D424" s="71" t="s">
        <v>33</v>
      </c>
      <c r="E424" s="71">
        <v>13</v>
      </c>
      <c r="F424" s="72">
        <v>234.4</v>
      </c>
      <c r="G424" s="53">
        <f>SUM(Ведомственная!G123)</f>
        <v>234.4</v>
      </c>
    </row>
    <row r="425" spans="1:7" ht="15" hidden="1">
      <c r="A425" s="74" t="s">
        <v>21</v>
      </c>
      <c r="B425" s="70" t="s">
        <v>253</v>
      </c>
      <c r="C425" s="70">
        <v>800</v>
      </c>
      <c r="D425" s="71" t="s">
        <v>33</v>
      </c>
      <c r="E425" s="71">
        <v>13</v>
      </c>
      <c r="F425" s="72"/>
      <c r="G425" s="53">
        <f>SUM(Ведомственная!G124)</f>
        <v>0</v>
      </c>
    </row>
    <row r="426" spans="1:8" s="67" customFormat="1" ht="29.25" customHeight="1">
      <c r="A426" s="61" t="s">
        <v>971</v>
      </c>
      <c r="B426" s="62" t="s">
        <v>273</v>
      </c>
      <c r="C426" s="63"/>
      <c r="D426" s="63"/>
      <c r="E426" s="63"/>
      <c r="F426" s="64">
        <f>SUM(F427)+F431+F433</f>
        <v>52294.2</v>
      </c>
      <c r="G426" s="65"/>
      <c r="H426" s="87">
        <f>SUM(G427:G438)</f>
        <v>52294.2</v>
      </c>
    </row>
    <row r="427" spans="1:8" ht="30">
      <c r="A427" s="74" t="s">
        <v>274</v>
      </c>
      <c r="B427" s="70" t="s">
        <v>276</v>
      </c>
      <c r="C427" s="71"/>
      <c r="D427" s="71"/>
      <c r="E427" s="71"/>
      <c r="F427" s="72">
        <f>SUM(F429)+F428</f>
        <v>500</v>
      </c>
      <c r="H427" s="53">
        <f>SUM(Ведомственная!G438)</f>
        <v>51794.2</v>
      </c>
    </row>
    <row r="428" spans="1:7" ht="15">
      <c r="A428" s="74" t="s">
        <v>91</v>
      </c>
      <c r="B428" s="70" t="s">
        <v>276</v>
      </c>
      <c r="C428" s="71" t="s">
        <v>92</v>
      </c>
      <c r="D428" s="101" t="s">
        <v>176</v>
      </c>
      <c r="E428" s="101" t="s">
        <v>176</v>
      </c>
      <c r="F428" s="72">
        <v>500</v>
      </c>
      <c r="G428" s="53">
        <f>SUM(Ведомственная!G370)</f>
        <v>500</v>
      </c>
    </row>
    <row r="429" spans="1:6" ht="30" hidden="1">
      <c r="A429" s="22" t="s">
        <v>489</v>
      </c>
      <c r="B429" s="101" t="s">
        <v>490</v>
      </c>
      <c r="C429" s="101"/>
      <c r="D429" s="101"/>
      <c r="E429" s="101"/>
      <c r="F429" s="131">
        <f>SUM(F430)</f>
        <v>0</v>
      </c>
    </row>
    <row r="430" spans="1:7" ht="30" hidden="1">
      <c r="A430" s="22" t="s">
        <v>325</v>
      </c>
      <c r="B430" s="101" t="s">
        <v>490</v>
      </c>
      <c r="C430" s="101" t="s">
        <v>288</v>
      </c>
      <c r="D430" s="101" t="s">
        <v>176</v>
      </c>
      <c r="E430" s="101" t="s">
        <v>176</v>
      </c>
      <c r="F430" s="131"/>
      <c r="G430" s="53">
        <f>SUM(Ведомственная!G372)</f>
        <v>0</v>
      </c>
    </row>
    <row r="431" spans="1:6" ht="75" hidden="1">
      <c r="A431" s="74" t="s">
        <v>284</v>
      </c>
      <c r="B431" s="70" t="s">
        <v>285</v>
      </c>
      <c r="C431" s="70"/>
      <c r="D431" s="71"/>
      <c r="E431" s="71"/>
      <c r="F431" s="72">
        <f>SUM(F432)</f>
        <v>0</v>
      </c>
    </row>
    <row r="432" spans="1:7" ht="30" hidden="1">
      <c r="A432" s="22" t="s">
        <v>325</v>
      </c>
      <c r="B432" s="70" t="s">
        <v>285</v>
      </c>
      <c r="C432" s="70">
        <v>400</v>
      </c>
      <c r="D432" s="71" t="s">
        <v>30</v>
      </c>
      <c r="E432" s="71" t="s">
        <v>77</v>
      </c>
      <c r="F432" s="72"/>
      <c r="G432" s="53">
        <f>SUM(Ведомственная!G448)</f>
        <v>0</v>
      </c>
    </row>
    <row r="433" spans="1:6" ht="60">
      <c r="A433" s="74" t="s">
        <v>481</v>
      </c>
      <c r="B433" s="70" t="s">
        <v>485</v>
      </c>
      <c r="C433" s="70"/>
      <c r="D433" s="71"/>
      <c r="E433" s="71"/>
      <c r="F433" s="72">
        <f>SUM(F434)</f>
        <v>51794.2</v>
      </c>
    </row>
    <row r="434" spans="1:6" ht="90">
      <c r="A434" s="74" t="s">
        <v>480</v>
      </c>
      <c r="B434" s="70" t="s">
        <v>486</v>
      </c>
      <c r="C434" s="70"/>
      <c r="D434" s="71"/>
      <c r="E434" s="71"/>
      <c r="F434" s="72">
        <f>SUM(F435+F437)</f>
        <v>51794.2</v>
      </c>
    </row>
    <row r="435" spans="1:6" ht="60">
      <c r="A435" s="22" t="s">
        <v>286</v>
      </c>
      <c r="B435" s="70" t="s">
        <v>487</v>
      </c>
      <c r="C435" s="70"/>
      <c r="D435" s="71"/>
      <c r="E435" s="71"/>
      <c r="F435" s="72">
        <f>SUM(F436)</f>
        <v>21781.6</v>
      </c>
    </row>
    <row r="436" spans="1:7" ht="30">
      <c r="A436" s="74" t="s">
        <v>287</v>
      </c>
      <c r="B436" s="70" t="s">
        <v>487</v>
      </c>
      <c r="C436" s="70">
        <v>400</v>
      </c>
      <c r="D436" s="71" t="s">
        <v>30</v>
      </c>
      <c r="E436" s="71" t="s">
        <v>12</v>
      </c>
      <c r="F436" s="72">
        <v>21781.6</v>
      </c>
      <c r="G436" s="53">
        <f>SUM(Ведомственная!G442)</f>
        <v>21781.6</v>
      </c>
    </row>
    <row r="437" spans="1:6" ht="45">
      <c r="A437" s="74" t="s">
        <v>289</v>
      </c>
      <c r="B437" s="71" t="s">
        <v>587</v>
      </c>
      <c r="C437" s="70"/>
      <c r="D437" s="71"/>
      <c r="E437" s="71"/>
      <c r="F437" s="72">
        <f>SUM(F438)</f>
        <v>30012.6</v>
      </c>
    </row>
    <row r="438" spans="1:7" ht="30">
      <c r="A438" s="74" t="s">
        <v>287</v>
      </c>
      <c r="B438" s="71" t="s">
        <v>587</v>
      </c>
      <c r="C438" s="71" t="s">
        <v>288</v>
      </c>
      <c r="D438" s="71" t="s">
        <v>30</v>
      </c>
      <c r="E438" s="71" t="s">
        <v>12</v>
      </c>
      <c r="F438" s="72">
        <v>30012.6</v>
      </c>
      <c r="G438" s="53">
        <f>SUM(Ведомственная!G444)</f>
        <v>30012.6</v>
      </c>
    </row>
    <row r="439" spans="1:8" s="67" customFormat="1" ht="28.5">
      <c r="A439" s="11" t="s">
        <v>973</v>
      </c>
      <c r="B439" s="132" t="s">
        <v>255</v>
      </c>
      <c r="C439" s="132"/>
      <c r="D439" s="132"/>
      <c r="E439" s="132"/>
      <c r="F439" s="100">
        <f>F440</f>
        <v>78</v>
      </c>
      <c r="G439" s="65"/>
      <c r="H439" s="87">
        <f>SUM(G440:G442)</f>
        <v>78</v>
      </c>
    </row>
    <row r="440" spans="1:8" ht="15">
      <c r="A440" s="28" t="s">
        <v>34</v>
      </c>
      <c r="B440" s="133" t="s">
        <v>441</v>
      </c>
      <c r="C440" s="133"/>
      <c r="D440" s="133"/>
      <c r="E440" s="133"/>
      <c r="F440" s="76">
        <f>F441</f>
        <v>78</v>
      </c>
      <c r="H440" s="53">
        <f>SUM(Ведомственная!G1004)</f>
        <v>78</v>
      </c>
    </row>
    <row r="441" spans="1:6" ht="15">
      <c r="A441" s="134" t="s">
        <v>158</v>
      </c>
      <c r="B441" s="133" t="s">
        <v>442</v>
      </c>
      <c r="C441" s="133"/>
      <c r="D441" s="133"/>
      <c r="E441" s="133"/>
      <c r="F441" s="76">
        <f>F442</f>
        <v>78</v>
      </c>
    </row>
    <row r="442" spans="1:7" ht="30">
      <c r="A442" s="28" t="s">
        <v>51</v>
      </c>
      <c r="B442" s="133" t="s">
        <v>442</v>
      </c>
      <c r="C442" s="133" t="s">
        <v>92</v>
      </c>
      <c r="D442" s="133" t="s">
        <v>116</v>
      </c>
      <c r="E442" s="133" t="s">
        <v>116</v>
      </c>
      <c r="F442" s="76">
        <v>78</v>
      </c>
      <c r="G442" s="53">
        <f>SUM(Ведомственная!G1006)</f>
        <v>78</v>
      </c>
    </row>
    <row r="443" spans="1:8" ht="42.75">
      <c r="A443" s="11" t="s">
        <v>972</v>
      </c>
      <c r="B443" s="132" t="s">
        <v>443</v>
      </c>
      <c r="C443" s="132"/>
      <c r="D443" s="132"/>
      <c r="E443" s="132"/>
      <c r="F443" s="100">
        <f>F444</f>
        <v>78.5</v>
      </c>
      <c r="H443" s="90">
        <f>SUM(G444:G446)</f>
        <v>78.5</v>
      </c>
    </row>
    <row r="444" spans="1:8" ht="15">
      <c r="A444" s="28" t="s">
        <v>34</v>
      </c>
      <c r="B444" s="133" t="s">
        <v>444</v>
      </c>
      <c r="C444" s="133"/>
      <c r="D444" s="133"/>
      <c r="E444" s="133"/>
      <c r="F444" s="76">
        <f>F445</f>
        <v>78.5</v>
      </c>
      <c r="H444" s="53">
        <f>SUM(Ведомственная!G1007)</f>
        <v>78.5</v>
      </c>
    </row>
    <row r="445" spans="1:6" ht="15">
      <c r="A445" s="134" t="s">
        <v>158</v>
      </c>
      <c r="B445" s="133" t="s">
        <v>445</v>
      </c>
      <c r="C445" s="133"/>
      <c r="D445" s="133"/>
      <c r="E445" s="133"/>
      <c r="F445" s="76">
        <f>F446</f>
        <v>78.5</v>
      </c>
    </row>
    <row r="446" spans="1:7" ht="30">
      <c r="A446" s="28" t="s">
        <v>51</v>
      </c>
      <c r="B446" s="133" t="s">
        <v>445</v>
      </c>
      <c r="C446" s="133" t="s">
        <v>92</v>
      </c>
      <c r="D446" s="133" t="s">
        <v>116</v>
      </c>
      <c r="E446" s="133" t="s">
        <v>116</v>
      </c>
      <c r="F446" s="76">
        <v>78.5</v>
      </c>
      <c r="G446" s="53">
        <f>SUM(Ведомственная!G1009)</f>
        <v>78.5</v>
      </c>
    </row>
    <row r="447" spans="1:8" ht="28.5">
      <c r="A447" s="11" t="s">
        <v>755</v>
      </c>
      <c r="B447" s="95" t="s">
        <v>118</v>
      </c>
      <c r="C447" s="95"/>
      <c r="D447" s="95"/>
      <c r="E447" s="95"/>
      <c r="F447" s="86">
        <f>F448+F461+F469+F475+F483+F492+F502+F536</f>
        <v>245538.39999999997</v>
      </c>
      <c r="H447" s="90">
        <f>SUM(G451:G541)</f>
        <v>245538.40000000002</v>
      </c>
    </row>
    <row r="448" spans="1:8" ht="15">
      <c r="A448" s="28" t="s">
        <v>128</v>
      </c>
      <c r="B448" s="78" t="s">
        <v>129</v>
      </c>
      <c r="C448" s="78"/>
      <c r="D448" s="78"/>
      <c r="E448" s="78"/>
      <c r="F448" s="82">
        <f>F449+F456+F452</f>
        <v>74618.8</v>
      </c>
      <c r="H448" s="53">
        <f>SUM(Ведомственная!G1104+Ведомственная!G1130+Ведомственная!G1187)</f>
        <v>245538.4</v>
      </c>
    </row>
    <row r="449" spans="1:6" ht="45">
      <c r="A449" s="28" t="s">
        <v>25</v>
      </c>
      <c r="B449" s="78" t="s">
        <v>130</v>
      </c>
      <c r="C449" s="78"/>
      <c r="D449" s="78"/>
      <c r="E449" s="78"/>
      <c r="F449" s="82">
        <f>F450</f>
        <v>44546.3</v>
      </c>
    </row>
    <row r="450" spans="1:6" ht="15">
      <c r="A450" s="28" t="s">
        <v>131</v>
      </c>
      <c r="B450" s="78" t="s">
        <v>132</v>
      </c>
      <c r="C450" s="78"/>
      <c r="D450" s="78"/>
      <c r="E450" s="78"/>
      <c r="F450" s="82">
        <f>F451</f>
        <v>44546.3</v>
      </c>
    </row>
    <row r="451" spans="1:7" ht="30">
      <c r="A451" s="28" t="s">
        <v>124</v>
      </c>
      <c r="B451" s="78" t="s">
        <v>132</v>
      </c>
      <c r="C451" s="78" t="s">
        <v>125</v>
      </c>
      <c r="D451" s="78" t="s">
        <v>14</v>
      </c>
      <c r="E451" s="78" t="s">
        <v>33</v>
      </c>
      <c r="F451" s="82">
        <v>44546.3</v>
      </c>
      <c r="G451" s="53">
        <f>SUM(Ведомственная!G1134)</f>
        <v>44546.3</v>
      </c>
    </row>
    <row r="452" spans="1:6" ht="15">
      <c r="A452" s="28" t="s">
        <v>156</v>
      </c>
      <c r="B452" s="77" t="s">
        <v>855</v>
      </c>
      <c r="C452" s="78"/>
      <c r="D452" s="78"/>
      <c r="E452" s="78"/>
      <c r="F452" s="82">
        <f>SUM(F453)</f>
        <v>144.9</v>
      </c>
    </row>
    <row r="453" spans="1:6" ht="15">
      <c r="A453" s="74" t="s">
        <v>131</v>
      </c>
      <c r="B453" s="77" t="s">
        <v>856</v>
      </c>
      <c r="C453" s="78"/>
      <c r="D453" s="78"/>
      <c r="E453" s="78"/>
      <c r="F453" s="82">
        <f>SUM(F454)</f>
        <v>144.9</v>
      </c>
    </row>
    <row r="454" spans="1:6" ht="15">
      <c r="A454" s="28" t="s">
        <v>417</v>
      </c>
      <c r="B454" s="77" t="s">
        <v>857</v>
      </c>
      <c r="C454" s="78"/>
      <c r="D454" s="78"/>
      <c r="E454" s="78"/>
      <c r="F454" s="82">
        <f>SUM(F455)</f>
        <v>144.9</v>
      </c>
    </row>
    <row r="455" spans="1:7" ht="30">
      <c r="A455" s="28" t="s">
        <v>71</v>
      </c>
      <c r="B455" s="77" t="s">
        <v>857</v>
      </c>
      <c r="C455" s="78" t="s">
        <v>125</v>
      </c>
      <c r="D455" s="78" t="s">
        <v>14</v>
      </c>
      <c r="E455" s="78" t="s">
        <v>33</v>
      </c>
      <c r="F455" s="82">
        <v>144.9</v>
      </c>
      <c r="G455" s="53">
        <f>SUM(Ведомственная!G1138)</f>
        <v>144.9</v>
      </c>
    </row>
    <row r="456" spans="1:6" ht="30">
      <c r="A456" s="28" t="s">
        <v>44</v>
      </c>
      <c r="B456" s="78" t="s">
        <v>133</v>
      </c>
      <c r="C456" s="78"/>
      <c r="D456" s="78"/>
      <c r="E456" s="78"/>
      <c r="F456" s="82">
        <f>F457</f>
        <v>29927.600000000002</v>
      </c>
    </row>
    <row r="457" spans="1:6" ht="15">
      <c r="A457" s="28" t="s">
        <v>131</v>
      </c>
      <c r="B457" s="78" t="s">
        <v>134</v>
      </c>
      <c r="C457" s="78"/>
      <c r="D457" s="78"/>
      <c r="E457" s="78"/>
      <c r="F457" s="82">
        <f>F458+F459+F460</f>
        <v>29927.600000000002</v>
      </c>
    </row>
    <row r="458" spans="1:7" ht="60">
      <c r="A458" s="28" t="s">
        <v>135</v>
      </c>
      <c r="B458" s="78" t="s">
        <v>134</v>
      </c>
      <c r="C458" s="78" t="s">
        <v>90</v>
      </c>
      <c r="D458" s="78" t="s">
        <v>14</v>
      </c>
      <c r="E458" s="78" t="s">
        <v>33</v>
      </c>
      <c r="F458" s="82">
        <v>24736.9</v>
      </c>
      <c r="G458" s="53">
        <f>SUM(Ведомственная!G1141)</f>
        <v>24736.9</v>
      </c>
    </row>
    <row r="459" spans="1:7" ht="30">
      <c r="A459" s="28" t="s">
        <v>51</v>
      </c>
      <c r="B459" s="78" t="s">
        <v>134</v>
      </c>
      <c r="C459" s="78" t="s">
        <v>92</v>
      </c>
      <c r="D459" s="78" t="s">
        <v>14</v>
      </c>
      <c r="E459" s="78" t="s">
        <v>33</v>
      </c>
      <c r="F459" s="76">
        <v>4818</v>
      </c>
      <c r="G459" s="120">
        <f>SUM(Ведомственная!G1142)</f>
        <v>4818</v>
      </c>
    </row>
    <row r="460" spans="1:7" ht="15">
      <c r="A460" s="28" t="s">
        <v>21</v>
      </c>
      <c r="B460" s="78" t="s">
        <v>134</v>
      </c>
      <c r="C460" s="78" t="s">
        <v>97</v>
      </c>
      <c r="D460" s="78" t="s">
        <v>14</v>
      </c>
      <c r="E460" s="78" t="s">
        <v>33</v>
      </c>
      <c r="F460" s="82">
        <v>372.7</v>
      </c>
      <c r="G460" s="53">
        <f>SUM(Ведомственная!G1143)</f>
        <v>372.7</v>
      </c>
    </row>
    <row r="461" spans="1:6" ht="15">
      <c r="A461" s="28" t="s">
        <v>119</v>
      </c>
      <c r="B461" s="78" t="s">
        <v>120</v>
      </c>
      <c r="C461" s="78"/>
      <c r="D461" s="78"/>
      <c r="E461" s="78"/>
      <c r="F461" s="82">
        <f>F462+F465</f>
        <v>84851.3</v>
      </c>
    </row>
    <row r="462" spans="1:6" ht="45">
      <c r="A462" s="28" t="s">
        <v>25</v>
      </c>
      <c r="B462" s="78" t="s">
        <v>121</v>
      </c>
      <c r="C462" s="78"/>
      <c r="D462" s="78"/>
      <c r="E462" s="78"/>
      <c r="F462" s="82">
        <f>F463</f>
        <v>84675.2</v>
      </c>
    </row>
    <row r="463" spans="1:6" ht="15">
      <c r="A463" s="28" t="s">
        <v>122</v>
      </c>
      <c r="B463" s="78" t="s">
        <v>123</v>
      </c>
      <c r="C463" s="78"/>
      <c r="D463" s="78"/>
      <c r="E463" s="78"/>
      <c r="F463" s="82">
        <f>F464</f>
        <v>84675.2</v>
      </c>
    </row>
    <row r="464" spans="1:7" ht="30">
      <c r="A464" s="28" t="s">
        <v>124</v>
      </c>
      <c r="B464" s="78" t="s">
        <v>123</v>
      </c>
      <c r="C464" s="78" t="s">
        <v>125</v>
      </c>
      <c r="D464" s="78" t="s">
        <v>116</v>
      </c>
      <c r="E464" s="78" t="s">
        <v>53</v>
      </c>
      <c r="F464" s="82">
        <v>84675.2</v>
      </c>
      <c r="G464" s="53">
        <f>SUM(Ведомственная!G1108)</f>
        <v>84675.2</v>
      </c>
    </row>
    <row r="465" spans="1:6" ht="15">
      <c r="A465" s="28" t="s">
        <v>156</v>
      </c>
      <c r="B465" s="77" t="s">
        <v>851</v>
      </c>
      <c r="C465" s="78"/>
      <c r="D465" s="78"/>
      <c r="E465" s="78"/>
      <c r="F465" s="82">
        <f>SUM(F466)</f>
        <v>176.1</v>
      </c>
    </row>
    <row r="466" spans="1:6" ht="15">
      <c r="A466" s="28" t="s">
        <v>438</v>
      </c>
      <c r="B466" s="77" t="s">
        <v>852</v>
      </c>
      <c r="C466" s="78"/>
      <c r="D466" s="78"/>
      <c r="E466" s="78"/>
      <c r="F466" s="82">
        <f>SUM(F467)</f>
        <v>176.1</v>
      </c>
    </row>
    <row r="467" spans="1:6" ht="15">
      <c r="A467" s="28" t="s">
        <v>417</v>
      </c>
      <c r="B467" s="77" t="s">
        <v>853</v>
      </c>
      <c r="C467" s="78"/>
      <c r="D467" s="78"/>
      <c r="E467" s="78"/>
      <c r="F467" s="82">
        <f>SUM(F468)</f>
        <v>176.1</v>
      </c>
    </row>
    <row r="468" spans="1:7" ht="30">
      <c r="A468" s="28" t="s">
        <v>71</v>
      </c>
      <c r="B468" s="77" t="s">
        <v>853</v>
      </c>
      <c r="C468" s="78" t="s">
        <v>125</v>
      </c>
      <c r="D468" s="78"/>
      <c r="E468" s="78"/>
      <c r="F468" s="82">
        <v>176.1</v>
      </c>
      <c r="G468" s="53">
        <f>SUM(Ведомственная!G1112)</f>
        <v>176.1</v>
      </c>
    </row>
    <row r="469" spans="1:6" ht="15">
      <c r="A469" s="28" t="s">
        <v>136</v>
      </c>
      <c r="B469" s="78" t="s">
        <v>137</v>
      </c>
      <c r="C469" s="78"/>
      <c r="D469" s="78"/>
      <c r="E469" s="78"/>
      <c r="F469" s="82">
        <f>F470</f>
        <v>57527.299999999996</v>
      </c>
    </row>
    <row r="470" spans="1:6" ht="30">
      <c r="A470" s="28" t="s">
        <v>44</v>
      </c>
      <c r="B470" s="78" t="s">
        <v>138</v>
      </c>
      <c r="C470" s="78"/>
      <c r="D470" s="78"/>
      <c r="E470" s="78"/>
      <c r="F470" s="82">
        <f>F471</f>
        <v>57527.299999999996</v>
      </c>
    </row>
    <row r="471" spans="1:6" ht="15">
      <c r="A471" s="28" t="s">
        <v>139</v>
      </c>
      <c r="B471" s="78" t="s">
        <v>140</v>
      </c>
      <c r="C471" s="78"/>
      <c r="D471" s="78"/>
      <c r="E471" s="78"/>
      <c r="F471" s="82">
        <f>F472+F473+F474</f>
        <v>57527.299999999996</v>
      </c>
    </row>
    <row r="472" spans="1:7" ht="45">
      <c r="A472" s="74" t="s">
        <v>50</v>
      </c>
      <c r="B472" s="78" t="s">
        <v>140</v>
      </c>
      <c r="C472" s="78" t="s">
        <v>90</v>
      </c>
      <c r="D472" s="78" t="s">
        <v>14</v>
      </c>
      <c r="E472" s="78" t="s">
        <v>33</v>
      </c>
      <c r="F472" s="82">
        <v>51546.6</v>
      </c>
      <c r="G472" s="53">
        <f>SUM(Ведомственная!G1147)</f>
        <v>51546.6</v>
      </c>
    </row>
    <row r="473" spans="1:7" ht="30">
      <c r="A473" s="28" t="s">
        <v>51</v>
      </c>
      <c r="B473" s="78" t="s">
        <v>140</v>
      </c>
      <c r="C473" s="78" t="s">
        <v>92</v>
      </c>
      <c r="D473" s="78" t="s">
        <v>14</v>
      </c>
      <c r="E473" s="78" t="s">
        <v>33</v>
      </c>
      <c r="F473" s="76">
        <v>5474.1</v>
      </c>
      <c r="G473" s="53">
        <f>SUM(Ведомственная!G1148)</f>
        <v>5474.1</v>
      </c>
    </row>
    <row r="474" spans="1:7" ht="15">
      <c r="A474" s="28" t="s">
        <v>21</v>
      </c>
      <c r="B474" s="78" t="s">
        <v>140</v>
      </c>
      <c r="C474" s="78" t="s">
        <v>97</v>
      </c>
      <c r="D474" s="78" t="s">
        <v>14</v>
      </c>
      <c r="E474" s="78" t="s">
        <v>33</v>
      </c>
      <c r="F474" s="82">
        <v>506.6</v>
      </c>
      <c r="G474" s="53">
        <f>SUM(Ведомственная!G1149)</f>
        <v>506.6</v>
      </c>
    </row>
    <row r="475" spans="1:6" ht="30">
      <c r="A475" s="28" t="s">
        <v>141</v>
      </c>
      <c r="B475" s="78" t="s">
        <v>142</v>
      </c>
      <c r="C475" s="78"/>
      <c r="D475" s="78"/>
      <c r="E475" s="78"/>
      <c r="F475" s="82">
        <f>F476+F479</f>
        <v>10453.800000000001</v>
      </c>
    </row>
    <row r="476" spans="1:6" ht="45">
      <c r="A476" s="28" t="s">
        <v>25</v>
      </c>
      <c r="B476" s="78" t="s">
        <v>143</v>
      </c>
      <c r="C476" s="78"/>
      <c r="D476" s="78"/>
      <c r="E476" s="78"/>
      <c r="F476" s="82">
        <f>F477</f>
        <v>10129.2</v>
      </c>
    </row>
    <row r="477" spans="1:6" ht="15">
      <c r="A477" s="28" t="s">
        <v>144</v>
      </c>
      <c r="B477" s="78" t="s">
        <v>145</v>
      </c>
      <c r="C477" s="78"/>
      <c r="D477" s="78"/>
      <c r="E477" s="78"/>
      <c r="F477" s="82">
        <f>F478</f>
        <v>10129.2</v>
      </c>
    </row>
    <row r="478" spans="1:7" ht="30">
      <c r="A478" s="28" t="s">
        <v>124</v>
      </c>
      <c r="B478" s="78" t="s">
        <v>145</v>
      </c>
      <c r="C478" s="78" t="s">
        <v>125</v>
      </c>
      <c r="D478" s="78" t="s">
        <v>14</v>
      </c>
      <c r="E478" s="78" t="s">
        <v>33</v>
      </c>
      <c r="F478" s="82">
        <v>10129.2</v>
      </c>
      <c r="G478" s="53">
        <f>SUM(Ведомственная!G1153)</f>
        <v>10129.2</v>
      </c>
    </row>
    <row r="479" spans="1:6" ht="15">
      <c r="A479" s="28" t="s">
        <v>156</v>
      </c>
      <c r="B479" s="78" t="s">
        <v>858</v>
      </c>
      <c r="C479" s="78"/>
      <c r="D479" s="78"/>
      <c r="E479" s="78"/>
      <c r="F479" s="82">
        <f>F480</f>
        <v>324.6</v>
      </c>
    </row>
    <row r="480" spans="1:6" ht="15">
      <c r="A480" s="28" t="s">
        <v>144</v>
      </c>
      <c r="B480" s="78" t="s">
        <v>859</v>
      </c>
      <c r="C480" s="78"/>
      <c r="D480" s="78"/>
      <c r="E480" s="78"/>
      <c r="F480" s="82">
        <f>F481</f>
        <v>324.6</v>
      </c>
    </row>
    <row r="481" spans="1:6" ht="15">
      <c r="A481" s="28" t="s">
        <v>417</v>
      </c>
      <c r="B481" s="78" t="s">
        <v>860</v>
      </c>
      <c r="C481" s="78"/>
      <c r="D481" s="78"/>
      <c r="E481" s="78"/>
      <c r="F481" s="82">
        <v>324.6</v>
      </c>
    </row>
    <row r="482" spans="1:7" ht="30">
      <c r="A482" s="28" t="s">
        <v>71</v>
      </c>
      <c r="B482" s="78" t="s">
        <v>860</v>
      </c>
      <c r="C482" s="78" t="s">
        <v>125</v>
      </c>
      <c r="D482" s="78" t="s">
        <v>14</v>
      </c>
      <c r="E482" s="78" t="s">
        <v>33</v>
      </c>
      <c r="F482" s="82">
        <v>324.6</v>
      </c>
      <c r="G482" s="53">
        <f>SUM(Ведомственная!G1157)</f>
        <v>324.6</v>
      </c>
    </row>
    <row r="483" spans="1:6" ht="30">
      <c r="A483" s="28" t="s">
        <v>154</v>
      </c>
      <c r="B483" s="78" t="s">
        <v>155</v>
      </c>
      <c r="C483" s="78"/>
      <c r="D483" s="78"/>
      <c r="E483" s="78"/>
      <c r="F483" s="82">
        <f>F487+F484</f>
        <v>172.3</v>
      </c>
    </row>
    <row r="484" spans="1:6" ht="15" hidden="1">
      <c r="A484" s="28" t="s">
        <v>34</v>
      </c>
      <c r="B484" s="78" t="s">
        <v>596</v>
      </c>
      <c r="C484" s="78"/>
      <c r="D484" s="78"/>
      <c r="E484" s="78"/>
      <c r="F484" s="82">
        <f>F485</f>
        <v>0</v>
      </c>
    </row>
    <row r="485" spans="1:6" ht="15" hidden="1">
      <c r="A485" s="28" t="s">
        <v>131</v>
      </c>
      <c r="B485" s="78" t="s">
        <v>597</v>
      </c>
      <c r="C485" s="78"/>
      <c r="D485" s="78"/>
      <c r="E485" s="78"/>
      <c r="F485" s="82">
        <f>F486</f>
        <v>0</v>
      </c>
    </row>
    <row r="486" spans="1:7" ht="30" hidden="1">
      <c r="A486" s="28" t="s">
        <v>51</v>
      </c>
      <c r="B486" s="78" t="s">
        <v>597</v>
      </c>
      <c r="C486" s="78" t="s">
        <v>92</v>
      </c>
      <c r="D486" s="78" t="s">
        <v>14</v>
      </c>
      <c r="E486" s="78" t="s">
        <v>12</v>
      </c>
      <c r="F486" s="82"/>
      <c r="G486" s="53">
        <f>Ведомственная!G1191</f>
        <v>0</v>
      </c>
    </row>
    <row r="487" spans="1:6" ht="15">
      <c r="A487" s="28" t="s">
        <v>156</v>
      </c>
      <c r="B487" s="78" t="s">
        <v>157</v>
      </c>
      <c r="C487" s="78"/>
      <c r="D487" s="78"/>
      <c r="E487" s="78"/>
      <c r="F487" s="82">
        <f>F488</f>
        <v>172.3</v>
      </c>
    </row>
    <row r="488" spans="1:6" ht="15">
      <c r="A488" s="28" t="s">
        <v>144</v>
      </c>
      <c r="B488" s="78" t="s">
        <v>594</v>
      </c>
      <c r="C488" s="78"/>
      <c r="D488" s="78"/>
      <c r="E488" s="78"/>
      <c r="F488" s="82">
        <f>F489</f>
        <v>172.3</v>
      </c>
    </row>
    <row r="489" spans="1:6" ht="15">
      <c r="A489" s="28" t="s">
        <v>417</v>
      </c>
      <c r="B489" s="78" t="s">
        <v>595</v>
      </c>
      <c r="C489" s="78"/>
      <c r="D489" s="78"/>
      <c r="E489" s="78"/>
      <c r="F489" s="82">
        <f>F491+F490</f>
        <v>172.3</v>
      </c>
    </row>
    <row r="490" spans="1:7" ht="35.25" customHeight="1">
      <c r="A490" s="28" t="s">
        <v>71</v>
      </c>
      <c r="B490" s="78" t="s">
        <v>595</v>
      </c>
      <c r="C490" s="78" t="s">
        <v>125</v>
      </c>
      <c r="D490" s="78" t="s">
        <v>14</v>
      </c>
      <c r="E490" s="78" t="s">
        <v>33</v>
      </c>
      <c r="F490" s="82">
        <v>172.3</v>
      </c>
      <c r="G490" s="53">
        <f>SUM(Ведомственная!G1162)</f>
        <v>172.3</v>
      </c>
    </row>
    <row r="491" spans="1:7" ht="30" hidden="1">
      <c r="A491" s="28" t="s">
        <v>71</v>
      </c>
      <c r="B491" s="78" t="s">
        <v>595</v>
      </c>
      <c r="C491" s="78" t="s">
        <v>125</v>
      </c>
      <c r="D491" s="78" t="s">
        <v>14</v>
      </c>
      <c r="E491" s="78" t="s">
        <v>12</v>
      </c>
      <c r="F491" s="82"/>
      <c r="G491" s="53">
        <f>Ведомственная!G1195</f>
        <v>0</v>
      </c>
    </row>
    <row r="492" spans="1:6" ht="15">
      <c r="A492" s="28" t="s">
        <v>159</v>
      </c>
      <c r="B492" s="78" t="s">
        <v>160</v>
      </c>
      <c r="C492" s="78"/>
      <c r="D492" s="78"/>
      <c r="E492" s="78"/>
      <c r="F492" s="82">
        <f>F493+F498</f>
        <v>4976.799999999999</v>
      </c>
    </row>
    <row r="493" spans="1:6" ht="15">
      <c r="A493" s="28" t="s">
        <v>34</v>
      </c>
      <c r="B493" s="78" t="s">
        <v>598</v>
      </c>
      <c r="C493" s="78"/>
      <c r="D493" s="78"/>
      <c r="E493" s="78"/>
      <c r="F493" s="82">
        <f>F494</f>
        <v>3376.7999999999997</v>
      </c>
    </row>
    <row r="494" spans="1:6" ht="14.25" customHeight="1">
      <c r="A494" s="28" t="s">
        <v>158</v>
      </c>
      <c r="B494" s="78" t="s">
        <v>599</v>
      </c>
      <c r="C494" s="78"/>
      <c r="D494" s="78"/>
      <c r="E494" s="78"/>
      <c r="F494" s="82">
        <f>F495+F496+F497</f>
        <v>3376.7999999999997</v>
      </c>
    </row>
    <row r="495" spans="1:7" ht="60">
      <c r="A495" s="28" t="s">
        <v>135</v>
      </c>
      <c r="B495" s="78" t="s">
        <v>599</v>
      </c>
      <c r="C495" s="78" t="s">
        <v>90</v>
      </c>
      <c r="D495" s="78" t="s">
        <v>14</v>
      </c>
      <c r="E495" s="78" t="s">
        <v>12</v>
      </c>
      <c r="F495" s="82">
        <v>50.1</v>
      </c>
      <c r="G495" s="53">
        <f>Ведомственная!G1199</f>
        <v>50.1</v>
      </c>
    </row>
    <row r="496" spans="1:7" ht="30">
      <c r="A496" s="28" t="s">
        <v>51</v>
      </c>
      <c r="B496" s="78" t="s">
        <v>599</v>
      </c>
      <c r="C496" s="78" t="s">
        <v>92</v>
      </c>
      <c r="D496" s="78" t="s">
        <v>14</v>
      </c>
      <c r="E496" s="78" t="s">
        <v>12</v>
      </c>
      <c r="F496" s="82">
        <v>3236.7</v>
      </c>
      <c r="G496" s="53">
        <f>SUM(Ведомственная!G1200)</f>
        <v>3236.7</v>
      </c>
    </row>
    <row r="497" spans="1:7" ht="15">
      <c r="A497" s="28" t="s">
        <v>41</v>
      </c>
      <c r="B497" s="78" t="s">
        <v>599</v>
      </c>
      <c r="C497" s="78" t="s">
        <v>92</v>
      </c>
      <c r="D497" s="78" t="s">
        <v>14</v>
      </c>
      <c r="E497" s="78" t="s">
        <v>12</v>
      </c>
      <c r="F497" s="82">
        <v>90</v>
      </c>
      <c r="G497" s="53">
        <f>SUM(Ведомственная!G1201)</f>
        <v>90</v>
      </c>
    </row>
    <row r="498" spans="1:6" ht="15">
      <c r="A498" s="28" t="s">
        <v>156</v>
      </c>
      <c r="B498" s="78" t="s">
        <v>895</v>
      </c>
      <c r="C498" s="78"/>
      <c r="D498" s="78"/>
      <c r="E498" s="78"/>
      <c r="F498" s="82">
        <f>SUM(F499)</f>
        <v>1600</v>
      </c>
    </row>
    <row r="499" spans="1:6" ht="15">
      <c r="A499" s="28" t="s">
        <v>417</v>
      </c>
      <c r="B499" s="78" t="s">
        <v>894</v>
      </c>
      <c r="C499" s="78"/>
      <c r="D499" s="78"/>
      <c r="E499" s="78"/>
      <c r="F499" s="82">
        <f>SUM(F500)</f>
        <v>1600</v>
      </c>
    </row>
    <row r="500" spans="1:6" ht="15">
      <c r="A500" s="28" t="s">
        <v>131</v>
      </c>
      <c r="B500" s="78" t="s">
        <v>894</v>
      </c>
      <c r="C500" s="78"/>
      <c r="D500" s="78"/>
      <c r="E500" s="78"/>
      <c r="F500" s="82">
        <f>SUM(F501)</f>
        <v>1600</v>
      </c>
    </row>
    <row r="501" spans="1:7" ht="30">
      <c r="A501" s="28" t="s">
        <v>71</v>
      </c>
      <c r="B501" s="78" t="s">
        <v>894</v>
      </c>
      <c r="C501" s="78" t="s">
        <v>125</v>
      </c>
      <c r="D501" s="78" t="s">
        <v>14</v>
      </c>
      <c r="E501" s="78" t="s">
        <v>12</v>
      </c>
      <c r="F501" s="82">
        <v>1600</v>
      </c>
      <c r="G501" s="53">
        <f>SUM(Ведомственная!G1205)</f>
        <v>1600</v>
      </c>
    </row>
    <row r="502" spans="1:6" ht="30">
      <c r="A502" s="28" t="s">
        <v>161</v>
      </c>
      <c r="B502" s="78" t="s">
        <v>162</v>
      </c>
      <c r="C502" s="78"/>
      <c r="D502" s="78"/>
      <c r="E502" s="78"/>
      <c r="F502" s="82">
        <f>F503+F512</f>
        <v>2707.5</v>
      </c>
    </row>
    <row r="503" spans="1:6" ht="15">
      <c r="A503" s="28" t="s">
        <v>34</v>
      </c>
      <c r="B503" s="78" t="s">
        <v>600</v>
      </c>
      <c r="C503" s="78"/>
      <c r="D503" s="78"/>
      <c r="E503" s="78"/>
      <c r="F503" s="82">
        <f>F504</f>
        <v>1581.7</v>
      </c>
    </row>
    <row r="504" spans="1:6" ht="15">
      <c r="A504" s="28" t="s">
        <v>158</v>
      </c>
      <c r="B504" s="78" t="s">
        <v>601</v>
      </c>
      <c r="C504" s="78"/>
      <c r="D504" s="78"/>
      <c r="E504" s="78"/>
      <c r="F504" s="82">
        <f>F505+F507+F510</f>
        <v>1581.7</v>
      </c>
    </row>
    <row r="505" spans="1:6" ht="15">
      <c r="A505" s="28" t="s">
        <v>131</v>
      </c>
      <c r="B505" s="78" t="s">
        <v>602</v>
      </c>
      <c r="C505" s="78"/>
      <c r="D505" s="78"/>
      <c r="E505" s="78"/>
      <c r="F505" s="82">
        <f>F506</f>
        <v>1198.4</v>
      </c>
    </row>
    <row r="506" spans="1:7" ht="30">
      <c r="A506" s="28" t="s">
        <v>51</v>
      </c>
      <c r="B506" s="78" t="s">
        <v>602</v>
      </c>
      <c r="C506" s="78" t="s">
        <v>92</v>
      </c>
      <c r="D506" s="78" t="s">
        <v>14</v>
      </c>
      <c r="E506" s="78" t="s">
        <v>12</v>
      </c>
      <c r="F506" s="82">
        <v>1198.4</v>
      </c>
      <c r="G506" s="53">
        <f>SUM(Ведомственная!G1167)</f>
        <v>1198.4</v>
      </c>
    </row>
    <row r="507" spans="1:6" ht="15">
      <c r="A507" s="28" t="s">
        <v>139</v>
      </c>
      <c r="B507" s="78" t="s">
        <v>603</v>
      </c>
      <c r="C507" s="78"/>
      <c r="D507" s="78"/>
      <c r="E507" s="78"/>
      <c r="F507" s="82">
        <f>F509+F508</f>
        <v>383.3</v>
      </c>
    </row>
    <row r="508" spans="1:7" ht="29.25" customHeight="1">
      <c r="A508" s="28" t="s">
        <v>51</v>
      </c>
      <c r="B508" s="78" t="s">
        <v>603</v>
      </c>
      <c r="C508" s="78" t="s">
        <v>92</v>
      </c>
      <c r="D508" s="78" t="s">
        <v>14</v>
      </c>
      <c r="E508" s="78" t="s">
        <v>33</v>
      </c>
      <c r="F508" s="82">
        <v>383.3</v>
      </c>
      <c r="G508" s="53">
        <f>SUM(Ведомственная!G1169)</f>
        <v>383.3</v>
      </c>
    </row>
    <row r="509" spans="1:6" ht="30" hidden="1">
      <c r="A509" s="28" t="s">
        <v>51</v>
      </c>
      <c r="B509" s="78" t="s">
        <v>603</v>
      </c>
      <c r="C509" s="78" t="s">
        <v>92</v>
      </c>
      <c r="D509" s="78" t="s">
        <v>14</v>
      </c>
      <c r="E509" s="78" t="s">
        <v>12</v>
      </c>
      <c r="F509" s="82"/>
    </row>
    <row r="510" spans="1:6" ht="15" hidden="1">
      <c r="A510" s="135" t="s">
        <v>152</v>
      </c>
      <c r="B510" s="78" t="s">
        <v>604</v>
      </c>
      <c r="C510" s="78"/>
      <c r="D510" s="78"/>
      <c r="E510" s="78"/>
      <c r="F510" s="82">
        <f>F511</f>
        <v>0</v>
      </c>
    </row>
    <row r="511" spans="1:6" ht="30" hidden="1">
      <c r="A511" s="28" t="s">
        <v>51</v>
      </c>
      <c r="B511" s="78" t="s">
        <v>604</v>
      </c>
      <c r="C511" s="78" t="s">
        <v>92</v>
      </c>
      <c r="D511" s="78" t="s">
        <v>14</v>
      </c>
      <c r="E511" s="78" t="s">
        <v>12</v>
      </c>
      <c r="F511" s="82"/>
    </row>
    <row r="512" spans="1:6" ht="18" customHeight="1">
      <c r="A512" s="28" t="s">
        <v>156</v>
      </c>
      <c r="B512" s="78" t="s">
        <v>163</v>
      </c>
      <c r="C512" s="78"/>
      <c r="D512" s="78"/>
      <c r="E512" s="78"/>
      <c r="F512" s="82">
        <f>F513+F516+F529+F524</f>
        <v>1125.8</v>
      </c>
    </row>
    <row r="513" spans="1:6" ht="30" hidden="1">
      <c r="A513" s="28" t="s">
        <v>164</v>
      </c>
      <c r="B513" s="78" t="s">
        <v>165</v>
      </c>
      <c r="C513" s="78"/>
      <c r="D513" s="78"/>
      <c r="E513" s="78"/>
      <c r="F513" s="82">
        <f>F514</f>
        <v>0</v>
      </c>
    </row>
    <row r="514" spans="1:6" ht="15" hidden="1">
      <c r="A514" s="28" t="s">
        <v>131</v>
      </c>
      <c r="B514" s="78" t="s">
        <v>605</v>
      </c>
      <c r="C514" s="78"/>
      <c r="D514" s="78"/>
      <c r="E514" s="78"/>
      <c r="F514" s="82">
        <f>F515</f>
        <v>0</v>
      </c>
    </row>
    <row r="515" spans="1:6" ht="30" hidden="1">
      <c r="A515" s="28" t="s">
        <v>124</v>
      </c>
      <c r="B515" s="78" t="s">
        <v>605</v>
      </c>
      <c r="C515" s="78" t="s">
        <v>125</v>
      </c>
      <c r="D515" s="78" t="s">
        <v>14</v>
      </c>
      <c r="E515" s="78" t="s">
        <v>12</v>
      </c>
      <c r="F515" s="82"/>
    </row>
    <row r="516" spans="1:6" ht="30">
      <c r="A516" s="28" t="s">
        <v>606</v>
      </c>
      <c r="B516" s="78" t="s">
        <v>607</v>
      </c>
      <c r="C516" s="78"/>
      <c r="D516" s="78"/>
      <c r="E516" s="78"/>
      <c r="F516" s="82">
        <f>F517+F519+F521</f>
        <v>952.4</v>
      </c>
    </row>
    <row r="517" spans="1:6" ht="15">
      <c r="A517" s="28" t="s">
        <v>122</v>
      </c>
      <c r="B517" s="78" t="s">
        <v>608</v>
      </c>
      <c r="C517" s="78"/>
      <c r="D517" s="78"/>
      <c r="E517" s="78"/>
      <c r="F517" s="82">
        <f>F518</f>
        <v>91.9</v>
      </c>
    </row>
    <row r="518" spans="1:7" ht="30">
      <c r="A518" s="28" t="s">
        <v>124</v>
      </c>
      <c r="B518" s="78" t="s">
        <v>608</v>
      </c>
      <c r="C518" s="78" t="s">
        <v>125</v>
      </c>
      <c r="D518" s="78" t="s">
        <v>14</v>
      </c>
      <c r="E518" s="78" t="s">
        <v>12</v>
      </c>
      <c r="F518" s="82">
        <v>91.9</v>
      </c>
      <c r="G518" s="53">
        <f>SUM(Ведомственная!G1173)</f>
        <v>91.9</v>
      </c>
    </row>
    <row r="519" spans="1:6" ht="15">
      <c r="A519" s="74" t="s">
        <v>131</v>
      </c>
      <c r="B519" s="75" t="s">
        <v>634</v>
      </c>
      <c r="C519" s="75"/>
      <c r="D519" s="78"/>
      <c r="E519" s="78"/>
      <c r="F519" s="98">
        <f>F523+F520</f>
        <v>770.5</v>
      </c>
    </row>
    <row r="520" spans="1:7" ht="30">
      <c r="A520" s="74" t="s">
        <v>124</v>
      </c>
      <c r="B520" s="75" t="s">
        <v>634</v>
      </c>
      <c r="C520" s="75" t="s">
        <v>125</v>
      </c>
      <c r="D520" s="78" t="s">
        <v>14</v>
      </c>
      <c r="E520" s="78" t="s">
        <v>33</v>
      </c>
      <c r="F520" s="98">
        <v>770.5</v>
      </c>
      <c r="G520" s="53">
        <f>SUM(Ведомственная!G1175)</f>
        <v>770.5</v>
      </c>
    </row>
    <row r="521" spans="1:6" ht="15">
      <c r="A521" s="74" t="s">
        <v>144</v>
      </c>
      <c r="B521" s="75" t="s">
        <v>870</v>
      </c>
      <c r="C521" s="75"/>
      <c r="D521" s="78"/>
      <c r="E521" s="78"/>
      <c r="F521" s="98">
        <f>SUM(F522)</f>
        <v>90</v>
      </c>
    </row>
    <row r="522" spans="1:7" ht="30">
      <c r="A522" s="74" t="s">
        <v>124</v>
      </c>
      <c r="B522" s="75" t="s">
        <v>870</v>
      </c>
      <c r="C522" s="75" t="s">
        <v>125</v>
      </c>
      <c r="D522" s="78" t="s">
        <v>14</v>
      </c>
      <c r="E522" s="78" t="s">
        <v>33</v>
      </c>
      <c r="F522" s="98">
        <v>90</v>
      </c>
      <c r="G522" s="53">
        <f>SUM(Ведомственная!G1177)</f>
        <v>90</v>
      </c>
    </row>
    <row r="523" spans="1:6" ht="21" customHeight="1" hidden="1">
      <c r="A523" s="74" t="s">
        <v>124</v>
      </c>
      <c r="B523" s="75" t="s">
        <v>634</v>
      </c>
      <c r="C523" s="75" t="s">
        <v>125</v>
      </c>
      <c r="D523" s="78" t="s">
        <v>14</v>
      </c>
      <c r="E523" s="78" t="s">
        <v>12</v>
      </c>
      <c r="F523" s="98"/>
    </row>
    <row r="524" spans="1:6" ht="30">
      <c r="A524" s="74" t="s">
        <v>307</v>
      </c>
      <c r="B524" s="75" t="s">
        <v>635</v>
      </c>
      <c r="C524" s="75"/>
      <c r="D524" s="78"/>
      <c r="E524" s="78"/>
      <c r="F524" s="98">
        <f>F525+F527</f>
        <v>34.2</v>
      </c>
    </row>
    <row r="525" spans="1:6" ht="15" hidden="1">
      <c r="A525" s="74" t="s">
        <v>122</v>
      </c>
      <c r="B525" s="75" t="s">
        <v>636</v>
      </c>
      <c r="C525" s="75"/>
      <c r="D525" s="78"/>
      <c r="E525" s="78"/>
      <c r="F525" s="98">
        <f>F526</f>
        <v>0</v>
      </c>
    </row>
    <row r="526" spans="1:6" ht="30" hidden="1">
      <c r="A526" s="74" t="s">
        <v>124</v>
      </c>
      <c r="B526" s="75" t="s">
        <v>636</v>
      </c>
      <c r="C526" s="75" t="s">
        <v>125</v>
      </c>
      <c r="D526" s="78" t="s">
        <v>14</v>
      </c>
      <c r="E526" s="78" t="s">
        <v>12</v>
      </c>
      <c r="F526" s="98"/>
    </row>
    <row r="527" spans="1:6" ht="15">
      <c r="A527" s="74" t="s">
        <v>131</v>
      </c>
      <c r="B527" s="75" t="s">
        <v>637</v>
      </c>
      <c r="C527" s="75"/>
      <c r="D527" s="78"/>
      <c r="E527" s="78"/>
      <c r="F527" s="98">
        <f>F528</f>
        <v>34.2</v>
      </c>
    </row>
    <row r="528" spans="1:7" ht="30">
      <c r="A528" s="74" t="s">
        <v>124</v>
      </c>
      <c r="B528" s="75" t="s">
        <v>637</v>
      </c>
      <c r="C528" s="75" t="s">
        <v>125</v>
      </c>
      <c r="D528" s="78" t="s">
        <v>14</v>
      </c>
      <c r="E528" s="78" t="s">
        <v>33</v>
      </c>
      <c r="F528" s="98">
        <v>34.2</v>
      </c>
      <c r="G528" s="53">
        <f>SUM(Ведомственная!G1180)</f>
        <v>34.2</v>
      </c>
    </row>
    <row r="529" spans="1:6" ht="15">
      <c r="A529" s="28" t="s">
        <v>417</v>
      </c>
      <c r="B529" s="78" t="s">
        <v>609</v>
      </c>
      <c r="C529" s="78"/>
      <c r="D529" s="78"/>
      <c r="E529" s="78"/>
      <c r="F529" s="82">
        <f>F530+F534+F532</f>
        <v>139.2</v>
      </c>
    </row>
    <row r="530" spans="1:6" ht="15">
      <c r="A530" s="28" t="s">
        <v>122</v>
      </c>
      <c r="B530" s="78" t="s">
        <v>610</v>
      </c>
      <c r="C530" s="78"/>
      <c r="D530" s="78"/>
      <c r="E530" s="78"/>
      <c r="F530" s="82">
        <f>F531</f>
        <v>79.5</v>
      </c>
    </row>
    <row r="531" spans="1:7" ht="30">
      <c r="A531" s="28" t="s">
        <v>124</v>
      </c>
      <c r="B531" s="78" t="s">
        <v>610</v>
      </c>
      <c r="C531" s="78" t="s">
        <v>125</v>
      </c>
      <c r="D531" s="78" t="s">
        <v>14</v>
      </c>
      <c r="E531" s="78" t="s">
        <v>33</v>
      </c>
      <c r="F531" s="82">
        <v>79.5</v>
      </c>
      <c r="G531" s="53">
        <f>SUM(Ведомственная!G1183)</f>
        <v>79.5</v>
      </c>
    </row>
    <row r="532" spans="1:6" ht="15">
      <c r="A532" s="28" t="s">
        <v>131</v>
      </c>
      <c r="B532" s="78" t="s">
        <v>716</v>
      </c>
      <c r="C532" s="78"/>
      <c r="D532" s="78"/>
      <c r="E532" s="78"/>
      <c r="F532" s="82">
        <f>F533</f>
        <v>59.7</v>
      </c>
    </row>
    <row r="533" spans="1:7" ht="30">
      <c r="A533" s="28" t="s">
        <v>124</v>
      </c>
      <c r="B533" s="78" t="s">
        <v>716</v>
      </c>
      <c r="C533" s="78" t="s">
        <v>125</v>
      </c>
      <c r="D533" s="78" t="s">
        <v>14</v>
      </c>
      <c r="E533" s="78" t="s">
        <v>33</v>
      </c>
      <c r="F533" s="82">
        <v>59.7</v>
      </c>
      <c r="G533" s="53">
        <f>SUM(Ведомственная!G1185)</f>
        <v>59.7</v>
      </c>
    </row>
    <row r="534" spans="1:6" ht="15" hidden="1">
      <c r="A534" s="28" t="s">
        <v>144</v>
      </c>
      <c r="B534" s="78" t="s">
        <v>611</v>
      </c>
      <c r="C534" s="78"/>
      <c r="D534" s="78"/>
      <c r="E534" s="78"/>
      <c r="F534" s="82">
        <f>F535</f>
        <v>0</v>
      </c>
    </row>
    <row r="535" spans="1:6" ht="30" hidden="1">
      <c r="A535" s="28" t="s">
        <v>124</v>
      </c>
      <c r="B535" s="78" t="s">
        <v>611</v>
      </c>
      <c r="C535" s="78" t="s">
        <v>125</v>
      </c>
      <c r="D535" s="78" t="s">
        <v>14</v>
      </c>
      <c r="E535" s="78" t="s">
        <v>12</v>
      </c>
      <c r="F535" s="82"/>
    </row>
    <row r="536" spans="1:6" ht="30">
      <c r="A536" s="135" t="s">
        <v>149</v>
      </c>
      <c r="B536" s="78" t="s">
        <v>150</v>
      </c>
      <c r="C536" s="78"/>
      <c r="D536" s="78"/>
      <c r="E536" s="78"/>
      <c r="F536" s="82">
        <f>F537</f>
        <v>10230.599999999999</v>
      </c>
    </row>
    <row r="537" spans="1:6" ht="30">
      <c r="A537" s="28" t="s">
        <v>44</v>
      </c>
      <c r="B537" s="78" t="s">
        <v>151</v>
      </c>
      <c r="C537" s="78"/>
      <c r="D537" s="78"/>
      <c r="E537" s="78"/>
      <c r="F537" s="82">
        <f>F538</f>
        <v>10230.599999999999</v>
      </c>
    </row>
    <row r="538" spans="1:6" ht="15">
      <c r="A538" s="135" t="s">
        <v>152</v>
      </c>
      <c r="B538" s="78" t="s">
        <v>153</v>
      </c>
      <c r="C538" s="78"/>
      <c r="D538" s="78"/>
      <c r="E538" s="78"/>
      <c r="F538" s="82">
        <f>F539+F540+F541</f>
        <v>10230.599999999999</v>
      </c>
    </row>
    <row r="539" spans="1:7" ht="45">
      <c r="A539" s="74" t="s">
        <v>50</v>
      </c>
      <c r="B539" s="78" t="s">
        <v>153</v>
      </c>
      <c r="C539" s="78" t="s">
        <v>90</v>
      </c>
      <c r="D539" s="78" t="s">
        <v>14</v>
      </c>
      <c r="E539" s="78" t="s">
        <v>12</v>
      </c>
      <c r="F539" s="82">
        <v>9232.8</v>
      </c>
      <c r="G539" s="53">
        <f>Ведомственная!G1209</f>
        <v>9232.8</v>
      </c>
    </row>
    <row r="540" spans="1:7" ht="30">
      <c r="A540" s="28" t="s">
        <v>51</v>
      </c>
      <c r="B540" s="78" t="s">
        <v>153</v>
      </c>
      <c r="C540" s="78" t="s">
        <v>92</v>
      </c>
      <c r="D540" s="78" t="s">
        <v>14</v>
      </c>
      <c r="E540" s="78" t="s">
        <v>12</v>
      </c>
      <c r="F540" s="82">
        <v>978</v>
      </c>
      <c r="G540" s="53">
        <f>Ведомственная!G1210</f>
        <v>978</v>
      </c>
    </row>
    <row r="541" spans="1:7" ht="15">
      <c r="A541" s="28" t="s">
        <v>21</v>
      </c>
      <c r="B541" s="78" t="s">
        <v>153</v>
      </c>
      <c r="C541" s="78" t="s">
        <v>97</v>
      </c>
      <c r="D541" s="78" t="s">
        <v>14</v>
      </c>
      <c r="E541" s="78" t="s">
        <v>12</v>
      </c>
      <c r="F541" s="82">
        <v>19.8</v>
      </c>
      <c r="G541" s="53">
        <f>Ведомственная!G1211</f>
        <v>19.8</v>
      </c>
    </row>
    <row r="542" spans="1:8" s="67" customFormat="1" ht="42.75">
      <c r="A542" s="102" t="s">
        <v>841</v>
      </c>
      <c r="B542" s="94" t="s">
        <v>771</v>
      </c>
      <c r="C542" s="95"/>
      <c r="D542" s="95"/>
      <c r="E542" s="95"/>
      <c r="F542" s="86">
        <f>SUM(F543)</f>
        <v>0</v>
      </c>
      <c r="G542" s="65"/>
      <c r="H542" s="87">
        <f>SUM(G543:G544)</f>
        <v>0</v>
      </c>
    </row>
    <row r="543" spans="1:6" ht="30">
      <c r="A543" s="22" t="s">
        <v>324</v>
      </c>
      <c r="B543" s="75" t="s">
        <v>772</v>
      </c>
      <c r="C543" s="78"/>
      <c r="D543" s="78"/>
      <c r="E543" s="78"/>
      <c r="F543" s="82">
        <f>SUM(F544)</f>
        <v>0</v>
      </c>
    </row>
    <row r="544" spans="1:7" ht="30">
      <c r="A544" s="22" t="s">
        <v>325</v>
      </c>
      <c r="B544" s="75" t="s">
        <v>772</v>
      </c>
      <c r="C544" s="78" t="s">
        <v>288</v>
      </c>
      <c r="D544" s="78" t="s">
        <v>116</v>
      </c>
      <c r="E544" s="78" t="s">
        <v>43</v>
      </c>
      <c r="F544" s="82"/>
      <c r="G544" s="53">
        <f>SUM(Ведомственная!G410)</f>
        <v>0</v>
      </c>
    </row>
    <row r="545" spans="1:8" s="67" customFormat="1" ht="28.5">
      <c r="A545" s="11" t="s">
        <v>751</v>
      </c>
      <c r="B545" s="136" t="s">
        <v>403</v>
      </c>
      <c r="C545" s="95"/>
      <c r="D545" s="95"/>
      <c r="E545" s="95"/>
      <c r="F545" s="86">
        <f>SUM(F546+F594+F602+F620+F637+F654+F662)</f>
        <v>761947.1999999998</v>
      </c>
      <c r="G545" s="65"/>
      <c r="H545" s="87">
        <f>SUM(G547:G670)</f>
        <v>761947.2000000004</v>
      </c>
    </row>
    <row r="546" spans="1:8" ht="15">
      <c r="A546" s="28" t="s">
        <v>34</v>
      </c>
      <c r="B546" s="91" t="s">
        <v>404</v>
      </c>
      <c r="C546" s="78"/>
      <c r="D546" s="78"/>
      <c r="E546" s="78"/>
      <c r="F546" s="82">
        <f>SUM(F547+F556+F563+F574+F579+F583+F588+F590)+F551+F558+F568+F566+F570+F592+F576+F572+F586</f>
        <v>24543.1</v>
      </c>
      <c r="H546" s="53">
        <f>SUM(Ведомственная!G863+Ведомственная!G924+Ведомственная!G977+Ведомственная!G1010+Ведомственная!G1048+Ведомственная!G1089)+Ведомственная!G1114+Ведомственная!G549</f>
        <v>761947.2000000001</v>
      </c>
    </row>
    <row r="547" spans="1:6" ht="15">
      <c r="A547" s="134" t="s">
        <v>446</v>
      </c>
      <c r="B547" s="78" t="s">
        <v>447</v>
      </c>
      <c r="C547" s="133"/>
      <c r="D547" s="133"/>
      <c r="E547" s="133"/>
      <c r="F547" s="76">
        <f>SUM(F548:F549)+F550</f>
        <v>2669.7000000000003</v>
      </c>
    </row>
    <row r="548" spans="1:8" ht="29.25" customHeight="1">
      <c r="A548" s="28" t="s">
        <v>51</v>
      </c>
      <c r="B548" s="91" t="s">
        <v>447</v>
      </c>
      <c r="C548" s="133" t="s">
        <v>92</v>
      </c>
      <c r="D548" s="133" t="s">
        <v>116</v>
      </c>
      <c r="E548" s="133" t="s">
        <v>116</v>
      </c>
      <c r="F548" s="76">
        <v>956</v>
      </c>
      <c r="G548" s="120">
        <f>SUM(Ведомственная!G1013)</f>
        <v>956</v>
      </c>
      <c r="H548" s="73">
        <f>SUM(H546-H545)</f>
        <v>-3.4924596548080444E-10</v>
      </c>
    </row>
    <row r="549" spans="1:7" ht="30">
      <c r="A549" s="28" t="s">
        <v>71</v>
      </c>
      <c r="B549" s="91" t="s">
        <v>447</v>
      </c>
      <c r="C549" s="133" t="s">
        <v>125</v>
      </c>
      <c r="D549" s="133" t="s">
        <v>116</v>
      </c>
      <c r="E549" s="133" t="s">
        <v>116</v>
      </c>
      <c r="F549" s="76">
        <v>1710.4</v>
      </c>
      <c r="G549" s="53">
        <f>SUM(Ведомственная!G1014)</f>
        <v>1710.4</v>
      </c>
    </row>
    <row r="550" spans="1:7" ht="15">
      <c r="A550" s="28" t="s">
        <v>21</v>
      </c>
      <c r="B550" s="91" t="s">
        <v>447</v>
      </c>
      <c r="C550" s="133" t="s">
        <v>97</v>
      </c>
      <c r="D550" s="133" t="s">
        <v>116</v>
      </c>
      <c r="E550" s="133" t="s">
        <v>116</v>
      </c>
      <c r="F550" s="76">
        <v>3.3</v>
      </c>
      <c r="G550" s="53">
        <f>SUM(Ведомственная!G1015)</f>
        <v>3.3</v>
      </c>
    </row>
    <row r="551" spans="1:6" ht="15">
      <c r="A551" s="28" t="s">
        <v>411</v>
      </c>
      <c r="B551" s="81" t="s">
        <v>561</v>
      </c>
      <c r="C551" s="78"/>
      <c r="D551" s="78"/>
      <c r="E551" s="78"/>
      <c r="F551" s="82">
        <f>SUM(F552:F555)</f>
        <v>3516.8999999999996</v>
      </c>
    </row>
    <row r="552" spans="1:7" ht="60" hidden="1">
      <c r="A552" s="28" t="s">
        <v>135</v>
      </c>
      <c r="B552" s="81" t="s">
        <v>561</v>
      </c>
      <c r="C552" s="78" t="s">
        <v>90</v>
      </c>
      <c r="D552" s="78" t="s">
        <v>116</v>
      </c>
      <c r="E552" s="78" t="s">
        <v>33</v>
      </c>
      <c r="F552" s="82"/>
      <c r="G552" s="53">
        <f>SUM(Ведомственная!G866)</f>
        <v>0</v>
      </c>
    </row>
    <row r="553" spans="1:7" ht="30">
      <c r="A553" s="28" t="s">
        <v>51</v>
      </c>
      <c r="B553" s="81" t="s">
        <v>561</v>
      </c>
      <c r="C553" s="78" t="s">
        <v>92</v>
      </c>
      <c r="D553" s="78" t="s">
        <v>116</v>
      </c>
      <c r="E553" s="78" t="s">
        <v>33</v>
      </c>
      <c r="F553" s="82">
        <v>401.6</v>
      </c>
      <c r="G553" s="53">
        <f>SUM(Ведомственная!G867)</f>
        <v>401.6</v>
      </c>
    </row>
    <row r="554" spans="1:7" ht="15">
      <c r="A554" s="74" t="s">
        <v>41</v>
      </c>
      <c r="B554" s="81" t="s">
        <v>561</v>
      </c>
      <c r="C554" s="78" t="s">
        <v>100</v>
      </c>
      <c r="D554" s="78" t="s">
        <v>116</v>
      </c>
      <c r="E554" s="78" t="s">
        <v>33</v>
      </c>
      <c r="F554" s="82">
        <v>16.1</v>
      </c>
      <c r="G554" s="53">
        <f>SUM(Ведомственная!G868)</f>
        <v>16.1</v>
      </c>
    </row>
    <row r="555" spans="1:7" ht="30">
      <c r="A555" s="28" t="s">
        <v>71</v>
      </c>
      <c r="B555" s="81" t="s">
        <v>561</v>
      </c>
      <c r="C555" s="78" t="s">
        <v>125</v>
      </c>
      <c r="D555" s="78" t="s">
        <v>116</v>
      </c>
      <c r="E555" s="78" t="s">
        <v>33</v>
      </c>
      <c r="F555" s="82">
        <v>3099.2</v>
      </c>
      <c r="G555" s="53">
        <f>SUM(Ведомственная!G869)</f>
        <v>3099.2</v>
      </c>
    </row>
    <row r="556" spans="1:6" ht="30" hidden="1">
      <c r="A556" s="28" t="s">
        <v>405</v>
      </c>
      <c r="B556" s="137" t="s">
        <v>406</v>
      </c>
      <c r="C556" s="78"/>
      <c r="D556" s="78"/>
      <c r="E556" s="78"/>
      <c r="F556" s="82">
        <f>F557</f>
        <v>0</v>
      </c>
    </row>
    <row r="557" spans="1:7" ht="15" hidden="1">
      <c r="A557" s="28" t="s">
        <v>41</v>
      </c>
      <c r="B557" s="137" t="s">
        <v>406</v>
      </c>
      <c r="C557" s="78" t="s">
        <v>100</v>
      </c>
      <c r="D557" s="78" t="s">
        <v>30</v>
      </c>
      <c r="E557" s="78" t="s">
        <v>12</v>
      </c>
      <c r="F557" s="82"/>
      <c r="G557" s="53">
        <f>SUM(Ведомственная!G1092)</f>
        <v>0</v>
      </c>
    </row>
    <row r="558" spans="1:6" ht="13.5" customHeight="1">
      <c r="A558" s="28" t="s">
        <v>429</v>
      </c>
      <c r="B558" s="81" t="s">
        <v>568</v>
      </c>
      <c r="C558" s="91"/>
      <c r="D558" s="78"/>
      <c r="E558" s="78"/>
      <c r="F558" s="82">
        <f>SUM(F559:F562)</f>
        <v>2508.8</v>
      </c>
    </row>
    <row r="559" spans="1:7" ht="59.25" customHeight="1" hidden="1">
      <c r="A559" s="28" t="s">
        <v>135</v>
      </c>
      <c r="B559" s="81" t="s">
        <v>568</v>
      </c>
      <c r="C559" s="91">
        <v>100</v>
      </c>
      <c r="D559" s="78" t="s">
        <v>116</v>
      </c>
      <c r="E559" s="78" t="s">
        <v>43</v>
      </c>
      <c r="F559" s="82"/>
      <c r="G559" s="53">
        <f>SUM(Ведомственная!G927)</f>
        <v>0</v>
      </c>
    </row>
    <row r="560" spans="1:7" ht="30">
      <c r="A560" s="28" t="s">
        <v>51</v>
      </c>
      <c r="B560" s="81" t="s">
        <v>568</v>
      </c>
      <c r="C560" s="91">
        <v>200</v>
      </c>
      <c r="D560" s="78" t="s">
        <v>116</v>
      </c>
      <c r="E560" s="78" t="s">
        <v>43</v>
      </c>
      <c r="F560" s="82">
        <v>858.4</v>
      </c>
      <c r="G560" s="53">
        <f>SUM(Ведомственная!G928)</f>
        <v>858.4</v>
      </c>
    </row>
    <row r="561" spans="1:7" ht="15">
      <c r="A561" s="74" t="s">
        <v>41</v>
      </c>
      <c r="B561" s="81" t="s">
        <v>568</v>
      </c>
      <c r="C561" s="91">
        <v>300</v>
      </c>
      <c r="D561" s="78" t="s">
        <v>116</v>
      </c>
      <c r="E561" s="78" t="s">
        <v>43</v>
      </c>
      <c r="F561" s="82">
        <v>110</v>
      </c>
      <c r="G561" s="53">
        <f>SUM(Ведомственная!G929)</f>
        <v>110</v>
      </c>
    </row>
    <row r="562" spans="1:7" ht="30">
      <c r="A562" s="28" t="s">
        <v>71</v>
      </c>
      <c r="B562" s="81" t="s">
        <v>568</v>
      </c>
      <c r="C562" s="91">
        <v>600</v>
      </c>
      <c r="D562" s="78" t="s">
        <v>116</v>
      </c>
      <c r="E562" s="78" t="s">
        <v>43</v>
      </c>
      <c r="F562" s="82">
        <v>1540.4</v>
      </c>
      <c r="G562" s="53">
        <f>SUM(Ведомственная!G930)</f>
        <v>1540.4</v>
      </c>
    </row>
    <row r="563" spans="1:6" ht="45">
      <c r="A563" s="28" t="s">
        <v>424</v>
      </c>
      <c r="B563" s="91" t="s">
        <v>425</v>
      </c>
      <c r="C563" s="91"/>
      <c r="D563" s="78"/>
      <c r="E563" s="78"/>
      <c r="F563" s="82">
        <f>F564+F565</f>
        <v>849.5</v>
      </c>
    </row>
    <row r="564" spans="1:7" ht="29.25" customHeight="1">
      <c r="A564" s="28" t="s">
        <v>51</v>
      </c>
      <c r="B564" s="91" t="s">
        <v>425</v>
      </c>
      <c r="C564" s="91">
        <v>200</v>
      </c>
      <c r="D564" s="78" t="s">
        <v>116</v>
      </c>
      <c r="E564" s="78" t="s">
        <v>43</v>
      </c>
      <c r="F564" s="82">
        <v>589.5</v>
      </c>
      <c r="G564" s="53">
        <f>SUM(Ведомственная!G932)</f>
        <v>589.5</v>
      </c>
    </row>
    <row r="565" spans="1:7" ht="35.25" customHeight="1">
      <c r="A565" s="28" t="s">
        <v>71</v>
      </c>
      <c r="B565" s="91" t="s">
        <v>425</v>
      </c>
      <c r="C565" s="91">
        <v>600</v>
      </c>
      <c r="D565" s="78" t="s">
        <v>116</v>
      </c>
      <c r="E565" s="78" t="s">
        <v>43</v>
      </c>
      <c r="F565" s="82">
        <v>260</v>
      </c>
      <c r="G565" s="53">
        <f>SUM(Ведомственная!G933)</f>
        <v>260</v>
      </c>
    </row>
    <row r="566" spans="1:6" ht="15">
      <c r="A566" s="28" t="s">
        <v>438</v>
      </c>
      <c r="B566" s="77" t="s">
        <v>570</v>
      </c>
      <c r="C566" s="78"/>
      <c r="D566" s="78"/>
      <c r="E566" s="78"/>
      <c r="F566" s="82">
        <f>F567</f>
        <v>222.8</v>
      </c>
    </row>
    <row r="567" spans="1:7" ht="30">
      <c r="A567" s="28" t="s">
        <v>71</v>
      </c>
      <c r="B567" s="77" t="s">
        <v>570</v>
      </c>
      <c r="C567" s="78" t="s">
        <v>125</v>
      </c>
      <c r="D567" s="78" t="s">
        <v>116</v>
      </c>
      <c r="E567" s="78" t="s">
        <v>53</v>
      </c>
      <c r="F567" s="82">
        <v>222.8</v>
      </c>
      <c r="G567" s="53">
        <f>SUM(Ведомственная!G980)</f>
        <v>222.8</v>
      </c>
    </row>
    <row r="568" spans="1:6" ht="15">
      <c r="A568" s="28" t="s">
        <v>436</v>
      </c>
      <c r="B568" s="81" t="s">
        <v>569</v>
      </c>
      <c r="C568" s="91"/>
      <c r="D568" s="78"/>
      <c r="E568" s="78"/>
      <c r="F568" s="82">
        <f>F569</f>
        <v>2.4</v>
      </c>
    </row>
    <row r="569" spans="1:7" ht="30">
      <c r="A569" s="28" t="s">
        <v>51</v>
      </c>
      <c r="B569" s="81" t="s">
        <v>569</v>
      </c>
      <c r="C569" s="91">
        <v>200</v>
      </c>
      <c r="D569" s="78" t="s">
        <v>116</v>
      </c>
      <c r="E569" s="78" t="s">
        <v>43</v>
      </c>
      <c r="F569" s="82">
        <v>2.4</v>
      </c>
      <c r="G569" s="53">
        <f>SUM(Ведомственная!G935)</f>
        <v>2.4</v>
      </c>
    </row>
    <row r="570" spans="1:6" ht="15">
      <c r="A570" s="74" t="s">
        <v>575</v>
      </c>
      <c r="B570" s="138" t="s">
        <v>582</v>
      </c>
      <c r="C570" s="75"/>
      <c r="D570" s="75"/>
      <c r="E570" s="75"/>
      <c r="F570" s="98">
        <f>F571</f>
        <v>99.5</v>
      </c>
    </row>
    <row r="571" spans="1:7" ht="30">
      <c r="A571" s="74" t="s">
        <v>51</v>
      </c>
      <c r="B571" s="138" t="s">
        <v>582</v>
      </c>
      <c r="C571" s="75" t="s">
        <v>92</v>
      </c>
      <c r="D571" s="75" t="s">
        <v>116</v>
      </c>
      <c r="E571" s="75" t="s">
        <v>180</v>
      </c>
      <c r="F571" s="98">
        <v>99.5</v>
      </c>
      <c r="G571" s="53">
        <f>SUM(Ведомственная!G1051)</f>
        <v>99.5</v>
      </c>
    </row>
    <row r="572" spans="1:6" ht="90" hidden="1">
      <c r="A572" s="28" t="s">
        <v>823</v>
      </c>
      <c r="B572" s="81" t="s">
        <v>824</v>
      </c>
      <c r="C572" s="91"/>
      <c r="D572" s="75"/>
      <c r="E572" s="75"/>
      <c r="F572" s="98">
        <f>SUM(F573)</f>
        <v>0</v>
      </c>
    </row>
    <row r="573" spans="1:7" ht="30" hidden="1">
      <c r="A573" s="28" t="s">
        <v>51</v>
      </c>
      <c r="B573" s="81" t="s">
        <v>824</v>
      </c>
      <c r="C573" s="91">
        <v>200</v>
      </c>
      <c r="D573" s="78" t="s">
        <v>116</v>
      </c>
      <c r="E573" s="78" t="s">
        <v>43</v>
      </c>
      <c r="F573" s="98"/>
      <c r="G573" s="53">
        <f>SUM(Ведомственная!G937)</f>
        <v>0</v>
      </c>
    </row>
    <row r="574" spans="1:6" ht="90" hidden="1">
      <c r="A574" s="28" t="s">
        <v>407</v>
      </c>
      <c r="B574" s="91" t="s">
        <v>408</v>
      </c>
      <c r="C574" s="78"/>
      <c r="D574" s="78"/>
      <c r="E574" s="78"/>
      <c r="F574" s="82">
        <f>F575</f>
        <v>0</v>
      </c>
    </row>
    <row r="575" spans="1:7" ht="30" hidden="1">
      <c r="A575" s="28" t="s">
        <v>260</v>
      </c>
      <c r="B575" s="91" t="s">
        <v>408</v>
      </c>
      <c r="C575" s="78" t="s">
        <v>125</v>
      </c>
      <c r="D575" s="78" t="s">
        <v>116</v>
      </c>
      <c r="E575" s="78" t="s">
        <v>33</v>
      </c>
      <c r="F575" s="82"/>
      <c r="G575" s="53">
        <f>SUM(Ведомственная!G876)</f>
        <v>0</v>
      </c>
    </row>
    <row r="576" spans="1:6" ht="90">
      <c r="A576" s="28" t="s">
        <v>818</v>
      </c>
      <c r="B576" s="138" t="s">
        <v>819</v>
      </c>
      <c r="C576" s="78"/>
      <c r="D576" s="78"/>
      <c r="E576" s="78"/>
      <c r="F576" s="82">
        <f>SUM(F577:F578)</f>
        <v>130</v>
      </c>
    </row>
    <row r="577" spans="1:7" ht="30">
      <c r="A577" s="28" t="s">
        <v>51</v>
      </c>
      <c r="B577" s="81" t="s">
        <v>819</v>
      </c>
      <c r="C577" s="78" t="s">
        <v>92</v>
      </c>
      <c r="D577" s="78" t="s">
        <v>116</v>
      </c>
      <c r="E577" s="78" t="s">
        <v>33</v>
      </c>
      <c r="F577" s="82">
        <v>60</v>
      </c>
      <c r="G577" s="53">
        <f>SUM(Ведомственная!G871)</f>
        <v>60</v>
      </c>
    </row>
    <row r="578" spans="1:7" ht="30">
      <c r="A578" s="28" t="s">
        <v>71</v>
      </c>
      <c r="B578" s="81" t="s">
        <v>819</v>
      </c>
      <c r="C578" s="78" t="s">
        <v>125</v>
      </c>
      <c r="D578" s="78" t="s">
        <v>116</v>
      </c>
      <c r="E578" s="78" t="s">
        <v>33</v>
      </c>
      <c r="F578" s="82">
        <v>70</v>
      </c>
      <c r="G578" s="53">
        <f>SUM(Ведомственная!G872)</f>
        <v>70</v>
      </c>
    </row>
    <row r="579" spans="1:6" ht="15">
      <c r="A579" s="74" t="s">
        <v>837</v>
      </c>
      <c r="B579" s="137" t="s">
        <v>449</v>
      </c>
      <c r="C579" s="133"/>
      <c r="D579" s="133"/>
      <c r="E579" s="133"/>
      <c r="F579" s="76">
        <f>SUM(F580:F582)</f>
        <v>2974</v>
      </c>
    </row>
    <row r="580" spans="1:7" ht="30">
      <c r="A580" s="28" t="s">
        <v>51</v>
      </c>
      <c r="B580" s="137" t="s">
        <v>449</v>
      </c>
      <c r="C580" s="133" t="s">
        <v>92</v>
      </c>
      <c r="D580" s="133" t="s">
        <v>116</v>
      </c>
      <c r="E580" s="133" t="s">
        <v>116</v>
      </c>
      <c r="F580" s="76">
        <v>280.4</v>
      </c>
      <c r="G580" s="53">
        <f>SUM(Ведомственная!G1017)</f>
        <v>280.4</v>
      </c>
    </row>
    <row r="581" spans="1:7" ht="30">
      <c r="A581" s="28" t="s">
        <v>260</v>
      </c>
      <c r="B581" s="137" t="s">
        <v>449</v>
      </c>
      <c r="C581" s="133" t="s">
        <v>125</v>
      </c>
      <c r="D581" s="133" t="s">
        <v>116</v>
      </c>
      <c r="E581" s="133" t="s">
        <v>116</v>
      </c>
      <c r="F581" s="76">
        <v>531.3</v>
      </c>
      <c r="G581" s="53">
        <f>SUM(Ведомственная!G1018)</f>
        <v>531.3</v>
      </c>
    </row>
    <row r="582" spans="1:7" ht="15">
      <c r="A582" s="28" t="s">
        <v>21</v>
      </c>
      <c r="B582" s="137" t="s">
        <v>449</v>
      </c>
      <c r="C582" s="133" t="s">
        <v>97</v>
      </c>
      <c r="D582" s="133" t="s">
        <v>116</v>
      </c>
      <c r="E582" s="133" t="s">
        <v>116</v>
      </c>
      <c r="F582" s="76">
        <v>2162.3</v>
      </c>
      <c r="G582" s="53">
        <f>SUM(Ведомственная!G1019)</f>
        <v>2162.3</v>
      </c>
    </row>
    <row r="583" spans="1:6" ht="45">
      <c r="A583" s="74" t="s">
        <v>836</v>
      </c>
      <c r="B583" s="91" t="s">
        <v>426</v>
      </c>
      <c r="C583" s="91"/>
      <c r="D583" s="78"/>
      <c r="E583" s="78"/>
      <c r="F583" s="82">
        <f>F584+F585</f>
        <v>8000</v>
      </c>
    </row>
    <row r="584" spans="1:7" ht="30">
      <c r="A584" s="28" t="s">
        <v>51</v>
      </c>
      <c r="B584" s="91" t="s">
        <v>426</v>
      </c>
      <c r="C584" s="91">
        <v>200</v>
      </c>
      <c r="D584" s="78" t="s">
        <v>116</v>
      </c>
      <c r="E584" s="78" t="s">
        <v>43</v>
      </c>
      <c r="F584" s="82">
        <v>3687.5</v>
      </c>
      <c r="G584" s="53">
        <f>SUM(Ведомственная!G939)</f>
        <v>3687.5</v>
      </c>
    </row>
    <row r="585" spans="1:7" ht="30">
      <c r="A585" s="28" t="s">
        <v>71</v>
      </c>
      <c r="B585" s="91" t="s">
        <v>426</v>
      </c>
      <c r="C585" s="91">
        <v>600</v>
      </c>
      <c r="D585" s="78" t="s">
        <v>116</v>
      </c>
      <c r="E585" s="78" t="s">
        <v>43</v>
      </c>
      <c r="F585" s="82">
        <v>4312.5</v>
      </c>
      <c r="G585" s="53">
        <f>SUM(Ведомственная!G940)</f>
        <v>4312.5</v>
      </c>
    </row>
    <row r="586" spans="1:6" ht="30" hidden="1">
      <c r="A586" s="74" t="s">
        <v>699</v>
      </c>
      <c r="B586" s="138" t="s">
        <v>869</v>
      </c>
      <c r="C586" s="91"/>
      <c r="D586" s="78"/>
      <c r="E586" s="78"/>
      <c r="F586" s="82">
        <f>SUM(F587)</f>
        <v>0</v>
      </c>
    </row>
    <row r="587" spans="1:7" ht="30" hidden="1">
      <c r="A587" s="74" t="s">
        <v>51</v>
      </c>
      <c r="B587" s="138" t="s">
        <v>869</v>
      </c>
      <c r="C587" s="91">
        <v>200</v>
      </c>
      <c r="D587" s="78" t="s">
        <v>116</v>
      </c>
      <c r="E587" s="78" t="s">
        <v>180</v>
      </c>
      <c r="F587" s="82"/>
      <c r="G587" s="53">
        <f>SUM(Ведомственная!G1053)</f>
        <v>0</v>
      </c>
    </row>
    <row r="588" spans="1:6" ht="30">
      <c r="A588" s="74" t="s">
        <v>840</v>
      </c>
      <c r="B588" s="91" t="s">
        <v>428</v>
      </c>
      <c r="C588" s="91"/>
      <c r="D588" s="78"/>
      <c r="E588" s="78"/>
      <c r="F588" s="82">
        <f>F589</f>
        <v>269.5</v>
      </c>
    </row>
    <row r="589" spans="1:7" ht="30">
      <c r="A589" s="28" t="s">
        <v>51</v>
      </c>
      <c r="B589" s="91" t="s">
        <v>428</v>
      </c>
      <c r="C589" s="91">
        <v>200</v>
      </c>
      <c r="D589" s="78" t="s">
        <v>116</v>
      </c>
      <c r="E589" s="78" t="s">
        <v>180</v>
      </c>
      <c r="F589" s="82">
        <v>269.5</v>
      </c>
      <c r="G589" s="53">
        <f>SUM(Ведомственная!G1055)</f>
        <v>269.5</v>
      </c>
    </row>
    <row r="590" spans="1:6" ht="105">
      <c r="A590" s="28" t="s">
        <v>463</v>
      </c>
      <c r="B590" s="137" t="s">
        <v>464</v>
      </c>
      <c r="C590" s="78"/>
      <c r="D590" s="78"/>
      <c r="E590" s="78"/>
      <c r="F590" s="82">
        <f>F591</f>
        <v>3000</v>
      </c>
    </row>
    <row r="591" spans="1:7" ht="15">
      <c r="A591" s="28" t="s">
        <v>41</v>
      </c>
      <c r="B591" s="137" t="s">
        <v>464</v>
      </c>
      <c r="C591" s="78" t="s">
        <v>100</v>
      </c>
      <c r="D591" s="78" t="s">
        <v>30</v>
      </c>
      <c r="E591" s="78" t="s">
        <v>12</v>
      </c>
      <c r="F591" s="82">
        <v>3000</v>
      </c>
      <c r="G591" s="53">
        <f>SUM(Ведомственная!G1094)</f>
        <v>3000</v>
      </c>
    </row>
    <row r="592" spans="1:6" ht="45">
      <c r="A592" s="74" t="s">
        <v>592</v>
      </c>
      <c r="B592" s="138" t="s">
        <v>593</v>
      </c>
      <c r="C592" s="139"/>
      <c r="D592" s="75"/>
      <c r="E592" s="75"/>
      <c r="F592" s="98">
        <f>F593</f>
        <v>300</v>
      </c>
    </row>
    <row r="593" spans="1:7" ht="30">
      <c r="A593" s="74" t="s">
        <v>71</v>
      </c>
      <c r="B593" s="138" t="s">
        <v>593</v>
      </c>
      <c r="C593" s="139">
        <v>600</v>
      </c>
      <c r="D593" s="78" t="s">
        <v>116</v>
      </c>
      <c r="E593" s="78" t="s">
        <v>43</v>
      </c>
      <c r="F593" s="98">
        <v>300</v>
      </c>
      <c r="G593" s="53">
        <f>Ведомственная!G944</f>
        <v>300</v>
      </c>
    </row>
    <row r="594" spans="1:6" ht="45">
      <c r="A594" s="74" t="s">
        <v>25</v>
      </c>
      <c r="B594" s="137" t="s">
        <v>409</v>
      </c>
      <c r="C594" s="78"/>
      <c r="D594" s="78"/>
      <c r="E594" s="78"/>
      <c r="F594" s="82">
        <f>F595</f>
        <v>466040.1</v>
      </c>
    </row>
    <row r="595" spans="1:6" ht="15">
      <c r="A595" s="134" t="s">
        <v>158</v>
      </c>
      <c r="B595" s="140" t="s">
        <v>410</v>
      </c>
      <c r="C595" s="78"/>
      <c r="D595" s="78"/>
      <c r="E595" s="78"/>
      <c r="F595" s="82">
        <f>F596+F598+F600</f>
        <v>466040.1</v>
      </c>
    </row>
    <row r="596" spans="1:6" ht="15">
      <c r="A596" s="28" t="s">
        <v>411</v>
      </c>
      <c r="B596" s="137" t="s">
        <v>412</v>
      </c>
      <c r="C596" s="78"/>
      <c r="D596" s="78"/>
      <c r="E596" s="78"/>
      <c r="F596" s="82">
        <f>F597</f>
        <v>248660.1</v>
      </c>
    </row>
    <row r="597" spans="1:7" ht="30">
      <c r="A597" s="28" t="s">
        <v>71</v>
      </c>
      <c r="B597" s="137" t="s">
        <v>412</v>
      </c>
      <c r="C597" s="78" t="s">
        <v>125</v>
      </c>
      <c r="D597" s="78" t="s">
        <v>116</v>
      </c>
      <c r="E597" s="78" t="s">
        <v>33</v>
      </c>
      <c r="F597" s="82">
        <v>248660.1</v>
      </c>
      <c r="G597" s="53">
        <f>SUM(Ведомственная!G879)</f>
        <v>248660.1</v>
      </c>
    </row>
    <row r="598" spans="1:6" ht="15">
      <c r="A598" s="28" t="s">
        <v>429</v>
      </c>
      <c r="B598" s="91" t="s">
        <v>430</v>
      </c>
      <c r="C598" s="78"/>
      <c r="D598" s="78"/>
      <c r="E598" s="78"/>
      <c r="F598" s="82">
        <f>F599</f>
        <v>144001.6</v>
      </c>
    </row>
    <row r="599" spans="1:7" ht="30">
      <c r="A599" s="28" t="s">
        <v>71</v>
      </c>
      <c r="B599" s="91" t="s">
        <v>430</v>
      </c>
      <c r="C599" s="78" t="s">
        <v>125</v>
      </c>
      <c r="D599" s="78" t="s">
        <v>116</v>
      </c>
      <c r="E599" s="78" t="s">
        <v>43</v>
      </c>
      <c r="F599" s="82">
        <v>144001.6</v>
      </c>
      <c r="G599" s="53">
        <f>SUM(Ведомственная!G947)</f>
        <v>144001.6</v>
      </c>
    </row>
    <row r="600" spans="1:6" ht="15">
      <c r="A600" s="28" t="s">
        <v>438</v>
      </c>
      <c r="B600" s="78" t="s">
        <v>439</v>
      </c>
      <c r="C600" s="78"/>
      <c r="D600" s="78"/>
      <c r="E600" s="78"/>
      <c r="F600" s="82">
        <f>F601</f>
        <v>73378.4</v>
      </c>
    </row>
    <row r="601" spans="1:7" ht="30">
      <c r="A601" s="28" t="s">
        <v>71</v>
      </c>
      <c r="B601" s="78" t="s">
        <v>439</v>
      </c>
      <c r="C601" s="78" t="s">
        <v>125</v>
      </c>
      <c r="D601" s="78" t="s">
        <v>116</v>
      </c>
      <c r="E601" s="78" t="s">
        <v>53</v>
      </c>
      <c r="F601" s="82">
        <v>73378.4</v>
      </c>
      <c r="G601" s="53">
        <f>SUM(Ведомственная!G983)</f>
        <v>73378.4</v>
      </c>
    </row>
    <row r="602" spans="1:6" ht="15">
      <c r="A602" s="28" t="s">
        <v>156</v>
      </c>
      <c r="B602" s="137" t="s">
        <v>465</v>
      </c>
      <c r="C602" s="78"/>
      <c r="D602" s="78"/>
      <c r="E602" s="78"/>
      <c r="F602" s="82">
        <f>SUM(F603)+F610+F617</f>
        <v>11674.3</v>
      </c>
    </row>
    <row r="603" spans="1:6" ht="13.5" customHeight="1">
      <c r="A603" s="28" t="s">
        <v>411</v>
      </c>
      <c r="B603" s="137" t="s">
        <v>644</v>
      </c>
      <c r="C603" s="78"/>
      <c r="D603" s="78"/>
      <c r="E603" s="78"/>
      <c r="F603" s="82">
        <f>SUM(F604+F606+F608)</f>
        <v>8185.9</v>
      </c>
    </row>
    <row r="604" spans="1:6" ht="30">
      <c r="A604" s="28" t="s">
        <v>413</v>
      </c>
      <c r="B604" s="137" t="s">
        <v>414</v>
      </c>
      <c r="C604" s="78"/>
      <c r="D604" s="78"/>
      <c r="E604" s="78"/>
      <c r="F604" s="82">
        <f>F605</f>
        <v>200</v>
      </c>
    </row>
    <row r="605" spans="1:7" ht="30">
      <c r="A605" s="28" t="s">
        <v>71</v>
      </c>
      <c r="B605" s="137" t="s">
        <v>414</v>
      </c>
      <c r="C605" s="78" t="s">
        <v>125</v>
      </c>
      <c r="D605" s="78"/>
      <c r="E605" s="78"/>
      <c r="F605" s="82">
        <v>200</v>
      </c>
      <c r="G605" s="53">
        <f>SUM(Ведомственная!G883)</f>
        <v>200</v>
      </c>
    </row>
    <row r="606" spans="1:6" ht="30">
      <c r="A606" s="28" t="s">
        <v>415</v>
      </c>
      <c r="B606" s="137" t="s">
        <v>416</v>
      </c>
      <c r="C606" s="78"/>
      <c r="D606" s="78"/>
      <c r="E606" s="78"/>
      <c r="F606" s="82">
        <f>F607</f>
        <v>50</v>
      </c>
    </row>
    <row r="607" spans="1:7" ht="30">
      <c r="A607" s="28" t="s">
        <v>71</v>
      </c>
      <c r="B607" s="137" t="s">
        <v>416</v>
      </c>
      <c r="C607" s="78" t="s">
        <v>125</v>
      </c>
      <c r="D607" s="78" t="s">
        <v>116</v>
      </c>
      <c r="E607" s="78" t="s">
        <v>33</v>
      </c>
      <c r="F607" s="82">
        <v>50</v>
      </c>
      <c r="G607" s="53">
        <f>SUM(Ведомственная!G885)</f>
        <v>50</v>
      </c>
    </row>
    <row r="608" spans="1:6" ht="15">
      <c r="A608" s="28" t="s">
        <v>417</v>
      </c>
      <c r="B608" s="137" t="s">
        <v>418</v>
      </c>
      <c r="C608" s="78"/>
      <c r="D608" s="78"/>
      <c r="E608" s="78"/>
      <c r="F608" s="82">
        <f>F609</f>
        <v>7935.9</v>
      </c>
    </row>
    <row r="609" spans="1:7" ht="30">
      <c r="A609" s="28" t="s">
        <v>71</v>
      </c>
      <c r="B609" s="137" t="s">
        <v>418</v>
      </c>
      <c r="C609" s="78" t="s">
        <v>125</v>
      </c>
      <c r="D609" s="78" t="s">
        <v>116</v>
      </c>
      <c r="E609" s="78" t="s">
        <v>33</v>
      </c>
      <c r="F609" s="82">
        <v>7935.9</v>
      </c>
      <c r="G609" s="53">
        <f>SUM(Ведомственная!G887)</f>
        <v>7935.9</v>
      </c>
    </row>
    <row r="610" spans="1:6" ht="15" hidden="1">
      <c r="A610" s="28" t="s">
        <v>429</v>
      </c>
      <c r="B610" s="137" t="s">
        <v>431</v>
      </c>
      <c r="C610" s="78"/>
      <c r="D610" s="78"/>
      <c r="E610" s="78"/>
      <c r="F610" s="82">
        <f>F612+F614+F616</f>
        <v>2845</v>
      </c>
    </row>
    <row r="611" spans="1:6" ht="30" hidden="1">
      <c r="A611" s="28" t="s">
        <v>413</v>
      </c>
      <c r="B611" s="137" t="s">
        <v>432</v>
      </c>
      <c r="C611" s="78"/>
      <c r="D611" s="78"/>
      <c r="E611" s="78"/>
      <c r="F611" s="82">
        <f>F612</f>
        <v>0</v>
      </c>
    </row>
    <row r="612" spans="1:7" ht="30" hidden="1">
      <c r="A612" s="28" t="s">
        <v>71</v>
      </c>
      <c r="B612" s="137" t="s">
        <v>432</v>
      </c>
      <c r="C612" s="78" t="s">
        <v>125</v>
      </c>
      <c r="D612" s="78"/>
      <c r="E612" s="78"/>
      <c r="F612" s="82"/>
      <c r="G612" s="53">
        <f>SUM(Ведомственная!G951)</f>
        <v>0</v>
      </c>
    </row>
    <row r="613" spans="1:6" ht="30" hidden="1">
      <c r="A613" s="28" t="s">
        <v>415</v>
      </c>
      <c r="B613" s="137" t="s">
        <v>433</v>
      </c>
      <c r="C613" s="78"/>
      <c r="D613" s="78"/>
      <c r="E613" s="78"/>
      <c r="F613" s="82">
        <f>F614</f>
        <v>0</v>
      </c>
    </row>
    <row r="614" spans="1:7" ht="30" hidden="1">
      <c r="A614" s="28" t="s">
        <v>71</v>
      </c>
      <c r="B614" s="137" t="s">
        <v>433</v>
      </c>
      <c r="C614" s="78" t="s">
        <v>125</v>
      </c>
      <c r="D614" s="78" t="s">
        <v>116</v>
      </c>
      <c r="E614" s="78" t="s">
        <v>43</v>
      </c>
      <c r="F614" s="82"/>
      <c r="G614" s="53">
        <f>SUM(Ведомственная!G953)</f>
        <v>0</v>
      </c>
    </row>
    <row r="615" spans="1:6" ht="15">
      <c r="A615" s="28" t="s">
        <v>417</v>
      </c>
      <c r="B615" s="137" t="s">
        <v>434</v>
      </c>
      <c r="C615" s="78"/>
      <c r="D615" s="78"/>
      <c r="E615" s="78"/>
      <c r="F615" s="82">
        <f>F616</f>
        <v>2845</v>
      </c>
    </row>
    <row r="616" spans="1:7" ht="30">
      <c r="A616" s="28" t="s">
        <v>71</v>
      </c>
      <c r="B616" s="137" t="s">
        <v>434</v>
      </c>
      <c r="C616" s="78" t="s">
        <v>125</v>
      </c>
      <c r="D616" s="78" t="s">
        <v>116</v>
      </c>
      <c r="E616" s="78" t="s">
        <v>43</v>
      </c>
      <c r="F616" s="82">
        <v>2845</v>
      </c>
      <c r="G616" s="53">
        <f>SUM(Ведомственная!G955)</f>
        <v>2845</v>
      </c>
    </row>
    <row r="617" spans="1:6" ht="15">
      <c r="A617" s="28" t="s">
        <v>438</v>
      </c>
      <c r="B617" s="77" t="s">
        <v>825</v>
      </c>
      <c r="C617" s="78"/>
      <c r="D617" s="78"/>
      <c r="E617" s="78"/>
      <c r="F617" s="82">
        <f>SUM(F618)</f>
        <v>643.4</v>
      </c>
    </row>
    <row r="618" spans="1:6" ht="15">
      <c r="A618" s="28" t="s">
        <v>417</v>
      </c>
      <c r="B618" s="77" t="s">
        <v>826</v>
      </c>
      <c r="C618" s="78"/>
      <c r="D618" s="78"/>
      <c r="E618" s="78"/>
      <c r="F618" s="82">
        <f>SUM(F619)</f>
        <v>643.4</v>
      </c>
    </row>
    <row r="619" spans="1:7" ht="30">
      <c r="A619" s="28" t="s">
        <v>71</v>
      </c>
      <c r="B619" s="77" t="s">
        <v>826</v>
      </c>
      <c r="C619" s="78" t="s">
        <v>125</v>
      </c>
      <c r="D619" s="78" t="s">
        <v>116</v>
      </c>
      <c r="E619" s="78" t="s">
        <v>53</v>
      </c>
      <c r="F619" s="82">
        <v>643.4</v>
      </c>
      <c r="G619" s="53">
        <f>SUM(Ведомственная!G987)</f>
        <v>643.4</v>
      </c>
    </row>
    <row r="620" spans="1:6" ht="30">
      <c r="A620" s="28" t="s">
        <v>44</v>
      </c>
      <c r="B620" s="137" t="s">
        <v>419</v>
      </c>
      <c r="C620" s="78"/>
      <c r="D620" s="78"/>
      <c r="E620" s="78"/>
      <c r="F620" s="82">
        <f>SUM(F621+F625+F630)+F634</f>
        <v>190881.3</v>
      </c>
    </row>
    <row r="621" spans="1:6" ht="15">
      <c r="A621" s="28" t="s">
        <v>411</v>
      </c>
      <c r="B621" s="137" t="s">
        <v>420</v>
      </c>
      <c r="C621" s="78"/>
      <c r="D621" s="78"/>
      <c r="E621" s="78"/>
      <c r="F621" s="82">
        <f>F622+F623+F624</f>
        <v>54717.7</v>
      </c>
    </row>
    <row r="622" spans="1:7" ht="45">
      <c r="A622" s="74" t="s">
        <v>50</v>
      </c>
      <c r="B622" s="137" t="s">
        <v>420</v>
      </c>
      <c r="C622" s="78" t="s">
        <v>90</v>
      </c>
      <c r="D622" s="78" t="s">
        <v>116</v>
      </c>
      <c r="E622" s="78" t="s">
        <v>33</v>
      </c>
      <c r="F622" s="82">
        <v>21486.8</v>
      </c>
      <c r="G622" s="53">
        <f>SUM(Ведомственная!G890)</f>
        <v>21486.8</v>
      </c>
    </row>
    <row r="623" spans="1:7" ht="30">
      <c r="A623" s="28" t="s">
        <v>51</v>
      </c>
      <c r="B623" s="137" t="s">
        <v>420</v>
      </c>
      <c r="C623" s="78" t="s">
        <v>92</v>
      </c>
      <c r="D623" s="78" t="s">
        <v>116</v>
      </c>
      <c r="E623" s="78" t="s">
        <v>33</v>
      </c>
      <c r="F623" s="82">
        <v>31504.8</v>
      </c>
      <c r="G623" s="53">
        <f>SUM(Ведомственная!G891)</f>
        <v>31504.8</v>
      </c>
    </row>
    <row r="624" spans="1:7" ht="15">
      <c r="A624" s="28" t="s">
        <v>21</v>
      </c>
      <c r="B624" s="137" t="s">
        <v>420</v>
      </c>
      <c r="C624" s="78" t="s">
        <v>97</v>
      </c>
      <c r="D624" s="78" t="s">
        <v>116</v>
      </c>
      <c r="E624" s="78" t="s">
        <v>33</v>
      </c>
      <c r="F624" s="82">
        <v>1726.1</v>
      </c>
      <c r="G624" s="53">
        <f>SUM(Ведомственная!G892)</f>
        <v>1726.1</v>
      </c>
    </row>
    <row r="625" spans="1:6" ht="15">
      <c r="A625" s="28" t="s">
        <v>429</v>
      </c>
      <c r="B625" s="137" t="s">
        <v>435</v>
      </c>
      <c r="C625" s="137"/>
      <c r="D625" s="133"/>
      <c r="E625" s="133"/>
      <c r="F625" s="82">
        <f>F626+F627+F629+F628</f>
        <v>125105.2</v>
      </c>
    </row>
    <row r="626" spans="1:7" ht="45">
      <c r="A626" s="74" t="s">
        <v>50</v>
      </c>
      <c r="B626" s="137" t="s">
        <v>435</v>
      </c>
      <c r="C626" s="78" t="s">
        <v>90</v>
      </c>
      <c r="D626" s="78" t="s">
        <v>116</v>
      </c>
      <c r="E626" s="78" t="s">
        <v>43</v>
      </c>
      <c r="F626" s="82">
        <v>64067.9</v>
      </c>
      <c r="G626" s="53">
        <f>SUM(Ведомственная!G958)</f>
        <v>64067.9</v>
      </c>
    </row>
    <row r="627" spans="1:7" ht="30">
      <c r="A627" s="28" t="s">
        <v>51</v>
      </c>
      <c r="B627" s="137" t="s">
        <v>435</v>
      </c>
      <c r="C627" s="78" t="s">
        <v>92</v>
      </c>
      <c r="D627" s="78" t="s">
        <v>116</v>
      </c>
      <c r="E627" s="78" t="s">
        <v>43</v>
      </c>
      <c r="F627" s="82">
        <v>48166.5</v>
      </c>
      <c r="G627" s="53">
        <f>SUM(Ведомственная!G959)</f>
        <v>48166.5</v>
      </c>
    </row>
    <row r="628" spans="1:7" ht="15" hidden="1">
      <c r="A628" s="74" t="s">
        <v>41</v>
      </c>
      <c r="B628" s="137" t="s">
        <v>435</v>
      </c>
      <c r="C628" s="78" t="s">
        <v>100</v>
      </c>
      <c r="D628" s="78" t="s">
        <v>116</v>
      </c>
      <c r="E628" s="78" t="s">
        <v>43</v>
      </c>
      <c r="F628" s="82"/>
      <c r="G628" s="53">
        <f>SUM(Ведомственная!G960)</f>
        <v>0</v>
      </c>
    </row>
    <row r="629" spans="1:7" ht="15">
      <c r="A629" s="28" t="s">
        <v>21</v>
      </c>
      <c r="B629" s="137" t="s">
        <v>435</v>
      </c>
      <c r="C629" s="78" t="s">
        <v>97</v>
      </c>
      <c r="D629" s="78" t="s">
        <v>116</v>
      </c>
      <c r="E629" s="78" t="s">
        <v>43</v>
      </c>
      <c r="F629" s="82">
        <v>12870.8</v>
      </c>
      <c r="G629" s="53">
        <f>SUM(Ведомственная!G961)</f>
        <v>12870.8</v>
      </c>
    </row>
    <row r="630" spans="1:6" ht="15">
      <c r="A630" s="28" t="s">
        <v>436</v>
      </c>
      <c r="B630" s="91" t="s">
        <v>437</v>
      </c>
      <c r="C630" s="91"/>
      <c r="D630" s="78"/>
      <c r="E630" s="78"/>
      <c r="F630" s="82">
        <f>F631+F632+F633</f>
        <v>10219.8</v>
      </c>
    </row>
    <row r="631" spans="1:7" ht="45">
      <c r="A631" s="74" t="s">
        <v>50</v>
      </c>
      <c r="B631" s="91" t="s">
        <v>437</v>
      </c>
      <c r="C631" s="91">
        <v>100</v>
      </c>
      <c r="D631" s="78" t="s">
        <v>116</v>
      </c>
      <c r="E631" s="78" t="s">
        <v>43</v>
      </c>
      <c r="F631" s="82">
        <v>5493.5</v>
      </c>
      <c r="G631" s="53">
        <f>SUM(Ведомственная!G963)</f>
        <v>5493.5</v>
      </c>
    </row>
    <row r="632" spans="1:7" ht="30">
      <c r="A632" s="28" t="s">
        <v>51</v>
      </c>
      <c r="B632" s="91" t="s">
        <v>437</v>
      </c>
      <c r="C632" s="91">
        <v>200</v>
      </c>
      <c r="D632" s="78" t="s">
        <v>116</v>
      </c>
      <c r="E632" s="78" t="s">
        <v>43</v>
      </c>
      <c r="F632" s="82">
        <v>3547.3</v>
      </c>
      <c r="G632" s="53">
        <f>SUM(Ведомственная!G964)</f>
        <v>3547.3</v>
      </c>
    </row>
    <row r="633" spans="1:7" ht="15">
      <c r="A633" s="28" t="s">
        <v>21</v>
      </c>
      <c r="B633" s="91" t="s">
        <v>437</v>
      </c>
      <c r="C633" s="91">
        <v>800</v>
      </c>
      <c r="D633" s="78" t="s">
        <v>116</v>
      </c>
      <c r="E633" s="78" t="s">
        <v>43</v>
      </c>
      <c r="F633" s="82">
        <v>1179</v>
      </c>
      <c r="G633" s="53">
        <f>SUM(Ведомственная!G965)</f>
        <v>1179</v>
      </c>
    </row>
    <row r="634" spans="1:6" ht="60">
      <c r="A634" s="141" t="s">
        <v>572</v>
      </c>
      <c r="B634" s="142" t="s">
        <v>850</v>
      </c>
      <c r="C634" s="91"/>
      <c r="D634" s="78"/>
      <c r="E634" s="78"/>
      <c r="F634" s="82">
        <f>SUM(F635:F636)</f>
        <v>838.6</v>
      </c>
    </row>
    <row r="635" spans="1:7" ht="45">
      <c r="A635" s="141" t="s">
        <v>50</v>
      </c>
      <c r="B635" s="142" t="s">
        <v>850</v>
      </c>
      <c r="C635" s="91">
        <v>100</v>
      </c>
      <c r="D635" s="78" t="s">
        <v>116</v>
      </c>
      <c r="E635" s="78" t="s">
        <v>180</v>
      </c>
      <c r="F635" s="82">
        <v>620.6</v>
      </c>
      <c r="G635" s="53">
        <f>SUM(Ведомственная!G1058)</f>
        <v>620.6</v>
      </c>
    </row>
    <row r="636" spans="1:7" ht="30">
      <c r="A636" s="141" t="s">
        <v>51</v>
      </c>
      <c r="B636" s="142" t="s">
        <v>850</v>
      </c>
      <c r="C636" s="91">
        <v>200</v>
      </c>
      <c r="D636" s="78" t="s">
        <v>116</v>
      </c>
      <c r="E636" s="78" t="s">
        <v>180</v>
      </c>
      <c r="F636" s="82">
        <v>218</v>
      </c>
      <c r="G636" s="53">
        <f>SUM(Ведомственная!G1059)</f>
        <v>218</v>
      </c>
    </row>
    <row r="637" spans="1:8" ht="30">
      <c r="A637" s="28" t="s">
        <v>450</v>
      </c>
      <c r="B637" s="78" t="s">
        <v>451</v>
      </c>
      <c r="C637" s="78"/>
      <c r="D637" s="78"/>
      <c r="E637" s="78"/>
      <c r="F637" s="82">
        <f>F638+F649</f>
        <v>3548.2000000000003</v>
      </c>
      <c r="H637" s="53">
        <f>SUM(Ведомственная!G550+Ведомственная!G1020+Ведомственная!G1115)</f>
        <v>3548.2000000000003</v>
      </c>
    </row>
    <row r="638" spans="1:6" ht="15">
      <c r="A638" s="28" t="s">
        <v>34</v>
      </c>
      <c r="B638" s="78" t="s">
        <v>452</v>
      </c>
      <c r="C638" s="78"/>
      <c r="D638" s="78"/>
      <c r="E638" s="78"/>
      <c r="F638" s="82">
        <f>F642+F646+F639</f>
        <v>1300</v>
      </c>
    </row>
    <row r="639" spans="1:6" ht="15">
      <c r="A639" s="28" t="s">
        <v>830</v>
      </c>
      <c r="B639" s="81" t="s">
        <v>832</v>
      </c>
      <c r="C639" s="78"/>
      <c r="D639" s="78"/>
      <c r="E639" s="78"/>
      <c r="F639" s="82">
        <f>SUM(F640:F641)</f>
        <v>270</v>
      </c>
    </row>
    <row r="640" spans="1:7" ht="45">
      <c r="A640" s="28" t="s">
        <v>50</v>
      </c>
      <c r="B640" s="81" t="s">
        <v>832</v>
      </c>
      <c r="C640" s="78" t="s">
        <v>90</v>
      </c>
      <c r="D640" s="78" t="s">
        <v>116</v>
      </c>
      <c r="E640" s="78" t="s">
        <v>116</v>
      </c>
      <c r="F640" s="82">
        <v>5</v>
      </c>
      <c r="G640" s="53">
        <f>SUM(Ведомственная!G1023)</f>
        <v>5</v>
      </c>
    </row>
    <row r="641" spans="1:7" ht="30">
      <c r="A641" s="28" t="s">
        <v>51</v>
      </c>
      <c r="B641" s="81" t="s">
        <v>832</v>
      </c>
      <c r="C641" s="78" t="s">
        <v>92</v>
      </c>
      <c r="D641" s="78" t="s">
        <v>116</v>
      </c>
      <c r="E641" s="78" t="s">
        <v>116</v>
      </c>
      <c r="F641" s="82">
        <v>265</v>
      </c>
      <c r="G641" s="53">
        <f>SUM(Ведомственная!G1024)</f>
        <v>265</v>
      </c>
    </row>
    <row r="642" spans="1:6" ht="30">
      <c r="A642" s="28" t="s">
        <v>453</v>
      </c>
      <c r="B642" s="78" t="s">
        <v>454</v>
      </c>
      <c r="C642" s="78"/>
      <c r="D642" s="78"/>
      <c r="E642" s="78"/>
      <c r="F642" s="82">
        <f>SUM(F643:F645)</f>
        <v>1000</v>
      </c>
    </row>
    <row r="643" spans="1:7" ht="45">
      <c r="A643" s="74" t="s">
        <v>50</v>
      </c>
      <c r="B643" s="78" t="s">
        <v>454</v>
      </c>
      <c r="C643" s="78" t="s">
        <v>90</v>
      </c>
      <c r="D643" s="78" t="s">
        <v>116</v>
      </c>
      <c r="E643" s="78" t="s">
        <v>116</v>
      </c>
      <c r="F643" s="82">
        <v>492.3</v>
      </c>
      <c r="G643" s="53">
        <f>SUM(Ведомственная!G553)+Ведомственная!G1026</f>
        <v>492.29999999999995</v>
      </c>
    </row>
    <row r="644" spans="1:7" ht="30">
      <c r="A644" s="28" t="s">
        <v>51</v>
      </c>
      <c r="B644" s="78" t="s">
        <v>454</v>
      </c>
      <c r="C644" s="78" t="s">
        <v>92</v>
      </c>
      <c r="D644" s="78" t="s">
        <v>116</v>
      </c>
      <c r="E644" s="78" t="s">
        <v>116</v>
      </c>
      <c r="F644" s="82">
        <v>212.3</v>
      </c>
      <c r="G644" s="53">
        <f>SUM(Ведомственная!G1027+Ведомственная!G1119)</f>
        <v>212.3</v>
      </c>
    </row>
    <row r="645" spans="1:7" ht="30">
      <c r="A645" s="74" t="s">
        <v>260</v>
      </c>
      <c r="B645" s="78" t="s">
        <v>454</v>
      </c>
      <c r="C645" s="78" t="s">
        <v>125</v>
      </c>
      <c r="D645" s="78" t="s">
        <v>116</v>
      </c>
      <c r="E645" s="78" t="s">
        <v>116</v>
      </c>
      <c r="F645" s="82">
        <v>295.4</v>
      </c>
      <c r="G645" s="53">
        <f>SUM(Ведомственная!G1028)</f>
        <v>295.4</v>
      </c>
    </row>
    <row r="646" spans="1:6" ht="30">
      <c r="A646" s="74" t="s">
        <v>838</v>
      </c>
      <c r="B646" s="91" t="s">
        <v>455</v>
      </c>
      <c r="C646" s="78"/>
      <c r="D646" s="78"/>
      <c r="E646" s="78"/>
      <c r="F646" s="82">
        <f>SUM(F647:F648)</f>
        <v>30</v>
      </c>
    </row>
    <row r="647" spans="1:7" ht="30">
      <c r="A647" s="28" t="s">
        <v>51</v>
      </c>
      <c r="B647" s="91" t="s">
        <v>455</v>
      </c>
      <c r="C647" s="78" t="s">
        <v>92</v>
      </c>
      <c r="D647" s="78" t="s">
        <v>116</v>
      </c>
      <c r="E647" s="78" t="s">
        <v>116</v>
      </c>
      <c r="F647" s="82">
        <v>22.5</v>
      </c>
      <c r="G647" s="53">
        <f>SUM(Ведомственная!G1030)</f>
        <v>22.5</v>
      </c>
    </row>
    <row r="648" spans="1:7" ht="15">
      <c r="A648" s="28" t="s">
        <v>41</v>
      </c>
      <c r="B648" s="91" t="s">
        <v>455</v>
      </c>
      <c r="C648" s="78" t="s">
        <v>100</v>
      </c>
      <c r="D648" s="78" t="s">
        <v>116</v>
      </c>
      <c r="E648" s="78" t="s">
        <v>116</v>
      </c>
      <c r="F648" s="82">
        <v>7.5</v>
      </c>
      <c r="G648" s="53">
        <f>SUM(Ведомственная!G1031)</f>
        <v>7.5</v>
      </c>
    </row>
    <row r="649" spans="1:6" ht="30">
      <c r="A649" s="28" t="s">
        <v>44</v>
      </c>
      <c r="B649" s="137" t="s">
        <v>456</v>
      </c>
      <c r="C649" s="78"/>
      <c r="D649" s="78"/>
      <c r="E649" s="78"/>
      <c r="F649" s="82">
        <f>SUM(F650)</f>
        <v>2248.2000000000003</v>
      </c>
    </row>
    <row r="650" spans="1:6" ht="15">
      <c r="A650" s="143" t="s">
        <v>457</v>
      </c>
      <c r="B650" s="137" t="s">
        <v>458</v>
      </c>
      <c r="C650" s="78"/>
      <c r="D650" s="78"/>
      <c r="E650" s="78"/>
      <c r="F650" s="82">
        <f>F651+F652+F653</f>
        <v>2248.2000000000003</v>
      </c>
    </row>
    <row r="651" spans="1:7" ht="45">
      <c r="A651" s="74" t="s">
        <v>50</v>
      </c>
      <c r="B651" s="137" t="s">
        <v>458</v>
      </c>
      <c r="C651" s="78" t="s">
        <v>90</v>
      </c>
      <c r="D651" s="78" t="s">
        <v>116</v>
      </c>
      <c r="E651" s="78" t="s">
        <v>116</v>
      </c>
      <c r="F651" s="82">
        <v>2059.3</v>
      </c>
      <c r="G651" s="53">
        <f>SUM(Ведомственная!G1034)</f>
        <v>2059.3</v>
      </c>
    </row>
    <row r="652" spans="1:7" ht="30">
      <c r="A652" s="28" t="s">
        <v>51</v>
      </c>
      <c r="B652" s="137" t="s">
        <v>458</v>
      </c>
      <c r="C652" s="78" t="s">
        <v>92</v>
      </c>
      <c r="D652" s="78" t="s">
        <v>116</v>
      </c>
      <c r="E652" s="78" t="s">
        <v>116</v>
      </c>
      <c r="F652" s="82">
        <v>186.6</v>
      </c>
      <c r="G652" s="53">
        <f>SUM(Ведомственная!G1035)</f>
        <v>186.6</v>
      </c>
    </row>
    <row r="653" spans="1:7" ht="15">
      <c r="A653" s="28" t="s">
        <v>21</v>
      </c>
      <c r="B653" s="137" t="s">
        <v>458</v>
      </c>
      <c r="C653" s="78" t="s">
        <v>97</v>
      </c>
      <c r="D653" s="78" t="s">
        <v>116</v>
      </c>
      <c r="E653" s="78" t="s">
        <v>116</v>
      </c>
      <c r="F653" s="82">
        <v>2.3</v>
      </c>
      <c r="G653" s="53">
        <f>SUM(Ведомственная!G1036)</f>
        <v>2.3</v>
      </c>
    </row>
    <row r="654" spans="1:6" ht="30">
      <c r="A654" s="28" t="s">
        <v>421</v>
      </c>
      <c r="B654" s="137" t="s">
        <v>422</v>
      </c>
      <c r="C654" s="78"/>
      <c r="D654" s="78"/>
      <c r="E654" s="78"/>
      <c r="F654" s="82">
        <f>F655</f>
        <v>18149.500000000004</v>
      </c>
    </row>
    <row r="655" spans="1:6" ht="15">
      <c r="A655" s="28" t="s">
        <v>34</v>
      </c>
      <c r="B655" s="137" t="s">
        <v>423</v>
      </c>
      <c r="C655" s="78"/>
      <c r="D655" s="78"/>
      <c r="E655" s="78"/>
      <c r="F655" s="82">
        <f>SUM(F656:F661)</f>
        <v>18149.500000000004</v>
      </c>
    </row>
    <row r="656" spans="1:7" ht="30">
      <c r="A656" s="28" t="s">
        <v>51</v>
      </c>
      <c r="B656" s="137" t="s">
        <v>423</v>
      </c>
      <c r="C656" s="78" t="s">
        <v>92</v>
      </c>
      <c r="D656" s="78" t="s">
        <v>116</v>
      </c>
      <c r="E656" s="78" t="s">
        <v>33</v>
      </c>
      <c r="F656" s="82">
        <v>1128</v>
      </c>
      <c r="G656" s="53">
        <f>SUM(Ведомственная!G895)</f>
        <v>1128</v>
      </c>
    </row>
    <row r="657" spans="1:7" ht="30">
      <c r="A657" s="28" t="s">
        <v>71</v>
      </c>
      <c r="B657" s="137" t="s">
        <v>423</v>
      </c>
      <c r="C657" s="78" t="s">
        <v>125</v>
      </c>
      <c r="D657" s="78" t="s">
        <v>116</v>
      </c>
      <c r="E657" s="78" t="s">
        <v>33</v>
      </c>
      <c r="F657" s="82">
        <v>7903.9</v>
      </c>
      <c r="G657" s="53">
        <f>SUM(Ведомственная!G896)</f>
        <v>7903.9</v>
      </c>
    </row>
    <row r="658" spans="1:7" ht="30">
      <c r="A658" s="28" t="s">
        <v>51</v>
      </c>
      <c r="B658" s="137" t="s">
        <v>423</v>
      </c>
      <c r="C658" s="78" t="s">
        <v>92</v>
      </c>
      <c r="D658" s="78" t="s">
        <v>116</v>
      </c>
      <c r="E658" s="78" t="s">
        <v>43</v>
      </c>
      <c r="F658" s="82">
        <v>5957.8</v>
      </c>
      <c r="G658" s="53">
        <f>SUM(Ведомственная!G968)</f>
        <v>5957.8</v>
      </c>
    </row>
    <row r="659" spans="1:7" ht="30">
      <c r="A659" s="28" t="s">
        <v>71</v>
      </c>
      <c r="B659" s="137" t="s">
        <v>423</v>
      </c>
      <c r="C659" s="78" t="s">
        <v>125</v>
      </c>
      <c r="D659" s="78" t="s">
        <v>116</v>
      </c>
      <c r="E659" s="78" t="s">
        <v>43</v>
      </c>
      <c r="F659" s="82">
        <v>2094.4</v>
      </c>
      <c r="G659" s="53">
        <f>SUM(Ведомственная!G969)</f>
        <v>2094.4</v>
      </c>
    </row>
    <row r="660" spans="1:7" ht="30">
      <c r="A660" s="28" t="s">
        <v>51</v>
      </c>
      <c r="B660" s="137" t="s">
        <v>423</v>
      </c>
      <c r="C660" s="78" t="s">
        <v>92</v>
      </c>
      <c r="D660" s="78" t="s">
        <v>116</v>
      </c>
      <c r="E660" s="78" t="s">
        <v>180</v>
      </c>
      <c r="F660" s="82">
        <v>179.7</v>
      </c>
      <c r="G660" s="53">
        <f>SUM(Ведомственная!G1062)</f>
        <v>179.7</v>
      </c>
    </row>
    <row r="661" spans="1:7" ht="30">
      <c r="A661" s="28" t="s">
        <v>71</v>
      </c>
      <c r="B661" s="137" t="s">
        <v>423</v>
      </c>
      <c r="C661" s="78" t="s">
        <v>125</v>
      </c>
      <c r="D661" s="78" t="s">
        <v>116</v>
      </c>
      <c r="E661" s="78" t="s">
        <v>77</v>
      </c>
      <c r="F661" s="82">
        <v>885.7</v>
      </c>
      <c r="G661" s="53">
        <f>SUM(Ведомственная!G990)</f>
        <v>885.7</v>
      </c>
    </row>
    <row r="662" spans="1:6" ht="29.25" customHeight="1">
      <c r="A662" s="28" t="s">
        <v>459</v>
      </c>
      <c r="B662" s="137" t="s">
        <v>460</v>
      </c>
      <c r="C662" s="78"/>
      <c r="D662" s="78"/>
      <c r="E662" s="78"/>
      <c r="F662" s="82">
        <f>F666+F663</f>
        <v>47110.700000000004</v>
      </c>
    </row>
    <row r="663" spans="1:6" ht="15" hidden="1">
      <c r="A663" s="28" t="s">
        <v>34</v>
      </c>
      <c r="B663" s="81" t="s">
        <v>574</v>
      </c>
      <c r="C663" s="78"/>
      <c r="D663" s="78"/>
      <c r="E663" s="78"/>
      <c r="F663" s="82">
        <f>F664</f>
        <v>0</v>
      </c>
    </row>
    <row r="664" spans="1:6" ht="15" hidden="1">
      <c r="A664" s="28" t="s">
        <v>575</v>
      </c>
      <c r="B664" s="81" t="s">
        <v>576</v>
      </c>
      <c r="C664" s="78"/>
      <c r="D664" s="78"/>
      <c r="E664" s="78"/>
      <c r="F664" s="82">
        <f>F665</f>
        <v>0</v>
      </c>
    </row>
    <row r="665" spans="1:6" ht="30" hidden="1">
      <c r="A665" s="28" t="s">
        <v>51</v>
      </c>
      <c r="B665" s="81" t="s">
        <v>576</v>
      </c>
      <c r="C665" s="78" t="s">
        <v>92</v>
      </c>
      <c r="D665" s="78"/>
      <c r="E665" s="78"/>
      <c r="F665" s="82"/>
    </row>
    <row r="666" spans="1:6" ht="30">
      <c r="A666" s="28" t="s">
        <v>44</v>
      </c>
      <c r="B666" s="91" t="s">
        <v>461</v>
      </c>
      <c r="C666" s="78"/>
      <c r="D666" s="78"/>
      <c r="E666" s="78"/>
      <c r="F666" s="82">
        <f>SUM(F667)</f>
        <v>47110.700000000004</v>
      </c>
    </row>
    <row r="667" spans="1:6" ht="15">
      <c r="A667" s="134" t="s">
        <v>466</v>
      </c>
      <c r="B667" s="91" t="s">
        <v>462</v>
      </c>
      <c r="C667" s="78"/>
      <c r="D667" s="78"/>
      <c r="E667" s="78"/>
      <c r="F667" s="82">
        <f>F668+F669+F670</f>
        <v>47110.700000000004</v>
      </c>
    </row>
    <row r="668" spans="1:7" ht="45">
      <c r="A668" s="74" t="s">
        <v>50</v>
      </c>
      <c r="B668" s="91" t="s">
        <v>462</v>
      </c>
      <c r="C668" s="78" t="s">
        <v>90</v>
      </c>
      <c r="D668" s="78" t="s">
        <v>116</v>
      </c>
      <c r="E668" s="78" t="s">
        <v>180</v>
      </c>
      <c r="F668" s="82">
        <v>41529.4</v>
      </c>
      <c r="G668" s="53">
        <f>SUM(Ведомственная!G1066)</f>
        <v>41529.4</v>
      </c>
    </row>
    <row r="669" spans="1:7" ht="30">
      <c r="A669" s="28" t="s">
        <v>51</v>
      </c>
      <c r="B669" s="91" t="s">
        <v>462</v>
      </c>
      <c r="C669" s="78" t="s">
        <v>92</v>
      </c>
      <c r="D669" s="78" t="s">
        <v>116</v>
      </c>
      <c r="E669" s="78" t="s">
        <v>180</v>
      </c>
      <c r="F669" s="82">
        <v>5331.4</v>
      </c>
      <c r="G669" s="53">
        <f>SUM(Ведомственная!G1067)</f>
        <v>5331.4</v>
      </c>
    </row>
    <row r="670" spans="1:7" ht="15">
      <c r="A670" s="28" t="s">
        <v>21</v>
      </c>
      <c r="B670" s="91" t="s">
        <v>462</v>
      </c>
      <c r="C670" s="78" t="s">
        <v>97</v>
      </c>
      <c r="D670" s="78" t="s">
        <v>116</v>
      </c>
      <c r="E670" s="78" t="s">
        <v>180</v>
      </c>
      <c r="F670" s="82">
        <v>249.9</v>
      </c>
      <c r="G670" s="53">
        <f>SUM(Ведомственная!G1068)</f>
        <v>249.9</v>
      </c>
    </row>
    <row r="671" spans="1:8" s="67" customFormat="1" ht="28.5">
      <c r="A671" s="11" t="s">
        <v>297</v>
      </c>
      <c r="B671" s="95" t="s">
        <v>298</v>
      </c>
      <c r="C671" s="95"/>
      <c r="D671" s="95"/>
      <c r="E671" s="95"/>
      <c r="F671" s="86">
        <f>F672+F678+F703+F714</f>
        <v>130660.8</v>
      </c>
      <c r="G671" s="65"/>
      <c r="H671" s="87">
        <f>SUM(G672:G737)</f>
        <v>130660.79999999999</v>
      </c>
    </row>
    <row r="672" spans="1:9" ht="30">
      <c r="A672" s="28" t="s">
        <v>388</v>
      </c>
      <c r="B672" s="78" t="s">
        <v>299</v>
      </c>
      <c r="C672" s="78"/>
      <c r="D672" s="78"/>
      <c r="E672" s="78"/>
      <c r="F672" s="82">
        <f>F673</f>
        <v>8698.5</v>
      </c>
      <c r="H672" s="53">
        <f>SUM(Ведомственная!G755)</f>
        <v>130342.5</v>
      </c>
      <c r="I672" s="144"/>
    </row>
    <row r="673" spans="1:8" ht="30">
      <c r="A673" s="28" t="s">
        <v>44</v>
      </c>
      <c r="B673" s="78" t="s">
        <v>300</v>
      </c>
      <c r="C673" s="78"/>
      <c r="D673" s="78"/>
      <c r="E673" s="78"/>
      <c r="F673" s="82">
        <f>F674</f>
        <v>8698.5</v>
      </c>
      <c r="H673" s="53">
        <f>SUM(H671-H672)</f>
        <v>318.29999999998836</v>
      </c>
    </row>
    <row r="674" spans="1:6" ht="15">
      <c r="A674" s="28" t="s">
        <v>301</v>
      </c>
      <c r="B674" s="78" t="s">
        <v>302</v>
      </c>
      <c r="C674" s="78"/>
      <c r="D674" s="78"/>
      <c r="E674" s="78"/>
      <c r="F674" s="82">
        <f>F675+F676+F677</f>
        <v>8698.5</v>
      </c>
    </row>
    <row r="675" spans="1:7" ht="45">
      <c r="A675" s="74" t="s">
        <v>50</v>
      </c>
      <c r="B675" s="78" t="s">
        <v>302</v>
      </c>
      <c r="C675" s="78" t="s">
        <v>90</v>
      </c>
      <c r="D675" s="78" t="s">
        <v>177</v>
      </c>
      <c r="E675" s="78" t="s">
        <v>33</v>
      </c>
      <c r="F675" s="82">
        <v>7188.5</v>
      </c>
      <c r="G675" s="53">
        <f>SUM(Ведомственная!G759)</f>
        <v>7188.5</v>
      </c>
    </row>
    <row r="676" spans="1:7" ht="30">
      <c r="A676" s="28" t="s">
        <v>51</v>
      </c>
      <c r="B676" s="78" t="s">
        <v>302</v>
      </c>
      <c r="C676" s="78" t="s">
        <v>92</v>
      </c>
      <c r="D676" s="78" t="s">
        <v>177</v>
      </c>
      <c r="E676" s="78" t="s">
        <v>33</v>
      </c>
      <c r="F676" s="76">
        <v>1453.9</v>
      </c>
      <c r="G676" s="53">
        <f>SUM(Ведомственная!G760)</f>
        <v>1453.9</v>
      </c>
    </row>
    <row r="677" spans="1:7" ht="15">
      <c r="A677" s="28" t="s">
        <v>21</v>
      </c>
      <c r="B677" s="78" t="s">
        <v>302</v>
      </c>
      <c r="C677" s="78" t="s">
        <v>97</v>
      </c>
      <c r="D677" s="78" t="s">
        <v>177</v>
      </c>
      <c r="E677" s="78" t="s">
        <v>33</v>
      </c>
      <c r="F677" s="82">
        <v>56.1</v>
      </c>
      <c r="G677" s="53">
        <f>SUM(Ведомственная!G761)</f>
        <v>56.1</v>
      </c>
    </row>
    <row r="678" spans="1:6" ht="30">
      <c r="A678" s="28" t="s">
        <v>313</v>
      </c>
      <c r="B678" s="78" t="s">
        <v>303</v>
      </c>
      <c r="C678" s="78"/>
      <c r="D678" s="78"/>
      <c r="E678" s="78"/>
      <c r="F678" s="82">
        <f>F679</f>
        <v>10431.4</v>
      </c>
    </row>
    <row r="679" spans="1:6" ht="15">
      <c r="A679" s="28" t="s">
        <v>34</v>
      </c>
      <c r="B679" s="78" t="s">
        <v>389</v>
      </c>
      <c r="C679" s="78"/>
      <c r="D679" s="78"/>
      <c r="E679" s="78"/>
      <c r="F679" s="82">
        <f>SUM(F680+F687+F689+F691+F693+F697+F699+F695+F685)</f>
        <v>10431.4</v>
      </c>
    </row>
    <row r="680" spans="1:6" ht="15">
      <c r="A680" s="28" t="s">
        <v>301</v>
      </c>
      <c r="B680" s="78" t="s">
        <v>390</v>
      </c>
      <c r="C680" s="78"/>
      <c r="D680" s="78"/>
      <c r="E680" s="78"/>
      <c r="F680" s="82">
        <f>SUM(F681:F684)</f>
        <v>5441</v>
      </c>
    </row>
    <row r="681" spans="1:7" ht="45">
      <c r="A681" s="74" t="s">
        <v>50</v>
      </c>
      <c r="B681" s="78" t="s">
        <v>390</v>
      </c>
      <c r="C681" s="78" t="s">
        <v>90</v>
      </c>
      <c r="D681" s="78" t="s">
        <v>177</v>
      </c>
      <c r="E681" s="78" t="s">
        <v>33</v>
      </c>
      <c r="F681" s="82">
        <v>1754</v>
      </c>
      <c r="G681" s="53">
        <f>SUM(Ведомственная!G765)</f>
        <v>1754</v>
      </c>
    </row>
    <row r="682" spans="1:7" ht="30">
      <c r="A682" s="28" t="s">
        <v>51</v>
      </c>
      <c r="B682" s="78" t="s">
        <v>390</v>
      </c>
      <c r="C682" s="78" t="s">
        <v>92</v>
      </c>
      <c r="D682" s="78" t="s">
        <v>177</v>
      </c>
      <c r="E682" s="78" t="s">
        <v>33</v>
      </c>
      <c r="F682" s="82">
        <v>3241</v>
      </c>
      <c r="G682" s="53">
        <f>SUM(Ведомственная!G766)</f>
        <v>3241</v>
      </c>
    </row>
    <row r="683" spans="1:7" ht="15">
      <c r="A683" s="28" t="s">
        <v>41</v>
      </c>
      <c r="B683" s="78" t="s">
        <v>390</v>
      </c>
      <c r="C683" s="78" t="s">
        <v>100</v>
      </c>
      <c r="D683" s="78" t="s">
        <v>177</v>
      </c>
      <c r="E683" s="78" t="s">
        <v>33</v>
      </c>
      <c r="F683" s="82">
        <v>146</v>
      </c>
      <c r="G683" s="53">
        <f>SUM(Ведомственная!G767)</f>
        <v>146</v>
      </c>
    </row>
    <row r="684" spans="1:7" ht="30">
      <c r="A684" s="28" t="s">
        <v>260</v>
      </c>
      <c r="B684" s="78" t="s">
        <v>390</v>
      </c>
      <c r="C684" s="75" t="s">
        <v>125</v>
      </c>
      <c r="D684" s="78" t="s">
        <v>177</v>
      </c>
      <c r="E684" s="78" t="s">
        <v>33</v>
      </c>
      <c r="F684" s="82">
        <v>300</v>
      </c>
      <c r="G684" s="53">
        <f>SUM(Ведомственная!G768)</f>
        <v>300</v>
      </c>
    </row>
    <row r="685" spans="1:6" ht="30">
      <c r="A685" s="74" t="s">
        <v>790</v>
      </c>
      <c r="B685" s="75" t="s">
        <v>883</v>
      </c>
      <c r="C685" s="75"/>
      <c r="D685" s="78"/>
      <c r="E685" s="78"/>
      <c r="F685" s="82">
        <f>SUM(F686)</f>
        <v>300</v>
      </c>
    </row>
    <row r="686" spans="1:7" ht="30">
      <c r="A686" s="28" t="s">
        <v>260</v>
      </c>
      <c r="B686" s="75" t="s">
        <v>883</v>
      </c>
      <c r="C686" s="75" t="s">
        <v>125</v>
      </c>
      <c r="D686" s="78" t="s">
        <v>177</v>
      </c>
      <c r="E686" s="78" t="s">
        <v>33</v>
      </c>
      <c r="F686" s="82">
        <v>300</v>
      </c>
      <c r="G686" s="53">
        <f>SUM(Ведомственная!G770)</f>
        <v>300</v>
      </c>
    </row>
    <row r="687" spans="1:6" ht="60">
      <c r="A687" s="28" t="s">
        <v>775</v>
      </c>
      <c r="B687" s="78" t="s">
        <v>776</v>
      </c>
      <c r="C687" s="78"/>
      <c r="D687" s="78"/>
      <c r="E687" s="78"/>
      <c r="F687" s="82">
        <f>SUM(F688)</f>
        <v>972</v>
      </c>
    </row>
    <row r="688" spans="1:7" ht="30">
      <c r="A688" s="28" t="s">
        <v>260</v>
      </c>
      <c r="B688" s="78" t="s">
        <v>776</v>
      </c>
      <c r="C688" s="78" t="s">
        <v>125</v>
      </c>
      <c r="D688" s="78" t="s">
        <v>177</v>
      </c>
      <c r="E688" s="78" t="s">
        <v>33</v>
      </c>
      <c r="F688" s="82">
        <v>972</v>
      </c>
      <c r="G688" s="53">
        <f>SUM(Ведомственная!G772)</f>
        <v>972</v>
      </c>
    </row>
    <row r="689" spans="1:6" ht="60">
      <c r="A689" s="28" t="s">
        <v>777</v>
      </c>
      <c r="B689" s="78" t="s">
        <v>778</v>
      </c>
      <c r="C689" s="78"/>
      <c r="D689" s="78"/>
      <c r="E689" s="78"/>
      <c r="F689" s="82">
        <f>SUM(F690)</f>
        <v>3400</v>
      </c>
    </row>
    <row r="690" spans="1:7" ht="30">
      <c r="A690" s="28" t="s">
        <v>260</v>
      </c>
      <c r="B690" s="78" t="s">
        <v>778</v>
      </c>
      <c r="C690" s="78" t="s">
        <v>125</v>
      </c>
      <c r="D690" s="78" t="s">
        <v>177</v>
      </c>
      <c r="E690" s="78" t="s">
        <v>33</v>
      </c>
      <c r="F690" s="82">
        <v>3400</v>
      </c>
      <c r="G690" s="53">
        <f>SUM(Ведомственная!G774)</f>
        <v>3400</v>
      </c>
    </row>
    <row r="691" spans="1:6" ht="75">
      <c r="A691" s="28" t="s">
        <v>779</v>
      </c>
      <c r="B691" s="78" t="s">
        <v>780</v>
      </c>
      <c r="C691" s="78"/>
      <c r="D691" s="78"/>
      <c r="E691" s="78"/>
      <c r="F691" s="82">
        <f>SUM(F692)</f>
        <v>165</v>
      </c>
    </row>
    <row r="692" spans="1:7" ht="30">
      <c r="A692" s="28" t="s">
        <v>260</v>
      </c>
      <c r="B692" s="78" t="s">
        <v>780</v>
      </c>
      <c r="C692" s="78" t="s">
        <v>125</v>
      </c>
      <c r="D692" s="78" t="s">
        <v>177</v>
      </c>
      <c r="E692" s="78" t="s">
        <v>33</v>
      </c>
      <c r="F692" s="82">
        <v>165</v>
      </c>
      <c r="G692" s="53">
        <f>SUM(Ведомственная!G776)</f>
        <v>165</v>
      </c>
    </row>
    <row r="693" spans="1:6" ht="60">
      <c r="A693" s="28" t="s">
        <v>781</v>
      </c>
      <c r="B693" s="78" t="s">
        <v>782</v>
      </c>
      <c r="C693" s="78"/>
      <c r="D693" s="78"/>
      <c r="E693" s="78"/>
      <c r="F693" s="82">
        <f>SUM(F694)</f>
        <v>140</v>
      </c>
    </row>
    <row r="694" spans="1:7" ht="30">
      <c r="A694" s="28" t="s">
        <v>260</v>
      </c>
      <c r="B694" s="78" t="s">
        <v>782</v>
      </c>
      <c r="C694" s="78" t="s">
        <v>125</v>
      </c>
      <c r="D694" s="78" t="s">
        <v>177</v>
      </c>
      <c r="E694" s="78" t="s">
        <v>33</v>
      </c>
      <c r="F694" s="82">
        <v>140</v>
      </c>
      <c r="G694" s="53">
        <f>SUM(Ведомственная!G778)</f>
        <v>140</v>
      </c>
    </row>
    <row r="695" spans="1:6" ht="30">
      <c r="A695" s="28" t="s">
        <v>847</v>
      </c>
      <c r="B695" s="78" t="s">
        <v>848</v>
      </c>
      <c r="C695" s="78"/>
      <c r="D695" s="78"/>
      <c r="E695" s="78"/>
      <c r="F695" s="82">
        <f>SUM(F696)</f>
        <v>13.4</v>
      </c>
    </row>
    <row r="696" spans="1:7" ht="30">
      <c r="A696" s="74" t="s">
        <v>51</v>
      </c>
      <c r="B696" s="78" t="s">
        <v>848</v>
      </c>
      <c r="C696" s="78" t="s">
        <v>92</v>
      </c>
      <c r="D696" s="78" t="s">
        <v>177</v>
      </c>
      <c r="E696" s="78" t="s">
        <v>33</v>
      </c>
      <c r="F696" s="82">
        <v>13.4</v>
      </c>
      <c r="G696" s="53">
        <f>SUM(Ведомственная!G780)</f>
        <v>13.4</v>
      </c>
    </row>
    <row r="697" spans="1:6" ht="60" hidden="1">
      <c r="A697" s="28" t="s">
        <v>861</v>
      </c>
      <c r="B697" s="78" t="s">
        <v>620</v>
      </c>
      <c r="C697" s="78"/>
      <c r="D697" s="78"/>
      <c r="E697" s="78"/>
      <c r="F697" s="82">
        <f>SUM(F698)</f>
        <v>0</v>
      </c>
    </row>
    <row r="698" spans="1:7" ht="30" hidden="1">
      <c r="A698" s="28" t="s">
        <v>260</v>
      </c>
      <c r="B698" s="78" t="s">
        <v>620</v>
      </c>
      <c r="C698" s="78" t="s">
        <v>125</v>
      </c>
      <c r="D698" s="78" t="s">
        <v>177</v>
      </c>
      <c r="E698" s="78" t="s">
        <v>33</v>
      </c>
      <c r="F698" s="82"/>
      <c r="G698" s="53">
        <f>SUM(Ведомственная!G782)</f>
        <v>0</v>
      </c>
    </row>
    <row r="699" spans="1:6" ht="75" hidden="1">
      <c r="A699" s="28" t="s">
        <v>783</v>
      </c>
      <c r="B699" s="78" t="s">
        <v>784</v>
      </c>
      <c r="C699" s="78"/>
      <c r="D699" s="78"/>
      <c r="E699" s="78"/>
      <c r="F699" s="82">
        <f>SUM(F700)</f>
        <v>0</v>
      </c>
    </row>
    <row r="700" spans="1:7" ht="27.75" customHeight="1" hidden="1">
      <c r="A700" s="28" t="s">
        <v>260</v>
      </c>
      <c r="B700" s="78" t="s">
        <v>784</v>
      </c>
      <c r="C700" s="78" t="s">
        <v>125</v>
      </c>
      <c r="D700" s="78" t="s">
        <v>177</v>
      </c>
      <c r="E700" s="78" t="s">
        <v>33</v>
      </c>
      <c r="F700" s="82"/>
      <c r="G700" s="53">
        <f>SUM(Ведомственная!G784)</f>
        <v>0</v>
      </c>
    </row>
    <row r="701" spans="1:6" ht="45" hidden="1">
      <c r="A701" s="28" t="s">
        <v>310</v>
      </c>
      <c r="B701" s="78" t="s">
        <v>391</v>
      </c>
      <c r="C701" s="78"/>
      <c r="D701" s="78"/>
      <c r="E701" s="78"/>
      <c r="F701" s="82">
        <f>F702</f>
        <v>0</v>
      </c>
    </row>
    <row r="702" spans="1:6" ht="30" hidden="1">
      <c r="A702" s="28" t="s">
        <v>260</v>
      </c>
      <c r="B702" s="78" t="s">
        <v>391</v>
      </c>
      <c r="C702" s="78" t="s">
        <v>125</v>
      </c>
      <c r="D702" s="78" t="s">
        <v>177</v>
      </c>
      <c r="E702" s="78" t="s">
        <v>33</v>
      </c>
      <c r="F702" s="82"/>
    </row>
    <row r="703" spans="1:6" ht="60">
      <c r="A703" s="28" t="s">
        <v>311</v>
      </c>
      <c r="B703" s="91" t="s">
        <v>305</v>
      </c>
      <c r="C703" s="78"/>
      <c r="D703" s="78"/>
      <c r="E703" s="78"/>
      <c r="F703" s="82">
        <f>F704+F707</f>
        <v>102096.59999999999</v>
      </c>
    </row>
    <row r="704" spans="1:6" ht="30">
      <c r="A704" s="28" t="s">
        <v>304</v>
      </c>
      <c r="B704" s="91" t="s">
        <v>392</v>
      </c>
      <c r="C704" s="78"/>
      <c r="D704" s="78"/>
      <c r="E704" s="78"/>
      <c r="F704" s="82">
        <f>F705</f>
        <v>100623.9</v>
      </c>
    </row>
    <row r="705" spans="1:6" ht="15">
      <c r="A705" s="28" t="s">
        <v>301</v>
      </c>
      <c r="B705" s="91" t="s">
        <v>393</v>
      </c>
      <c r="C705" s="78"/>
      <c r="D705" s="78"/>
      <c r="E705" s="78"/>
      <c r="F705" s="82">
        <f>F706</f>
        <v>100623.9</v>
      </c>
    </row>
    <row r="706" spans="1:7" ht="30">
      <c r="A706" s="28" t="s">
        <v>71</v>
      </c>
      <c r="B706" s="91" t="s">
        <v>393</v>
      </c>
      <c r="C706" s="78" t="s">
        <v>125</v>
      </c>
      <c r="D706" s="78" t="s">
        <v>177</v>
      </c>
      <c r="E706" s="78" t="s">
        <v>33</v>
      </c>
      <c r="F706" s="82">
        <v>100623.9</v>
      </c>
      <c r="G706" s="53">
        <f>SUM(Ведомственная!G788)</f>
        <v>100623.9</v>
      </c>
    </row>
    <row r="707" spans="1:6" ht="15">
      <c r="A707" s="74" t="s">
        <v>156</v>
      </c>
      <c r="B707" s="139" t="s">
        <v>706</v>
      </c>
      <c r="C707" s="78"/>
      <c r="D707" s="78"/>
      <c r="E707" s="78"/>
      <c r="F707" s="82">
        <f>F708+F711</f>
        <v>1472.7</v>
      </c>
    </row>
    <row r="708" spans="1:6" ht="30">
      <c r="A708" s="74" t="s">
        <v>307</v>
      </c>
      <c r="B708" s="139" t="s">
        <v>707</v>
      </c>
      <c r="C708" s="78"/>
      <c r="D708" s="78"/>
      <c r="E708" s="78"/>
      <c r="F708" s="82">
        <f>F709</f>
        <v>215</v>
      </c>
    </row>
    <row r="709" spans="1:6" ht="15">
      <c r="A709" s="74" t="s">
        <v>301</v>
      </c>
      <c r="B709" s="139" t="s">
        <v>708</v>
      </c>
      <c r="C709" s="78"/>
      <c r="D709" s="78"/>
      <c r="E709" s="78"/>
      <c r="F709" s="82">
        <f>F710</f>
        <v>215</v>
      </c>
    </row>
    <row r="710" spans="1:7" ht="30">
      <c r="A710" s="74" t="s">
        <v>71</v>
      </c>
      <c r="B710" s="139" t="s">
        <v>708</v>
      </c>
      <c r="C710" s="78" t="s">
        <v>125</v>
      </c>
      <c r="D710" s="78" t="s">
        <v>177</v>
      </c>
      <c r="E710" s="78" t="s">
        <v>33</v>
      </c>
      <c r="F710" s="82">
        <v>215</v>
      </c>
      <c r="G710" s="53">
        <f>SUM(Ведомственная!G792)</f>
        <v>215</v>
      </c>
    </row>
    <row r="711" spans="1:6" ht="15">
      <c r="A711" s="28" t="s">
        <v>308</v>
      </c>
      <c r="B711" s="78" t="s">
        <v>785</v>
      </c>
      <c r="C711" s="78"/>
      <c r="D711" s="78"/>
      <c r="E711" s="78"/>
      <c r="F711" s="82">
        <f>F712</f>
        <v>1257.7</v>
      </c>
    </row>
    <row r="712" spans="1:6" ht="15">
      <c r="A712" s="28" t="s">
        <v>301</v>
      </c>
      <c r="B712" s="78" t="s">
        <v>786</v>
      </c>
      <c r="C712" s="78"/>
      <c r="D712" s="78"/>
      <c r="E712" s="78"/>
      <c r="F712" s="82">
        <f>F713</f>
        <v>1257.7</v>
      </c>
    </row>
    <row r="713" spans="1:7" ht="30">
      <c r="A713" s="28" t="s">
        <v>71</v>
      </c>
      <c r="B713" s="78" t="s">
        <v>786</v>
      </c>
      <c r="C713" s="78" t="s">
        <v>125</v>
      </c>
      <c r="D713" s="78" t="s">
        <v>177</v>
      </c>
      <c r="E713" s="78" t="s">
        <v>33</v>
      </c>
      <c r="F713" s="82">
        <v>1257.7</v>
      </c>
      <c r="G713" s="53">
        <f>SUM(Ведомственная!G795)</f>
        <v>1257.7</v>
      </c>
    </row>
    <row r="714" spans="1:6" ht="30">
      <c r="A714" s="28" t="s">
        <v>312</v>
      </c>
      <c r="B714" s="78" t="s">
        <v>309</v>
      </c>
      <c r="C714" s="78"/>
      <c r="D714" s="78"/>
      <c r="E714" s="78"/>
      <c r="F714" s="82">
        <f>SUM(F715+F719+F717+F735)</f>
        <v>9434.300000000001</v>
      </c>
    </row>
    <row r="715" spans="1:6" ht="30">
      <c r="A715" s="18" t="s">
        <v>324</v>
      </c>
      <c r="B715" s="118" t="s">
        <v>384</v>
      </c>
      <c r="C715" s="118"/>
      <c r="D715" s="129"/>
      <c r="E715" s="129"/>
      <c r="F715" s="130">
        <f>SUM(F716)</f>
        <v>316.2</v>
      </c>
    </row>
    <row r="716" spans="1:7" ht="30">
      <c r="A716" s="18" t="s">
        <v>325</v>
      </c>
      <c r="B716" s="118" t="s">
        <v>384</v>
      </c>
      <c r="C716" s="118">
        <v>400</v>
      </c>
      <c r="D716" s="78" t="s">
        <v>177</v>
      </c>
      <c r="E716" s="78" t="s">
        <v>43</v>
      </c>
      <c r="F716" s="130">
        <v>316.2</v>
      </c>
      <c r="G716" s="53">
        <f>SUM(Ведомственная!G490)</f>
        <v>316.2</v>
      </c>
    </row>
    <row r="717" spans="1:6" ht="30">
      <c r="A717" s="22" t="s">
        <v>749</v>
      </c>
      <c r="B717" s="106" t="s">
        <v>654</v>
      </c>
      <c r="C717" s="106"/>
      <c r="D717" s="78"/>
      <c r="E717" s="78"/>
      <c r="F717" s="130">
        <f>SUM(F718)</f>
        <v>2.1</v>
      </c>
    </row>
    <row r="718" spans="1:7" ht="30">
      <c r="A718" s="22" t="s">
        <v>325</v>
      </c>
      <c r="B718" s="106" t="s">
        <v>654</v>
      </c>
      <c r="C718" s="106">
        <v>400</v>
      </c>
      <c r="D718" s="78" t="s">
        <v>177</v>
      </c>
      <c r="E718" s="78" t="s">
        <v>43</v>
      </c>
      <c r="F718" s="130">
        <v>2.1</v>
      </c>
      <c r="G718" s="53">
        <f>SUM(Ведомственная!G492)</f>
        <v>2.1</v>
      </c>
    </row>
    <row r="719" spans="1:6" ht="15">
      <c r="A719" s="28" t="s">
        <v>156</v>
      </c>
      <c r="B719" s="78" t="s">
        <v>394</v>
      </c>
      <c r="C719" s="78"/>
      <c r="D719" s="78"/>
      <c r="E719" s="78"/>
      <c r="F719" s="82">
        <f>SUM(F720+F725+F728+F731)</f>
        <v>8816</v>
      </c>
    </row>
    <row r="720" spans="1:6" ht="30">
      <c r="A720" s="28" t="s">
        <v>470</v>
      </c>
      <c r="B720" s="78" t="s">
        <v>471</v>
      </c>
      <c r="C720" s="78"/>
      <c r="D720" s="78"/>
      <c r="E720" s="78"/>
      <c r="F720" s="82">
        <f>F723+F721</f>
        <v>0</v>
      </c>
    </row>
    <row r="721" spans="1:6" ht="42.75" customHeight="1" hidden="1">
      <c r="A721" s="145" t="s">
        <v>619</v>
      </c>
      <c r="B721" s="75" t="s">
        <v>621</v>
      </c>
      <c r="C721" s="75"/>
      <c r="D721" s="78"/>
      <c r="E721" s="78"/>
      <c r="F721" s="82">
        <f>SUM(F722)</f>
        <v>0</v>
      </c>
    </row>
    <row r="722" spans="1:7" ht="28.5" customHeight="1" hidden="1">
      <c r="A722" s="74" t="s">
        <v>260</v>
      </c>
      <c r="B722" s="75" t="s">
        <v>621</v>
      </c>
      <c r="C722" s="75" t="s">
        <v>125</v>
      </c>
      <c r="D722" s="78" t="s">
        <v>177</v>
      </c>
      <c r="E722" s="78" t="s">
        <v>33</v>
      </c>
      <c r="F722" s="82"/>
      <c r="G722" s="53">
        <f>SUM(Ведомственная!G802)</f>
        <v>0</v>
      </c>
    </row>
    <row r="723" spans="1:6" ht="14.25" customHeight="1" hidden="1">
      <c r="A723" s="28" t="s">
        <v>301</v>
      </c>
      <c r="B723" s="78" t="s">
        <v>472</v>
      </c>
      <c r="C723" s="78"/>
      <c r="D723" s="78"/>
      <c r="E723" s="78"/>
      <c r="F723" s="82">
        <f>F724</f>
        <v>0</v>
      </c>
    </row>
    <row r="724" spans="1:7" ht="28.5" customHeight="1" hidden="1">
      <c r="A724" s="28" t="s">
        <v>71</v>
      </c>
      <c r="B724" s="78" t="s">
        <v>472</v>
      </c>
      <c r="C724" s="78" t="s">
        <v>125</v>
      </c>
      <c r="D724" s="78" t="s">
        <v>177</v>
      </c>
      <c r="E724" s="78" t="s">
        <v>33</v>
      </c>
      <c r="F724" s="82"/>
      <c r="G724" s="53">
        <f>SUM(Ведомственная!G800)</f>
        <v>0</v>
      </c>
    </row>
    <row r="725" spans="1:6" ht="30">
      <c r="A725" s="28" t="s">
        <v>306</v>
      </c>
      <c r="B725" s="78" t="s">
        <v>395</v>
      </c>
      <c r="C725" s="78"/>
      <c r="D725" s="78"/>
      <c r="E725" s="78"/>
      <c r="F725" s="82">
        <f>F726</f>
        <v>628.6</v>
      </c>
    </row>
    <row r="726" spans="1:6" ht="15">
      <c r="A726" s="28" t="s">
        <v>301</v>
      </c>
      <c r="B726" s="78" t="s">
        <v>396</v>
      </c>
      <c r="C726" s="78"/>
      <c r="D726" s="78"/>
      <c r="E726" s="78"/>
      <c r="F726" s="82">
        <f>F727</f>
        <v>628.6</v>
      </c>
    </row>
    <row r="727" spans="1:7" ht="27.75" customHeight="1">
      <c r="A727" s="28" t="s">
        <v>71</v>
      </c>
      <c r="B727" s="78" t="s">
        <v>396</v>
      </c>
      <c r="C727" s="78" t="s">
        <v>125</v>
      </c>
      <c r="D727" s="78" t="s">
        <v>177</v>
      </c>
      <c r="E727" s="78" t="s">
        <v>33</v>
      </c>
      <c r="F727" s="82">
        <v>628.6</v>
      </c>
      <c r="G727" s="53">
        <f>SUM(Ведомственная!G805)</f>
        <v>628.6</v>
      </c>
    </row>
    <row r="728" spans="1:6" ht="30" hidden="1">
      <c r="A728" s="28" t="s">
        <v>307</v>
      </c>
      <c r="B728" s="78" t="s">
        <v>397</v>
      </c>
      <c r="C728" s="78"/>
      <c r="D728" s="78"/>
      <c r="E728" s="78"/>
      <c r="F728" s="82">
        <f>+F729</f>
        <v>0</v>
      </c>
    </row>
    <row r="729" spans="1:6" ht="15" hidden="1">
      <c r="A729" s="28" t="s">
        <v>301</v>
      </c>
      <c r="B729" s="78" t="s">
        <v>398</v>
      </c>
      <c r="C729" s="78"/>
      <c r="D729" s="78"/>
      <c r="E729" s="78"/>
      <c r="F729" s="82">
        <f>F730</f>
        <v>0</v>
      </c>
    </row>
    <row r="730" spans="1:7" ht="30" hidden="1">
      <c r="A730" s="28" t="s">
        <v>71</v>
      </c>
      <c r="B730" s="78" t="s">
        <v>398</v>
      </c>
      <c r="C730" s="78" t="s">
        <v>125</v>
      </c>
      <c r="D730" s="78"/>
      <c r="E730" s="78"/>
      <c r="F730" s="82"/>
      <c r="G730" s="53">
        <f>SUM(Ведомственная!G808)</f>
        <v>0</v>
      </c>
    </row>
    <row r="731" spans="1:6" ht="15">
      <c r="A731" s="28" t="s">
        <v>308</v>
      </c>
      <c r="B731" s="78" t="s">
        <v>399</v>
      </c>
      <c r="C731" s="78"/>
      <c r="D731" s="78"/>
      <c r="E731" s="78"/>
      <c r="F731" s="82">
        <f>SUM(F732)</f>
        <v>8187.4</v>
      </c>
    </row>
    <row r="732" spans="1:6" ht="15">
      <c r="A732" s="28" t="s">
        <v>301</v>
      </c>
      <c r="B732" s="78" t="s">
        <v>400</v>
      </c>
      <c r="C732" s="75"/>
      <c r="D732" s="78"/>
      <c r="E732" s="78"/>
      <c r="F732" s="82">
        <f>SUM(F733:F734)</f>
        <v>8187.4</v>
      </c>
    </row>
    <row r="733" spans="1:7" ht="30" hidden="1">
      <c r="A733" s="74" t="s">
        <v>51</v>
      </c>
      <c r="B733" s="78" t="s">
        <v>400</v>
      </c>
      <c r="C733" s="75" t="s">
        <v>92</v>
      </c>
      <c r="D733" s="78" t="s">
        <v>177</v>
      </c>
      <c r="E733" s="78" t="s">
        <v>33</v>
      </c>
      <c r="F733" s="82"/>
      <c r="G733" s="53">
        <f>SUM(Ведомственная!G811)</f>
        <v>0</v>
      </c>
    </row>
    <row r="734" spans="1:7" ht="30">
      <c r="A734" s="28" t="s">
        <v>260</v>
      </c>
      <c r="B734" s="78" t="s">
        <v>400</v>
      </c>
      <c r="C734" s="75" t="s">
        <v>125</v>
      </c>
      <c r="D734" s="78" t="s">
        <v>177</v>
      </c>
      <c r="E734" s="78" t="s">
        <v>33</v>
      </c>
      <c r="F734" s="82">
        <v>8187.4</v>
      </c>
      <c r="G734" s="53">
        <f>SUM(Ведомственная!G812)</f>
        <v>8187.4</v>
      </c>
    </row>
    <row r="735" spans="1:6" ht="30">
      <c r="A735" s="74" t="s">
        <v>44</v>
      </c>
      <c r="B735" s="75" t="s">
        <v>935</v>
      </c>
      <c r="C735" s="75"/>
      <c r="D735" s="78"/>
      <c r="E735" s="78"/>
      <c r="F735" s="82">
        <f>SUM(F736)</f>
        <v>300</v>
      </c>
    </row>
    <row r="736" spans="1:6" ht="17.25" customHeight="1">
      <c r="A736" s="74" t="s">
        <v>301</v>
      </c>
      <c r="B736" s="75" t="s">
        <v>936</v>
      </c>
      <c r="C736" s="78"/>
      <c r="D736" s="78"/>
      <c r="E736" s="78"/>
      <c r="F736" s="82">
        <f>F737</f>
        <v>300</v>
      </c>
    </row>
    <row r="737" spans="1:7" ht="30">
      <c r="A737" s="74" t="s">
        <v>51</v>
      </c>
      <c r="B737" s="75" t="s">
        <v>936</v>
      </c>
      <c r="C737" s="78" t="s">
        <v>92</v>
      </c>
      <c r="D737" s="78" t="s">
        <v>177</v>
      </c>
      <c r="E737" s="78" t="s">
        <v>33</v>
      </c>
      <c r="F737" s="82">
        <v>300</v>
      </c>
      <c r="G737" s="53">
        <f>SUM(Ведомственная!G815)</f>
        <v>300</v>
      </c>
    </row>
    <row r="738" spans="1:8" s="67" customFormat="1" ht="28.5">
      <c r="A738" s="61" t="s">
        <v>747</v>
      </c>
      <c r="B738" s="62" t="s">
        <v>15</v>
      </c>
      <c r="C738" s="62"/>
      <c r="D738" s="63"/>
      <c r="E738" s="63"/>
      <c r="F738" s="64">
        <f>SUM(F739+F766+F771+F790)</f>
        <v>26661.399999999998</v>
      </c>
      <c r="G738" s="66"/>
      <c r="H738" s="116">
        <f>SUM(G739:G798)</f>
        <v>26661.399999999998</v>
      </c>
    </row>
    <row r="739" spans="1:7" ht="30">
      <c r="A739" s="74" t="s">
        <v>83</v>
      </c>
      <c r="B739" s="70" t="s">
        <v>16</v>
      </c>
      <c r="C739" s="70"/>
      <c r="D739" s="71"/>
      <c r="E739" s="71"/>
      <c r="F739" s="72">
        <f>F755+F740+F758</f>
        <v>17993.1</v>
      </c>
      <c r="G739" s="73"/>
    </row>
    <row r="740" spans="1:6" ht="15">
      <c r="A740" s="74" t="s">
        <v>34</v>
      </c>
      <c r="B740" s="70" t="s">
        <v>35</v>
      </c>
      <c r="C740" s="70"/>
      <c r="D740" s="71"/>
      <c r="E740" s="71"/>
      <c r="F740" s="72">
        <f>SUM(F741+F744+F751)</f>
        <v>14808.099999999999</v>
      </c>
    </row>
    <row r="741" spans="1:6" ht="15">
      <c r="A741" s="74" t="s">
        <v>37</v>
      </c>
      <c r="B741" s="70" t="s">
        <v>38</v>
      </c>
      <c r="C741" s="70"/>
      <c r="D741" s="71"/>
      <c r="E741" s="71"/>
      <c r="F741" s="72">
        <f>F742</f>
        <v>10106.3</v>
      </c>
    </row>
    <row r="742" spans="1:6" ht="30">
      <c r="A742" s="74" t="s">
        <v>39</v>
      </c>
      <c r="B742" s="70" t="s">
        <v>40</v>
      </c>
      <c r="C742" s="70"/>
      <c r="D742" s="71"/>
      <c r="E742" s="71"/>
      <c r="F742" s="72">
        <f>F743</f>
        <v>10106.3</v>
      </c>
    </row>
    <row r="743" spans="1:7" ht="15">
      <c r="A743" s="74" t="s">
        <v>41</v>
      </c>
      <c r="B743" s="70" t="s">
        <v>40</v>
      </c>
      <c r="C743" s="70">
        <v>300</v>
      </c>
      <c r="D743" s="71" t="s">
        <v>30</v>
      </c>
      <c r="E743" s="71" t="s">
        <v>33</v>
      </c>
      <c r="F743" s="72">
        <v>10106.3</v>
      </c>
      <c r="G743" s="53">
        <f>SUM(Ведомственная!G561)</f>
        <v>10106.3</v>
      </c>
    </row>
    <row r="744" spans="1:6" ht="15">
      <c r="A744" s="74" t="s">
        <v>54</v>
      </c>
      <c r="B744" s="70" t="s">
        <v>55</v>
      </c>
      <c r="C744" s="70"/>
      <c r="D744" s="71"/>
      <c r="E744" s="71"/>
      <c r="F744" s="72">
        <f>F745+F747+F749</f>
        <v>3285</v>
      </c>
    </row>
    <row r="745" spans="1:6" ht="15">
      <c r="A745" s="74" t="s">
        <v>56</v>
      </c>
      <c r="B745" s="70" t="s">
        <v>57</v>
      </c>
      <c r="C745" s="70"/>
      <c r="D745" s="71"/>
      <c r="E745" s="71"/>
      <c r="F745" s="72">
        <f>F746</f>
        <v>1164.6</v>
      </c>
    </row>
    <row r="746" spans="1:7" ht="15">
      <c r="A746" s="74" t="s">
        <v>41</v>
      </c>
      <c r="B746" s="70" t="s">
        <v>57</v>
      </c>
      <c r="C746" s="70">
        <v>300</v>
      </c>
      <c r="D746" s="71" t="s">
        <v>30</v>
      </c>
      <c r="E746" s="71" t="s">
        <v>53</v>
      </c>
      <c r="F746" s="72">
        <v>1164.6</v>
      </c>
      <c r="G746" s="53">
        <f>SUM(Ведомственная!G646)</f>
        <v>1164.6</v>
      </c>
    </row>
    <row r="747" spans="1:6" ht="30">
      <c r="A747" s="74" t="s">
        <v>58</v>
      </c>
      <c r="B747" s="70" t="s">
        <v>59</v>
      </c>
      <c r="C747" s="70"/>
      <c r="D747" s="71"/>
      <c r="E747" s="71"/>
      <c r="F747" s="72">
        <f>F748</f>
        <v>1486</v>
      </c>
    </row>
    <row r="748" spans="1:7" ht="15">
      <c r="A748" s="74" t="s">
        <v>41</v>
      </c>
      <c r="B748" s="70" t="s">
        <v>59</v>
      </c>
      <c r="C748" s="70">
        <v>300</v>
      </c>
      <c r="D748" s="71" t="s">
        <v>30</v>
      </c>
      <c r="E748" s="71" t="s">
        <v>53</v>
      </c>
      <c r="F748" s="72">
        <v>1486</v>
      </c>
      <c r="G748" s="53">
        <f>SUM(Ведомственная!G648)</f>
        <v>1486</v>
      </c>
    </row>
    <row r="749" spans="1:7" ht="30">
      <c r="A749" s="74" t="s">
        <v>704</v>
      </c>
      <c r="B749" s="75" t="s">
        <v>705</v>
      </c>
      <c r="C749" s="71"/>
      <c r="D749" s="71"/>
      <c r="E749" s="71"/>
      <c r="F749" s="72">
        <f>F750</f>
        <v>634.4</v>
      </c>
      <c r="G749" s="146"/>
    </row>
    <row r="750" spans="1:7" ht="15.75">
      <c r="A750" s="74" t="s">
        <v>41</v>
      </c>
      <c r="B750" s="75" t="s">
        <v>705</v>
      </c>
      <c r="C750" s="71" t="s">
        <v>100</v>
      </c>
      <c r="D750" s="71" t="s">
        <v>30</v>
      </c>
      <c r="E750" s="71" t="s">
        <v>53</v>
      </c>
      <c r="F750" s="98">
        <v>634.4</v>
      </c>
      <c r="G750" s="146">
        <f>SUM(Ведомственная!G650)</f>
        <v>634.4</v>
      </c>
    </row>
    <row r="751" spans="1:6" ht="15">
      <c r="A751" s="74" t="s">
        <v>60</v>
      </c>
      <c r="B751" s="70" t="s">
        <v>61</v>
      </c>
      <c r="C751" s="70"/>
      <c r="D751" s="71"/>
      <c r="E751" s="71"/>
      <c r="F751" s="72">
        <f>F752</f>
        <v>1416.8000000000002</v>
      </c>
    </row>
    <row r="752" spans="1:6" ht="15">
      <c r="A752" s="74" t="s">
        <v>62</v>
      </c>
      <c r="B752" s="70" t="s">
        <v>63</v>
      </c>
      <c r="C752" s="70"/>
      <c r="D752" s="71"/>
      <c r="E752" s="71"/>
      <c r="F752" s="72">
        <f>F753+F754</f>
        <v>1416.8000000000002</v>
      </c>
    </row>
    <row r="753" spans="1:7" ht="30">
      <c r="A753" s="74" t="s">
        <v>51</v>
      </c>
      <c r="B753" s="70" t="s">
        <v>63</v>
      </c>
      <c r="C753" s="70">
        <v>200</v>
      </c>
      <c r="D753" s="71" t="s">
        <v>30</v>
      </c>
      <c r="E753" s="71" t="s">
        <v>53</v>
      </c>
      <c r="F753" s="72">
        <v>847.1</v>
      </c>
      <c r="G753" s="53">
        <f>SUM(Ведомственная!G653)</f>
        <v>847.1</v>
      </c>
    </row>
    <row r="754" spans="1:7" ht="15">
      <c r="A754" s="74" t="s">
        <v>41</v>
      </c>
      <c r="B754" s="70" t="s">
        <v>63</v>
      </c>
      <c r="C754" s="70">
        <v>300</v>
      </c>
      <c r="D754" s="71" t="s">
        <v>30</v>
      </c>
      <c r="E754" s="71" t="s">
        <v>53</v>
      </c>
      <c r="F754" s="72">
        <v>569.7</v>
      </c>
      <c r="G754" s="53">
        <f>SUM(Ведомственная!G654)</f>
        <v>569.7</v>
      </c>
    </row>
    <row r="755" spans="1:6" ht="45" hidden="1">
      <c r="A755" s="74" t="s">
        <v>17</v>
      </c>
      <c r="B755" s="70" t="s">
        <v>18</v>
      </c>
      <c r="C755" s="70"/>
      <c r="D755" s="71"/>
      <c r="E755" s="71"/>
      <c r="F755" s="72">
        <f>SUM(F756)</f>
        <v>0</v>
      </c>
    </row>
    <row r="756" spans="1:6" ht="15" hidden="1">
      <c r="A756" s="74" t="s">
        <v>19</v>
      </c>
      <c r="B756" s="70" t="s">
        <v>20</v>
      </c>
      <c r="C756" s="70"/>
      <c r="D756" s="71"/>
      <c r="E756" s="71"/>
      <c r="F756" s="72">
        <f>F757</f>
        <v>0</v>
      </c>
    </row>
    <row r="757" spans="1:7" ht="15" hidden="1">
      <c r="A757" s="74" t="s">
        <v>21</v>
      </c>
      <c r="B757" s="70" t="s">
        <v>20</v>
      </c>
      <c r="C757" s="70">
        <v>800</v>
      </c>
      <c r="D757" s="71" t="s">
        <v>12</v>
      </c>
      <c r="E757" s="71" t="s">
        <v>14</v>
      </c>
      <c r="F757" s="72">
        <v>0</v>
      </c>
      <c r="G757" s="53">
        <f>SUM(Ведомственная!G541)</f>
        <v>0</v>
      </c>
    </row>
    <row r="758" spans="1:6" ht="30">
      <c r="A758" s="74" t="s">
        <v>44</v>
      </c>
      <c r="B758" s="70" t="s">
        <v>45</v>
      </c>
      <c r="C758" s="70"/>
      <c r="D758" s="71"/>
      <c r="E758" s="71"/>
      <c r="F758" s="72">
        <f>SUM(F759+F763)</f>
        <v>3185</v>
      </c>
    </row>
    <row r="759" spans="1:6" ht="15">
      <c r="A759" s="74" t="s">
        <v>46</v>
      </c>
      <c r="B759" s="70" t="s">
        <v>47</v>
      </c>
      <c r="C759" s="70"/>
      <c r="D759" s="71"/>
      <c r="E759" s="71"/>
      <c r="F759" s="72">
        <f>F760</f>
        <v>3185</v>
      </c>
    </row>
    <row r="760" spans="1:6" ht="30">
      <c r="A760" s="74" t="s">
        <v>48</v>
      </c>
      <c r="B760" s="70" t="s">
        <v>49</v>
      </c>
      <c r="C760" s="70"/>
      <c r="D760" s="71"/>
      <c r="E760" s="71"/>
      <c r="F760" s="72">
        <f>F761+F762</f>
        <v>3185</v>
      </c>
    </row>
    <row r="761" spans="1:7" ht="45">
      <c r="A761" s="74" t="s">
        <v>50</v>
      </c>
      <c r="B761" s="70" t="s">
        <v>49</v>
      </c>
      <c r="C761" s="70">
        <v>100</v>
      </c>
      <c r="D761" s="71" t="s">
        <v>30</v>
      </c>
      <c r="E761" s="71" t="s">
        <v>43</v>
      </c>
      <c r="F761" s="72">
        <v>2492</v>
      </c>
      <c r="G761" s="53">
        <f>SUM(Ведомственная!G576)</f>
        <v>2492</v>
      </c>
    </row>
    <row r="762" spans="1:7" ht="29.25" customHeight="1">
      <c r="A762" s="74" t="s">
        <v>51</v>
      </c>
      <c r="B762" s="70" t="s">
        <v>49</v>
      </c>
      <c r="C762" s="70">
        <v>200</v>
      </c>
      <c r="D762" s="71" t="s">
        <v>30</v>
      </c>
      <c r="E762" s="71" t="s">
        <v>43</v>
      </c>
      <c r="F762" s="72">
        <v>693</v>
      </c>
      <c r="G762" s="53">
        <f>SUM(Ведомственная!G577)</f>
        <v>693</v>
      </c>
    </row>
    <row r="763" spans="1:6" ht="15" hidden="1">
      <c r="A763" s="74" t="s">
        <v>645</v>
      </c>
      <c r="B763" s="70" t="s">
        <v>646</v>
      </c>
      <c r="C763" s="70"/>
      <c r="D763" s="71"/>
      <c r="E763" s="71"/>
      <c r="F763" s="72">
        <f>SUM(F764)</f>
        <v>0</v>
      </c>
    </row>
    <row r="764" spans="1:6" ht="30" hidden="1">
      <c r="A764" s="74" t="s">
        <v>48</v>
      </c>
      <c r="B764" s="70" t="s">
        <v>647</v>
      </c>
      <c r="C764" s="70"/>
      <c r="D764" s="71"/>
      <c r="E764" s="71"/>
      <c r="F764" s="72">
        <f>SUM(F765)</f>
        <v>0</v>
      </c>
    </row>
    <row r="765" spans="1:6" ht="30" hidden="1">
      <c r="A765" s="74" t="s">
        <v>51</v>
      </c>
      <c r="B765" s="70" t="s">
        <v>647</v>
      </c>
      <c r="C765" s="70">
        <v>200</v>
      </c>
      <c r="D765" s="71" t="s">
        <v>30</v>
      </c>
      <c r="E765" s="71" t="s">
        <v>12</v>
      </c>
      <c r="F765" s="72"/>
    </row>
    <row r="766" spans="1:6" ht="15">
      <c r="A766" s="74" t="s">
        <v>84</v>
      </c>
      <c r="B766" s="70" t="s">
        <v>64</v>
      </c>
      <c r="C766" s="70"/>
      <c r="D766" s="71"/>
      <c r="E766" s="71"/>
      <c r="F766" s="72">
        <f>F767</f>
        <v>202.1</v>
      </c>
    </row>
    <row r="767" spans="1:6" ht="15">
      <c r="A767" s="74" t="s">
        <v>34</v>
      </c>
      <c r="B767" s="70" t="s">
        <v>65</v>
      </c>
      <c r="C767" s="70"/>
      <c r="D767" s="71"/>
      <c r="E767" s="71"/>
      <c r="F767" s="72">
        <f>F768</f>
        <v>202.1</v>
      </c>
    </row>
    <row r="768" spans="1:6" ht="15">
      <c r="A768" s="74" t="s">
        <v>36</v>
      </c>
      <c r="B768" s="70" t="s">
        <v>66</v>
      </c>
      <c r="C768" s="70"/>
      <c r="D768" s="71"/>
      <c r="E768" s="71"/>
      <c r="F768" s="72">
        <f>F769+F770</f>
        <v>202.1</v>
      </c>
    </row>
    <row r="769" spans="1:7" ht="27.75" customHeight="1">
      <c r="A769" s="74" t="s">
        <v>51</v>
      </c>
      <c r="B769" s="70" t="s">
        <v>66</v>
      </c>
      <c r="C769" s="70">
        <v>200</v>
      </c>
      <c r="D769" s="71" t="s">
        <v>30</v>
      </c>
      <c r="E769" s="71" t="s">
        <v>53</v>
      </c>
      <c r="F769" s="72">
        <v>202.1</v>
      </c>
      <c r="G769" s="53">
        <f>SUM(Ведомственная!G658)</f>
        <v>202.1</v>
      </c>
    </row>
    <row r="770" spans="1:7" ht="15" hidden="1">
      <c r="A770" s="74" t="s">
        <v>41</v>
      </c>
      <c r="B770" s="70" t="s">
        <v>66</v>
      </c>
      <c r="C770" s="70">
        <v>300</v>
      </c>
      <c r="D770" s="71" t="s">
        <v>30</v>
      </c>
      <c r="E770" s="71" t="s">
        <v>53</v>
      </c>
      <c r="F770" s="72"/>
      <c r="G770" s="53">
        <f>SUM(Ведомственная!G659)</f>
        <v>0</v>
      </c>
    </row>
    <row r="771" spans="1:6" ht="15">
      <c r="A771" s="74" t="s">
        <v>85</v>
      </c>
      <c r="B771" s="70" t="s">
        <v>67</v>
      </c>
      <c r="C771" s="70"/>
      <c r="D771" s="71"/>
      <c r="E771" s="71"/>
      <c r="F771" s="72">
        <f>F786+F772+F774+F784</f>
        <v>1217</v>
      </c>
    </row>
    <row r="772" spans="1:6" ht="15" hidden="1">
      <c r="A772" s="74" t="s">
        <v>36</v>
      </c>
      <c r="B772" s="70" t="s">
        <v>586</v>
      </c>
      <c r="C772" s="70"/>
      <c r="D772" s="71"/>
      <c r="E772" s="71"/>
      <c r="F772" s="72">
        <f>SUM(F773)</f>
        <v>0</v>
      </c>
    </row>
    <row r="773" spans="1:7" ht="30" hidden="1">
      <c r="A773" s="74" t="s">
        <v>51</v>
      </c>
      <c r="B773" s="70" t="s">
        <v>586</v>
      </c>
      <c r="C773" s="70">
        <v>200</v>
      </c>
      <c r="D773" s="71" t="s">
        <v>30</v>
      </c>
      <c r="E773" s="71" t="s">
        <v>77</v>
      </c>
      <c r="F773" s="72"/>
      <c r="G773" s="53">
        <f>SUM(Ведомственная!G451)</f>
        <v>0</v>
      </c>
    </row>
    <row r="774" spans="1:6" ht="15">
      <c r="A774" s="74" t="s">
        <v>34</v>
      </c>
      <c r="B774" s="70" t="s">
        <v>614</v>
      </c>
      <c r="C774" s="70"/>
      <c r="D774" s="118"/>
      <c r="E774" s="118"/>
      <c r="F774" s="72">
        <f>F777+F775+F776</f>
        <v>442</v>
      </c>
    </row>
    <row r="775" spans="1:7" ht="30">
      <c r="A775" s="74" t="s">
        <v>51</v>
      </c>
      <c r="B775" s="70" t="s">
        <v>614</v>
      </c>
      <c r="C775" s="70">
        <v>200</v>
      </c>
      <c r="D775" s="71" t="s">
        <v>116</v>
      </c>
      <c r="E775" s="71" t="s">
        <v>893</v>
      </c>
      <c r="F775" s="72">
        <v>30</v>
      </c>
      <c r="G775" s="53">
        <f>SUM(Ведомственная!G900)</f>
        <v>30</v>
      </c>
    </row>
    <row r="776" spans="1:7" ht="30">
      <c r="A776" s="74" t="s">
        <v>124</v>
      </c>
      <c r="B776" s="70" t="s">
        <v>614</v>
      </c>
      <c r="C776" s="70">
        <v>600</v>
      </c>
      <c r="D776" s="71" t="s">
        <v>116</v>
      </c>
      <c r="E776" s="71" t="s">
        <v>893</v>
      </c>
      <c r="F776" s="72">
        <v>60</v>
      </c>
      <c r="G776" s="53">
        <f>SUM(Ведомственная!G901)</f>
        <v>60</v>
      </c>
    </row>
    <row r="777" spans="1:6" ht="15">
      <c r="A777" s="74" t="s">
        <v>36</v>
      </c>
      <c r="B777" s="70" t="s">
        <v>615</v>
      </c>
      <c r="C777" s="70"/>
      <c r="D777" s="118"/>
      <c r="E777" s="118"/>
      <c r="F777" s="72">
        <f>SUM(F778:F783)</f>
        <v>352</v>
      </c>
    </row>
    <row r="778" spans="1:7" ht="30">
      <c r="A778" s="74" t="s">
        <v>51</v>
      </c>
      <c r="B778" s="70" t="s">
        <v>615</v>
      </c>
      <c r="C778" s="70">
        <v>200</v>
      </c>
      <c r="D778" s="71" t="s">
        <v>116</v>
      </c>
      <c r="E778" s="71" t="s">
        <v>43</v>
      </c>
      <c r="F778" s="72">
        <v>54.5</v>
      </c>
      <c r="G778" s="53">
        <f>SUM(Ведомственная!G974)</f>
        <v>54.5</v>
      </c>
    </row>
    <row r="779" spans="1:7" ht="15">
      <c r="A779" s="207"/>
      <c r="B779" s="70" t="s">
        <v>615</v>
      </c>
      <c r="C779" s="70">
        <v>200</v>
      </c>
      <c r="D779" s="208" t="s">
        <v>30</v>
      </c>
      <c r="E779" s="208" t="s">
        <v>43</v>
      </c>
      <c r="F779" s="72">
        <v>15</v>
      </c>
      <c r="G779" s="53">
        <f>SUM(Ведомственная!G581)</f>
        <v>15</v>
      </c>
    </row>
    <row r="780" spans="1:7" ht="29.25" customHeight="1">
      <c r="A780" s="74" t="s">
        <v>51</v>
      </c>
      <c r="B780" s="70" t="s">
        <v>615</v>
      </c>
      <c r="C780" s="70">
        <v>200</v>
      </c>
      <c r="D780" s="71" t="s">
        <v>30</v>
      </c>
      <c r="E780" s="71" t="s">
        <v>53</v>
      </c>
      <c r="F780" s="72">
        <v>102.5</v>
      </c>
      <c r="G780" s="53">
        <f>SUM(Ведомственная!G663)</f>
        <v>102.5</v>
      </c>
    </row>
    <row r="781" spans="1:7" ht="29.25" customHeight="1">
      <c r="A781" s="207"/>
      <c r="B781" s="70" t="s">
        <v>615</v>
      </c>
      <c r="C781" s="70">
        <v>200</v>
      </c>
      <c r="D781" s="208" t="s">
        <v>30</v>
      </c>
      <c r="E781" s="208" t="s">
        <v>12</v>
      </c>
      <c r="F781" s="72">
        <v>10</v>
      </c>
      <c r="G781" s="53">
        <f>SUM(Ведомственная!G710)</f>
        <v>10</v>
      </c>
    </row>
    <row r="782" spans="1:7" ht="28.5" customHeight="1">
      <c r="A782" s="74" t="s">
        <v>71</v>
      </c>
      <c r="B782" s="70" t="s">
        <v>615</v>
      </c>
      <c r="C782" s="70">
        <v>600</v>
      </c>
      <c r="D782" s="71" t="s">
        <v>116</v>
      </c>
      <c r="E782" s="71" t="s">
        <v>43</v>
      </c>
      <c r="F782" s="72">
        <v>170</v>
      </c>
      <c r="G782" s="53">
        <f>SUM(Ведомственная!G975)</f>
        <v>170</v>
      </c>
    </row>
    <row r="783" spans="1:6" ht="30" hidden="1">
      <c r="A783" s="74" t="s">
        <v>71</v>
      </c>
      <c r="B783" s="70" t="s">
        <v>615</v>
      </c>
      <c r="C783" s="70">
        <v>600</v>
      </c>
      <c r="D783" s="71" t="s">
        <v>30</v>
      </c>
      <c r="E783" s="71" t="s">
        <v>77</v>
      </c>
      <c r="F783" s="72"/>
    </row>
    <row r="784" spans="1:6" ht="45" hidden="1">
      <c r="A784" s="74" t="s">
        <v>820</v>
      </c>
      <c r="B784" s="138" t="s">
        <v>821</v>
      </c>
      <c r="C784" s="139"/>
      <c r="D784" s="71"/>
      <c r="E784" s="71"/>
      <c r="F784" s="72">
        <f>SUM(F785)</f>
        <v>0</v>
      </c>
    </row>
    <row r="785" spans="1:6" ht="30" hidden="1">
      <c r="A785" s="74" t="s">
        <v>124</v>
      </c>
      <c r="B785" s="138" t="s">
        <v>821</v>
      </c>
      <c r="C785" s="139">
        <v>600</v>
      </c>
      <c r="D785" s="71" t="s">
        <v>116</v>
      </c>
      <c r="E785" s="71" t="s">
        <v>33</v>
      </c>
      <c r="F785" s="72"/>
    </row>
    <row r="786" spans="1:6" ht="30">
      <c r="A786" s="74" t="s">
        <v>68</v>
      </c>
      <c r="B786" s="70" t="s">
        <v>69</v>
      </c>
      <c r="C786" s="70"/>
      <c r="D786" s="71"/>
      <c r="E786" s="71"/>
      <c r="F786" s="72">
        <f>F787</f>
        <v>775</v>
      </c>
    </row>
    <row r="787" spans="1:6" ht="18" customHeight="1">
      <c r="A787" s="74" t="s">
        <v>36</v>
      </c>
      <c r="B787" s="70" t="s">
        <v>70</v>
      </c>
      <c r="C787" s="70"/>
      <c r="D787" s="71"/>
      <c r="E787" s="71"/>
      <c r="F787" s="72">
        <f>SUM(F788:F789)</f>
        <v>775</v>
      </c>
    </row>
    <row r="788" spans="1:7" ht="0.75" customHeight="1" hidden="1">
      <c r="A788" s="74" t="s">
        <v>51</v>
      </c>
      <c r="B788" s="70" t="s">
        <v>70</v>
      </c>
      <c r="C788" s="70">
        <v>200</v>
      </c>
      <c r="D788" s="71" t="s">
        <v>30</v>
      </c>
      <c r="E788" s="71" t="s">
        <v>53</v>
      </c>
      <c r="F788" s="72"/>
      <c r="G788" s="53">
        <f>SUM(Ведомственная!G666)</f>
        <v>0</v>
      </c>
    </row>
    <row r="789" spans="1:7" ht="30">
      <c r="A789" s="74" t="s">
        <v>71</v>
      </c>
      <c r="B789" s="70" t="s">
        <v>70</v>
      </c>
      <c r="C789" s="70">
        <v>600</v>
      </c>
      <c r="D789" s="71" t="s">
        <v>30</v>
      </c>
      <c r="E789" s="71" t="s">
        <v>53</v>
      </c>
      <c r="F789" s="72">
        <v>775</v>
      </c>
      <c r="G789" s="53">
        <f>SUM(Ведомственная!G667)</f>
        <v>775</v>
      </c>
    </row>
    <row r="790" spans="1:6" ht="45">
      <c r="A790" s="74" t="s">
        <v>754</v>
      </c>
      <c r="B790" s="70" t="s">
        <v>78</v>
      </c>
      <c r="C790" s="70"/>
      <c r="D790" s="71"/>
      <c r="E790" s="71"/>
      <c r="F790" s="72">
        <f>F791</f>
        <v>7249.2</v>
      </c>
    </row>
    <row r="791" spans="1:6" ht="30">
      <c r="A791" s="74" t="s">
        <v>79</v>
      </c>
      <c r="B791" s="70" t="s">
        <v>80</v>
      </c>
      <c r="C791" s="70"/>
      <c r="D791" s="71"/>
      <c r="E791" s="71"/>
      <c r="F791" s="72">
        <f>F792+F795+F797</f>
        <v>7249.2</v>
      </c>
    </row>
    <row r="792" spans="1:6" ht="15">
      <c r="A792" s="74" t="s">
        <v>81</v>
      </c>
      <c r="B792" s="70" t="s">
        <v>82</v>
      </c>
      <c r="C792" s="70"/>
      <c r="D792" s="71"/>
      <c r="E792" s="71"/>
      <c r="F792" s="72">
        <f>F793+F794</f>
        <v>6807</v>
      </c>
    </row>
    <row r="793" spans="1:7" ht="45">
      <c r="A793" s="74" t="s">
        <v>50</v>
      </c>
      <c r="B793" s="70" t="s">
        <v>82</v>
      </c>
      <c r="C793" s="70">
        <v>100</v>
      </c>
      <c r="D793" s="71" t="s">
        <v>30</v>
      </c>
      <c r="E793" s="71" t="s">
        <v>77</v>
      </c>
      <c r="F793" s="72">
        <v>6801.6</v>
      </c>
      <c r="G793" s="53">
        <f>SUM(Ведомственная!G732)</f>
        <v>6801.6</v>
      </c>
    </row>
    <row r="794" spans="1:7" ht="30">
      <c r="A794" s="74" t="s">
        <v>51</v>
      </c>
      <c r="B794" s="70" t="s">
        <v>82</v>
      </c>
      <c r="C794" s="70">
        <v>200</v>
      </c>
      <c r="D794" s="71" t="s">
        <v>30</v>
      </c>
      <c r="E794" s="71" t="s">
        <v>77</v>
      </c>
      <c r="F794" s="72">
        <v>5.4</v>
      </c>
      <c r="G794" s="53">
        <f>SUM(Ведомственная!G733)</f>
        <v>5.4</v>
      </c>
    </row>
    <row r="795" spans="1:6" ht="30">
      <c r="A795" s="207" t="s">
        <v>98</v>
      </c>
      <c r="B795" s="70" t="s">
        <v>946</v>
      </c>
      <c r="C795" s="70"/>
      <c r="D795" s="208"/>
      <c r="E795" s="208"/>
      <c r="F795" s="72">
        <f>SUM(F796)</f>
        <v>378.7</v>
      </c>
    </row>
    <row r="796" spans="1:7" ht="30">
      <c r="A796" s="207" t="s">
        <v>51</v>
      </c>
      <c r="B796" s="70" t="s">
        <v>946</v>
      </c>
      <c r="C796" s="70">
        <v>200</v>
      </c>
      <c r="D796" s="208" t="s">
        <v>30</v>
      </c>
      <c r="E796" s="208" t="s">
        <v>77</v>
      </c>
      <c r="F796" s="72">
        <v>378.7</v>
      </c>
      <c r="G796" s="53">
        <f>SUM(Ведомственная!G735)</f>
        <v>378.7</v>
      </c>
    </row>
    <row r="797" spans="1:6" ht="30">
      <c r="A797" s="207" t="s">
        <v>99</v>
      </c>
      <c r="B797" s="70" t="s">
        <v>947</v>
      </c>
      <c r="C797" s="70"/>
      <c r="D797" s="208"/>
      <c r="E797" s="208"/>
      <c r="F797" s="72">
        <f>SUM(F798)</f>
        <v>63.5</v>
      </c>
    </row>
    <row r="798" spans="1:7" ht="30">
      <c r="A798" s="207" t="s">
        <v>51</v>
      </c>
      <c r="B798" s="70" t="s">
        <v>947</v>
      </c>
      <c r="C798" s="70">
        <v>200</v>
      </c>
      <c r="D798" s="208" t="s">
        <v>30</v>
      </c>
      <c r="E798" s="208" t="s">
        <v>77</v>
      </c>
      <c r="F798" s="72">
        <v>63.5</v>
      </c>
      <c r="G798" s="53">
        <f>SUM(Ведомственная!G737)</f>
        <v>63.5</v>
      </c>
    </row>
    <row r="799" spans="1:8" s="67" customFormat="1" ht="71.25">
      <c r="A799" s="61" t="s">
        <v>748</v>
      </c>
      <c r="B799" s="62" t="s">
        <v>24</v>
      </c>
      <c r="C799" s="62"/>
      <c r="D799" s="63"/>
      <c r="E799" s="63"/>
      <c r="F799" s="64">
        <f>F800+F803</f>
        <v>27419.2</v>
      </c>
      <c r="G799" s="65"/>
      <c r="H799" s="87">
        <f>SUM(G802:G812)</f>
        <v>27419.2</v>
      </c>
    </row>
    <row r="800" spans="1:8" ht="45">
      <c r="A800" s="74" t="s">
        <v>25</v>
      </c>
      <c r="B800" s="70" t="s">
        <v>26</v>
      </c>
      <c r="C800" s="70"/>
      <c r="D800" s="71"/>
      <c r="E800" s="71"/>
      <c r="F800" s="72">
        <f>SUM(F801)</f>
        <v>26468</v>
      </c>
      <c r="H800" s="53">
        <f>SUM(Ведомственная!G453)</f>
        <v>27419.2</v>
      </c>
    </row>
    <row r="801" spans="1:6" ht="45">
      <c r="A801" s="74" t="s">
        <v>27</v>
      </c>
      <c r="B801" s="70" t="s">
        <v>28</v>
      </c>
      <c r="C801" s="70"/>
      <c r="D801" s="71"/>
      <c r="E801" s="71"/>
      <c r="F801" s="72">
        <f>F802</f>
        <v>26468</v>
      </c>
    </row>
    <row r="802" spans="1:7" ht="30">
      <c r="A802" s="74" t="s">
        <v>71</v>
      </c>
      <c r="B802" s="70" t="s">
        <v>28</v>
      </c>
      <c r="C802" s="70">
        <v>600</v>
      </c>
      <c r="D802" s="71" t="s">
        <v>30</v>
      </c>
      <c r="E802" s="71" t="s">
        <v>77</v>
      </c>
      <c r="F802" s="72">
        <v>26468</v>
      </c>
      <c r="G802" s="53">
        <f>SUM(Ведомственная!G456)</f>
        <v>26468</v>
      </c>
    </row>
    <row r="803" spans="1:6" ht="15">
      <c r="A803" s="233" t="s">
        <v>156</v>
      </c>
      <c r="B803" s="70" t="s">
        <v>616</v>
      </c>
      <c r="C803" s="70"/>
      <c r="D803" s="118"/>
      <c r="E803" s="234"/>
      <c r="F803" s="72">
        <f>SUM(F804)+F807</f>
        <v>951.2</v>
      </c>
    </row>
    <row r="804" spans="1:6" ht="30">
      <c r="A804" s="233" t="s">
        <v>306</v>
      </c>
      <c r="B804" s="70" t="s">
        <v>979</v>
      </c>
      <c r="C804" s="70"/>
      <c r="D804" s="234"/>
      <c r="E804" s="234"/>
      <c r="F804" s="72">
        <f>SUM(F805)</f>
        <v>301.2</v>
      </c>
    </row>
    <row r="805" spans="1:6" ht="30">
      <c r="A805" s="233" t="s">
        <v>260</v>
      </c>
      <c r="B805" s="70" t="s">
        <v>979</v>
      </c>
      <c r="C805" s="70"/>
      <c r="D805" s="234"/>
      <c r="E805" s="234"/>
      <c r="F805" s="72">
        <v>301.2</v>
      </c>
    </row>
    <row r="806" spans="1:7" ht="45">
      <c r="A806" s="233" t="s">
        <v>27</v>
      </c>
      <c r="B806" s="70" t="s">
        <v>979</v>
      </c>
      <c r="C806" s="70">
        <v>600</v>
      </c>
      <c r="D806" s="118"/>
      <c r="E806" s="71"/>
      <c r="F806" s="72">
        <v>200</v>
      </c>
      <c r="G806" s="53">
        <f>SUM(Ведомственная!G458)</f>
        <v>301.2</v>
      </c>
    </row>
    <row r="807" spans="1:6" ht="30">
      <c r="A807" s="74" t="s">
        <v>307</v>
      </c>
      <c r="B807" s="70" t="s">
        <v>617</v>
      </c>
      <c r="C807" s="70"/>
      <c r="D807" s="118"/>
      <c r="E807" s="71"/>
      <c r="F807" s="72">
        <f>SUM(F808)</f>
        <v>650</v>
      </c>
    </row>
    <row r="808" spans="1:6" ht="45">
      <c r="A808" s="74" t="s">
        <v>27</v>
      </c>
      <c r="B808" s="70" t="s">
        <v>617</v>
      </c>
      <c r="C808" s="70"/>
      <c r="D808" s="118"/>
      <c r="E808" s="71"/>
      <c r="F808" s="72">
        <f>SUM(F809)</f>
        <v>650</v>
      </c>
    </row>
    <row r="809" spans="1:7" ht="30">
      <c r="A809" s="74" t="s">
        <v>260</v>
      </c>
      <c r="B809" s="70" t="s">
        <v>617</v>
      </c>
      <c r="C809" s="70">
        <v>600</v>
      </c>
      <c r="D809" s="71" t="s">
        <v>30</v>
      </c>
      <c r="E809" s="71" t="s">
        <v>77</v>
      </c>
      <c r="F809" s="72">
        <v>650</v>
      </c>
      <c r="G809" s="53">
        <f>SUM(Ведомственная!G463)</f>
        <v>650</v>
      </c>
    </row>
    <row r="810" spans="1:6" ht="15">
      <c r="A810" s="74" t="s">
        <v>308</v>
      </c>
      <c r="B810" s="70" t="s">
        <v>618</v>
      </c>
      <c r="C810" s="70"/>
      <c r="D810" s="118"/>
      <c r="E810" s="71"/>
      <c r="F810" s="72">
        <f>SUM(F811)</f>
        <v>0</v>
      </c>
    </row>
    <row r="811" spans="1:6" ht="45">
      <c r="A811" s="74" t="s">
        <v>27</v>
      </c>
      <c r="B811" s="70" t="s">
        <v>618</v>
      </c>
      <c r="C811" s="70"/>
      <c r="D811" s="118"/>
      <c r="E811" s="71"/>
      <c r="F811" s="72">
        <f>SUM(F812)</f>
        <v>0</v>
      </c>
    </row>
    <row r="812" spans="1:7" ht="30">
      <c r="A812" s="74" t="s">
        <v>71</v>
      </c>
      <c r="B812" s="70" t="s">
        <v>618</v>
      </c>
      <c r="C812" s="70">
        <v>600</v>
      </c>
      <c r="D812" s="71" t="s">
        <v>30</v>
      </c>
      <c r="E812" s="71" t="s">
        <v>77</v>
      </c>
      <c r="F812" s="72"/>
      <c r="G812" s="53">
        <f>SUM(Ведомственная!G466)</f>
        <v>0</v>
      </c>
    </row>
    <row r="813" spans="1:8" s="67" customFormat="1" ht="57">
      <c r="A813" s="61" t="s">
        <v>752</v>
      </c>
      <c r="B813" s="62" t="s">
        <v>72</v>
      </c>
      <c r="C813" s="62"/>
      <c r="D813" s="63"/>
      <c r="E813" s="63"/>
      <c r="F813" s="64">
        <f>F814</f>
        <v>3490.1</v>
      </c>
      <c r="G813" s="65"/>
      <c r="H813" s="87">
        <f>SUM(G814:G816)</f>
        <v>3490.1</v>
      </c>
    </row>
    <row r="814" spans="1:8" ht="15">
      <c r="A814" s="74" t="s">
        <v>34</v>
      </c>
      <c r="B814" s="70" t="s">
        <v>73</v>
      </c>
      <c r="C814" s="70"/>
      <c r="D814" s="71"/>
      <c r="E814" s="71"/>
      <c r="F814" s="72">
        <f>SUM(F815)</f>
        <v>3490.1</v>
      </c>
      <c r="H814" s="53">
        <f>SUM(Ведомственная!G668)</f>
        <v>3490.1</v>
      </c>
    </row>
    <row r="815" spans="1:6" ht="30">
      <c r="A815" s="74" t="s">
        <v>74</v>
      </c>
      <c r="B815" s="70" t="s">
        <v>75</v>
      </c>
      <c r="C815" s="70"/>
      <c r="D815" s="71"/>
      <c r="E815" s="71"/>
      <c r="F815" s="72">
        <f>F816</f>
        <v>3490.1</v>
      </c>
    </row>
    <row r="816" spans="1:7" ht="30">
      <c r="A816" s="74" t="s">
        <v>51</v>
      </c>
      <c r="B816" s="70" t="s">
        <v>75</v>
      </c>
      <c r="C816" s="70">
        <v>200</v>
      </c>
      <c r="D816" s="71" t="s">
        <v>30</v>
      </c>
      <c r="E816" s="71" t="s">
        <v>53</v>
      </c>
      <c r="F816" s="72">
        <v>3490.1</v>
      </c>
      <c r="G816" s="53">
        <f>SUM(Ведомственная!G671)</f>
        <v>3490.1</v>
      </c>
    </row>
    <row r="817" spans="1:8" s="67" customFormat="1" ht="28.5">
      <c r="A817" s="61" t="s">
        <v>733</v>
      </c>
      <c r="B817" s="62" t="s">
        <v>256</v>
      </c>
      <c r="C817" s="62"/>
      <c r="D817" s="63"/>
      <c r="E817" s="63"/>
      <c r="F817" s="64">
        <f>SUM(F818:F821)</f>
        <v>714.4</v>
      </c>
      <c r="G817" s="65"/>
      <c r="H817" s="87">
        <f>SUM(G818:G821)</f>
        <v>714.4</v>
      </c>
    </row>
    <row r="818" spans="1:8" ht="45" hidden="1">
      <c r="A818" s="74" t="s">
        <v>50</v>
      </c>
      <c r="B818" s="70" t="s">
        <v>256</v>
      </c>
      <c r="C818" s="70">
        <v>100</v>
      </c>
      <c r="D818" s="71" t="s">
        <v>33</v>
      </c>
      <c r="E818" s="71">
        <v>13</v>
      </c>
      <c r="F818" s="72"/>
      <c r="G818" s="53">
        <f>SUM(Ведомственная!G128)</f>
        <v>0</v>
      </c>
      <c r="H818" s="53">
        <f>SUM(Ведомственная!G127)</f>
        <v>414.4</v>
      </c>
    </row>
    <row r="819" spans="1:7" ht="30">
      <c r="A819" s="74" t="s">
        <v>51</v>
      </c>
      <c r="B819" s="70" t="s">
        <v>256</v>
      </c>
      <c r="C819" s="70">
        <v>200</v>
      </c>
      <c r="D819" s="71" t="s">
        <v>33</v>
      </c>
      <c r="E819" s="71">
        <v>13</v>
      </c>
      <c r="F819" s="72">
        <v>264.4</v>
      </c>
      <c r="G819" s="53">
        <f>SUM(Ведомственная!G129)</f>
        <v>264.4</v>
      </c>
    </row>
    <row r="820" spans="1:7" ht="30">
      <c r="A820" s="74" t="s">
        <v>51</v>
      </c>
      <c r="B820" s="70" t="s">
        <v>256</v>
      </c>
      <c r="C820" s="70">
        <v>200</v>
      </c>
      <c r="D820" s="71" t="s">
        <v>116</v>
      </c>
      <c r="E820" s="71" t="s">
        <v>116</v>
      </c>
      <c r="F820" s="72">
        <v>300</v>
      </c>
      <c r="G820" s="53">
        <f>SUM(Ведомственная!G1038)</f>
        <v>300</v>
      </c>
    </row>
    <row r="821" spans="1:7" ht="15">
      <c r="A821" s="74" t="s">
        <v>41</v>
      </c>
      <c r="B821" s="70" t="s">
        <v>256</v>
      </c>
      <c r="C821" s="70">
        <v>300</v>
      </c>
      <c r="D821" s="71" t="s">
        <v>33</v>
      </c>
      <c r="E821" s="71">
        <v>13</v>
      </c>
      <c r="F821" s="72">
        <v>150</v>
      </c>
      <c r="G821" s="53">
        <f>SUM(Ведомственная!G130)</f>
        <v>150</v>
      </c>
    </row>
    <row r="822" spans="1:8" s="67" customFormat="1" ht="28.5">
      <c r="A822" s="147" t="s">
        <v>750</v>
      </c>
      <c r="B822" s="136" t="s">
        <v>203</v>
      </c>
      <c r="C822" s="62"/>
      <c r="D822" s="63"/>
      <c r="E822" s="63"/>
      <c r="F822" s="148">
        <f>SUM(F823+F825)</f>
        <v>33317.9</v>
      </c>
      <c r="G822" s="65"/>
      <c r="H822" s="87">
        <f>SUM(G824:G837)</f>
        <v>33317.9</v>
      </c>
    </row>
    <row r="823" spans="1:8" ht="15">
      <c r="A823" s="28" t="s">
        <v>216</v>
      </c>
      <c r="B823" s="137" t="s">
        <v>217</v>
      </c>
      <c r="C823" s="70"/>
      <c r="D823" s="71"/>
      <c r="E823" s="71"/>
      <c r="F823" s="70">
        <f>SUM(F824)</f>
        <v>1002.3</v>
      </c>
      <c r="H823" s="53">
        <f>SUM(Ведомственная!G500+Ведомственная!G531+Ведомственная!G511)</f>
        <v>33317.9</v>
      </c>
    </row>
    <row r="824" spans="1:7" ht="15">
      <c r="A824" s="149" t="s">
        <v>218</v>
      </c>
      <c r="B824" s="137" t="s">
        <v>217</v>
      </c>
      <c r="C824" s="70">
        <v>700</v>
      </c>
      <c r="D824" s="71" t="s">
        <v>95</v>
      </c>
      <c r="E824" s="71" t="s">
        <v>33</v>
      </c>
      <c r="F824" s="70">
        <v>1002.3</v>
      </c>
      <c r="G824" s="53">
        <f>SUM(Ведомственная!G533)</f>
        <v>1002.3000000000001</v>
      </c>
    </row>
    <row r="825" spans="1:6" ht="30">
      <c r="A825" s="28" t="s">
        <v>79</v>
      </c>
      <c r="B825" s="71" t="s">
        <v>204</v>
      </c>
      <c r="C825" s="133"/>
      <c r="D825" s="133"/>
      <c r="E825" s="133"/>
      <c r="F825" s="150">
        <f>SUM(F826+F830+F833+F835)</f>
        <v>32315.6</v>
      </c>
    </row>
    <row r="826" spans="1:6" ht="15">
      <c r="A826" s="28" t="s">
        <v>81</v>
      </c>
      <c r="B826" s="71" t="s">
        <v>205</v>
      </c>
      <c r="C826" s="133"/>
      <c r="D826" s="133"/>
      <c r="E826" s="133"/>
      <c r="F826" s="150">
        <f>SUM(F827:F829)</f>
        <v>25665.3</v>
      </c>
    </row>
    <row r="827" spans="1:7" ht="45">
      <c r="A827" s="74" t="s">
        <v>50</v>
      </c>
      <c r="B827" s="71" t="s">
        <v>205</v>
      </c>
      <c r="C827" s="133" t="s">
        <v>90</v>
      </c>
      <c r="D827" s="133" t="s">
        <v>33</v>
      </c>
      <c r="E827" s="133" t="s">
        <v>77</v>
      </c>
      <c r="F827" s="150">
        <v>25328.6</v>
      </c>
      <c r="G827" s="53">
        <f>SUM(Ведомственная!G503)</f>
        <v>25328.6</v>
      </c>
    </row>
    <row r="828" spans="1:7" ht="30">
      <c r="A828" s="74" t="s">
        <v>51</v>
      </c>
      <c r="B828" s="71" t="s">
        <v>205</v>
      </c>
      <c r="C828" s="133" t="s">
        <v>92</v>
      </c>
      <c r="D828" s="133" t="s">
        <v>33</v>
      </c>
      <c r="E828" s="133" t="s">
        <v>77</v>
      </c>
      <c r="F828" s="150">
        <v>4.8</v>
      </c>
      <c r="G828" s="53">
        <f>SUM(Ведомственная!G504)</f>
        <v>4.8</v>
      </c>
    </row>
    <row r="829" spans="1:7" ht="15">
      <c r="A829" s="74" t="s">
        <v>41</v>
      </c>
      <c r="B829" s="71" t="s">
        <v>205</v>
      </c>
      <c r="C829" s="133" t="s">
        <v>100</v>
      </c>
      <c r="D829" s="133" t="s">
        <v>33</v>
      </c>
      <c r="E829" s="133" t="s">
        <v>77</v>
      </c>
      <c r="F829" s="150">
        <v>331.9</v>
      </c>
      <c r="G829" s="53">
        <f>SUM(Ведомственная!G505)</f>
        <v>331.9</v>
      </c>
    </row>
    <row r="830" spans="1:6" ht="15">
      <c r="A830" s="28" t="s">
        <v>96</v>
      </c>
      <c r="B830" s="137" t="s">
        <v>208</v>
      </c>
      <c r="C830" s="70"/>
      <c r="D830" s="71"/>
      <c r="E830" s="71"/>
      <c r="F830" s="150">
        <f>SUM(F831:F832)</f>
        <v>187</v>
      </c>
    </row>
    <row r="831" spans="1:7" ht="30">
      <c r="A831" s="74" t="s">
        <v>51</v>
      </c>
      <c r="B831" s="137" t="s">
        <v>208</v>
      </c>
      <c r="C831" s="70">
        <v>200</v>
      </c>
      <c r="D831" s="71" t="s">
        <v>33</v>
      </c>
      <c r="E831" s="71" t="s">
        <v>95</v>
      </c>
      <c r="F831" s="150">
        <v>185</v>
      </c>
      <c r="G831" s="53">
        <f>SUM(Ведомственная!G514)</f>
        <v>185</v>
      </c>
    </row>
    <row r="832" spans="1:7" ht="15">
      <c r="A832" s="28" t="s">
        <v>21</v>
      </c>
      <c r="B832" s="137" t="s">
        <v>208</v>
      </c>
      <c r="C832" s="70">
        <v>800</v>
      </c>
      <c r="D832" s="71" t="s">
        <v>33</v>
      </c>
      <c r="E832" s="71" t="s">
        <v>95</v>
      </c>
      <c r="F832" s="150">
        <v>2</v>
      </c>
      <c r="G832" s="53">
        <f>SUM(Ведомственная!G515)</f>
        <v>2</v>
      </c>
    </row>
    <row r="833" spans="1:6" ht="30">
      <c r="A833" s="28" t="s">
        <v>98</v>
      </c>
      <c r="B833" s="137" t="s">
        <v>209</v>
      </c>
      <c r="C833" s="70"/>
      <c r="D833" s="71"/>
      <c r="E833" s="71"/>
      <c r="F833" s="150">
        <f>SUM(F834)</f>
        <v>262.6</v>
      </c>
    </row>
    <row r="834" spans="1:7" ht="30">
      <c r="A834" s="74" t="s">
        <v>51</v>
      </c>
      <c r="B834" s="137" t="s">
        <v>209</v>
      </c>
      <c r="C834" s="70">
        <v>200</v>
      </c>
      <c r="D834" s="71" t="s">
        <v>33</v>
      </c>
      <c r="E834" s="71" t="s">
        <v>95</v>
      </c>
      <c r="F834" s="150">
        <v>262.6</v>
      </c>
      <c r="G834" s="53">
        <f>SUM(Ведомственная!G517)</f>
        <v>262.6</v>
      </c>
    </row>
    <row r="835" spans="1:6" ht="30">
      <c r="A835" s="28" t="s">
        <v>99</v>
      </c>
      <c r="B835" s="137" t="s">
        <v>210</v>
      </c>
      <c r="C835" s="70"/>
      <c r="D835" s="71"/>
      <c r="E835" s="71"/>
      <c r="F835" s="150">
        <f>SUM(F836:F837)</f>
        <v>6200.7</v>
      </c>
    </row>
    <row r="836" spans="1:7" ht="30">
      <c r="A836" s="74" t="s">
        <v>51</v>
      </c>
      <c r="B836" s="137" t="s">
        <v>210</v>
      </c>
      <c r="C836" s="70">
        <v>200</v>
      </c>
      <c r="D836" s="71" t="s">
        <v>33</v>
      </c>
      <c r="E836" s="71" t="s">
        <v>95</v>
      </c>
      <c r="F836" s="150">
        <v>6200.3</v>
      </c>
      <c r="G836" s="53">
        <f>SUM(Ведомственная!G519)</f>
        <v>6200.3</v>
      </c>
    </row>
    <row r="837" spans="1:7" ht="15">
      <c r="A837" s="28" t="s">
        <v>21</v>
      </c>
      <c r="B837" s="137" t="s">
        <v>210</v>
      </c>
      <c r="C837" s="70">
        <v>800</v>
      </c>
      <c r="D837" s="71" t="s">
        <v>33</v>
      </c>
      <c r="E837" s="71" t="s">
        <v>95</v>
      </c>
      <c r="F837" s="150">
        <v>0.4</v>
      </c>
      <c r="G837" s="53">
        <f>SUM(Ведомственная!G520)</f>
        <v>0.4</v>
      </c>
    </row>
    <row r="838" spans="1:8" s="67" customFormat="1" ht="28.5">
      <c r="A838" s="61" t="s">
        <v>734</v>
      </c>
      <c r="B838" s="62" t="s">
        <v>257</v>
      </c>
      <c r="C838" s="62"/>
      <c r="D838" s="63"/>
      <c r="E838" s="63"/>
      <c r="F838" s="64">
        <f>SUM(F839)</f>
        <v>135</v>
      </c>
      <c r="G838" s="65"/>
      <c r="H838" s="87">
        <f>SUM(G839)</f>
        <v>135</v>
      </c>
    </row>
    <row r="839" spans="1:8" ht="30">
      <c r="A839" s="74" t="s">
        <v>51</v>
      </c>
      <c r="B839" s="70" t="s">
        <v>257</v>
      </c>
      <c r="C839" s="70">
        <v>200</v>
      </c>
      <c r="D839" s="71" t="s">
        <v>33</v>
      </c>
      <c r="E839" s="71">
        <v>13</v>
      </c>
      <c r="F839" s="72">
        <f>135</f>
        <v>135</v>
      </c>
      <c r="G839" s="53">
        <f>SUM(Ведомственная!G132)</f>
        <v>135</v>
      </c>
      <c r="H839" s="53">
        <f>SUM(Ведомственная!G131)</f>
        <v>135</v>
      </c>
    </row>
    <row r="840" spans="1:8" s="67" customFormat="1" ht="42.75">
      <c r="A840" s="61" t="s">
        <v>735</v>
      </c>
      <c r="B840" s="62" t="s">
        <v>258</v>
      </c>
      <c r="C840" s="62"/>
      <c r="D840" s="63"/>
      <c r="E840" s="63"/>
      <c r="F840" s="64">
        <f>SUM(F841+F844)+F846</f>
        <v>4542.900000000001</v>
      </c>
      <c r="G840" s="65"/>
      <c r="H840" s="87">
        <f>SUM(G843:G848)</f>
        <v>4542.900000000001</v>
      </c>
    </row>
    <row r="841" spans="1:8" ht="75">
      <c r="A841" s="143" t="s">
        <v>227</v>
      </c>
      <c r="B841" s="70" t="s">
        <v>478</v>
      </c>
      <c r="C841" s="70"/>
      <c r="D841" s="71"/>
      <c r="E841" s="71"/>
      <c r="F841" s="72">
        <f>SUM(F842)</f>
        <v>156.8</v>
      </c>
      <c r="H841" s="53">
        <f>SUM(Ведомственная!G133)</f>
        <v>4542.900000000001</v>
      </c>
    </row>
    <row r="842" spans="1:6" ht="30">
      <c r="A842" s="28" t="s">
        <v>477</v>
      </c>
      <c r="B842" s="70" t="s">
        <v>479</v>
      </c>
      <c r="C842" s="70"/>
      <c r="D842" s="71"/>
      <c r="E842" s="71"/>
      <c r="F842" s="72">
        <f>SUM(F843)</f>
        <v>156.8</v>
      </c>
    </row>
    <row r="843" spans="1:7" ht="30">
      <c r="A843" s="28" t="s">
        <v>260</v>
      </c>
      <c r="B843" s="70" t="s">
        <v>479</v>
      </c>
      <c r="C843" s="70">
        <v>600</v>
      </c>
      <c r="D843" s="71" t="s">
        <v>33</v>
      </c>
      <c r="E843" s="71">
        <v>13</v>
      </c>
      <c r="F843" s="72">
        <v>156.8</v>
      </c>
      <c r="G843" s="53">
        <f>SUM(Ведомственная!G136)</f>
        <v>156.8</v>
      </c>
    </row>
    <row r="844" spans="1:6" ht="45">
      <c r="A844" s="74" t="s">
        <v>25</v>
      </c>
      <c r="B844" s="70" t="s">
        <v>259</v>
      </c>
      <c r="C844" s="70"/>
      <c r="D844" s="71"/>
      <c r="E844" s="71"/>
      <c r="F844" s="72">
        <f>SUM(F845)</f>
        <v>4386.1</v>
      </c>
    </row>
    <row r="845" spans="1:7" ht="30">
      <c r="A845" s="74" t="s">
        <v>260</v>
      </c>
      <c r="B845" s="70" t="s">
        <v>259</v>
      </c>
      <c r="C845" s="70">
        <v>600</v>
      </c>
      <c r="D845" s="71" t="s">
        <v>33</v>
      </c>
      <c r="E845" s="71">
        <v>13</v>
      </c>
      <c r="F845" s="72">
        <v>4386.1</v>
      </c>
      <c r="G845" s="53">
        <f>SUM(Ведомственная!G138)</f>
        <v>4386.1</v>
      </c>
    </row>
    <row r="846" spans="1:7" ht="15.75" hidden="1">
      <c r="A846" s="74" t="s">
        <v>156</v>
      </c>
      <c r="B846" s="70" t="s">
        <v>656</v>
      </c>
      <c r="C846" s="71"/>
      <c r="D846" s="71"/>
      <c r="E846" s="70"/>
      <c r="F846" s="70">
        <f>SUM(F847)</f>
        <v>0</v>
      </c>
      <c r="G846" s="151"/>
    </row>
    <row r="847" spans="1:7" ht="30" hidden="1">
      <c r="A847" s="28" t="s">
        <v>606</v>
      </c>
      <c r="B847" s="70" t="s">
        <v>657</v>
      </c>
      <c r="C847" s="71"/>
      <c r="D847" s="71"/>
      <c r="E847" s="70"/>
      <c r="F847" s="70">
        <f>SUM(F848)</f>
        <v>0</v>
      </c>
      <c r="G847" s="151"/>
    </row>
    <row r="848" spans="1:7" ht="30" hidden="1">
      <c r="A848" s="74" t="s">
        <v>260</v>
      </c>
      <c r="B848" s="70" t="s">
        <v>657</v>
      </c>
      <c r="C848" s="70">
        <v>600</v>
      </c>
      <c r="D848" s="71" t="s">
        <v>33</v>
      </c>
      <c r="E848" s="71">
        <v>13</v>
      </c>
      <c r="F848" s="70"/>
      <c r="G848" s="151">
        <f>SUM(Ведомственная!G141)</f>
        <v>0</v>
      </c>
    </row>
    <row r="849" spans="1:8" s="67" customFormat="1" ht="42.75">
      <c r="A849" s="61" t="s">
        <v>753</v>
      </c>
      <c r="B849" s="62" t="s">
        <v>640</v>
      </c>
      <c r="C849" s="62"/>
      <c r="D849" s="63"/>
      <c r="E849" s="63"/>
      <c r="F849" s="148">
        <f>SUM(F850)</f>
        <v>1300</v>
      </c>
      <c r="G849" s="152"/>
      <c r="H849" s="116">
        <f>SUM(G850:G854)</f>
        <v>1300</v>
      </c>
    </row>
    <row r="850" spans="1:8" ht="15.75">
      <c r="A850" s="74" t="s">
        <v>34</v>
      </c>
      <c r="B850" s="70" t="s">
        <v>641</v>
      </c>
      <c r="C850" s="70"/>
      <c r="D850" s="71"/>
      <c r="E850" s="71"/>
      <c r="F850" s="150">
        <f>SUM(F851)+F853</f>
        <v>1300</v>
      </c>
      <c r="G850" s="151"/>
      <c r="H850" s="53">
        <f>SUM(Ведомственная!G672)</f>
        <v>300</v>
      </c>
    </row>
    <row r="851" spans="1:7" ht="15.75">
      <c r="A851" s="74" t="s">
        <v>54</v>
      </c>
      <c r="B851" s="70" t="s">
        <v>642</v>
      </c>
      <c r="C851" s="70"/>
      <c r="D851" s="71"/>
      <c r="E851" s="71"/>
      <c r="F851" s="150">
        <f>SUM(F852)</f>
        <v>1000</v>
      </c>
      <c r="G851" s="151"/>
    </row>
    <row r="852" spans="1:7" ht="15.75">
      <c r="A852" s="74" t="s">
        <v>41</v>
      </c>
      <c r="B852" s="70" t="s">
        <v>642</v>
      </c>
      <c r="C852" s="70">
        <v>300</v>
      </c>
      <c r="D852" s="71" t="s">
        <v>30</v>
      </c>
      <c r="E852" s="71" t="s">
        <v>53</v>
      </c>
      <c r="F852" s="150">
        <v>1000</v>
      </c>
      <c r="G852" s="151">
        <f>SUM(Ведомственная!G436)</f>
        <v>1000</v>
      </c>
    </row>
    <row r="853" spans="1:7" ht="90">
      <c r="A853" s="74" t="s">
        <v>703</v>
      </c>
      <c r="B853" s="70" t="s">
        <v>643</v>
      </c>
      <c r="C853" s="70"/>
      <c r="D853" s="71"/>
      <c r="E853" s="71"/>
      <c r="F853" s="150">
        <f>SUM(F854)</f>
        <v>300</v>
      </c>
      <c r="G853" s="151"/>
    </row>
    <row r="854" spans="1:7" ht="15.75">
      <c r="A854" s="74" t="s">
        <v>41</v>
      </c>
      <c r="B854" s="70" t="s">
        <v>643</v>
      </c>
      <c r="C854" s="70">
        <v>300</v>
      </c>
      <c r="D854" s="71" t="s">
        <v>30</v>
      </c>
      <c r="E854" s="71" t="s">
        <v>53</v>
      </c>
      <c r="F854" s="70">
        <v>300</v>
      </c>
      <c r="G854" s="151">
        <f>SUM(Ведомственная!G676)</f>
        <v>300</v>
      </c>
    </row>
    <row r="855" spans="1:8" ht="28.5">
      <c r="A855" s="102" t="s">
        <v>759</v>
      </c>
      <c r="B855" s="62" t="s">
        <v>760</v>
      </c>
      <c r="C855" s="62"/>
      <c r="D855" s="63"/>
      <c r="E855" s="63"/>
      <c r="F855" s="62">
        <f>SUM(F856)</f>
        <v>230</v>
      </c>
      <c r="G855" s="151"/>
      <c r="H855" s="73">
        <f>SUM(G855:G856)</f>
        <v>230</v>
      </c>
    </row>
    <row r="856" spans="1:8" ht="30">
      <c r="A856" s="74" t="s">
        <v>51</v>
      </c>
      <c r="B856" s="70" t="s">
        <v>760</v>
      </c>
      <c r="C856" s="70">
        <v>200</v>
      </c>
      <c r="D856" s="71" t="s">
        <v>12</v>
      </c>
      <c r="E856" s="71" t="s">
        <v>23</v>
      </c>
      <c r="F856" s="70">
        <v>230</v>
      </c>
      <c r="G856" s="151">
        <f>SUM(Ведомственная!G256)</f>
        <v>230</v>
      </c>
      <c r="H856" s="53">
        <f>SUM(Ведомственная!G255)</f>
        <v>230</v>
      </c>
    </row>
    <row r="857" spans="1:8" ht="30" hidden="1">
      <c r="A857" s="74" t="s">
        <v>653</v>
      </c>
      <c r="B857" s="70" t="s">
        <v>650</v>
      </c>
      <c r="C857" s="71"/>
      <c r="D857" s="71"/>
      <c r="E857" s="71"/>
      <c r="F857" s="72">
        <f>SUM(F858)</f>
        <v>0</v>
      </c>
      <c r="H857" s="90">
        <f>SUM(G858:G860)</f>
        <v>0</v>
      </c>
    </row>
    <row r="858" spans="1:6" ht="45" hidden="1">
      <c r="A858" s="74" t="s">
        <v>648</v>
      </c>
      <c r="B858" s="70" t="s">
        <v>651</v>
      </c>
      <c r="C858" s="71"/>
      <c r="D858" s="71"/>
      <c r="E858" s="71"/>
      <c r="F858" s="72">
        <f>SUM(F859)</f>
        <v>0</v>
      </c>
    </row>
    <row r="859" spans="1:6" ht="60" hidden="1">
      <c r="A859" s="74" t="s">
        <v>649</v>
      </c>
      <c r="B859" s="70" t="s">
        <v>652</v>
      </c>
      <c r="C859" s="71"/>
      <c r="D859" s="71"/>
      <c r="E859" s="71"/>
      <c r="F859" s="72">
        <f>SUM(F860)</f>
        <v>0</v>
      </c>
    </row>
    <row r="860" spans="1:7" ht="30" hidden="1">
      <c r="A860" s="22" t="s">
        <v>325</v>
      </c>
      <c r="B860" s="70" t="s">
        <v>652</v>
      </c>
      <c r="C860" s="71" t="s">
        <v>288</v>
      </c>
      <c r="D860" s="71" t="s">
        <v>176</v>
      </c>
      <c r="E860" s="71" t="s">
        <v>33</v>
      </c>
      <c r="F860" s="72"/>
      <c r="G860" s="53">
        <f>SUM(Ведомственная!G273)</f>
        <v>0</v>
      </c>
    </row>
    <row r="861" spans="1:8" s="67" customFormat="1" ht="14.25">
      <c r="A861" s="153" t="s">
        <v>200</v>
      </c>
      <c r="B861" s="122" t="s">
        <v>201</v>
      </c>
      <c r="C861" s="122"/>
      <c r="D861" s="122"/>
      <c r="E861" s="122"/>
      <c r="F861" s="86">
        <f>SUM(F869)+F862+F893+F866+F909+F889+F904+F864+F891</f>
        <v>58345.3</v>
      </c>
      <c r="G861" s="65"/>
      <c r="H861" s="87">
        <f>SUM(G862:G913)</f>
        <v>58345.30000000002</v>
      </c>
    </row>
    <row r="862" spans="1:8" ht="60">
      <c r="A862" s="74" t="s">
        <v>808</v>
      </c>
      <c r="B862" s="137" t="s">
        <v>213</v>
      </c>
      <c r="C862" s="70"/>
      <c r="D862" s="71"/>
      <c r="E862" s="71"/>
      <c r="F862" s="70">
        <f>SUM(F863)</f>
        <v>643.3</v>
      </c>
      <c r="H862" s="53">
        <f>SUM(Ведомственная!G13+Ведомственная!G21+Ведомственная!G34+Ведомственная!G43+Ведомственная!G77+Ведомственная!G86+Ведомственная!G174+Ведомственная!G507+Ведомственная!G526)</f>
        <v>34107.3</v>
      </c>
    </row>
    <row r="863" spans="1:7" ht="15">
      <c r="A863" s="28" t="s">
        <v>21</v>
      </c>
      <c r="B863" s="137" t="s">
        <v>213</v>
      </c>
      <c r="C863" s="70">
        <v>800</v>
      </c>
      <c r="D863" s="71">
        <v>10</v>
      </c>
      <c r="E863" s="71" t="s">
        <v>77</v>
      </c>
      <c r="F863" s="70">
        <v>643.3</v>
      </c>
      <c r="G863" s="53">
        <f>SUM(Ведомственная!G528)</f>
        <v>643.3000000000001</v>
      </c>
    </row>
    <row r="864" spans="1:6" ht="15">
      <c r="A864" s="74" t="s">
        <v>148</v>
      </c>
      <c r="B864" s="71" t="s">
        <v>207</v>
      </c>
      <c r="C864" s="70"/>
      <c r="D864" s="71"/>
      <c r="E864" s="71"/>
      <c r="F864" s="70">
        <f>SUM(F865)</f>
        <v>100</v>
      </c>
    </row>
    <row r="865" spans="1:7" ht="15">
      <c r="A865" s="74" t="s">
        <v>21</v>
      </c>
      <c r="B865" s="71" t="s">
        <v>207</v>
      </c>
      <c r="C865" s="70">
        <v>800</v>
      </c>
      <c r="D865" s="71" t="s">
        <v>33</v>
      </c>
      <c r="E865" s="71" t="s">
        <v>177</v>
      </c>
      <c r="F865" s="70">
        <v>100</v>
      </c>
      <c r="G865" s="53">
        <f>SUM(Ведомственная!G509)</f>
        <v>100</v>
      </c>
    </row>
    <row r="866" spans="1:6" ht="45">
      <c r="A866" s="18" t="s">
        <v>331</v>
      </c>
      <c r="B866" s="124" t="s">
        <v>386</v>
      </c>
      <c r="C866" s="124"/>
      <c r="D866" s="124"/>
      <c r="E866" s="124"/>
      <c r="F866" s="125">
        <f>SUM(F867)</f>
        <v>500</v>
      </c>
    </row>
    <row r="867" spans="1:6" ht="30">
      <c r="A867" s="18" t="s">
        <v>385</v>
      </c>
      <c r="B867" s="124" t="s">
        <v>387</v>
      </c>
      <c r="C867" s="124"/>
      <c r="D867" s="124"/>
      <c r="E867" s="124"/>
      <c r="F867" s="125">
        <f>SUM(F868)</f>
        <v>500</v>
      </c>
    </row>
    <row r="868" spans="1:7" ht="30">
      <c r="A868" s="18" t="s">
        <v>51</v>
      </c>
      <c r="B868" s="124" t="s">
        <v>387</v>
      </c>
      <c r="C868" s="124" t="s">
        <v>92</v>
      </c>
      <c r="D868" s="124" t="s">
        <v>53</v>
      </c>
      <c r="E868" s="124" t="s">
        <v>180</v>
      </c>
      <c r="F868" s="125">
        <v>500</v>
      </c>
      <c r="G868" s="53">
        <f>SUM(Ведомственная!G177)</f>
        <v>500</v>
      </c>
    </row>
    <row r="869" spans="1:6" ht="30">
      <c r="A869" s="149" t="s">
        <v>79</v>
      </c>
      <c r="B869" s="124" t="s">
        <v>105</v>
      </c>
      <c r="C869" s="78"/>
      <c r="D869" s="78"/>
      <c r="E869" s="78"/>
      <c r="F869" s="82">
        <f>SUM(F870+F873+F876+F878+F881+F883+F885)</f>
        <v>55799.2</v>
      </c>
    </row>
    <row r="870" spans="1:6" ht="15">
      <c r="A870" s="149" t="s">
        <v>81</v>
      </c>
      <c r="B870" s="124" t="s">
        <v>106</v>
      </c>
      <c r="C870" s="78"/>
      <c r="D870" s="78"/>
      <c r="E870" s="78"/>
      <c r="F870" s="82">
        <f>SUM(F871+F872)</f>
        <v>15450.8</v>
      </c>
    </row>
    <row r="871" spans="1:7" ht="45">
      <c r="A871" s="74" t="s">
        <v>50</v>
      </c>
      <c r="B871" s="124" t="s">
        <v>106</v>
      </c>
      <c r="C871" s="124" t="s">
        <v>90</v>
      </c>
      <c r="D871" s="124" t="s">
        <v>33</v>
      </c>
      <c r="E871" s="124" t="s">
        <v>53</v>
      </c>
      <c r="F871" s="82">
        <v>15440.8</v>
      </c>
      <c r="G871" s="53">
        <f>SUM(Ведомственная!G16)</f>
        <v>15440.8</v>
      </c>
    </row>
    <row r="872" spans="1:7" ht="15">
      <c r="A872" s="149" t="s">
        <v>91</v>
      </c>
      <c r="B872" s="124" t="s">
        <v>106</v>
      </c>
      <c r="C872" s="124" t="s">
        <v>92</v>
      </c>
      <c r="D872" s="124" t="s">
        <v>33</v>
      </c>
      <c r="E872" s="124" t="s">
        <v>53</v>
      </c>
      <c r="F872" s="76">
        <v>10</v>
      </c>
      <c r="G872" s="53">
        <f>SUM(Ведомственная!G17)</f>
        <v>10</v>
      </c>
    </row>
    <row r="873" spans="1:6" ht="30">
      <c r="A873" s="149" t="s">
        <v>202</v>
      </c>
      <c r="B873" s="124" t="s">
        <v>111</v>
      </c>
      <c r="C873" s="78"/>
      <c r="D873" s="78"/>
      <c r="E873" s="78"/>
      <c r="F873" s="82">
        <f>SUM(F874:F875)</f>
        <v>4946.8</v>
      </c>
    </row>
    <row r="874" spans="1:7" ht="45">
      <c r="A874" s="74" t="s">
        <v>50</v>
      </c>
      <c r="B874" s="124" t="s">
        <v>111</v>
      </c>
      <c r="C874" s="124" t="s">
        <v>90</v>
      </c>
      <c r="D874" s="124" t="s">
        <v>33</v>
      </c>
      <c r="E874" s="124" t="s">
        <v>77</v>
      </c>
      <c r="F874" s="82">
        <v>4945</v>
      </c>
      <c r="G874" s="53">
        <f>SUM(Ведомственная!G37)</f>
        <v>4945</v>
      </c>
    </row>
    <row r="875" spans="1:7" ht="30">
      <c r="A875" s="74" t="s">
        <v>51</v>
      </c>
      <c r="B875" s="124" t="s">
        <v>111</v>
      </c>
      <c r="C875" s="124" t="s">
        <v>92</v>
      </c>
      <c r="D875" s="124" t="s">
        <v>33</v>
      </c>
      <c r="E875" s="124" t="s">
        <v>77</v>
      </c>
      <c r="F875" s="76">
        <v>1.8</v>
      </c>
      <c r="G875" s="53">
        <f>SUM(Ведомственная!G38)</f>
        <v>1.8</v>
      </c>
    </row>
    <row r="876" spans="1:6" ht="15">
      <c r="A876" s="149" t="s">
        <v>93</v>
      </c>
      <c r="B876" s="124" t="s">
        <v>107</v>
      </c>
      <c r="C876" s="124"/>
      <c r="D876" s="124"/>
      <c r="E876" s="124"/>
      <c r="F876" s="82">
        <f>SUM(F877)</f>
        <v>1445.9</v>
      </c>
    </row>
    <row r="877" spans="1:7" ht="45">
      <c r="A877" s="74" t="s">
        <v>50</v>
      </c>
      <c r="B877" s="124" t="s">
        <v>107</v>
      </c>
      <c r="C877" s="124" t="s">
        <v>90</v>
      </c>
      <c r="D877" s="124" t="s">
        <v>33</v>
      </c>
      <c r="E877" s="124" t="s">
        <v>53</v>
      </c>
      <c r="F877" s="82">
        <v>1445.9</v>
      </c>
      <c r="G877" s="53">
        <f>SUM(Ведомственная!G19)</f>
        <v>1445.9</v>
      </c>
    </row>
    <row r="878" spans="1:6" ht="15">
      <c r="A878" s="149" t="s">
        <v>96</v>
      </c>
      <c r="B878" s="124" t="s">
        <v>108</v>
      </c>
      <c r="C878" s="124"/>
      <c r="D878" s="124"/>
      <c r="E878" s="124"/>
      <c r="F878" s="76">
        <f>SUM(F879:F880)</f>
        <v>600.2</v>
      </c>
    </row>
    <row r="879" spans="1:7" ht="30">
      <c r="A879" s="74" t="s">
        <v>51</v>
      </c>
      <c r="B879" s="124" t="s">
        <v>108</v>
      </c>
      <c r="C879" s="124" t="s">
        <v>92</v>
      </c>
      <c r="D879" s="124" t="s">
        <v>33</v>
      </c>
      <c r="E879" s="124" t="s">
        <v>95</v>
      </c>
      <c r="F879" s="76">
        <v>587.5</v>
      </c>
      <c r="G879" s="53">
        <f>SUM(Ведомственная!G23+Ведомственная!G45)</f>
        <v>587.5</v>
      </c>
    </row>
    <row r="880" spans="1:7" ht="15">
      <c r="A880" s="149" t="s">
        <v>21</v>
      </c>
      <c r="B880" s="124" t="s">
        <v>108</v>
      </c>
      <c r="C880" s="124" t="s">
        <v>97</v>
      </c>
      <c r="D880" s="124" t="s">
        <v>33</v>
      </c>
      <c r="E880" s="124" t="s">
        <v>95</v>
      </c>
      <c r="F880" s="76">
        <v>12.7</v>
      </c>
      <c r="G880" s="53">
        <f>SUM(Ведомственная!G24+Ведомственная!G46)</f>
        <v>12.7</v>
      </c>
    </row>
    <row r="881" spans="1:6" ht="30">
      <c r="A881" s="149" t="s">
        <v>98</v>
      </c>
      <c r="B881" s="124" t="s">
        <v>109</v>
      </c>
      <c r="C881" s="124"/>
      <c r="D881" s="124"/>
      <c r="E881" s="124"/>
      <c r="F881" s="76">
        <f>SUM(F882)</f>
        <v>752.9</v>
      </c>
    </row>
    <row r="882" spans="1:7" ht="30">
      <c r="A882" s="74" t="s">
        <v>51</v>
      </c>
      <c r="B882" s="124" t="s">
        <v>109</v>
      </c>
      <c r="C882" s="124" t="s">
        <v>92</v>
      </c>
      <c r="D882" s="124" t="s">
        <v>33</v>
      </c>
      <c r="E882" s="124" t="s">
        <v>95</v>
      </c>
      <c r="F882" s="76">
        <v>752.9</v>
      </c>
      <c r="G882" s="53">
        <f>SUM(Ведомственная!G26+Ведомственная!G48)</f>
        <v>752.9000000000001</v>
      </c>
    </row>
    <row r="883" spans="1:6" ht="30">
      <c r="A883" s="149" t="s">
        <v>104</v>
      </c>
      <c r="B883" s="124" t="s">
        <v>112</v>
      </c>
      <c r="C883" s="75"/>
      <c r="D883" s="75"/>
      <c r="E883" s="75"/>
      <c r="F883" s="82">
        <f>SUM(F884)</f>
        <v>2125.9</v>
      </c>
    </row>
    <row r="884" spans="1:7" ht="45">
      <c r="A884" s="74" t="s">
        <v>50</v>
      </c>
      <c r="B884" s="124" t="s">
        <v>112</v>
      </c>
      <c r="C884" s="124" t="s">
        <v>90</v>
      </c>
      <c r="D884" s="124" t="s">
        <v>33</v>
      </c>
      <c r="E884" s="124" t="s">
        <v>77</v>
      </c>
      <c r="F884" s="82">
        <v>2125.9</v>
      </c>
      <c r="G884" s="53">
        <f>SUM(Ведомственная!G40)</f>
        <v>2125.9</v>
      </c>
    </row>
    <row r="885" spans="1:6" ht="30">
      <c r="A885" s="154" t="s">
        <v>99</v>
      </c>
      <c r="B885" s="124" t="s">
        <v>110</v>
      </c>
      <c r="C885" s="75"/>
      <c r="D885" s="75"/>
      <c r="E885" s="75"/>
      <c r="F885" s="82">
        <f>SUM(F886:F888)</f>
        <v>30476.699999999997</v>
      </c>
    </row>
    <row r="886" spans="1:7" ht="30">
      <c r="A886" s="74" t="s">
        <v>51</v>
      </c>
      <c r="B886" s="124" t="s">
        <v>110</v>
      </c>
      <c r="C886" s="75" t="s">
        <v>92</v>
      </c>
      <c r="D886" s="124" t="s">
        <v>33</v>
      </c>
      <c r="E886" s="124" t="s">
        <v>95</v>
      </c>
      <c r="F886" s="82">
        <v>7001.9</v>
      </c>
      <c r="G886" s="53">
        <f>SUM(Ведомственная!G28+Ведомственная!G50+Ведомственная!G144)</f>
        <v>7001.9</v>
      </c>
    </row>
    <row r="887" spans="1:7" ht="15">
      <c r="A887" s="149" t="s">
        <v>41</v>
      </c>
      <c r="B887" s="124" t="s">
        <v>110</v>
      </c>
      <c r="C887" s="75" t="s">
        <v>100</v>
      </c>
      <c r="D887" s="124" t="s">
        <v>33</v>
      </c>
      <c r="E887" s="124" t="s">
        <v>95</v>
      </c>
      <c r="F887" s="82">
        <v>667</v>
      </c>
      <c r="G887" s="53">
        <f>SUM(Ведомственная!G29)</f>
        <v>667</v>
      </c>
    </row>
    <row r="888" spans="1:7" ht="15">
      <c r="A888" s="149" t="s">
        <v>21</v>
      </c>
      <c r="B888" s="124" t="s">
        <v>110</v>
      </c>
      <c r="C888" s="75" t="s">
        <v>97</v>
      </c>
      <c r="D888" s="124" t="s">
        <v>33</v>
      </c>
      <c r="E888" s="124" t="s">
        <v>95</v>
      </c>
      <c r="F888" s="82">
        <v>22807.8</v>
      </c>
      <c r="G888" s="53">
        <f>SUM(Ведомственная!G30+Ведомственная!G51)+Ведомственная!G145</f>
        <v>22807.800000000003</v>
      </c>
    </row>
    <row r="889" spans="1:6" ht="45" hidden="1">
      <c r="A889" s="74" t="s">
        <v>720</v>
      </c>
      <c r="B889" s="70" t="s">
        <v>721</v>
      </c>
      <c r="C889" s="75"/>
      <c r="D889" s="124"/>
      <c r="E889" s="124"/>
      <c r="F889" s="82">
        <f>SUM(F890)</f>
        <v>0</v>
      </c>
    </row>
    <row r="890" spans="1:7" ht="30" hidden="1">
      <c r="A890" s="28" t="s">
        <v>260</v>
      </c>
      <c r="B890" s="70" t="s">
        <v>721</v>
      </c>
      <c r="C890" s="75" t="s">
        <v>125</v>
      </c>
      <c r="D890" s="124" t="s">
        <v>12</v>
      </c>
      <c r="E890" s="124" t="s">
        <v>23</v>
      </c>
      <c r="F890" s="82"/>
      <c r="G890" s="53">
        <f>SUM(Ведомственная!G252)</f>
        <v>0</v>
      </c>
    </row>
    <row r="891" spans="1:6" ht="45">
      <c r="A891" s="22" t="s">
        <v>720</v>
      </c>
      <c r="B891" s="70" t="s">
        <v>877</v>
      </c>
      <c r="C891" s="75"/>
      <c r="D891" s="124"/>
      <c r="E891" s="124"/>
      <c r="F891" s="82">
        <f>SUM(F892)</f>
        <v>800</v>
      </c>
    </row>
    <row r="892" spans="1:7" ht="30">
      <c r="A892" s="74" t="s">
        <v>260</v>
      </c>
      <c r="B892" s="70" t="s">
        <v>877</v>
      </c>
      <c r="C892" s="75" t="s">
        <v>125</v>
      </c>
      <c r="D892" s="124" t="s">
        <v>12</v>
      </c>
      <c r="E892" s="124" t="s">
        <v>23</v>
      </c>
      <c r="F892" s="82">
        <v>800</v>
      </c>
      <c r="G892" s="53">
        <f>SUM(Ведомственная!G262)</f>
        <v>800</v>
      </c>
    </row>
    <row r="893" spans="1:6" ht="75">
      <c r="A893" s="79" t="s">
        <v>227</v>
      </c>
      <c r="B893" s="71" t="s">
        <v>233</v>
      </c>
      <c r="C893" s="71"/>
      <c r="D893" s="71"/>
      <c r="E893" s="71"/>
      <c r="F893" s="72">
        <f>SUM(F897+F902+F899+F894)</f>
        <v>404.59999999999997</v>
      </c>
    </row>
    <row r="894" spans="1:6" ht="45">
      <c r="A894" s="74" t="s">
        <v>234</v>
      </c>
      <c r="B894" s="71" t="s">
        <v>235</v>
      </c>
      <c r="C894" s="70"/>
      <c r="D894" s="71"/>
      <c r="E894" s="71"/>
      <c r="F894" s="72">
        <f>SUM(F895:F896)</f>
        <v>99.2</v>
      </c>
    </row>
    <row r="895" spans="1:7" ht="45">
      <c r="A895" s="74" t="s">
        <v>50</v>
      </c>
      <c r="B895" s="71" t="s">
        <v>235</v>
      </c>
      <c r="C895" s="71" t="s">
        <v>90</v>
      </c>
      <c r="D895" s="71" t="s">
        <v>33</v>
      </c>
      <c r="E895" s="71" t="s">
        <v>12</v>
      </c>
      <c r="F895" s="72">
        <v>95.9</v>
      </c>
      <c r="G895" s="53">
        <f>SUM(Ведомственная!G80)</f>
        <v>95.9</v>
      </c>
    </row>
    <row r="896" spans="1:7" ht="30">
      <c r="A896" s="74" t="s">
        <v>51</v>
      </c>
      <c r="B896" s="71" t="s">
        <v>235</v>
      </c>
      <c r="C896" s="71" t="s">
        <v>92</v>
      </c>
      <c r="D896" s="71" t="s">
        <v>33</v>
      </c>
      <c r="E896" s="71" t="s">
        <v>12</v>
      </c>
      <c r="F896" s="72">
        <v>3.3</v>
      </c>
      <c r="G896" s="53">
        <f>SUM(Ведомственная!G81)</f>
        <v>3.3</v>
      </c>
    </row>
    <row r="897" spans="1:6" ht="45">
      <c r="A897" s="74" t="s">
        <v>237</v>
      </c>
      <c r="B897" s="71" t="s">
        <v>238</v>
      </c>
      <c r="C897" s="71"/>
      <c r="D897" s="71"/>
      <c r="E897" s="71"/>
      <c r="F897" s="72">
        <f>SUM(F898)</f>
        <v>157.4</v>
      </c>
    </row>
    <row r="898" spans="1:7" ht="15">
      <c r="A898" s="74" t="s">
        <v>91</v>
      </c>
      <c r="B898" s="71" t="s">
        <v>238</v>
      </c>
      <c r="C898" s="71" t="s">
        <v>92</v>
      </c>
      <c r="D898" s="71"/>
      <c r="E898" s="71"/>
      <c r="F898" s="72">
        <v>157.4</v>
      </c>
      <c r="G898" s="53">
        <f>SUM(Ведомственная!G89)</f>
        <v>157.4</v>
      </c>
    </row>
    <row r="899" spans="1:6" ht="45">
      <c r="A899" s="74" t="s">
        <v>475</v>
      </c>
      <c r="B899" s="71" t="s">
        <v>476</v>
      </c>
      <c r="C899" s="70"/>
      <c r="D899" s="71"/>
      <c r="E899" s="71"/>
      <c r="F899" s="76">
        <f>SUM(F900:F901)</f>
        <v>148</v>
      </c>
    </row>
    <row r="900" spans="1:7" ht="45">
      <c r="A900" s="74" t="s">
        <v>50</v>
      </c>
      <c r="B900" s="71" t="s">
        <v>476</v>
      </c>
      <c r="C900" s="71" t="s">
        <v>90</v>
      </c>
      <c r="D900" s="71" t="s">
        <v>176</v>
      </c>
      <c r="E900" s="71" t="s">
        <v>176</v>
      </c>
      <c r="F900" s="72">
        <v>139.2</v>
      </c>
      <c r="G900" s="53">
        <f>SUM(Ведомственная!G376)</f>
        <v>139.2</v>
      </c>
    </row>
    <row r="901" spans="1:7" ht="30">
      <c r="A901" s="74" t="s">
        <v>51</v>
      </c>
      <c r="B901" s="71" t="s">
        <v>476</v>
      </c>
      <c r="C901" s="71" t="s">
        <v>92</v>
      </c>
      <c r="D901" s="71" t="s">
        <v>176</v>
      </c>
      <c r="E901" s="71" t="s">
        <v>176</v>
      </c>
      <c r="F901" s="72">
        <v>8.8</v>
      </c>
      <c r="G901" s="53">
        <f>SUM(Ведомственная!G377)</f>
        <v>8.8</v>
      </c>
    </row>
    <row r="902" spans="1:6" ht="60" hidden="1">
      <c r="A902" s="155" t="s">
        <v>585</v>
      </c>
      <c r="B902" s="75" t="s">
        <v>381</v>
      </c>
      <c r="C902" s="75"/>
      <c r="D902" s="75"/>
      <c r="E902" s="75"/>
      <c r="F902" s="98">
        <f>SUM(F903)</f>
        <v>0</v>
      </c>
    </row>
    <row r="903" spans="1:7" ht="30" hidden="1">
      <c r="A903" s="22" t="s">
        <v>51</v>
      </c>
      <c r="B903" s="75" t="s">
        <v>381</v>
      </c>
      <c r="C903" s="75" t="s">
        <v>92</v>
      </c>
      <c r="D903" s="75" t="s">
        <v>176</v>
      </c>
      <c r="E903" s="75" t="s">
        <v>53</v>
      </c>
      <c r="F903" s="98"/>
      <c r="G903" s="53">
        <f>SUM(Ведомственная!G346)</f>
        <v>0</v>
      </c>
    </row>
    <row r="904" spans="1:6" ht="15">
      <c r="A904" s="74" t="s">
        <v>156</v>
      </c>
      <c r="B904" s="75" t="s">
        <v>728</v>
      </c>
      <c r="C904" s="75"/>
      <c r="D904" s="75"/>
      <c r="E904" s="75"/>
      <c r="F904" s="98">
        <f>SUM(F905)+F907</f>
        <v>48.8</v>
      </c>
    </row>
    <row r="905" spans="1:6" ht="30" hidden="1">
      <c r="A905" s="28" t="s">
        <v>606</v>
      </c>
      <c r="B905" s="75" t="s">
        <v>729</v>
      </c>
      <c r="C905" s="75"/>
      <c r="D905" s="75"/>
      <c r="E905" s="75"/>
      <c r="F905" s="98">
        <f>SUM(F906)</f>
        <v>0</v>
      </c>
    </row>
    <row r="906" spans="1:7" ht="30" hidden="1">
      <c r="A906" s="74" t="s">
        <v>260</v>
      </c>
      <c r="B906" s="75" t="s">
        <v>729</v>
      </c>
      <c r="C906" s="75" t="s">
        <v>125</v>
      </c>
      <c r="D906" s="75" t="s">
        <v>176</v>
      </c>
      <c r="E906" s="75" t="s">
        <v>53</v>
      </c>
      <c r="F906" s="98"/>
      <c r="G906" s="53">
        <f>SUM(Ведомственная!G349)</f>
        <v>0</v>
      </c>
    </row>
    <row r="907" spans="1:6" ht="15">
      <c r="A907" s="74" t="s">
        <v>156</v>
      </c>
      <c r="B907" s="75" t="s">
        <v>868</v>
      </c>
      <c r="C907" s="75"/>
      <c r="D907" s="75"/>
      <c r="E907" s="75"/>
      <c r="F907" s="98">
        <f>SUM(F908)</f>
        <v>48.8</v>
      </c>
    </row>
    <row r="908" spans="1:7" ht="30">
      <c r="A908" s="74" t="s">
        <v>71</v>
      </c>
      <c r="B908" s="75" t="s">
        <v>868</v>
      </c>
      <c r="C908" s="75" t="s">
        <v>125</v>
      </c>
      <c r="D908" s="75" t="s">
        <v>176</v>
      </c>
      <c r="E908" s="75" t="s">
        <v>53</v>
      </c>
      <c r="F908" s="98">
        <v>48.8</v>
      </c>
      <c r="G908" s="53">
        <f>SUM(Ведомственная!G351)</f>
        <v>48.8</v>
      </c>
    </row>
    <row r="909" spans="1:6" ht="30">
      <c r="A909" s="22" t="s">
        <v>44</v>
      </c>
      <c r="B909" s="70" t="s">
        <v>683</v>
      </c>
      <c r="C909" s="75"/>
      <c r="D909" s="75"/>
      <c r="E909" s="75"/>
      <c r="F909" s="98">
        <f>SUM(F910:F912)</f>
        <v>49.4</v>
      </c>
    </row>
    <row r="910" spans="1:7" ht="13.5" customHeight="1">
      <c r="A910" s="22" t="s">
        <v>21</v>
      </c>
      <c r="B910" s="70" t="s">
        <v>683</v>
      </c>
      <c r="C910" s="75" t="s">
        <v>97</v>
      </c>
      <c r="D910" s="75" t="s">
        <v>53</v>
      </c>
      <c r="E910" s="75" t="s">
        <v>180</v>
      </c>
      <c r="F910" s="98">
        <v>0.1</v>
      </c>
      <c r="G910" s="53">
        <f>SUM(Ведомственная!G179)</f>
        <v>0.1</v>
      </c>
    </row>
    <row r="911" spans="1:7" ht="18.75" customHeight="1">
      <c r="A911" s="22" t="s">
        <v>21</v>
      </c>
      <c r="B911" s="70" t="s">
        <v>683</v>
      </c>
      <c r="C911" s="75" t="s">
        <v>97</v>
      </c>
      <c r="D911" s="75" t="s">
        <v>12</v>
      </c>
      <c r="E911" s="75" t="s">
        <v>23</v>
      </c>
      <c r="F911" s="98">
        <v>48.8</v>
      </c>
      <c r="G911" s="53">
        <f>SUM(Ведомственная!G260)</f>
        <v>48.8</v>
      </c>
    </row>
    <row r="912" spans="1:7" ht="18.75" customHeight="1">
      <c r="A912" s="22" t="s">
        <v>21</v>
      </c>
      <c r="B912" s="70" t="s">
        <v>683</v>
      </c>
      <c r="C912" s="75" t="s">
        <v>97</v>
      </c>
      <c r="D912" s="75" t="s">
        <v>77</v>
      </c>
      <c r="E912" s="75" t="s">
        <v>53</v>
      </c>
      <c r="F912" s="98">
        <v>0.5</v>
      </c>
      <c r="G912" s="53">
        <f>SUM(Ведомственная!G387)</f>
        <v>0.5</v>
      </c>
    </row>
    <row r="913" spans="1:8" s="67" customFormat="1" ht="14.25" customHeight="1">
      <c r="A913" s="156" t="s">
        <v>199</v>
      </c>
      <c r="B913" s="122"/>
      <c r="C913" s="94"/>
      <c r="D913" s="94"/>
      <c r="E913" s="94"/>
      <c r="F913" s="86">
        <f>SUM(F11+F128+F248+F258+F272+F277+F280+F297+F312+F317+F323+F337+F341+F366+F380+F393+F404+F426+F439+F443+F447+F545+F671+F738+F799+F813+F817+F822+F838+F840+F861+F47+F91+F857)+F67+F849+F233+F360+F855+F86+F542+F228+F63+F117+F254+F241+F123</f>
        <v>4572400.300000001</v>
      </c>
      <c r="G913" s="53"/>
      <c r="H913" s="86">
        <f>SUM(H11+H128+H248+H258+H272+H277+H280+H297+H312+H317+H323+H337+H341+H366+H380+H393+H404+H426+H439+H443+H447+H545+H671+H738+H799+H813+H817+H822+H838+H840+H861+H47+H91+H857)+H67+H849+H233+H360+H855+H86+H542+H228+H63+H117+H254+H241+H123</f>
        <v>4572400.300000001</v>
      </c>
    </row>
    <row r="914" spans="7:8" ht="1.5" customHeight="1">
      <c r="G914" s="158">
        <f>SUM(G11:G913)</f>
        <v>4572400.299999999</v>
      </c>
      <c r="H914" s="158"/>
    </row>
    <row r="915" spans="6:8" ht="18.75" customHeight="1">
      <c r="F915" s="144"/>
      <c r="G915" s="158">
        <f>SUM(G914-Ведомственная!G1219)</f>
        <v>-1.862645149230957E-09</v>
      </c>
      <c r="H915" s="158">
        <f>SUM(H914-Ведомственная!G1219)</f>
        <v>-4572400.300000001</v>
      </c>
    </row>
    <row r="917" ht="15">
      <c r="F917" s="144"/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18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1.7109375" style="163" customWidth="1"/>
    <col min="2" max="2" width="9.140625" style="160" customWidth="1"/>
    <col min="3" max="3" width="9.00390625" style="161" customWidth="1"/>
    <col min="4" max="4" width="8.421875" style="161" customWidth="1"/>
    <col min="5" max="5" width="19.140625" style="161" customWidth="1"/>
    <col min="6" max="6" width="12.00390625" style="161" customWidth="1"/>
    <col min="7" max="7" width="18.421875" style="51" customWidth="1"/>
    <col min="8" max="8" width="13.7109375" style="161" customWidth="1"/>
    <col min="9" max="9" width="10.8515625" style="161" customWidth="1"/>
    <col min="10" max="16384" width="9.140625" style="161" customWidth="1"/>
  </cols>
  <sheetData>
    <row r="1" spans="1:7" ht="15">
      <c r="A1" s="159"/>
      <c r="F1" s="52"/>
      <c r="G1" s="52" t="s">
        <v>1362</v>
      </c>
    </row>
    <row r="2" spans="1:7" ht="15">
      <c r="A2" s="162"/>
      <c r="F2" s="55"/>
      <c r="G2" s="55" t="s">
        <v>1359</v>
      </c>
    </row>
    <row r="3" spans="6:7" ht="15">
      <c r="F3" s="55"/>
      <c r="G3" s="55" t="s">
        <v>0</v>
      </c>
    </row>
    <row r="4" spans="6:7" ht="15">
      <c r="F4" s="55"/>
      <c r="G4" s="55" t="s">
        <v>1</v>
      </c>
    </row>
    <row r="5" spans="2:7" ht="15">
      <c r="B5" s="164"/>
      <c r="C5" s="2"/>
      <c r="D5" s="2"/>
      <c r="E5" s="2"/>
      <c r="F5" s="1"/>
      <c r="G5" s="1" t="s">
        <v>1360</v>
      </c>
    </row>
    <row r="6" spans="1:7" ht="15.75">
      <c r="A6" s="301" t="s">
        <v>945</v>
      </c>
      <c r="B6" s="302"/>
      <c r="C6" s="302"/>
      <c r="D6" s="302"/>
      <c r="E6" s="302"/>
      <c r="F6" s="2"/>
      <c r="G6" s="2"/>
    </row>
    <row r="7" spans="2:7" ht="15">
      <c r="B7" s="165"/>
      <c r="C7" s="166"/>
      <c r="D7" s="166"/>
      <c r="E7" s="166"/>
      <c r="F7" s="166"/>
      <c r="G7" s="2" t="s">
        <v>942</v>
      </c>
    </row>
    <row r="8" spans="1:7" ht="15">
      <c r="A8" s="299" t="s">
        <v>2</v>
      </c>
      <c r="B8" s="300" t="s">
        <v>3</v>
      </c>
      <c r="C8" s="300"/>
      <c r="D8" s="300"/>
      <c r="E8" s="300"/>
      <c r="F8" s="300"/>
      <c r="G8" s="70" t="s">
        <v>4</v>
      </c>
    </row>
    <row r="9" spans="1:7" ht="30">
      <c r="A9" s="299"/>
      <c r="B9" s="75" t="s">
        <v>5</v>
      </c>
      <c r="C9" s="139" t="s">
        <v>6</v>
      </c>
      <c r="D9" s="139" t="s">
        <v>7</v>
      </c>
      <c r="E9" s="139" t="s">
        <v>8</v>
      </c>
      <c r="F9" s="139" t="s">
        <v>169</v>
      </c>
      <c r="G9" s="139" t="s">
        <v>941</v>
      </c>
    </row>
    <row r="10" spans="1:7" s="168" customFormat="1" ht="14.25">
      <c r="A10" s="61" t="s">
        <v>86</v>
      </c>
      <c r="B10" s="94" t="s">
        <v>87</v>
      </c>
      <c r="C10" s="167"/>
      <c r="D10" s="167"/>
      <c r="E10" s="167"/>
      <c r="F10" s="167"/>
      <c r="G10" s="96">
        <f>SUM(G11)</f>
        <v>24412.4</v>
      </c>
    </row>
    <row r="11" spans="1:7" ht="15">
      <c r="A11" s="74" t="s">
        <v>88</v>
      </c>
      <c r="B11" s="75"/>
      <c r="C11" s="75" t="s">
        <v>33</v>
      </c>
      <c r="D11" s="75"/>
      <c r="E11" s="75"/>
      <c r="F11" s="75"/>
      <c r="G11" s="98">
        <f>SUM(G12+G20)</f>
        <v>24412.4</v>
      </c>
    </row>
    <row r="12" spans="1:7" ht="30">
      <c r="A12" s="74" t="s">
        <v>89</v>
      </c>
      <c r="B12" s="75"/>
      <c r="C12" s="75" t="s">
        <v>33</v>
      </c>
      <c r="D12" s="75" t="s">
        <v>53</v>
      </c>
      <c r="E12" s="75"/>
      <c r="F12" s="75"/>
      <c r="G12" s="98">
        <f>SUM(G14)</f>
        <v>16896.7</v>
      </c>
    </row>
    <row r="13" spans="1:7" ht="15">
      <c r="A13" s="169" t="s">
        <v>200</v>
      </c>
      <c r="B13" s="75"/>
      <c r="C13" s="75" t="s">
        <v>33</v>
      </c>
      <c r="D13" s="75" t="s">
        <v>53</v>
      </c>
      <c r="E13" s="75" t="s">
        <v>201</v>
      </c>
      <c r="F13" s="75"/>
      <c r="G13" s="98">
        <f>SUM(G14)</f>
        <v>16896.7</v>
      </c>
    </row>
    <row r="14" spans="1:7" ht="30">
      <c r="A14" s="74" t="s">
        <v>79</v>
      </c>
      <c r="B14" s="75"/>
      <c r="C14" s="75" t="s">
        <v>33</v>
      </c>
      <c r="D14" s="75" t="s">
        <v>53</v>
      </c>
      <c r="E14" s="75" t="s">
        <v>105</v>
      </c>
      <c r="F14" s="75"/>
      <c r="G14" s="98">
        <f>SUM(G15+G18)</f>
        <v>16896.7</v>
      </c>
    </row>
    <row r="15" spans="1:7" ht="15">
      <c r="A15" s="74" t="s">
        <v>81</v>
      </c>
      <c r="B15" s="75"/>
      <c r="C15" s="75" t="s">
        <v>33</v>
      </c>
      <c r="D15" s="75" t="s">
        <v>53</v>
      </c>
      <c r="E15" s="75" t="s">
        <v>106</v>
      </c>
      <c r="F15" s="75"/>
      <c r="G15" s="98">
        <f>SUM(G16+G17)</f>
        <v>15450.8</v>
      </c>
    </row>
    <row r="16" spans="1:7" ht="45">
      <c r="A16" s="22" t="s">
        <v>50</v>
      </c>
      <c r="B16" s="75"/>
      <c r="C16" s="75" t="s">
        <v>33</v>
      </c>
      <c r="D16" s="75" t="s">
        <v>53</v>
      </c>
      <c r="E16" s="75" t="s">
        <v>106</v>
      </c>
      <c r="F16" s="75" t="s">
        <v>90</v>
      </c>
      <c r="G16" s="98">
        <v>15440.8</v>
      </c>
    </row>
    <row r="17" spans="1:7" ht="30">
      <c r="A17" s="74" t="s">
        <v>51</v>
      </c>
      <c r="B17" s="75"/>
      <c r="C17" s="75" t="s">
        <v>33</v>
      </c>
      <c r="D17" s="75" t="s">
        <v>53</v>
      </c>
      <c r="E17" s="75" t="s">
        <v>106</v>
      </c>
      <c r="F17" s="75" t="s">
        <v>92</v>
      </c>
      <c r="G17" s="72">
        <v>10</v>
      </c>
    </row>
    <row r="18" spans="1:7" ht="15">
      <c r="A18" s="74" t="s">
        <v>93</v>
      </c>
      <c r="B18" s="75"/>
      <c r="C18" s="75" t="s">
        <v>33</v>
      </c>
      <c r="D18" s="75" t="s">
        <v>53</v>
      </c>
      <c r="E18" s="75" t="s">
        <v>107</v>
      </c>
      <c r="F18" s="75"/>
      <c r="G18" s="98">
        <f>SUM(G19)</f>
        <v>1445.9</v>
      </c>
    </row>
    <row r="19" spans="1:7" ht="45">
      <c r="A19" s="22" t="s">
        <v>50</v>
      </c>
      <c r="B19" s="75"/>
      <c r="C19" s="75" t="s">
        <v>33</v>
      </c>
      <c r="D19" s="75" t="s">
        <v>53</v>
      </c>
      <c r="E19" s="75" t="s">
        <v>107</v>
      </c>
      <c r="F19" s="75" t="s">
        <v>90</v>
      </c>
      <c r="G19" s="98">
        <v>1445.9</v>
      </c>
    </row>
    <row r="20" spans="1:7" ht="15">
      <c r="A20" s="74" t="s">
        <v>94</v>
      </c>
      <c r="B20" s="75"/>
      <c r="C20" s="75" t="s">
        <v>33</v>
      </c>
      <c r="D20" s="75" t="s">
        <v>95</v>
      </c>
      <c r="E20" s="75"/>
      <c r="F20" s="75"/>
      <c r="G20" s="98">
        <f>SUM(G21)</f>
        <v>7515.7</v>
      </c>
    </row>
    <row r="21" spans="1:7" ht="30">
      <c r="A21" s="74" t="s">
        <v>79</v>
      </c>
      <c r="B21" s="75"/>
      <c r="C21" s="75" t="s">
        <v>33</v>
      </c>
      <c r="D21" s="75" t="s">
        <v>95</v>
      </c>
      <c r="E21" s="75" t="s">
        <v>105</v>
      </c>
      <c r="F21" s="75"/>
      <c r="G21" s="98">
        <f>SUM(G22+G25+G27)</f>
        <v>7515.7</v>
      </c>
    </row>
    <row r="22" spans="1:7" ht="15">
      <c r="A22" s="74" t="s">
        <v>96</v>
      </c>
      <c r="B22" s="75"/>
      <c r="C22" s="75" t="s">
        <v>33</v>
      </c>
      <c r="D22" s="75" t="s">
        <v>95</v>
      </c>
      <c r="E22" s="75" t="s">
        <v>108</v>
      </c>
      <c r="F22" s="75"/>
      <c r="G22" s="72">
        <f>SUM(G23:G24)</f>
        <v>496.9</v>
      </c>
    </row>
    <row r="23" spans="1:7" ht="30">
      <c r="A23" s="74" t="s">
        <v>51</v>
      </c>
      <c r="B23" s="75"/>
      <c r="C23" s="75" t="s">
        <v>33</v>
      </c>
      <c r="D23" s="75" t="s">
        <v>95</v>
      </c>
      <c r="E23" s="75" t="s">
        <v>108</v>
      </c>
      <c r="F23" s="75" t="s">
        <v>92</v>
      </c>
      <c r="G23" s="72">
        <v>488</v>
      </c>
    </row>
    <row r="24" spans="1:7" ht="15">
      <c r="A24" s="74" t="s">
        <v>21</v>
      </c>
      <c r="B24" s="75"/>
      <c r="C24" s="75" t="s">
        <v>33</v>
      </c>
      <c r="D24" s="75" t="s">
        <v>95</v>
      </c>
      <c r="E24" s="75" t="s">
        <v>108</v>
      </c>
      <c r="F24" s="75" t="s">
        <v>97</v>
      </c>
      <c r="G24" s="72">
        <v>8.9</v>
      </c>
    </row>
    <row r="25" spans="1:7" ht="15">
      <c r="A25" s="74" t="s">
        <v>98</v>
      </c>
      <c r="B25" s="75"/>
      <c r="C25" s="75" t="s">
        <v>33</v>
      </c>
      <c r="D25" s="75" t="s">
        <v>95</v>
      </c>
      <c r="E25" s="75" t="s">
        <v>109</v>
      </c>
      <c r="F25" s="75"/>
      <c r="G25" s="72">
        <f>SUM(G26)</f>
        <v>520.2</v>
      </c>
    </row>
    <row r="26" spans="1:7" ht="30">
      <c r="A26" s="74" t="s">
        <v>51</v>
      </c>
      <c r="B26" s="75"/>
      <c r="C26" s="75" t="s">
        <v>33</v>
      </c>
      <c r="D26" s="75" t="s">
        <v>95</v>
      </c>
      <c r="E26" s="75" t="s">
        <v>109</v>
      </c>
      <c r="F26" s="75" t="s">
        <v>92</v>
      </c>
      <c r="G26" s="72">
        <v>520.2</v>
      </c>
    </row>
    <row r="27" spans="1:7" ht="15">
      <c r="A27" s="169" t="s">
        <v>99</v>
      </c>
      <c r="B27" s="75"/>
      <c r="C27" s="75" t="s">
        <v>33</v>
      </c>
      <c r="D27" s="75" t="s">
        <v>95</v>
      </c>
      <c r="E27" s="75" t="s">
        <v>110</v>
      </c>
      <c r="F27" s="75"/>
      <c r="G27" s="98">
        <f>SUM(G28:G30)</f>
        <v>6498.599999999999</v>
      </c>
    </row>
    <row r="28" spans="1:7" ht="30">
      <c r="A28" s="74" t="s">
        <v>51</v>
      </c>
      <c r="B28" s="75"/>
      <c r="C28" s="75" t="s">
        <v>33</v>
      </c>
      <c r="D28" s="75" t="s">
        <v>95</v>
      </c>
      <c r="E28" s="75" t="s">
        <v>110</v>
      </c>
      <c r="F28" s="75" t="s">
        <v>92</v>
      </c>
      <c r="G28" s="98">
        <v>5810.4</v>
      </c>
    </row>
    <row r="29" spans="1:7" ht="15.75" customHeight="1">
      <c r="A29" s="74" t="s">
        <v>41</v>
      </c>
      <c r="B29" s="75"/>
      <c r="C29" s="75" t="s">
        <v>33</v>
      </c>
      <c r="D29" s="75" t="s">
        <v>95</v>
      </c>
      <c r="E29" s="75" t="s">
        <v>110</v>
      </c>
      <c r="F29" s="75" t="s">
        <v>100</v>
      </c>
      <c r="G29" s="98">
        <v>667</v>
      </c>
    </row>
    <row r="30" spans="1:7" ht="19.5" customHeight="1">
      <c r="A30" s="74" t="s">
        <v>21</v>
      </c>
      <c r="B30" s="75"/>
      <c r="C30" s="75" t="s">
        <v>33</v>
      </c>
      <c r="D30" s="75" t="s">
        <v>95</v>
      </c>
      <c r="E30" s="75" t="s">
        <v>110</v>
      </c>
      <c r="F30" s="75" t="s">
        <v>97</v>
      </c>
      <c r="G30" s="98">
        <v>21.2</v>
      </c>
    </row>
    <row r="31" spans="1:9" s="168" customFormat="1" ht="14.25">
      <c r="A31" s="61" t="s">
        <v>101</v>
      </c>
      <c r="B31" s="94" t="s">
        <v>102</v>
      </c>
      <c r="C31" s="94"/>
      <c r="D31" s="94"/>
      <c r="E31" s="94"/>
      <c r="F31" s="94"/>
      <c r="G31" s="96">
        <f>SUM(G32)</f>
        <v>8194.900000000001</v>
      </c>
      <c r="H31" s="170"/>
      <c r="I31" s="171"/>
    </row>
    <row r="32" spans="1:9" ht="15">
      <c r="A32" s="74" t="s">
        <v>88</v>
      </c>
      <c r="B32" s="75"/>
      <c r="C32" s="75" t="s">
        <v>33</v>
      </c>
      <c r="D32" s="75"/>
      <c r="E32" s="75"/>
      <c r="F32" s="75"/>
      <c r="G32" s="98">
        <f>SUM(G33)+G41</f>
        <v>8194.900000000001</v>
      </c>
      <c r="H32" s="172"/>
      <c r="I32" s="171"/>
    </row>
    <row r="33" spans="1:9" ht="30">
      <c r="A33" s="169" t="s">
        <v>103</v>
      </c>
      <c r="B33" s="75"/>
      <c r="C33" s="75" t="s">
        <v>33</v>
      </c>
      <c r="D33" s="75" t="s">
        <v>77</v>
      </c>
      <c r="E33" s="75"/>
      <c r="F33" s="75"/>
      <c r="G33" s="98">
        <f>SUM(G35)</f>
        <v>7072.700000000001</v>
      </c>
      <c r="H33" s="172"/>
      <c r="I33" s="171"/>
    </row>
    <row r="34" spans="1:9" ht="15">
      <c r="A34" s="169" t="s">
        <v>200</v>
      </c>
      <c r="B34" s="75"/>
      <c r="C34" s="75" t="s">
        <v>33</v>
      </c>
      <c r="D34" s="75" t="s">
        <v>77</v>
      </c>
      <c r="E34" s="75" t="s">
        <v>201</v>
      </c>
      <c r="F34" s="75"/>
      <c r="G34" s="98">
        <f>SUM(G35)</f>
        <v>7072.700000000001</v>
      </c>
      <c r="H34" s="172"/>
      <c r="I34" s="171"/>
    </row>
    <row r="35" spans="1:9" ht="30">
      <c r="A35" s="74" t="s">
        <v>79</v>
      </c>
      <c r="B35" s="75"/>
      <c r="C35" s="75" t="s">
        <v>33</v>
      </c>
      <c r="D35" s="75" t="s">
        <v>77</v>
      </c>
      <c r="E35" s="75" t="s">
        <v>105</v>
      </c>
      <c r="F35" s="75"/>
      <c r="G35" s="98">
        <f>SUM(G36+G39)</f>
        <v>7072.700000000001</v>
      </c>
      <c r="H35" s="172"/>
      <c r="I35" s="171"/>
    </row>
    <row r="36" spans="1:9" ht="30">
      <c r="A36" s="74" t="s">
        <v>202</v>
      </c>
      <c r="B36" s="75"/>
      <c r="C36" s="75" t="s">
        <v>33</v>
      </c>
      <c r="D36" s="75" t="s">
        <v>77</v>
      </c>
      <c r="E36" s="75" t="s">
        <v>111</v>
      </c>
      <c r="F36" s="75"/>
      <c r="G36" s="98">
        <f>SUM(G37:G38)</f>
        <v>4946.8</v>
      </c>
      <c r="H36" s="172"/>
      <c r="I36" s="171"/>
    </row>
    <row r="37" spans="1:9" ht="45">
      <c r="A37" s="22" t="s">
        <v>50</v>
      </c>
      <c r="B37" s="75"/>
      <c r="C37" s="75" t="s">
        <v>33</v>
      </c>
      <c r="D37" s="75" t="s">
        <v>77</v>
      </c>
      <c r="E37" s="75" t="s">
        <v>111</v>
      </c>
      <c r="F37" s="75" t="s">
        <v>90</v>
      </c>
      <c r="G37" s="98">
        <v>4945</v>
      </c>
      <c r="H37" s="172"/>
      <c r="I37" s="171"/>
    </row>
    <row r="38" spans="1:9" ht="30">
      <c r="A38" s="74" t="s">
        <v>51</v>
      </c>
      <c r="B38" s="75"/>
      <c r="C38" s="75" t="s">
        <v>33</v>
      </c>
      <c r="D38" s="75" t="s">
        <v>77</v>
      </c>
      <c r="E38" s="75" t="s">
        <v>111</v>
      </c>
      <c r="F38" s="75" t="s">
        <v>92</v>
      </c>
      <c r="G38" s="72">
        <v>1.8</v>
      </c>
      <c r="H38" s="173"/>
      <c r="I38" s="171"/>
    </row>
    <row r="39" spans="1:9" ht="30">
      <c r="A39" s="74" t="s">
        <v>104</v>
      </c>
      <c r="B39" s="75"/>
      <c r="C39" s="75" t="s">
        <v>33</v>
      </c>
      <c r="D39" s="75" t="s">
        <v>77</v>
      </c>
      <c r="E39" s="75" t="s">
        <v>112</v>
      </c>
      <c r="F39" s="75"/>
      <c r="G39" s="98">
        <f>SUM(G40)</f>
        <v>2125.9</v>
      </c>
      <c r="H39" s="172"/>
      <c r="I39" s="171"/>
    </row>
    <row r="40" spans="1:9" ht="45">
      <c r="A40" s="22" t="s">
        <v>50</v>
      </c>
      <c r="B40" s="75"/>
      <c r="C40" s="75" t="s">
        <v>33</v>
      </c>
      <c r="D40" s="75" t="s">
        <v>77</v>
      </c>
      <c r="E40" s="75" t="s">
        <v>112</v>
      </c>
      <c r="F40" s="75" t="s">
        <v>90</v>
      </c>
      <c r="G40" s="98">
        <v>2125.9</v>
      </c>
      <c r="H40" s="172"/>
      <c r="I40" s="171"/>
    </row>
    <row r="41" spans="1:9" ht="15">
      <c r="A41" s="74" t="s">
        <v>94</v>
      </c>
      <c r="B41" s="75"/>
      <c r="C41" s="75" t="s">
        <v>33</v>
      </c>
      <c r="D41" s="75" t="s">
        <v>95</v>
      </c>
      <c r="E41" s="75"/>
      <c r="F41" s="75"/>
      <c r="G41" s="98">
        <f>SUM(G43)</f>
        <v>1122.2</v>
      </c>
      <c r="H41" s="172"/>
      <c r="I41" s="171"/>
    </row>
    <row r="42" spans="1:9" ht="15">
      <c r="A42" s="169" t="s">
        <v>200</v>
      </c>
      <c r="B42" s="75"/>
      <c r="C42" s="75" t="s">
        <v>33</v>
      </c>
      <c r="D42" s="75" t="s">
        <v>95</v>
      </c>
      <c r="E42" s="75" t="s">
        <v>201</v>
      </c>
      <c r="F42" s="75"/>
      <c r="G42" s="98">
        <f>SUM(G43)</f>
        <v>1122.2</v>
      </c>
      <c r="H42" s="172"/>
      <c r="I42" s="171"/>
    </row>
    <row r="43" spans="1:9" ht="30">
      <c r="A43" s="74" t="s">
        <v>79</v>
      </c>
      <c r="B43" s="75"/>
      <c r="C43" s="75" t="s">
        <v>33</v>
      </c>
      <c r="D43" s="75" t="s">
        <v>95</v>
      </c>
      <c r="E43" s="75" t="s">
        <v>105</v>
      </c>
      <c r="F43" s="75"/>
      <c r="G43" s="72">
        <f>SUM(G44+G47+G49)</f>
        <v>1122.2</v>
      </c>
      <c r="H43" s="173"/>
      <c r="I43" s="171"/>
    </row>
    <row r="44" spans="1:9" ht="15">
      <c r="A44" s="74" t="s">
        <v>96</v>
      </c>
      <c r="B44" s="75"/>
      <c r="C44" s="75" t="s">
        <v>33</v>
      </c>
      <c r="D44" s="75" t="s">
        <v>95</v>
      </c>
      <c r="E44" s="75" t="s">
        <v>108</v>
      </c>
      <c r="F44" s="75"/>
      <c r="G44" s="72">
        <f>SUM(G45:G46)</f>
        <v>103.3</v>
      </c>
      <c r="H44" s="173"/>
      <c r="I44" s="171"/>
    </row>
    <row r="45" spans="1:9" ht="30">
      <c r="A45" s="74" t="s">
        <v>51</v>
      </c>
      <c r="B45" s="75"/>
      <c r="C45" s="75" t="s">
        <v>33</v>
      </c>
      <c r="D45" s="75" t="s">
        <v>95</v>
      </c>
      <c r="E45" s="75" t="s">
        <v>108</v>
      </c>
      <c r="F45" s="75" t="s">
        <v>92</v>
      </c>
      <c r="G45" s="72">
        <v>99.5</v>
      </c>
      <c r="H45" s="173"/>
      <c r="I45" s="171"/>
    </row>
    <row r="46" spans="1:9" ht="15">
      <c r="A46" s="74" t="s">
        <v>21</v>
      </c>
      <c r="B46" s="75"/>
      <c r="C46" s="75" t="s">
        <v>33</v>
      </c>
      <c r="D46" s="75" t="s">
        <v>95</v>
      </c>
      <c r="E46" s="75" t="s">
        <v>108</v>
      </c>
      <c r="F46" s="75" t="s">
        <v>97</v>
      </c>
      <c r="G46" s="72">
        <v>3.8</v>
      </c>
      <c r="H46" s="173"/>
      <c r="I46" s="171"/>
    </row>
    <row r="47" spans="1:9" ht="15">
      <c r="A47" s="74" t="s">
        <v>98</v>
      </c>
      <c r="B47" s="75"/>
      <c r="C47" s="75" t="s">
        <v>33</v>
      </c>
      <c r="D47" s="75" t="s">
        <v>95</v>
      </c>
      <c r="E47" s="75" t="s">
        <v>109</v>
      </c>
      <c r="F47" s="75"/>
      <c r="G47" s="72">
        <f>SUM(G48)</f>
        <v>232.7</v>
      </c>
      <c r="H47" s="173"/>
      <c r="I47" s="171"/>
    </row>
    <row r="48" spans="1:9" ht="30">
      <c r="A48" s="74" t="s">
        <v>51</v>
      </c>
      <c r="B48" s="75"/>
      <c r="C48" s="75" t="s">
        <v>33</v>
      </c>
      <c r="D48" s="75" t="s">
        <v>95</v>
      </c>
      <c r="E48" s="75" t="s">
        <v>109</v>
      </c>
      <c r="F48" s="75" t="s">
        <v>92</v>
      </c>
      <c r="G48" s="98">
        <v>232.7</v>
      </c>
      <c r="H48" s="172"/>
      <c r="I48" s="171"/>
    </row>
    <row r="49" spans="1:9" ht="15">
      <c r="A49" s="169" t="s">
        <v>99</v>
      </c>
      <c r="B49" s="75"/>
      <c r="C49" s="75" t="s">
        <v>33</v>
      </c>
      <c r="D49" s="75" t="s">
        <v>95</v>
      </c>
      <c r="E49" s="75" t="s">
        <v>110</v>
      </c>
      <c r="F49" s="75"/>
      <c r="G49" s="98">
        <f>SUM(G50:G51)</f>
        <v>786.2</v>
      </c>
      <c r="H49" s="172"/>
      <c r="I49" s="171"/>
    </row>
    <row r="50" spans="1:9" ht="30">
      <c r="A50" s="74" t="s">
        <v>51</v>
      </c>
      <c r="B50" s="75"/>
      <c r="C50" s="75" t="s">
        <v>33</v>
      </c>
      <c r="D50" s="75" t="s">
        <v>95</v>
      </c>
      <c r="E50" s="75" t="s">
        <v>110</v>
      </c>
      <c r="F50" s="75" t="s">
        <v>92</v>
      </c>
      <c r="G50" s="98">
        <v>754</v>
      </c>
      <c r="H50" s="172"/>
      <c r="I50" s="171"/>
    </row>
    <row r="51" spans="1:9" ht="15">
      <c r="A51" s="74" t="s">
        <v>21</v>
      </c>
      <c r="B51" s="75"/>
      <c r="C51" s="75" t="s">
        <v>33</v>
      </c>
      <c r="D51" s="75" t="s">
        <v>95</v>
      </c>
      <c r="E51" s="75" t="s">
        <v>110</v>
      </c>
      <c r="F51" s="75" t="s">
        <v>97</v>
      </c>
      <c r="G51" s="98">
        <v>32.2</v>
      </c>
      <c r="H51" s="172"/>
      <c r="I51" s="171"/>
    </row>
    <row r="52" spans="1:7" s="168" customFormat="1" ht="14.25">
      <c r="A52" s="61" t="s">
        <v>221</v>
      </c>
      <c r="B52" s="167">
        <v>283</v>
      </c>
      <c r="C52" s="62"/>
      <c r="D52" s="62"/>
      <c r="E52" s="62"/>
      <c r="F52" s="62"/>
      <c r="G52" s="174">
        <f>SUM(G53+G146+G180+G378+G420)+G263+G396+G467+G415</f>
        <v>788506.7000000002</v>
      </c>
    </row>
    <row r="53" spans="1:7" ht="15">
      <c r="A53" s="74" t="s">
        <v>88</v>
      </c>
      <c r="B53" s="139"/>
      <c r="C53" s="71" t="s">
        <v>33</v>
      </c>
      <c r="D53" s="71"/>
      <c r="E53" s="71"/>
      <c r="F53" s="70"/>
      <c r="G53" s="72">
        <f>SUM(G54+G59)+G85+G90</f>
        <v>187076.6</v>
      </c>
    </row>
    <row r="54" spans="1:7" ht="30">
      <c r="A54" s="74" t="s">
        <v>172</v>
      </c>
      <c r="B54" s="139"/>
      <c r="C54" s="71" t="s">
        <v>33</v>
      </c>
      <c r="D54" s="71" t="s">
        <v>43</v>
      </c>
      <c r="E54" s="71"/>
      <c r="F54" s="70"/>
      <c r="G54" s="72">
        <f>SUM(G55)</f>
        <v>2251.4</v>
      </c>
    </row>
    <row r="55" spans="1:7" ht="30">
      <c r="A55" s="79" t="s">
        <v>974</v>
      </c>
      <c r="B55" s="175"/>
      <c r="C55" s="71" t="s">
        <v>33</v>
      </c>
      <c r="D55" s="71" t="s">
        <v>43</v>
      </c>
      <c r="E55" s="70" t="s">
        <v>222</v>
      </c>
      <c r="F55" s="70"/>
      <c r="G55" s="72">
        <f>SUM(G56)</f>
        <v>2251.4</v>
      </c>
    </row>
    <row r="56" spans="1:7" ht="30">
      <c r="A56" s="74" t="s">
        <v>79</v>
      </c>
      <c r="B56" s="139"/>
      <c r="C56" s="71" t="s">
        <v>33</v>
      </c>
      <c r="D56" s="71" t="s">
        <v>43</v>
      </c>
      <c r="E56" s="71" t="s">
        <v>223</v>
      </c>
      <c r="F56" s="71"/>
      <c r="G56" s="72">
        <f>SUM(G57)</f>
        <v>2251.4</v>
      </c>
    </row>
    <row r="57" spans="1:7" ht="15">
      <c r="A57" s="74" t="s">
        <v>224</v>
      </c>
      <c r="B57" s="139"/>
      <c r="C57" s="71" t="s">
        <v>33</v>
      </c>
      <c r="D57" s="71" t="s">
        <v>43</v>
      </c>
      <c r="E57" s="71" t="s">
        <v>225</v>
      </c>
      <c r="F57" s="71"/>
      <c r="G57" s="72">
        <f>SUM(G58)</f>
        <v>2251.4</v>
      </c>
    </row>
    <row r="58" spans="1:7" ht="45">
      <c r="A58" s="22" t="s">
        <v>50</v>
      </c>
      <c r="B58" s="139"/>
      <c r="C58" s="71" t="s">
        <v>33</v>
      </c>
      <c r="D58" s="71" t="s">
        <v>43</v>
      </c>
      <c r="E58" s="71" t="s">
        <v>225</v>
      </c>
      <c r="F58" s="71" t="s">
        <v>90</v>
      </c>
      <c r="G58" s="72">
        <v>2251.4</v>
      </c>
    </row>
    <row r="59" spans="1:7" ht="30">
      <c r="A59" s="74" t="s">
        <v>292</v>
      </c>
      <c r="B59" s="139"/>
      <c r="C59" s="71" t="s">
        <v>33</v>
      </c>
      <c r="D59" s="71" t="s">
        <v>12</v>
      </c>
      <c r="E59" s="70"/>
      <c r="F59" s="70"/>
      <c r="G59" s="72">
        <f>SUM(G71)+G60+G66+G77</f>
        <v>115442.6</v>
      </c>
    </row>
    <row r="60" spans="1:7" ht="30">
      <c r="A60" s="74" t="s">
        <v>773</v>
      </c>
      <c r="B60" s="139"/>
      <c r="C60" s="71" t="s">
        <v>33</v>
      </c>
      <c r="D60" s="71" t="s">
        <v>12</v>
      </c>
      <c r="E60" s="70" t="s">
        <v>226</v>
      </c>
      <c r="F60" s="70"/>
      <c r="G60" s="72">
        <f>SUM(G61)</f>
        <v>1447.3</v>
      </c>
    </row>
    <row r="61" spans="1:7" ht="75">
      <c r="A61" s="79" t="s">
        <v>227</v>
      </c>
      <c r="B61" s="175"/>
      <c r="C61" s="71" t="s">
        <v>33</v>
      </c>
      <c r="D61" s="71" t="s">
        <v>12</v>
      </c>
      <c r="E61" s="71" t="s">
        <v>228</v>
      </c>
      <c r="F61" s="70"/>
      <c r="G61" s="72">
        <f>SUM(G62)</f>
        <v>1447.3</v>
      </c>
    </row>
    <row r="62" spans="1:7" ht="30">
      <c r="A62" s="74" t="s">
        <v>79</v>
      </c>
      <c r="B62" s="139"/>
      <c r="C62" s="71" t="s">
        <v>33</v>
      </c>
      <c r="D62" s="71" t="s">
        <v>12</v>
      </c>
      <c r="E62" s="71" t="s">
        <v>229</v>
      </c>
      <c r="F62" s="70"/>
      <c r="G62" s="72">
        <f>SUM(G63)</f>
        <v>1447.3</v>
      </c>
    </row>
    <row r="63" spans="1:7" ht="30">
      <c r="A63" s="74" t="s">
        <v>230</v>
      </c>
      <c r="B63" s="139"/>
      <c r="C63" s="71" t="s">
        <v>33</v>
      </c>
      <c r="D63" s="71" t="s">
        <v>12</v>
      </c>
      <c r="E63" s="71" t="s">
        <v>231</v>
      </c>
      <c r="F63" s="70"/>
      <c r="G63" s="72">
        <f>SUM(G64:G65)</f>
        <v>1447.3</v>
      </c>
    </row>
    <row r="64" spans="1:7" ht="45">
      <c r="A64" s="22" t="s">
        <v>50</v>
      </c>
      <c r="B64" s="139"/>
      <c r="C64" s="71" t="s">
        <v>33</v>
      </c>
      <c r="D64" s="71" t="s">
        <v>12</v>
      </c>
      <c r="E64" s="71" t="s">
        <v>231</v>
      </c>
      <c r="F64" s="71" t="s">
        <v>90</v>
      </c>
      <c r="G64" s="72">
        <f>1423.7-42.2</f>
        <v>1381.5</v>
      </c>
    </row>
    <row r="65" spans="1:7" ht="30">
      <c r="A65" s="74" t="s">
        <v>51</v>
      </c>
      <c r="B65" s="139"/>
      <c r="C65" s="71" t="s">
        <v>33</v>
      </c>
      <c r="D65" s="71" t="s">
        <v>12</v>
      </c>
      <c r="E65" s="71" t="s">
        <v>231</v>
      </c>
      <c r="F65" s="71" t="s">
        <v>92</v>
      </c>
      <c r="G65" s="72">
        <v>65.8</v>
      </c>
    </row>
    <row r="66" spans="1:7" ht="30">
      <c r="A66" s="74" t="s">
        <v>976</v>
      </c>
      <c r="B66" s="106"/>
      <c r="C66" s="71" t="s">
        <v>33</v>
      </c>
      <c r="D66" s="71" t="s">
        <v>12</v>
      </c>
      <c r="E66" s="71" t="s">
        <v>239</v>
      </c>
      <c r="F66" s="70"/>
      <c r="G66" s="72">
        <f>SUM(G67)</f>
        <v>378.09999999999997</v>
      </c>
    </row>
    <row r="67" spans="1:7" ht="75">
      <c r="A67" s="79" t="s">
        <v>227</v>
      </c>
      <c r="B67" s="106"/>
      <c r="C67" s="71" t="s">
        <v>33</v>
      </c>
      <c r="D67" s="71" t="s">
        <v>12</v>
      </c>
      <c r="E67" s="70" t="s">
        <v>473</v>
      </c>
      <c r="F67" s="70"/>
      <c r="G67" s="72">
        <f>SUM(G68)</f>
        <v>378.09999999999997</v>
      </c>
    </row>
    <row r="68" spans="1:7" ht="15">
      <c r="A68" s="74" t="s">
        <v>236</v>
      </c>
      <c r="B68" s="106"/>
      <c r="C68" s="71" t="s">
        <v>33</v>
      </c>
      <c r="D68" s="71" t="s">
        <v>12</v>
      </c>
      <c r="E68" s="70" t="s">
        <v>474</v>
      </c>
      <c r="F68" s="70"/>
      <c r="G68" s="72">
        <f>SUM(G69:G70)</f>
        <v>378.09999999999997</v>
      </c>
    </row>
    <row r="69" spans="1:7" ht="45">
      <c r="A69" s="22" t="s">
        <v>50</v>
      </c>
      <c r="B69" s="106"/>
      <c r="C69" s="71" t="s">
        <v>33</v>
      </c>
      <c r="D69" s="71" t="s">
        <v>12</v>
      </c>
      <c r="E69" s="70" t="s">
        <v>474</v>
      </c>
      <c r="F69" s="70">
        <v>100</v>
      </c>
      <c r="G69" s="72">
        <v>347.7</v>
      </c>
    </row>
    <row r="70" spans="1:7" ht="30">
      <c r="A70" s="74" t="s">
        <v>51</v>
      </c>
      <c r="B70" s="106"/>
      <c r="C70" s="71" t="s">
        <v>33</v>
      </c>
      <c r="D70" s="71" t="s">
        <v>12</v>
      </c>
      <c r="E70" s="70" t="s">
        <v>474</v>
      </c>
      <c r="F70" s="71" t="s">
        <v>92</v>
      </c>
      <c r="G70" s="72">
        <v>30.4</v>
      </c>
    </row>
    <row r="71" spans="1:7" ht="30">
      <c r="A71" s="79" t="s">
        <v>975</v>
      </c>
      <c r="B71" s="175"/>
      <c r="C71" s="71" t="s">
        <v>33</v>
      </c>
      <c r="D71" s="71" t="s">
        <v>12</v>
      </c>
      <c r="E71" s="70" t="s">
        <v>222</v>
      </c>
      <c r="F71" s="70"/>
      <c r="G71" s="72">
        <f>SUM(G72)</f>
        <v>113518</v>
      </c>
    </row>
    <row r="72" spans="1:7" ht="30">
      <c r="A72" s="74" t="s">
        <v>79</v>
      </c>
      <c r="B72" s="139"/>
      <c r="C72" s="71" t="s">
        <v>33</v>
      </c>
      <c r="D72" s="71" t="s">
        <v>12</v>
      </c>
      <c r="E72" s="71" t="s">
        <v>223</v>
      </c>
      <c r="F72" s="71"/>
      <c r="G72" s="72">
        <f>SUM(G73)</f>
        <v>113518</v>
      </c>
    </row>
    <row r="73" spans="1:7" ht="15">
      <c r="A73" s="74" t="s">
        <v>81</v>
      </c>
      <c r="B73" s="139"/>
      <c r="C73" s="71" t="s">
        <v>33</v>
      </c>
      <c r="D73" s="71" t="s">
        <v>12</v>
      </c>
      <c r="E73" s="71" t="s">
        <v>232</v>
      </c>
      <c r="F73" s="71"/>
      <c r="G73" s="72">
        <f>SUM(G74:G76)</f>
        <v>113518</v>
      </c>
    </row>
    <row r="74" spans="1:7" ht="45">
      <c r="A74" s="22" t="s">
        <v>50</v>
      </c>
      <c r="B74" s="139"/>
      <c r="C74" s="71" t="s">
        <v>33</v>
      </c>
      <c r="D74" s="71" t="s">
        <v>12</v>
      </c>
      <c r="E74" s="71" t="s">
        <v>232</v>
      </c>
      <c r="F74" s="71" t="s">
        <v>90</v>
      </c>
      <c r="G74" s="72">
        <v>113517.8</v>
      </c>
    </row>
    <row r="75" spans="1:7" ht="29.25" customHeight="1">
      <c r="A75" s="74" t="s">
        <v>51</v>
      </c>
      <c r="B75" s="139"/>
      <c r="C75" s="71" t="s">
        <v>33</v>
      </c>
      <c r="D75" s="71" t="s">
        <v>12</v>
      </c>
      <c r="E75" s="71" t="s">
        <v>232</v>
      </c>
      <c r="F75" s="71" t="s">
        <v>92</v>
      </c>
      <c r="G75" s="72">
        <v>0.2</v>
      </c>
    </row>
    <row r="76" spans="1:7" ht="15" hidden="1">
      <c r="A76" s="74" t="s">
        <v>41</v>
      </c>
      <c r="B76" s="139"/>
      <c r="C76" s="71" t="s">
        <v>33</v>
      </c>
      <c r="D76" s="71" t="s">
        <v>12</v>
      </c>
      <c r="E76" s="71" t="s">
        <v>232</v>
      </c>
      <c r="F76" s="71" t="s">
        <v>100</v>
      </c>
      <c r="G76" s="72">
        <v>0</v>
      </c>
    </row>
    <row r="77" spans="1:7" ht="15">
      <c r="A77" s="74" t="s">
        <v>200</v>
      </c>
      <c r="B77" s="139"/>
      <c r="C77" s="71" t="s">
        <v>33</v>
      </c>
      <c r="D77" s="71" t="s">
        <v>12</v>
      </c>
      <c r="E77" s="71" t="s">
        <v>201</v>
      </c>
      <c r="F77" s="71"/>
      <c r="G77" s="72">
        <f>SUM(G78)</f>
        <v>99.2</v>
      </c>
    </row>
    <row r="78" spans="1:7" ht="75">
      <c r="A78" s="79" t="s">
        <v>227</v>
      </c>
      <c r="B78" s="175"/>
      <c r="C78" s="71" t="s">
        <v>33</v>
      </c>
      <c r="D78" s="71" t="s">
        <v>12</v>
      </c>
      <c r="E78" s="71" t="s">
        <v>233</v>
      </c>
      <c r="F78" s="71"/>
      <c r="G78" s="72">
        <f>SUM(G79+G82)</f>
        <v>99.2</v>
      </c>
    </row>
    <row r="79" spans="1:7" ht="30">
      <c r="A79" s="74" t="s">
        <v>234</v>
      </c>
      <c r="B79" s="139"/>
      <c r="C79" s="71" t="s">
        <v>33</v>
      </c>
      <c r="D79" s="71" t="s">
        <v>12</v>
      </c>
      <c r="E79" s="71" t="s">
        <v>235</v>
      </c>
      <c r="F79" s="70"/>
      <c r="G79" s="72">
        <f>SUM(G80:G81)</f>
        <v>99.2</v>
      </c>
    </row>
    <row r="80" spans="1:7" ht="45">
      <c r="A80" s="22" t="s">
        <v>50</v>
      </c>
      <c r="B80" s="139"/>
      <c r="C80" s="71" t="s">
        <v>33</v>
      </c>
      <c r="D80" s="71" t="s">
        <v>12</v>
      </c>
      <c r="E80" s="71" t="s">
        <v>235</v>
      </c>
      <c r="F80" s="71" t="s">
        <v>90</v>
      </c>
      <c r="G80" s="72">
        <v>95.9</v>
      </c>
    </row>
    <row r="81" spans="1:7" ht="27.75" customHeight="1">
      <c r="A81" s="74" t="s">
        <v>51</v>
      </c>
      <c r="B81" s="139"/>
      <c r="C81" s="71" t="s">
        <v>33</v>
      </c>
      <c r="D81" s="71" t="s">
        <v>12</v>
      </c>
      <c r="E81" s="71" t="s">
        <v>235</v>
      </c>
      <c r="F81" s="71" t="s">
        <v>92</v>
      </c>
      <c r="G81" s="72">
        <v>3.3</v>
      </c>
    </row>
    <row r="82" spans="1:7" ht="45" hidden="1">
      <c r="A82" s="74" t="s">
        <v>475</v>
      </c>
      <c r="B82" s="101"/>
      <c r="C82" s="71" t="s">
        <v>33</v>
      </c>
      <c r="D82" s="71" t="s">
        <v>12</v>
      </c>
      <c r="E82" s="71" t="s">
        <v>476</v>
      </c>
      <c r="F82" s="70"/>
      <c r="G82" s="72">
        <f>SUM(G83:G84)</f>
        <v>0</v>
      </c>
    </row>
    <row r="83" spans="1:7" ht="45" hidden="1">
      <c r="A83" s="22" t="s">
        <v>50</v>
      </c>
      <c r="B83" s="101"/>
      <c r="C83" s="71" t="s">
        <v>33</v>
      </c>
      <c r="D83" s="71" t="s">
        <v>12</v>
      </c>
      <c r="E83" s="71" t="s">
        <v>476</v>
      </c>
      <c r="F83" s="71" t="s">
        <v>90</v>
      </c>
      <c r="G83" s="72"/>
    </row>
    <row r="84" spans="1:7" ht="30" hidden="1">
      <c r="A84" s="74" t="s">
        <v>51</v>
      </c>
      <c r="B84" s="101"/>
      <c r="C84" s="71" t="s">
        <v>33</v>
      </c>
      <c r="D84" s="71" t="s">
        <v>12</v>
      </c>
      <c r="E84" s="71" t="s">
        <v>476</v>
      </c>
      <c r="F84" s="71" t="s">
        <v>92</v>
      </c>
      <c r="G84" s="72"/>
    </row>
    <row r="85" spans="1:7" ht="15">
      <c r="A85" s="74" t="s">
        <v>175</v>
      </c>
      <c r="B85" s="139"/>
      <c r="C85" s="71" t="s">
        <v>33</v>
      </c>
      <c r="D85" s="71" t="s">
        <v>176</v>
      </c>
      <c r="E85" s="71"/>
      <c r="F85" s="71"/>
      <c r="G85" s="72">
        <f>SUM(G86)</f>
        <v>157.4</v>
      </c>
    </row>
    <row r="86" spans="1:7" ht="15">
      <c r="A86" s="74" t="s">
        <v>206</v>
      </c>
      <c r="B86" s="139"/>
      <c r="C86" s="71" t="s">
        <v>33</v>
      </c>
      <c r="D86" s="71" t="s">
        <v>176</v>
      </c>
      <c r="E86" s="71" t="s">
        <v>201</v>
      </c>
      <c r="F86" s="71"/>
      <c r="G86" s="72">
        <f>SUM(G87)</f>
        <v>157.4</v>
      </c>
    </row>
    <row r="87" spans="1:7" ht="75">
      <c r="A87" s="79" t="s">
        <v>227</v>
      </c>
      <c r="B87" s="175"/>
      <c r="C87" s="71" t="s">
        <v>33</v>
      </c>
      <c r="D87" s="71" t="s">
        <v>176</v>
      </c>
      <c r="E87" s="71" t="s">
        <v>233</v>
      </c>
      <c r="F87" s="71"/>
      <c r="G87" s="72">
        <f>SUM(G88)</f>
        <v>157.4</v>
      </c>
    </row>
    <row r="88" spans="1:7" ht="45">
      <c r="A88" s="74" t="s">
        <v>237</v>
      </c>
      <c r="B88" s="139"/>
      <c r="C88" s="71" t="s">
        <v>33</v>
      </c>
      <c r="D88" s="71" t="s">
        <v>176</v>
      </c>
      <c r="E88" s="71" t="s">
        <v>238</v>
      </c>
      <c r="F88" s="71"/>
      <c r="G88" s="72">
        <f>SUM(G89)</f>
        <v>157.4</v>
      </c>
    </row>
    <row r="89" spans="1:7" ht="15">
      <c r="A89" s="74" t="s">
        <v>91</v>
      </c>
      <c r="B89" s="139"/>
      <c r="C89" s="71" t="s">
        <v>33</v>
      </c>
      <c r="D89" s="71" t="s">
        <v>176</v>
      </c>
      <c r="E89" s="71" t="s">
        <v>238</v>
      </c>
      <c r="F89" s="71" t="s">
        <v>92</v>
      </c>
      <c r="G89" s="72">
        <v>157.4</v>
      </c>
    </row>
    <row r="90" spans="1:7" ht="15">
      <c r="A90" s="74" t="s">
        <v>94</v>
      </c>
      <c r="B90" s="139"/>
      <c r="C90" s="71" t="s">
        <v>33</v>
      </c>
      <c r="D90" s="71" t="s">
        <v>95</v>
      </c>
      <c r="E90" s="71"/>
      <c r="F90" s="70"/>
      <c r="G90" s="72">
        <f>SUM(G91+G98+G101+G112+G125+G127+G131+G133+G142)+G93</f>
        <v>69225.20000000001</v>
      </c>
    </row>
    <row r="91" spans="1:7" ht="30" hidden="1">
      <c r="A91" s="74" t="s">
        <v>756</v>
      </c>
      <c r="B91" s="139"/>
      <c r="C91" s="71" t="s">
        <v>33</v>
      </c>
      <c r="D91" s="71" t="s">
        <v>95</v>
      </c>
      <c r="E91" s="71" t="s">
        <v>239</v>
      </c>
      <c r="F91" s="70"/>
      <c r="G91" s="72">
        <f>SUM(G92)</f>
        <v>0</v>
      </c>
    </row>
    <row r="92" spans="1:7" ht="15" hidden="1">
      <c r="A92" s="74" t="s">
        <v>91</v>
      </c>
      <c r="B92" s="139"/>
      <c r="C92" s="71" t="s">
        <v>33</v>
      </c>
      <c r="D92" s="71" t="s">
        <v>95</v>
      </c>
      <c r="E92" s="70" t="s">
        <v>239</v>
      </c>
      <c r="F92" s="70">
        <v>200</v>
      </c>
      <c r="G92" s="72"/>
    </row>
    <row r="93" spans="1:7" ht="45">
      <c r="A93" s="207" t="s">
        <v>948</v>
      </c>
      <c r="B93" s="139"/>
      <c r="C93" s="139" t="s">
        <v>33</v>
      </c>
      <c r="D93" s="208" t="s">
        <v>95</v>
      </c>
      <c r="E93" s="208" t="s">
        <v>949</v>
      </c>
      <c r="F93" s="70"/>
      <c r="G93" s="72">
        <f>SUM(G94)</f>
        <v>18</v>
      </c>
    </row>
    <row r="94" spans="1:7" ht="15">
      <c r="A94" s="207" t="s">
        <v>950</v>
      </c>
      <c r="B94" s="139"/>
      <c r="C94" s="139" t="s">
        <v>33</v>
      </c>
      <c r="D94" s="208" t="s">
        <v>95</v>
      </c>
      <c r="E94" s="208" t="s">
        <v>951</v>
      </c>
      <c r="F94" s="70"/>
      <c r="G94" s="72">
        <f>SUM(G95)</f>
        <v>18</v>
      </c>
    </row>
    <row r="95" spans="1:7" ht="45">
      <c r="A95" s="207" t="s">
        <v>551</v>
      </c>
      <c r="B95" s="139"/>
      <c r="C95" s="139" t="s">
        <v>33</v>
      </c>
      <c r="D95" s="208" t="s">
        <v>95</v>
      </c>
      <c r="E95" s="208" t="s">
        <v>952</v>
      </c>
      <c r="F95" s="70"/>
      <c r="G95" s="72">
        <f>SUM(G96)</f>
        <v>18</v>
      </c>
    </row>
    <row r="96" spans="1:7" ht="30">
      <c r="A96" s="207" t="s">
        <v>953</v>
      </c>
      <c r="B96" s="139"/>
      <c r="C96" s="139" t="s">
        <v>33</v>
      </c>
      <c r="D96" s="208" t="s">
        <v>95</v>
      </c>
      <c r="E96" s="208" t="s">
        <v>954</v>
      </c>
      <c r="F96" s="70"/>
      <c r="G96" s="72">
        <f>SUM(G97)</f>
        <v>18</v>
      </c>
    </row>
    <row r="97" spans="1:7" ht="15">
      <c r="A97" s="207" t="s">
        <v>91</v>
      </c>
      <c r="B97" s="139"/>
      <c r="C97" s="139" t="s">
        <v>33</v>
      </c>
      <c r="D97" s="208" t="s">
        <v>95</v>
      </c>
      <c r="E97" s="208" t="s">
        <v>954</v>
      </c>
      <c r="F97" s="70">
        <v>200</v>
      </c>
      <c r="G97" s="72">
        <v>18</v>
      </c>
    </row>
    <row r="98" spans="1:7" ht="30">
      <c r="A98" s="74" t="s">
        <v>762</v>
      </c>
      <c r="B98" s="139"/>
      <c r="C98" s="71" t="s">
        <v>33</v>
      </c>
      <c r="D98" s="71" t="s">
        <v>95</v>
      </c>
      <c r="E98" s="71" t="s">
        <v>240</v>
      </c>
      <c r="F98" s="70"/>
      <c r="G98" s="72">
        <f>SUM(G99:G100)</f>
        <v>150</v>
      </c>
    </row>
    <row r="99" spans="1:7" ht="30">
      <c r="A99" s="74" t="s">
        <v>51</v>
      </c>
      <c r="B99" s="139"/>
      <c r="C99" s="71" t="s">
        <v>33</v>
      </c>
      <c r="D99" s="71" t="s">
        <v>95</v>
      </c>
      <c r="E99" s="70" t="s">
        <v>240</v>
      </c>
      <c r="F99" s="70">
        <v>200</v>
      </c>
      <c r="G99" s="72">
        <v>150</v>
      </c>
    </row>
    <row r="100" spans="1:7" ht="15" hidden="1">
      <c r="A100" s="74" t="s">
        <v>21</v>
      </c>
      <c r="B100" s="139"/>
      <c r="C100" s="71" t="s">
        <v>33</v>
      </c>
      <c r="D100" s="71" t="s">
        <v>95</v>
      </c>
      <c r="E100" s="70" t="s">
        <v>240</v>
      </c>
      <c r="F100" s="70">
        <v>800</v>
      </c>
      <c r="G100" s="72"/>
    </row>
    <row r="101" spans="1:7" ht="30">
      <c r="A101" s="79" t="s">
        <v>974</v>
      </c>
      <c r="B101" s="175"/>
      <c r="C101" s="71" t="s">
        <v>33</v>
      </c>
      <c r="D101" s="71" t="s">
        <v>95</v>
      </c>
      <c r="E101" s="70" t="s">
        <v>222</v>
      </c>
      <c r="F101" s="70"/>
      <c r="G101" s="72">
        <f>SUM(G102)</f>
        <v>31350.7</v>
      </c>
    </row>
    <row r="102" spans="1:7" ht="30">
      <c r="A102" s="74" t="s">
        <v>79</v>
      </c>
      <c r="B102" s="139"/>
      <c r="C102" s="71" t="s">
        <v>33</v>
      </c>
      <c r="D102" s="71" t="s">
        <v>95</v>
      </c>
      <c r="E102" s="71" t="s">
        <v>223</v>
      </c>
      <c r="F102" s="70"/>
      <c r="G102" s="72">
        <f>SUM(G103+G106+G108)</f>
        <v>31350.7</v>
      </c>
    </row>
    <row r="103" spans="1:7" ht="15">
      <c r="A103" s="74" t="s">
        <v>96</v>
      </c>
      <c r="B103" s="139"/>
      <c r="C103" s="71" t="s">
        <v>33</v>
      </c>
      <c r="D103" s="71" t="s">
        <v>95</v>
      </c>
      <c r="E103" s="70" t="s">
        <v>241</v>
      </c>
      <c r="F103" s="70"/>
      <c r="G103" s="72">
        <f>SUM(G104:G105)</f>
        <v>3856</v>
      </c>
    </row>
    <row r="104" spans="1:7" ht="30">
      <c r="A104" s="74" t="s">
        <v>51</v>
      </c>
      <c r="B104" s="139"/>
      <c r="C104" s="71" t="s">
        <v>33</v>
      </c>
      <c r="D104" s="71" t="s">
        <v>95</v>
      </c>
      <c r="E104" s="70" t="s">
        <v>241</v>
      </c>
      <c r="F104" s="70">
        <v>200</v>
      </c>
      <c r="G104" s="72">
        <v>3770.5</v>
      </c>
    </row>
    <row r="105" spans="1:7" ht="15">
      <c r="A105" s="74" t="s">
        <v>21</v>
      </c>
      <c r="B105" s="139"/>
      <c r="C105" s="71" t="s">
        <v>33</v>
      </c>
      <c r="D105" s="71" t="s">
        <v>95</v>
      </c>
      <c r="E105" s="70" t="s">
        <v>241</v>
      </c>
      <c r="F105" s="70">
        <v>800</v>
      </c>
      <c r="G105" s="72">
        <v>85.5</v>
      </c>
    </row>
    <row r="106" spans="1:7" ht="15">
      <c r="A106" s="74" t="s">
        <v>98</v>
      </c>
      <c r="B106" s="139"/>
      <c r="C106" s="71" t="s">
        <v>33</v>
      </c>
      <c r="D106" s="71" t="s">
        <v>95</v>
      </c>
      <c r="E106" s="70" t="s">
        <v>242</v>
      </c>
      <c r="F106" s="70"/>
      <c r="G106" s="72">
        <f>SUM(G107)</f>
        <v>11327</v>
      </c>
    </row>
    <row r="107" spans="1:7" ht="30">
      <c r="A107" s="74" t="s">
        <v>51</v>
      </c>
      <c r="B107" s="139"/>
      <c r="C107" s="71" t="s">
        <v>33</v>
      </c>
      <c r="D107" s="71" t="s">
        <v>95</v>
      </c>
      <c r="E107" s="70" t="s">
        <v>242</v>
      </c>
      <c r="F107" s="70">
        <v>200</v>
      </c>
      <c r="G107" s="72">
        <v>11327</v>
      </c>
    </row>
    <row r="108" spans="1:7" ht="15">
      <c r="A108" s="74" t="s">
        <v>99</v>
      </c>
      <c r="B108" s="139"/>
      <c r="C108" s="71" t="s">
        <v>33</v>
      </c>
      <c r="D108" s="71" t="s">
        <v>95</v>
      </c>
      <c r="E108" s="70" t="s">
        <v>243</v>
      </c>
      <c r="F108" s="70"/>
      <c r="G108" s="72">
        <f>SUM(G109:G111)</f>
        <v>16167.7</v>
      </c>
    </row>
    <row r="109" spans="1:7" ht="27.75" customHeight="1">
      <c r="A109" s="74" t="s">
        <v>51</v>
      </c>
      <c r="B109" s="139"/>
      <c r="C109" s="71" t="s">
        <v>33</v>
      </c>
      <c r="D109" s="71" t="s">
        <v>95</v>
      </c>
      <c r="E109" s="70" t="s">
        <v>243</v>
      </c>
      <c r="F109" s="70">
        <v>200</v>
      </c>
      <c r="G109" s="72">
        <v>13934.5</v>
      </c>
    </row>
    <row r="110" spans="1:7" ht="14.25" customHeight="1">
      <c r="A110" s="74" t="s">
        <v>41</v>
      </c>
      <c r="B110" s="139"/>
      <c r="C110" s="71" t="s">
        <v>33</v>
      </c>
      <c r="D110" s="71" t="s">
        <v>95</v>
      </c>
      <c r="E110" s="70" t="s">
        <v>243</v>
      </c>
      <c r="F110" s="70">
        <v>300</v>
      </c>
      <c r="G110" s="72">
        <v>11.4</v>
      </c>
    </row>
    <row r="111" spans="1:7" ht="15">
      <c r="A111" s="74" t="s">
        <v>21</v>
      </c>
      <c r="B111" s="139"/>
      <c r="C111" s="71" t="s">
        <v>33</v>
      </c>
      <c r="D111" s="71" t="s">
        <v>95</v>
      </c>
      <c r="E111" s="70" t="s">
        <v>243</v>
      </c>
      <c r="F111" s="70">
        <v>800</v>
      </c>
      <c r="G111" s="72">
        <v>2221.8</v>
      </c>
    </row>
    <row r="112" spans="1:7" ht="30">
      <c r="A112" s="74" t="s">
        <v>970</v>
      </c>
      <c r="B112" s="139"/>
      <c r="C112" s="71" t="s">
        <v>33</v>
      </c>
      <c r="D112" s="71" t="s">
        <v>95</v>
      </c>
      <c r="E112" s="70" t="s">
        <v>244</v>
      </c>
      <c r="F112" s="70"/>
      <c r="G112" s="72">
        <f>SUM(G113)+G120</f>
        <v>9422.3</v>
      </c>
    </row>
    <row r="113" spans="1:7" ht="30">
      <c r="A113" s="74" t="s">
        <v>245</v>
      </c>
      <c r="B113" s="139"/>
      <c r="C113" s="71" t="s">
        <v>33</v>
      </c>
      <c r="D113" s="71" t="s">
        <v>95</v>
      </c>
      <c r="E113" s="70" t="s">
        <v>246</v>
      </c>
      <c r="F113" s="70"/>
      <c r="G113" s="72">
        <f>SUM(G114)+G118</f>
        <v>9187.9</v>
      </c>
    </row>
    <row r="114" spans="1:7" ht="30">
      <c r="A114" s="74" t="s">
        <v>79</v>
      </c>
      <c r="B114" s="139"/>
      <c r="C114" s="71" t="s">
        <v>33</v>
      </c>
      <c r="D114" s="71" t="s">
        <v>95</v>
      </c>
      <c r="E114" s="70" t="s">
        <v>247</v>
      </c>
      <c r="F114" s="70"/>
      <c r="G114" s="72">
        <f>SUM(G115)</f>
        <v>9186.9</v>
      </c>
    </row>
    <row r="115" spans="1:7" ht="30">
      <c r="A115" s="74" t="s">
        <v>774</v>
      </c>
      <c r="B115" s="139"/>
      <c r="C115" s="71" t="s">
        <v>33</v>
      </c>
      <c r="D115" s="71" t="s">
        <v>95</v>
      </c>
      <c r="E115" s="70" t="s">
        <v>249</v>
      </c>
      <c r="F115" s="70"/>
      <c r="G115" s="72">
        <f>SUM(G116:G117)</f>
        <v>9186.9</v>
      </c>
    </row>
    <row r="116" spans="1:7" ht="30">
      <c r="A116" s="74" t="s">
        <v>51</v>
      </c>
      <c r="B116" s="139"/>
      <c r="C116" s="71" t="s">
        <v>33</v>
      </c>
      <c r="D116" s="71" t="s">
        <v>95</v>
      </c>
      <c r="E116" s="70" t="s">
        <v>249</v>
      </c>
      <c r="F116" s="70">
        <v>200</v>
      </c>
      <c r="G116" s="72">
        <v>9181.9</v>
      </c>
    </row>
    <row r="117" spans="1:7" ht="15">
      <c r="A117" s="74" t="s">
        <v>21</v>
      </c>
      <c r="B117" s="139"/>
      <c r="C117" s="71" t="s">
        <v>33</v>
      </c>
      <c r="D117" s="71" t="s">
        <v>95</v>
      </c>
      <c r="E117" s="70" t="s">
        <v>249</v>
      </c>
      <c r="F117" s="70">
        <v>800</v>
      </c>
      <c r="G117" s="72">
        <v>5</v>
      </c>
    </row>
    <row r="118" spans="1:7" ht="45">
      <c r="A118" s="74" t="s">
        <v>937</v>
      </c>
      <c r="B118" s="139"/>
      <c r="C118" s="71" t="s">
        <v>33</v>
      </c>
      <c r="D118" s="71" t="s">
        <v>95</v>
      </c>
      <c r="E118" s="70" t="s">
        <v>938</v>
      </c>
      <c r="F118" s="70"/>
      <c r="G118" s="72">
        <f>SUM(G119)</f>
        <v>1</v>
      </c>
    </row>
    <row r="119" spans="1:7" ht="30">
      <c r="A119" s="74" t="s">
        <v>51</v>
      </c>
      <c r="B119" s="139"/>
      <c r="C119" s="71" t="s">
        <v>33</v>
      </c>
      <c r="D119" s="71" t="s">
        <v>95</v>
      </c>
      <c r="E119" s="70" t="s">
        <v>938</v>
      </c>
      <c r="F119" s="70">
        <v>200</v>
      </c>
      <c r="G119" s="72">
        <v>1</v>
      </c>
    </row>
    <row r="120" spans="1:7" ht="30">
      <c r="A120" s="74" t="s">
        <v>250</v>
      </c>
      <c r="B120" s="139"/>
      <c r="C120" s="71" t="s">
        <v>33</v>
      </c>
      <c r="D120" s="71" t="s">
        <v>95</v>
      </c>
      <c r="E120" s="70" t="s">
        <v>251</v>
      </c>
      <c r="F120" s="70"/>
      <c r="G120" s="72">
        <f>SUM(G121)</f>
        <v>234.4</v>
      </c>
    </row>
    <row r="121" spans="1:7" ht="30">
      <c r="A121" s="74" t="s">
        <v>79</v>
      </c>
      <c r="B121" s="139"/>
      <c r="C121" s="71" t="s">
        <v>33</v>
      </c>
      <c r="D121" s="71" t="s">
        <v>95</v>
      </c>
      <c r="E121" s="70" t="s">
        <v>252</v>
      </c>
      <c r="F121" s="70"/>
      <c r="G121" s="72">
        <f>SUM(G122)</f>
        <v>234.4</v>
      </c>
    </row>
    <row r="122" spans="1:7" ht="45" customHeight="1">
      <c r="A122" s="74" t="s">
        <v>774</v>
      </c>
      <c r="B122" s="139"/>
      <c r="C122" s="71" t="s">
        <v>33</v>
      </c>
      <c r="D122" s="71" t="s">
        <v>95</v>
      </c>
      <c r="E122" s="70" t="s">
        <v>253</v>
      </c>
      <c r="F122" s="70"/>
      <c r="G122" s="72">
        <f>SUM(G123:G124)</f>
        <v>234.4</v>
      </c>
    </row>
    <row r="123" spans="1:7" ht="28.5" customHeight="1">
      <c r="A123" s="74" t="s">
        <v>51</v>
      </c>
      <c r="B123" s="139"/>
      <c r="C123" s="71" t="s">
        <v>33</v>
      </c>
      <c r="D123" s="71" t="s">
        <v>95</v>
      </c>
      <c r="E123" s="70" t="s">
        <v>253</v>
      </c>
      <c r="F123" s="70">
        <v>200</v>
      </c>
      <c r="G123" s="72">
        <v>234.4</v>
      </c>
    </row>
    <row r="124" spans="1:7" ht="15" hidden="1">
      <c r="A124" s="74" t="s">
        <v>21</v>
      </c>
      <c r="B124" s="139"/>
      <c r="C124" s="71" t="s">
        <v>33</v>
      </c>
      <c r="D124" s="71" t="s">
        <v>95</v>
      </c>
      <c r="E124" s="70" t="s">
        <v>253</v>
      </c>
      <c r="F124" s="70">
        <v>800</v>
      </c>
      <c r="G124" s="72"/>
    </row>
    <row r="125" spans="1:7" ht="30" hidden="1">
      <c r="A125" s="74" t="s">
        <v>254</v>
      </c>
      <c r="B125" s="139"/>
      <c r="C125" s="71" t="s">
        <v>33</v>
      </c>
      <c r="D125" s="71" t="s">
        <v>95</v>
      </c>
      <c r="E125" s="70" t="s">
        <v>255</v>
      </c>
      <c r="F125" s="70"/>
      <c r="G125" s="72">
        <f>SUM(G126)</f>
        <v>0</v>
      </c>
    </row>
    <row r="126" spans="1:7" ht="15" hidden="1">
      <c r="A126" s="74" t="s">
        <v>91</v>
      </c>
      <c r="B126" s="139"/>
      <c r="C126" s="71" t="s">
        <v>33</v>
      </c>
      <c r="D126" s="71" t="s">
        <v>95</v>
      </c>
      <c r="E126" s="70" t="s">
        <v>255</v>
      </c>
      <c r="F126" s="70">
        <v>200</v>
      </c>
      <c r="G126" s="72"/>
    </row>
    <row r="127" spans="1:7" ht="27.75" customHeight="1">
      <c r="A127" s="74" t="s">
        <v>733</v>
      </c>
      <c r="B127" s="139"/>
      <c r="C127" s="71" t="s">
        <v>33</v>
      </c>
      <c r="D127" s="71" t="s">
        <v>95</v>
      </c>
      <c r="E127" s="70" t="s">
        <v>256</v>
      </c>
      <c r="F127" s="70"/>
      <c r="G127" s="72">
        <f>SUM(G128:G130)</f>
        <v>414.4</v>
      </c>
    </row>
    <row r="128" spans="1:7" ht="45" hidden="1">
      <c r="A128" s="22" t="s">
        <v>50</v>
      </c>
      <c r="B128" s="139"/>
      <c r="C128" s="71" t="s">
        <v>33</v>
      </c>
      <c r="D128" s="71" t="s">
        <v>95</v>
      </c>
      <c r="E128" s="70" t="s">
        <v>256</v>
      </c>
      <c r="F128" s="70">
        <v>100</v>
      </c>
      <c r="G128" s="72"/>
    </row>
    <row r="129" spans="1:7" ht="30">
      <c r="A129" s="74" t="s">
        <v>51</v>
      </c>
      <c r="B129" s="139"/>
      <c r="C129" s="71" t="s">
        <v>33</v>
      </c>
      <c r="D129" s="71" t="s">
        <v>95</v>
      </c>
      <c r="E129" s="70" t="s">
        <v>256</v>
      </c>
      <c r="F129" s="70">
        <v>200</v>
      </c>
      <c r="G129" s="72">
        <v>264.4</v>
      </c>
    </row>
    <row r="130" spans="1:7" ht="15">
      <c r="A130" s="74" t="s">
        <v>41</v>
      </c>
      <c r="B130" s="139"/>
      <c r="C130" s="71" t="s">
        <v>33</v>
      </c>
      <c r="D130" s="71" t="s">
        <v>95</v>
      </c>
      <c r="E130" s="70" t="s">
        <v>256</v>
      </c>
      <c r="F130" s="70">
        <v>300</v>
      </c>
      <c r="G130" s="72">
        <v>150</v>
      </c>
    </row>
    <row r="131" spans="1:7" ht="15">
      <c r="A131" s="74" t="s">
        <v>734</v>
      </c>
      <c r="B131" s="139"/>
      <c r="C131" s="71" t="s">
        <v>33</v>
      </c>
      <c r="D131" s="71" t="s">
        <v>95</v>
      </c>
      <c r="E131" s="70" t="s">
        <v>257</v>
      </c>
      <c r="F131" s="70"/>
      <c r="G131" s="72">
        <f>SUM(G132)</f>
        <v>135</v>
      </c>
    </row>
    <row r="132" spans="1:7" ht="30">
      <c r="A132" s="74" t="s">
        <v>51</v>
      </c>
      <c r="B132" s="139"/>
      <c r="C132" s="71" t="s">
        <v>33</v>
      </c>
      <c r="D132" s="71" t="s">
        <v>95</v>
      </c>
      <c r="E132" s="70" t="s">
        <v>257</v>
      </c>
      <c r="F132" s="70">
        <v>200</v>
      </c>
      <c r="G132" s="72">
        <f>135</f>
        <v>135</v>
      </c>
    </row>
    <row r="133" spans="1:7" ht="30">
      <c r="A133" s="74" t="s">
        <v>735</v>
      </c>
      <c r="B133" s="139"/>
      <c r="C133" s="71" t="s">
        <v>33</v>
      </c>
      <c r="D133" s="71" t="s">
        <v>95</v>
      </c>
      <c r="E133" s="70" t="s">
        <v>258</v>
      </c>
      <c r="F133" s="70"/>
      <c r="G133" s="72">
        <f>SUM(G134+G137)+G139</f>
        <v>4542.900000000001</v>
      </c>
    </row>
    <row r="134" spans="1:7" ht="75">
      <c r="A134" s="79" t="s">
        <v>227</v>
      </c>
      <c r="B134" s="139"/>
      <c r="C134" s="71" t="s">
        <v>33</v>
      </c>
      <c r="D134" s="71" t="s">
        <v>95</v>
      </c>
      <c r="E134" s="70" t="s">
        <v>478</v>
      </c>
      <c r="F134" s="70"/>
      <c r="G134" s="72">
        <f>SUM(G135)</f>
        <v>156.8</v>
      </c>
    </row>
    <row r="135" spans="1:7" ht="30">
      <c r="A135" s="74" t="s">
        <v>477</v>
      </c>
      <c r="B135" s="139"/>
      <c r="C135" s="71" t="s">
        <v>33</v>
      </c>
      <c r="D135" s="71" t="s">
        <v>95</v>
      </c>
      <c r="E135" s="70" t="s">
        <v>479</v>
      </c>
      <c r="F135" s="70"/>
      <c r="G135" s="72">
        <f>SUM(G136)</f>
        <v>156.8</v>
      </c>
    </row>
    <row r="136" spans="1:7" ht="30">
      <c r="A136" s="74" t="s">
        <v>260</v>
      </c>
      <c r="B136" s="139"/>
      <c r="C136" s="71" t="s">
        <v>33</v>
      </c>
      <c r="D136" s="71" t="s">
        <v>95</v>
      </c>
      <c r="E136" s="70" t="s">
        <v>479</v>
      </c>
      <c r="F136" s="70">
        <v>600</v>
      </c>
      <c r="G136" s="72">
        <v>156.8</v>
      </c>
    </row>
    <row r="137" spans="1:7" ht="45">
      <c r="A137" s="74" t="s">
        <v>25</v>
      </c>
      <c r="B137" s="139"/>
      <c r="C137" s="71" t="s">
        <v>33</v>
      </c>
      <c r="D137" s="71" t="s">
        <v>95</v>
      </c>
      <c r="E137" s="70" t="s">
        <v>259</v>
      </c>
      <c r="F137" s="70"/>
      <c r="G137" s="72">
        <f>SUM(G138)</f>
        <v>4386.1</v>
      </c>
    </row>
    <row r="138" spans="1:7" ht="30">
      <c r="A138" s="74" t="s">
        <v>260</v>
      </c>
      <c r="B138" s="139"/>
      <c r="C138" s="71" t="s">
        <v>33</v>
      </c>
      <c r="D138" s="71" t="s">
        <v>95</v>
      </c>
      <c r="E138" s="70" t="s">
        <v>259</v>
      </c>
      <c r="F138" s="70">
        <v>600</v>
      </c>
      <c r="G138" s="76">
        <f>3723.8+662.3</f>
        <v>4386.1</v>
      </c>
    </row>
    <row r="139" spans="1:7" ht="15" hidden="1">
      <c r="A139" s="74" t="s">
        <v>156</v>
      </c>
      <c r="B139" s="139"/>
      <c r="C139" s="71" t="s">
        <v>33</v>
      </c>
      <c r="D139" s="71" t="s">
        <v>95</v>
      </c>
      <c r="E139" s="70" t="s">
        <v>656</v>
      </c>
      <c r="F139" s="70"/>
      <c r="G139" s="76">
        <f>SUM(G140)</f>
        <v>0</v>
      </c>
    </row>
    <row r="140" spans="1:7" ht="15" hidden="1">
      <c r="A140" s="28" t="s">
        <v>606</v>
      </c>
      <c r="B140" s="139"/>
      <c r="C140" s="71" t="s">
        <v>33</v>
      </c>
      <c r="D140" s="71" t="s">
        <v>95</v>
      </c>
      <c r="E140" s="70" t="s">
        <v>657</v>
      </c>
      <c r="F140" s="70"/>
      <c r="G140" s="76">
        <f>SUM(G141)</f>
        <v>0</v>
      </c>
    </row>
    <row r="141" spans="1:7" ht="30" hidden="1">
      <c r="A141" s="74" t="s">
        <v>260</v>
      </c>
      <c r="B141" s="139"/>
      <c r="C141" s="71" t="s">
        <v>33</v>
      </c>
      <c r="D141" s="71" t="s">
        <v>95</v>
      </c>
      <c r="E141" s="70" t="s">
        <v>657</v>
      </c>
      <c r="F141" s="70">
        <v>600</v>
      </c>
      <c r="G141" s="76"/>
    </row>
    <row r="142" spans="1:7" ht="15">
      <c r="A142" s="169" t="s">
        <v>200</v>
      </c>
      <c r="B142" s="139"/>
      <c r="C142" s="71" t="s">
        <v>33</v>
      </c>
      <c r="D142" s="71" t="s">
        <v>95</v>
      </c>
      <c r="E142" s="70" t="s">
        <v>201</v>
      </c>
      <c r="F142" s="70"/>
      <c r="G142" s="72">
        <f>G143</f>
        <v>23191.9</v>
      </c>
    </row>
    <row r="143" spans="1:7" ht="15">
      <c r="A143" s="169" t="s">
        <v>99</v>
      </c>
      <c r="B143" s="139"/>
      <c r="C143" s="71" t="s">
        <v>33</v>
      </c>
      <c r="D143" s="71" t="s">
        <v>95</v>
      </c>
      <c r="E143" s="70" t="s">
        <v>110</v>
      </c>
      <c r="F143" s="70"/>
      <c r="G143" s="72">
        <f>SUM(G144:G145)</f>
        <v>23191.9</v>
      </c>
    </row>
    <row r="144" spans="1:7" ht="30">
      <c r="A144" s="74" t="s">
        <v>51</v>
      </c>
      <c r="B144" s="139"/>
      <c r="C144" s="71" t="s">
        <v>33</v>
      </c>
      <c r="D144" s="71" t="s">
        <v>95</v>
      </c>
      <c r="E144" s="70" t="s">
        <v>110</v>
      </c>
      <c r="F144" s="70">
        <v>200</v>
      </c>
      <c r="G144" s="72">
        <v>437.5</v>
      </c>
    </row>
    <row r="145" spans="1:7" ht="15">
      <c r="A145" s="74" t="s">
        <v>21</v>
      </c>
      <c r="B145" s="139"/>
      <c r="C145" s="71" t="s">
        <v>33</v>
      </c>
      <c r="D145" s="71" t="s">
        <v>95</v>
      </c>
      <c r="E145" s="70" t="s">
        <v>110</v>
      </c>
      <c r="F145" s="70">
        <v>800</v>
      </c>
      <c r="G145" s="72">
        <f>22754.4</f>
        <v>22754.4</v>
      </c>
    </row>
    <row r="146" spans="1:7" ht="15">
      <c r="A146" s="74" t="s">
        <v>261</v>
      </c>
      <c r="B146" s="139"/>
      <c r="C146" s="71" t="s">
        <v>53</v>
      </c>
      <c r="D146" s="71"/>
      <c r="E146" s="71"/>
      <c r="F146" s="71"/>
      <c r="G146" s="72">
        <f>SUM(G147)+G154</f>
        <v>27310.1</v>
      </c>
    </row>
    <row r="147" spans="1:7" ht="15">
      <c r="A147" s="176" t="s">
        <v>178</v>
      </c>
      <c r="B147" s="70"/>
      <c r="C147" s="71" t="s">
        <v>53</v>
      </c>
      <c r="D147" s="71" t="s">
        <v>12</v>
      </c>
      <c r="E147" s="71"/>
      <c r="F147" s="71"/>
      <c r="G147" s="72">
        <f>SUM(G148)</f>
        <v>7258.099999999999</v>
      </c>
    </row>
    <row r="148" spans="1:7" ht="45">
      <c r="A148" s="74" t="s">
        <v>810</v>
      </c>
      <c r="B148" s="139"/>
      <c r="C148" s="71" t="s">
        <v>53</v>
      </c>
      <c r="D148" s="71" t="s">
        <v>12</v>
      </c>
      <c r="E148" s="71" t="s">
        <v>491</v>
      </c>
      <c r="F148" s="71"/>
      <c r="G148" s="72">
        <f>SUM(G149)</f>
        <v>7258.099999999999</v>
      </c>
    </row>
    <row r="149" spans="1:7" ht="75">
      <c r="A149" s="79" t="s">
        <v>227</v>
      </c>
      <c r="B149" s="175"/>
      <c r="C149" s="71" t="s">
        <v>53</v>
      </c>
      <c r="D149" s="71" t="s">
        <v>12</v>
      </c>
      <c r="E149" s="71" t="s">
        <v>492</v>
      </c>
      <c r="F149" s="71"/>
      <c r="G149" s="72">
        <f>SUM(G150)</f>
        <v>7258.099999999999</v>
      </c>
    </row>
    <row r="150" spans="1:7" ht="30">
      <c r="A150" s="74" t="s">
        <v>262</v>
      </c>
      <c r="B150" s="139"/>
      <c r="C150" s="71" t="s">
        <v>53</v>
      </c>
      <c r="D150" s="71" t="s">
        <v>12</v>
      </c>
      <c r="E150" s="71" t="s">
        <v>493</v>
      </c>
      <c r="F150" s="71"/>
      <c r="G150" s="72">
        <f>SUM(G151:G153)</f>
        <v>7258.099999999999</v>
      </c>
    </row>
    <row r="151" spans="1:7" ht="45">
      <c r="A151" s="22" t="s">
        <v>50</v>
      </c>
      <c r="B151" s="139"/>
      <c r="C151" s="71" t="s">
        <v>53</v>
      </c>
      <c r="D151" s="71" t="s">
        <v>12</v>
      </c>
      <c r="E151" s="71" t="s">
        <v>493</v>
      </c>
      <c r="F151" s="71" t="s">
        <v>90</v>
      </c>
      <c r="G151" s="72">
        <v>4276.4</v>
      </c>
    </row>
    <row r="152" spans="1:7" ht="30">
      <c r="A152" s="74" t="s">
        <v>51</v>
      </c>
      <c r="B152" s="139"/>
      <c r="C152" s="71" t="s">
        <v>53</v>
      </c>
      <c r="D152" s="71" t="s">
        <v>12</v>
      </c>
      <c r="E152" s="71" t="s">
        <v>493</v>
      </c>
      <c r="F152" s="71" t="s">
        <v>92</v>
      </c>
      <c r="G152" s="72">
        <v>2883.7</v>
      </c>
    </row>
    <row r="153" spans="1:7" ht="15">
      <c r="A153" s="74" t="s">
        <v>21</v>
      </c>
      <c r="B153" s="139"/>
      <c r="C153" s="71" t="s">
        <v>53</v>
      </c>
      <c r="D153" s="71" t="s">
        <v>12</v>
      </c>
      <c r="E153" s="71" t="s">
        <v>493</v>
      </c>
      <c r="F153" s="71" t="s">
        <v>97</v>
      </c>
      <c r="G153" s="72">
        <v>98</v>
      </c>
    </row>
    <row r="154" spans="1:7" ht="30">
      <c r="A154" s="22" t="s">
        <v>334</v>
      </c>
      <c r="B154" s="75"/>
      <c r="C154" s="75" t="s">
        <v>53</v>
      </c>
      <c r="D154" s="75" t="s">
        <v>180</v>
      </c>
      <c r="E154" s="75"/>
      <c r="F154" s="75"/>
      <c r="G154" s="98">
        <f>SUM(G155+G174)</f>
        <v>20052</v>
      </c>
    </row>
    <row r="155" spans="1:7" ht="30">
      <c r="A155" s="22" t="s">
        <v>736</v>
      </c>
      <c r="B155" s="75"/>
      <c r="C155" s="75" t="s">
        <v>53</v>
      </c>
      <c r="D155" s="75" t="s">
        <v>180</v>
      </c>
      <c r="E155" s="75" t="s">
        <v>338</v>
      </c>
      <c r="F155" s="75"/>
      <c r="G155" s="98">
        <f>SUM(G156,G166,G170)</f>
        <v>19551.9</v>
      </c>
    </row>
    <row r="156" spans="1:7" ht="30">
      <c r="A156" s="22" t="s">
        <v>737</v>
      </c>
      <c r="B156" s="75"/>
      <c r="C156" s="75" t="s">
        <v>53</v>
      </c>
      <c r="D156" s="75" t="s">
        <v>180</v>
      </c>
      <c r="E156" s="75" t="s">
        <v>339</v>
      </c>
      <c r="F156" s="75"/>
      <c r="G156" s="98">
        <f>SUM(G157,G162)</f>
        <v>19142.5</v>
      </c>
    </row>
    <row r="157" spans="1:7" ht="15">
      <c r="A157" s="22" t="s">
        <v>34</v>
      </c>
      <c r="B157" s="75"/>
      <c r="C157" s="75" t="s">
        <v>53</v>
      </c>
      <c r="D157" s="75" t="s">
        <v>180</v>
      </c>
      <c r="E157" s="75" t="s">
        <v>340</v>
      </c>
      <c r="F157" s="75"/>
      <c r="G157" s="98">
        <f>SUM(G158)+G160</f>
        <v>1211.8</v>
      </c>
    </row>
    <row r="158" spans="1:7" ht="30">
      <c r="A158" s="22" t="s">
        <v>335</v>
      </c>
      <c r="B158" s="75"/>
      <c r="C158" s="75" t="s">
        <v>53</v>
      </c>
      <c r="D158" s="75" t="s">
        <v>180</v>
      </c>
      <c r="E158" s="75" t="s">
        <v>341</v>
      </c>
      <c r="F158" s="75"/>
      <c r="G158" s="98">
        <f>SUM(G159)</f>
        <v>1166.8</v>
      </c>
    </row>
    <row r="159" spans="1:7" ht="30">
      <c r="A159" s="22" t="s">
        <v>51</v>
      </c>
      <c r="B159" s="75"/>
      <c r="C159" s="75" t="s">
        <v>53</v>
      </c>
      <c r="D159" s="75" t="s">
        <v>180</v>
      </c>
      <c r="E159" s="75" t="s">
        <v>341</v>
      </c>
      <c r="F159" s="75" t="s">
        <v>92</v>
      </c>
      <c r="G159" s="98">
        <v>1166.8</v>
      </c>
    </row>
    <row r="160" spans="1:7" ht="30">
      <c r="A160" s="22" t="s">
        <v>336</v>
      </c>
      <c r="B160" s="75"/>
      <c r="C160" s="75" t="s">
        <v>53</v>
      </c>
      <c r="D160" s="75" t="s">
        <v>180</v>
      </c>
      <c r="E160" s="75" t="s">
        <v>342</v>
      </c>
      <c r="F160" s="75"/>
      <c r="G160" s="98">
        <f>SUM(G161)</f>
        <v>45</v>
      </c>
    </row>
    <row r="161" spans="1:7" ht="30">
      <c r="A161" s="22" t="s">
        <v>51</v>
      </c>
      <c r="B161" s="75"/>
      <c r="C161" s="75" t="s">
        <v>53</v>
      </c>
      <c r="D161" s="75" t="s">
        <v>180</v>
      </c>
      <c r="E161" s="75" t="s">
        <v>342</v>
      </c>
      <c r="F161" s="75" t="s">
        <v>92</v>
      </c>
      <c r="G161" s="98">
        <v>45</v>
      </c>
    </row>
    <row r="162" spans="1:7" ht="15">
      <c r="A162" s="22" t="s">
        <v>44</v>
      </c>
      <c r="B162" s="75"/>
      <c r="C162" s="75" t="s">
        <v>53</v>
      </c>
      <c r="D162" s="75" t="s">
        <v>180</v>
      </c>
      <c r="E162" s="75" t="s">
        <v>343</v>
      </c>
      <c r="F162" s="75"/>
      <c r="G162" s="98">
        <f>SUM(G163:G165)</f>
        <v>17930.7</v>
      </c>
    </row>
    <row r="163" spans="1:7" ht="45">
      <c r="A163" s="22" t="s">
        <v>50</v>
      </c>
      <c r="B163" s="75"/>
      <c r="C163" s="75" t="s">
        <v>53</v>
      </c>
      <c r="D163" s="75" t="s">
        <v>180</v>
      </c>
      <c r="E163" s="75" t="s">
        <v>343</v>
      </c>
      <c r="F163" s="75" t="s">
        <v>90</v>
      </c>
      <c r="G163" s="98">
        <v>14692.6</v>
      </c>
    </row>
    <row r="164" spans="1:7" ht="30">
      <c r="A164" s="22" t="s">
        <v>51</v>
      </c>
      <c r="B164" s="75"/>
      <c r="C164" s="75" t="s">
        <v>53</v>
      </c>
      <c r="D164" s="75" t="s">
        <v>180</v>
      </c>
      <c r="E164" s="75" t="s">
        <v>343</v>
      </c>
      <c r="F164" s="75" t="s">
        <v>92</v>
      </c>
      <c r="G164" s="98">
        <v>3218.3</v>
      </c>
    </row>
    <row r="165" spans="1:7" ht="15">
      <c r="A165" s="22" t="s">
        <v>21</v>
      </c>
      <c r="B165" s="75"/>
      <c r="C165" s="75" t="s">
        <v>53</v>
      </c>
      <c r="D165" s="75" t="s">
        <v>180</v>
      </c>
      <c r="E165" s="75" t="s">
        <v>343</v>
      </c>
      <c r="F165" s="75" t="s">
        <v>97</v>
      </c>
      <c r="G165" s="98">
        <v>19.8</v>
      </c>
    </row>
    <row r="166" spans="1:7" ht="45">
      <c r="A166" s="22" t="s">
        <v>337</v>
      </c>
      <c r="B166" s="75"/>
      <c r="C166" s="75" t="s">
        <v>53</v>
      </c>
      <c r="D166" s="75" t="s">
        <v>180</v>
      </c>
      <c r="E166" s="75" t="s">
        <v>344</v>
      </c>
      <c r="F166" s="75"/>
      <c r="G166" s="98">
        <f>SUM(G167)</f>
        <v>100</v>
      </c>
    </row>
    <row r="167" spans="1:7" ht="15">
      <c r="A167" s="22" t="s">
        <v>34</v>
      </c>
      <c r="B167" s="75"/>
      <c r="C167" s="75" t="s">
        <v>53</v>
      </c>
      <c r="D167" s="75" t="s">
        <v>180</v>
      </c>
      <c r="E167" s="75" t="s">
        <v>345</v>
      </c>
      <c r="F167" s="75"/>
      <c r="G167" s="98">
        <f>SUM(G168)</f>
        <v>100</v>
      </c>
    </row>
    <row r="168" spans="1:7" ht="30">
      <c r="A168" s="22" t="s">
        <v>336</v>
      </c>
      <c r="B168" s="75"/>
      <c r="C168" s="75" t="s">
        <v>53</v>
      </c>
      <c r="D168" s="75" t="s">
        <v>180</v>
      </c>
      <c r="E168" s="75" t="s">
        <v>346</v>
      </c>
      <c r="F168" s="75"/>
      <c r="G168" s="98">
        <f>SUM(G169)</f>
        <v>100</v>
      </c>
    </row>
    <row r="169" spans="1:7" ht="30">
      <c r="A169" s="22" t="s">
        <v>51</v>
      </c>
      <c r="B169" s="75"/>
      <c r="C169" s="75" t="s">
        <v>53</v>
      </c>
      <c r="D169" s="75" t="s">
        <v>180</v>
      </c>
      <c r="E169" s="75" t="s">
        <v>346</v>
      </c>
      <c r="F169" s="75" t="s">
        <v>92</v>
      </c>
      <c r="G169" s="98">
        <v>100</v>
      </c>
    </row>
    <row r="170" spans="1:7" ht="30">
      <c r="A170" s="22" t="s">
        <v>738</v>
      </c>
      <c r="B170" s="75"/>
      <c r="C170" s="75" t="s">
        <v>53</v>
      </c>
      <c r="D170" s="75" t="s">
        <v>180</v>
      </c>
      <c r="E170" s="75" t="s">
        <v>347</v>
      </c>
      <c r="F170" s="75"/>
      <c r="G170" s="98">
        <f>SUM(G171)</f>
        <v>309.4</v>
      </c>
    </row>
    <row r="171" spans="1:7" ht="15">
      <c r="A171" s="22" t="s">
        <v>34</v>
      </c>
      <c r="B171" s="75"/>
      <c r="C171" s="75" t="s">
        <v>53</v>
      </c>
      <c r="D171" s="75" t="s">
        <v>180</v>
      </c>
      <c r="E171" s="75" t="s">
        <v>348</v>
      </c>
      <c r="F171" s="75"/>
      <c r="G171" s="98">
        <f>SUM(G172)</f>
        <v>309.4</v>
      </c>
    </row>
    <row r="172" spans="1:7" ht="45">
      <c r="A172" s="22" t="s">
        <v>331</v>
      </c>
      <c r="B172" s="75"/>
      <c r="C172" s="75" t="s">
        <v>53</v>
      </c>
      <c r="D172" s="75" t="s">
        <v>180</v>
      </c>
      <c r="E172" s="75" t="s">
        <v>761</v>
      </c>
      <c r="F172" s="75"/>
      <c r="G172" s="98">
        <f>SUM(G173)</f>
        <v>309.4</v>
      </c>
    </row>
    <row r="173" spans="1:7" ht="30">
      <c r="A173" s="22" t="s">
        <v>51</v>
      </c>
      <c r="B173" s="75"/>
      <c r="C173" s="75" t="s">
        <v>53</v>
      </c>
      <c r="D173" s="75" t="s">
        <v>180</v>
      </c>
      <c r="E173" s="75" t="s">
        <v>761</v>
      </c>
      <c r="F173" s="75" t="s">
        <v>92</v>
      </c>
      <c r="G173" s="98">
        <v>309.4</v>
      </c>
    </row>
    <row r="174" spans="1:7" ht="15">
      <c r="A174" s="22" t="s">
        <v>200</v>
      </c>
      <c r="B174" s="75"/>
      <c r="C174" s="75" t="s">
        <v>53</v>
      </c>
      <c r="D174" s="75" t="s">
        <v>180</v>
      </c>
      <c r="E174" s="75" t="s">
        <v>201</v>
      </c>
      <c r="F174" s="75"/>
      <c r="G174" s="98">
        <f>SUM(G175)</f>
        <v>500.1</v>
      </c>
    </row>
    <row r="175" spans="1:7" ht="45">
      <c r="A175" s="22" t="s">
        <v>331</v>
      </c>
      <c r="B175" s="75"/>
      <c r="C175" s="75" t="s">
        <v>53</v>
      </c>
      <c r="D175" s="75" t="s">
        <v>180</v>
      </c>
      <c r="E175" s="75" t="s">
        <v>386</v>
      </c>
      <c r="F175" s="75"/>
      <c r="G175" s="98">
        <f>SUM(G177+G179)</f>
        <v>500.1</v>
      </c>
    </row>
    <row r="176" spans="1:7" ht="30">
      <c r="A176" s="22" t="s">
        <v>385</v>
      </c>
      <c r="B176" s="75"/>
      <c r="C176" s="75" t="s">
        <v>53</v>
      </c>
      <c r="D176" s="75" t="s">
        <v>180</v>
      </c>
      <c r="E176" s="75" t="s">
        <v>387</v>
      </c>
      <c r="F176" s="75"/>
      <c r="G176" s="98">
        <f>SUM(G177)</f>
        <v>500</v>
      </c>
    </row>
    <row r="177" spans="1:7" ht="29.25" customHeight="1">
      <c r="A177" s="22" t="s">
        <v>51</v>
      </c>
      <c r="B177" s="75"/>
      <c r="C177" s="75" t="s">
        <v>53</v>
      </c>
      <c r="D177" s="75" t="s">
        <v>180</v>
      </c>
      <c r="E177" s="75" t="s">
        <v>387</v>
      </c>
      <c r="F177" s="75" t="s">
        <v>92</v>
      </c>
      <c r="G177" s="98">
        <v>500</v>
      </c>
    </row>
    <row r="178" spans="1:7" ht="15">
      <c r="A178" s="22" t="s">
        <v>44</v>
      </c>
      <c r="B178" s="139"/>
      <c r="C178" s="75" t="s">
        <v>53</v>
      </c>
      <c r="D178" s="75" t="s">
        <v>180</v>
      </c>
      <c r="E178" s="70" t="s">
        <v>683</v>
      </c>
      <c r="F178" s="70"/>
      <c r="G178" s="72">
        <f>G179</f>
        <v>0.1</v>
      </c>
    </row>
    <row r="179" spans="1:7" ht="15">
      <c r="A179" s="74" t="s">
        <v>21</v>
      </c>
      <c r="B179" s="139"/>
      <c r="C179" s="75" t="s">
        <v>53</v>
      </c>
      <c r="D179" s="75" t="s">
        <v>180</v>
      </c>
      <c r="E179" s="70" t="s">
        <v>683</v>
      </c>
      <c r="F179" s="70">
        <v>800</v>
      </c>
      <c r="G179" s="72">
        <v>0.1</v>
      </c>
    </row>
    <row r="180" spans="1:7" ht="15">
      <c r="A180" s="74" t="s">
        <v>11</v>
      </c>
      <c r="B180" s="139"/>
      <c r="C180" s="71" t="s">
        <v>12</v>
      </c>
      <c r="D180" s="70"/>
      <c r="E180" s="70"/>
      <c r="F180" s="70"/>
      <c r="G180" s="72">
        <f>SUM(G216)+G187+G195+G181</f>
        <v>265640.9</v>
      </c>
    </row>
    <row r="181" spans="1:7" ht="15">
      <c r="A181" s="29" t="s">
        <v>797</v>
      </c>
      <c r="B181" s="177"/>
      <c r="C181" s="112" t="s">
        <v>12</v>
      </c>
      <c r="D181" s="112" t="s">
        <v>176</v>
      </c>
      <c r="E181" s="112"/>
      <c r="F181" s="112"/>
      <c r="G181" s="178">
        <f>SUM(G182)</f>
        <v>198.4</v>
      </c>
    </row>
    <row r="182" spans="1:7" ht="30">
      <c r="A182" s="29" t="s">
        <v>798</v>
      </c>
      <c r="B182" s="177"/>
      <c r="C182" s="112" t="s">
        <v>12</v>
      </c>
      <c r="D182" s="112" t="s">
        <v>176</v>
      </c>
      <c r="E182" s="112" t="s">
        <v>799</v>
      </c>
      <c r="F182" s="112"/>
      <c r="G182" s="178">
        <f>SUM(G183)</f>
        <v>198.4</v>
      </c>
    </row>
    <row r="183" spans="1:7" ht="30">
      <c r="A183" s="29" t="s">
        <v>800</v>
      </c>
      <c r="B183" s="177"/>
      <c r="C183" s="112" t="s">
        <v>12</v>
      </c>
      <c r="D183" s="112" t="s">
        <v>176</v>
      </c>
      <c r="E183" s="112" t="s">
        <v>801</v>
      </c>
      <c r="F183" s="112"/>
      <c r="G183" s="178">
        <f>SUM(G184)</f>
        <v>198.4</v>
      </c>
    </row>
    <row r="184" spans="1:7" ht="75">
      <c r="A184" s="113" t="s">
        <v>291</v>
      </c>
      <c r="B184" s="179"/>
      <c r="C184" s="112" t="s">
        <v>12</v>
      </c>
      <c r="D184" s="112" t="s">
        <v>176</v>
      </c>
      <c r="E184" s="112" t="s">
        <v>802</v>
      </c>
      <c r="F184" s="112"/>
      <c r="G184" s="178">
        <f>SUM(G185)</f>
        <v>198.4</v>
      </c>
    </row>
    <row r="185" spans="1:7" ht="60">
      <c r="A185" s="113" t="s">
        <v>803</v>
      </c>
      <c r="B185" s="179"/>
      <c r="C185" s="112" t="s">
        <v>12</v>
      </c>
      <c r="D185" s="112" t="s">
        <v>176</v>
      </c>
      <c r="E185" s="112" t="s">
        <v>804</v>
      </c>
      <c r="F185" s="112"/>
      <c r="G185" s="178">
        <f>SUM(G186)</f>
        <v>198.4</v>
      </c>
    </row>
    <row r="186" spans="1:7" ht="30">
      <c r="A186" s="29" t="s">
        <v>51</v>
      </c>
      <c r="B186" s="177"/>
      <c r="C186" s="112" t="s">
        <v>12</v>
      </c>
      <c r="D186" s="112" t="s">
        <v>176</v>
      </c>
      <c r="E186" s="112" t="s">
        <v>804</v>
      </c>
      <c r="F186" s="112" t="s">
        <v>92</v>
      </c>
      <c r="G186" s="178">
        <v>198.4</v>
      </c>
    </row>
    <row r="187" spans="1:7" ht="15">
      <c r="A187" s="22" t="s">
        <v>13</v>
      </c>
      <c r="B187" s="75"/>
      <c r="C187" s="75" t="s">
        <v>12</v>
      </c>
      <c r="D187" s="75" t="s">
        <v>14</v>
      </c>
      <c r="E187" s="75"/>
      <c r="F187" s="75"/>
      <c r="G187" s="98">
        <f>SUM(G188)</f>
        <v>103916.4</v>
      </c>
    </row>
    <row r="188" spans="1:7" ht="30">
      <c r="A188" s="22" t="s">
        <v>967</v>
      </c>
      <c r="B188" s="75"/>
      <c r="C188" s="75" t="s">
        <v>12</v>
      </c>
      <c r="D188" s="75" t="s">
        <v>14</v>
      </c>
      <c r="E188" s="75" t="s">
        <v>349</v>
      </c>
      <c r="F188" s="75"/>
      <c r="G188" s="98">
        <f>SUM(G189)</f>
        <v>103916.4</v>
      </c>
    </row>
    <row r="189" spans="1:7" ht="30">
      <c r="A189" s="22" t="s">
        <v>317</v>
      </c>
      <c r="B189" s="75"/>
      <c r="C189" s="75" t="s">
        <v>12</v>
      </c>
      <c r="D189" s="75" t="s">
        <v>14</v>
      </c>
      <c r="E189" s="75" t="s">
        <v>350</v>
      </c>
      <c r="F189" s="75"/>
      <c r="G189" s="98">
        <f>SUM(G190)</f>
        <v>103916.4</v>
      </c>
    </row>
    <row r="190" spans="1:7" ht="30">
      <c r="A190" s="22" t="s">
        <v>17</v>
      </c>
      <c r="B190" s="75"/>
      <c r="C190" s="75" t="s">
        <v>12</v>
      </c>
      <c r="D190" s="75" t="s">
        <v>14</v>
      </c>
      <c r="E190" s="75" t="s">
        <v>351</v>
      </c>
      <c r="F190" s="75"/>
      <c r="G190" s="98">
        <f>SUM(G191+G193)</f>
        <v>103916.4</v>
      </c>
    </row>
    <row r="191" spans="1:7" ht="15">
      <c r="A191" s="22" t="s">
        <v>19</v>
      </c>
      <c r="B191" s="75"/>
      <c r="C191" s="75" t="s">
        <v>12</v>
      </c>
      <c r="D191" s="75" t="s">
        <v>14</v>
      </c>
      <c r="E191" s="75" t="s">
        <v>352</v>
      </c>
      <c r="F191" s="75"/>
      <c r="G191" s="98">
        <f>SUM(G192)</f>
        <v>47960.4</v>
      </c>
    </row>
    <row r="192" spans="1:7" ht="15">
      <c r="A192" s="22" t="s">
        <v>21</v>
      </c>
      <c r="B192" s="75"/>
      <c r="C192" s="75" t="s">
        <v>12</v>
      </c>
      <c r="D192" s="75" t="s">
        <v>14</v>
      </c>
      <c r="E192" s="75" t="s">
        <v>352</v>
      </c>
      <c r="F192" s="75" t="s">
        <v>97</v>
      </c>
      <c r="G192" s="98">
        <v>47960.4</v>
      </c>
    </row>
    <row r="193" spans="1:7" ht="18.75" customHeight="1">
      <c r="A193" s="22" t="s">
        <v>318</v>
      </c>
      <c r="B193" s="75"/>
      <c r="C193" s="75" t="s">
        <v>12</v>
      </c>
      <c r="D193" s="75" t="s">
        <v>14</v>
      </c>
      <c r="E193" s="75" t="s">
        <v>353</v>
      </c>
      <c r="F193" s="75"/>
      <c r="G193" s="98">
        <f>SUM(G194)</f>
        <v>55956</v>
      </c>
    </row>
    <row r="194" spans="1:7" ht="21" customHeight="1">
      <c r="A194" s="22" t="s">
        <v>21</v>
      </c>
      <c r="B194" s="75"/>
      <c r="C194" s="75" t="s">
        <v>12</v>
      </c>
      <c r="D194" s="75" t="s">
        <v>14</v>
      </c>
      <c r="E194" s="75" t="s">
        <v>353</v>
      </c>
      <c r="F194" s="75" t="s">
        <v>97</v>
      </c>
      <c r="G194" s="98">
        <v>55956</v>
      </c>
    </row>
    <row r="195" spans="1:7" ht="15">
      <c r="A195" s="22" t="s">
        <v>319</v>
      </c>
      <c r="B195" s="75"/>
      <c r="C195" s="75" t="s">
        <v>12</v>
      </c>
      <c r="D195" s="75" t="s">
        <v>180</v>
      </c>
      <c r="E195" s="75"/>
      <c r="F195" s="75"/>
      <c r="G195" s="98">
        <f>SUM(G201,G209)+G213+G196</f>
        <v>150392.9</v>
      </c>
    </row>
    <row r="196" spans="1:7" ht="30">
      <c r="A196" s="22" t="s">
        <v>763</v>
      </c>
      <c r="B196" s="75"/>
      <c r="C196" s="75" t="s">
        <v>12</v>
      </c>
      <c r="D196" s="75" t="s">
        <v>180</v>
      </c>
      <c r="E196" s="75" t="s">
        <v>766</v>
      </c>
      <c r="F196" s="75"/>
      <c r="G196" s="98">
        <f>SUM(G197)</f>
        <v>43388.4</v>
      </c>
    </row>
    <row r="197" spans="1:7" ht="30">
      <c r="A197" s="22" t="s">
        <v>764</v>
      </c>
      <c r="B197" s="75"/>
      <c r="C197" s="75" t="s">
        <v>12</v>
      </c>
      <c r="D197" s="75" t="s">
        <v>180</v>
      </c>
      <c r="E197" s="75" t="s">
        <v>767</v>
      </c>
      <c r="F197" s="75"/>
      <c r="G197" s="98">
        <f>SUM(G198)</f>
        <v>43388.4</v>
      </c>
    </row>
    <row r="198" spans="1:7" ht="45">
      <c r="A198" s="22" t="s">
        <v>551</v>
      </c>
      <c r="B198" s="75"/>
      <c r="C198" s="75" t="s">
        <v>12</v>
      </c>
      <c r="D198" s="75" t="s">
        <v>180</v>
      </c>
      <c r="E198" s="75" t="s">
        <v>768</v>
      </c>
      <c r="F198" s="75"/>
      <c r="G198" s="98">
        <f>SUM(G199)</f>
        <v>43388.4</v>
      </c>
    </row>
    <row r="199" spans="1:7" ht="30">
      <c r="A199" s="22" t="s">
        <v>765</v>
      </c>
      <c r="B199" s="75"/>
      <c r="C199" s="75" t="s">
        <v>12</v>
      </c>
      <c r="D199" s="75" t="s">
        <v>180</v>
      </c>
      <c r="E199" s="75" t="s">
        <v>769</v>
      </c>
      <c r="F199" s="75"/>
      <c r="G199" s="98">
        <f>SUM(G200)</f>
        <v>43388.4</v>
      </c>
    </row>
    <row r="200" spans="1:7" ht="30">
      <c r="A200" s="22" t="s">
        <v>51</v>
      </c>
      <c r="B200" s="75"/>
      <c r="C200" s="75" t="s">
        <v>12</v>
      </c>
      <c r="D200" s="75" t="s">
        <v>180</v>
      </c>
      <c r="E200" s="75" t="s">
        <v>769</v>
      </c>
      <c r="F200" s="75" t="s">
        <v>92</v>
      </c>
      <c r="G200" s="98">
        <v>43388.4</v>
      </c>
    </row>
    <row r="201" spans="1:7" ht="30">
      <c r="A201" s="22" t="s">
        <v>967</v>
      </c>
      <c r="B201" s="75"/>
      <c r="C201" s="75" t="s">
        <v>12</v>
      </c>
      <c r="D201" s="75" t="s">
        <v>180</v>
      </c>
      <c r="E201" s="75" t="s">
        <v>349</v>
      </c>
      <c r="F201" s="75"/>
      <c r="G201" s="98">
        <f>SUM(G202)</f>
        <v>84553.5</v>
      </c>
    </row>
    <row r="202" spans="1:7" ht="20.25" customHeight="1">
      <c r="A202" s="22" t="s">
        <v>320</v>
      </c>
      <c r="B202" s="75"/>
      <c r="C202" s="75" t="s">
        <v>12</v>
      </c>
      <c r="D202" s="75" t="s">
        <v>180</v>
      </c>
      <c r="E202" s="75" t="s">
        <v>354</v>
      </c>
      <c r="F202" s="75"/>
      <c r="G202" s="98">
        <f>SUM(G203)+G207</f>
        <v>84553.5</v>
      </c>
    </row>
    <row r="203" spans="1:7" ht="21.75" customHeight="1">
      <c r="A203" s="22" t="s">
        <v>34</v>
      </c>
      <c r="B203" s="75"/>
      <c r="C203" s="75" t="s">
        <v>12</v>
      </c>
      <c r="D203" s="75" t="s">
        <v>180</v>
      </c>
      <c r="E203" s="75" t="s">
        <v>355</v>
      </c>
      <c r="F203" s="75"/>
      <c r="G203" s="98">
        <f>SUM(G204)</f>
        <v>84210.5</v>
      </c>
    </row>
    <row r="204" spans="1:7" ht="30">
      <c r="A204" s="22" t="s">
        <v>321</v>
      </c>
      <c r="B204" s="75"/>
      <c r="C204" s="75" t="s">
        <v>12</v>
      </c>
      <c r="D204" s="75" t="s">
        <v>180</v>
      </c>
      <c r="E204" s="75" t="s">
        <v>356</v>
      </c>
      <c r="F204" s="75"/>
      <c r="G204" s="98">
        <f>SUM(G205:G206)</f>
        <v>84210.5</v>
      </c>
    </row>
    <row r="205" spans="1:7" ht="30">
      <c r="A205" s="22" t="s">
        <v>51</v>
      </c>
      <c r="B205" s="75"/>
      <c r="C205" s="75" t="s">
        <v>12</v>
      </c>
      <c r="D205" s="75" t="s">
        <v>180</v>
      </c>
      <c r="E205" s="75" t="s">
        <v>356</v>
      </c>
      <c r="F205" s="75" t="s">
        <v>92</v>
      </c>
      <c r="G205" s="98">
        <v>84210.5</v>
      </c>
    </row>
    <row r="206" spans="1:7" ht="15" hidden="1">
      <c r="A206" s="22" t="s">
        <v>325</v>
      </c>
      <c r="B206" s="75"/>
      <c r="C206" s="75" t="s">
        <v>12</v>
      </c>
      <c r="D206" s="75" t="s">
        <v>180</v>
      </c>
      <c r="E206" s="75" t="s">
        <v>356</v>
      </c>
      <c r="F206" s="75" t="s">
        <v>288</v>
      </c>
      <c r="G206" s="98"/>
    </row>
    <row r="207" spans="1:7" ht="30">
      <c r="A207" s="22" t="s">
        <v>489</v>
      </c>
      <c r="B207" s="75"/>
      <c r="C207" s="75" t="s">
        <v>12</v>
      </c>
      <c r="D207" s="75" t="s">
        <v>180</v>
      </c>
      <c r="E207" s="75" t="s">
        <v>842</v>
      </c>
      <c r="F207" s="75"/>
      <c r="G207" s="98">
        <f>SUM(G208)</f>
        <v>343</v>
      </c>
    </row>
    <row r="208" spans="1:7" ht="15">
      <c r="A208" s="22" t="s">
        <v>325</v>
      </c>
      <c r="B208" s="75"/>
      <c r="C208" s="75" t="s">
        <v>12</v>
      </c>
      <c r="D208" s="75" t="s">
        <v>180</v>
      </c>
      <c r="E208" s="75" t="s">
        <v>842</v>
      </c>
      <c r="F208" s="75" t="s">
        <v>288</v>
      </c>
      <c r="G208" s="98">
        <v>343</v>
      </c>
    </row>
    <row r="209" spans="1:7" ht="30">
      <c r="A209" s="22" t="s">
        <v>968</v>
      </c>
      <c r="B209" s="75"/>
      <c r="C209" s="75" t="s">
        <v>12</v>
      </c>
      <c r="D209" s="75" t="s">
        <v>180</v>
      </c>
      <c r="E209" s="75" t="s">
        <v>357</v>
      </c>
      <c r="F209" s="75"/>
      <c r="G209" s="98">
        <f>SUM(G210)</f>
        <v>22451</v>
      </c>
    </row>
    <row r="210" spans="1:7" ht="15">
      <c r="A210" s="22" t="s">
        <v>34</v>
      </c>
      <c r="B210" s="75"/>
      <c r="C210" s="75" t="s">
        <v>12</v>
      </c>
      <c r="D210" s="75" t="s">
        <v>180</v>
      </c>
      <c r="E210" s="75" t="s">
        <v>358</v>
      </c>
      <c r="F210" s="75"/>
      <c r="G210" s="98">
        <f>SUM(G211)</f>
        <v>22451</v>
      </c>
    </row>
    <row r="211" spans="1:7" ht="30">
      <c r="A211" s="22" t="s">
        <v>321</v>
      </c>
      <c r="B211" s="75"/>
      <c r="C211" s="75" t="s">
        <v>12</v>
      </c>
      <c r="D211" s="75" t="s">
        <v>180</v>
      </c>
      <c r="E211" s="75" t="s">
        <v>359</v>
      </c>
      <c r="F211" s="75"/>
      <c r="G211" s="98">
        <f>SUM(G212)</f>
        <v>22451</v>
      </c>
    </row>
    <row r="212" spans="1:7" ht="27.75" customHeight="1">
      <c r="A212" s="22" t="s">
        <v>51</v>
      </c>
      <c r="B212" s="75"/>
      <c r="C212" s="75" t="s">
        <v>12</v>
      </c>
      <c r="D212" s="75" t="s">
        <v>180</v>
      </c>
      <c r="E212" s="75" t="s">
        <v>359</v>
      </c>
      <c r="F212" s="75" t="s">
        <v>92</v>
      </c>
      <c r="G212" s="98">
        <v>22451</v>
      </c>
    </row>
    <row r="213" spans="1:7" ht="30" hidden="1">
      <c r="A213" s="22" t="s">
        <v>740</v>
      </c>
      <c r="B213" s="75"/>
      <c r="C213" s="75" t="s">
        <v>12</v>
      </c>
      <c r="D213" s="75" t="s">
        <v>180</v>
      </c>
      <c r="E213" s="75" t="s">
        <v>360</v>
      </c>
      <c r="F213" s="75"/>
      <c r="G213" s="98">
        <f>SUM(G214)</f>
        <v>0</v>
      </c>
    </row>
    <row r="214" spans="1:7" ht="30" hidden="1">
      <c r="A214" s="22" t="s">
        <v>324</v>
      </c>
      <c r="B214" s="75"/>
      <c r="C214" s="75" t="s">
        <v>12</v>
      </c>
      <c r="D214" s="75" t="s">
        <v>180</v>
      </c>
      <c r="E214" s="75" t="s">
        <v>383</v>
      </c>
      <c r="F214" s="75"/>
      <c r="G214" s="98">
        <f>SUM(G215)</f>
        <v>0</v>
      </c>
    </row>
    <row r="215" spans="1:7" ht="15" hidden="1">
      <c r="A215" s="22" t="s">
        <v>325</v>
      </c>
      <c r="B215" s="75"/>
      <c r="C215" s="75" t="s">
        <v>12</v>
      </c>
      <c r="D215" s="75" t="s">
        <v>180</v>
      </c>
      <c r="E215" s="75" t="s">
        <v>383</v>
      </c>
      <c r="F215" s="75" t="s">
        <v>288</v>
      </c>
      <c r="G215" s="98"/>
    </row>
    <row r="216" spans="1:7" ht="15">
      <c r="A216" s="74" t="s">
        <v>22</v>
      </c>
      <c r="B216" s="139"/>
      <c r="C216" s="71" t="s">
        <v>12</v>
      </c>
      <c r="D216" s="71" t="s">
        <v>23</v>
      </c>
      <c r="E216" s="70"/>
      <c r="F216" s="70"/>
      <c r="G216" s="72">
        <f>SUM(G224+G244)+G238+G250+G255+G258+G217</f>
        <v>11133.2</v>
      </c>
    </row>
    <row r="217" spans="1:7" ht="45">
      <c r="A217" s="115" t="s">
        <v>871</v>
      </c>
      <c r="B217" s="139"/>
      <c r="C217" s="71" t="s">
        <v>12</v>
      </c>
      <c r="D217" s="71" t="s">
        <v>23</v>
      </c>
      <c r="E217" s="75" t="s">
        <v>873</v>
      </c>
      <c r="F217" s="70"/>
      <c r="G217" s="72">
        <f>SUM(G218)</f>
        <v>550</v>
      </c>
    </row>
    <row r="218" spans="1:7" ht="45">
      <c r="A218" s="115" t="s">
        <v>872</v>
      </c>
      <c r="B218" s="139"/>
      <c r="C218" s="71" t="s">
        <v>12</v>
      </c>
      <c r="D218" s="71" t="s">
        <v>23</v>
      </c>
      <c r="E218" s="75" t="s">
        <v>874</v>
      </c>
      <c r="F218" s="70"/>
      <c r="G218" s="72">
        <f>SUM(G219)</f>
        <v>550</v>
      </c>
    </row>
    <row r="219" spans="1:7" ht="45">
      <c r="A219" s="115" t="s">
        <v>551</v>
      </c>
      <c r="B219" s="139"/>
      <c r="C219" s="71" t="s">
        <v>12</v>
      </c>
      <c r="D219" s="71" t="s">
        <v>23</v>
      </c>
      <c r="E219" s="75" t="s">
        <v>875</v>
      </c>
      <c r="F219" s="70"/>
      <c r="G219" s="72">
        <f>SUM(G220)+G222</f>
        <v>550</v>
      </c>
    </row>
    <row r="220" spans="1:7" ht="30">
      <c r="A220" s="115" t="s">
        <v>878</v>
      </c>
      <c r="B220" s="139"/>
      <c r="C220" s="71" t="s">
        <v>12</v>
      </c>
      <c r="D220" s="71" t="s">
        <v>23</v>
      </c>
      <c r="E220" s="75" t="s">
        <v>876</v>
      </c>
      <c r="F220" s="70"/>
      <c r="G220" s="72">
        <f>SUM(G221)</f>
        <v>400</v>
      </c>
    </row>
    <row r="221" spans="1:7" ht="30">
      <c r="A221" s="115" t="s">
        <v>51</v>
      </c>
      <c r="B221" s="139"/>
      <c r="C221" s="71" t="s">
        <v>12</v>
      </c>
      <c r="D221" s="71" t="s">
        <v>23</v>
      </c>
      <c r="E221" s="75" t="s">
        <v>876</v>
      </c>
      <c r="F221" s="70">
        <v>200</v>
      </c>
      <c r="G221" s="72">
        <v>400</v>
      </c>
    </row>
    <row r="222" spans="1:7" ht="30">
      <c r="A222" s="115" t="s">
        <v>939</v>
      </c>
      <c r="B222" s="139"/>
      <c r="C222" s="71" t="s">
        <v>12</v>
      </c>
      <c r="D222" s="71" t="s">
        <v>23</v>
      </c>
      <c r="E222" s="75" t="s">
        <v>940</v>
      </c>
      <c r="F222" s="70"/>
      <c r="G222" s="72">
        <f>SUM(G223)</f>
        <v>150</v>
      </c>
    </row>
    <row r="223" spans="1:7" ht="30">
      <c r="A223" s="115" t="s">
        <v>51</v>
      </c>
      <c r="B223" s="139"/>
      <c r="C223" s="71" t="s">
        <v>12</v>
      </c>
      <c r="D223" s="71" t="s">
        <v>23</v>
      </c>
      <c r="E223" s="75" t="s">
        <v>940</v>
      </c>
      <c r="F223" s="70">
        <v>200</v>
      </c>
      <c r="G223" s="72">
        <v>150</v>
      </c>
    </row>
    <row r="224" spans="1:7" ht="15">
      <c r="A224" s="74" t="s">
        <v>739</v>
      </c>
      <c r="B224" s="139"/>
      <c r="C224" s="71" t="s">
        <v>12</v>
      </c>
      <c r="D224" s="71" t="s">
        <v>23</v>
      </c>
      <c r="E224" s="70" t="s">
        <v>263</v>
      </c>
      <c r="F224" s="70"/>
      <c r="G224" s="72">
        <f>SUM(G225+G232)</f>
        <v>3330</v>
      </c>
    </row>
    <row r="225" spans="1:7" ht="30">
      <c r="A225" s="74" t="s">
        <v>680</v>
      </c>
      <c r="B225" s="139"/>
      <c r="C225" s="71" t="s">
        <v>12</v>
      </c>
      <c r="D225" s="71" t="s">
        <v>23</v>
      </c>
      <c r="E225" s="71" t="s">
        <v>264</v>
      </c>
      <c r="F225" s="70"/>
      <c r="G225" s="72">
        <f>SUM(G229)+G226</f>
        <v>1500</v>
      </c>
    </row>
    <row r="226" spans="1:7" ht="45" hidden="1">
      <c r="A226" s="74" t="s">
        <v>551</v>
      </c>
      <c r="B226" s="139"/>
      <c r="C226" s="71" t="s">
        <v>12</v>
      </c>
      <c r="D226" s="71" t="s">
        <v>23</v>
      </c>
      <c r="E226" s="71" t="s">
        <v>717</v>
      </c>
      <c r="F226" s="70"/>
      <c r="G226" s="72">
        <f>SUM(G227)</f>
        <v>0</v>
      </c>
    </row>
    <row r="227" spans="1:7" ht="30" hidden="1">
      <c r="A227" s="74" t="s">
        <v>718</v>
      </c>
      <c r="B227" s="139"/>
      <c r="C227" s="71" t="s">
        <v>12</v>
      </c>
      <c r="D227" s="71" t="s">
        <v>23</v>
      </c>
      <c r="E227" s="71" t="s">
        <v>719</v>
      </c>
      <c r="F227" s="70"/>
      <c r="G227" s="72">
        <f>SUM(G228)</f>
        <v>0</v>
      </c>
    </row>
    <row r="228" spans="1:7" ht="15" hidden="1">
      <c r="A228" s="74" t="s">
        <v>21</v>
      </c>
      <c r="B228" s="139"/>
      <c r="C228" s="71" t="s">
        <v>12</v>
      </c>
      <c r="D228" s="71" t="s">
        <v>23</v>
      </c>
      <c r="E228" s="71" t="s">
        <v>719</v>
      </c>
      <c r="F228" s="70">
        <v>800</v>
      </c>
      <c r="G228" s="72"/>
    </row>
    <row r="229" spans="1:7" ht="30">
      <c r="A229" s="117" t="s">
        <v>17</v>
      </c>
      <c r="B229" s="180"/>
      <c r="C229" s="71" t="s">
        <v>12</v>
      </c>
      <c r="D229" s="71" t="s">
        <v>23</v>
      </c>
      <c r="E229" s="71" t="s">
        <v>469</v>
      </c>
      <c r="F229" s="70"/>
      <c r="G229" s="72">
        <f>SUM(G230)</f>
        <v>1500</v>
      </c>
    </row>
    <row r="230" spans="1:7" ht="15">
      <c r="A230" s="74" t="s">
        <v>265</v>
      </c>
      <c r="B230" s="139"/>
      <c r="C230" s="71" t="s">
        <v>12</v>
      </c>
      <c r="D230" s="71" t="s">
        <v>23</v>
      </c>
      <c r="E230" s="71" t="s">
        <v>316</v>
      </c>
      <c r="F230" s="71"/>
      <c r="G230" s="72">
        <f>SUM(G231)</f>
        <v>1500</v>
      </c>
    </row>
    <row r="231" spans="1:7" ht="15">
      <c r="A231" s="74" t="s">
        <v>21</v>
      </c>
      <c r="B231" s="139"/>
      <c r="C231" s="71" t="s">
        <v>12</v>
      </c>
      <c r="D231" s="71" t="s">
        <v>23</v>
      </c>
      <c r="E231" s="71" t="s">
        <v>316</v>
      </c>
      <c r="F231" s="71" t="s">
        <v>97</v>
      </c>
      <c r="G231" s="72">
        <v>1500</v>
      </c>
    </row>
    <row r="232" spans="1:7" ht="15">
      <c r="A232" s="74" t="s">
        <v>266</v>
      </c>
      <c r="B232" s="139"/>
      <c r="C232" s="71" t="s">
        <v>12</v>
      </c>
      <c r="D232" s="71" t="s">
        <v>23</v>
      </c>
      <c r="E232" s="71" t="s">
        <v>267</v>
      </c>
      <c r="F232" s="70"/>
      <c r="G232" s="72">
        <f>SUM(G233)</f>
        <v>1830</v>
      </c>
    </row>
    <row r="233" spans="1:7" ht="30">
      <c r="A233" s="117" t="s">
        <v>68</v>
      </c>
      <c r="B233" s="180"/>
      <c r="C233" s="71" t="s">
        <v>12</v>
      </c>
      <c r="D233" s="71" t="s">
        <v>23</v>
      </c>
      <c r="E233" s="71" t="s">
        <v>583</v>
      </c>
      <c r="F233" s="70"/>
      <c r="G233" s="72">
        <f>SUM(G234)+G236</f>
        <v>1830</v>
      </c>
    </row>
    <row r="234" spans="1:7" ht="30">
      <c r="A234" s="74" t="s">
        <v>590</v>
      </c>
      <c r="B234" s="139"/>
      <c r="C234" s="71" t="s">
        <v>12</v>
      </c>
      <c r="D234" s="71" t="s">
        <v>23</v>
      </c>
      <c r="E234" s="71" t="s">
        <v>314</v>
      </c>
      <c r="F234" s="71"/>
      <c r="G234" s="72">
        <f>SUM(G235)</f>
        <v>1830</v>
      </c>
    </row>
    <row r="235" spans="1:7" ht="30">
      <c r="A235" s="74" t="s">
        <v>260</v>
      </c>
      <c r="B235" s="139"/>
      <c r="C235" s="71" t="s">
        <v>12</v>
      </c>
      <c r="D235" s="71" t="s">
        <v>23</v>
      </c>
      <c r="E235" s="71" t="s">
        <v>314</v>
      </c>
      <c r="F235" s="71" t="s">
        <v>125</v>
      </c>
      <c r="G235" s="72">
        <v>1830</v>
      </c>
    </row>
    <row r="236" spans="1:7" ht="30" hidden="1">
      <c r="A236" s="74" t="s">
        <v>613</v>
      </c>
      <c r="B236" s="139"/>
      <c r="C236" s="71" t="s">
        <v>12</v>
      </c>
      <c r="D236" s="71" t="s">
        <v>23</v>
      </c>
      <c r="E236" s="71" t="s">
        <v>591</v>
      </c>
      <c r="F236" s="71"/>
      <c r="G236" s="72">
        <f>G237</f>
        <v>0</v>
      </c>
    </row>
    <row r="237" spans="1:7" ht="30" hidden="1">
      <c r="A237" s="74" t="s">
        <v>260</v>
      </c>
      <c r="B237" s="139"/>
      <c r="C237" s="71" t="s">
        <v>12</v>
      </c>
      <c r="D237" s="71" t="s">
        <v>23</v>
      </c>
      <c r="E237" s="71" t="s">
        <v>591</v>
      </c>
      <c r="F237" s="71" t="s">
        <v>125</v>
      </c>
      <c r="G237" s="72"/>
    </row>
    <row r="238" spans="1:7" ht="30">
      <c r="A238" s="22" t="s">
        <v>969</v>
      </c>
      <c r="B238" s="75"/>
      <c r="C238" s="75" t="s">
        <v>12</v>
      </c>
      <c r="D238" s="75" t="s">
        <v>23</v>
      </c>
      <c r="E238" s="75" t="s">
        <v>360</v>
      </c>
      <c r="F238" s="75"/>
      <c r="G238" s="98">
        <f>SUM(G239)</f>
        <v>5805.400000000001</v>
      </c>
    </row>
    <row r="239" spans="1:7" ht="30">
      <c r="A239" s="22" t="s">
        <v>741</v>
      </c>
      <c r="B239" s="75"/>
      <c r="C239" s="75" t="s">
        <v>12</v>
      </c>
      <c r="D239" s="75" t="s">
        <v>23</v>
      </c>
      <c r="E239" s="75" t="s">
        <v>361</v>
      </c>
      <c r="F239" s="75"/>
      <c r="G239" s="98">
        <f>SUM(G240)</f>
        <v>5805.400000000001</v>
      </c>
    </row>
    <row r="240" spans="1:7" ht="15">
      <c r="A240" s="22" t="s">
        <v>44</v>
      </c>
      <c r="B240" s="75"/>
      <c r="C240" s="75" t="s">
        <v>12</v>
      </c>
      <c r="D240" s="75" t="s">
        <v>23</v>
      </c>
      <c r="E240" s="75" t="s">
        <v>362</v>
      </c>
      <c r="F240" s="75"/>
      <c r="G240" s="98">
        <f>SUM(G241:G243)</f>
        <v>5805.400000000001</v>
      </c>
    </row>
    <row r="241" spans="1:7" ht="45">
      <c r="A241" s="22" t="s">
        <v>50</v>
      </c>
      <c r="B241" s="75"/>
      <c r="C241" s="75" t="s">
        <v>12</v>
      </c>
      <c r="D241" s="75" t="s">
        <v>23</v>
      </c>
      <c r="E241" s="75" t="s">
        <v>362</v>
      </c>
      <c r="F241" s="75" t="s">
        <v>90</v>
      </c>
      <c r="G241" s="98">
        <v>4777.5</v>
      </c>
    </row>
    <row r="242" spans="1:7" ht="30">
      <c r="A242" s="22" t="s">
        <v>51</v>
      </c>
      <c r="B242" s="75"/>
      <c r="C242" s="75" t="s">
        <v>12</v>
      </c>
      <c r="D242" s="75" t="s">
        <v>23</v>
      </c>
      <c r="E242" s="75" t="s">
        <v>362</v>
      </c>
      <c r="F242" s="75" t="s">
        <v>92</v>
      </c>
      <c r="G242" s="98">
        <v>1006.1</v>
      </c>
    </row>
    <row r="243" spans="1:7" ht="15">
      <c r="A243" s="22" t="s">
        <v>21</v>
      </c>
      <c r="B243" s="75"/>
      <c r="C243" s="75" t="s">
        <v>12</v>
      </c>
      <c r="D243" s="75" t="s">
        <v>23</v>
      </c>
      <c r="E243" s="75" t="s">
        <v>362</v>
      </c>
      <c r="F243" s="75" t="s">
        <v>97</v>
      </c>
      <c r="G243" s="98">
        <v>21.8</v>
      </c>
    </row>
    <row r="244" spans="1:7" ht="30">
      <c r="A244" s="74" t="s">
        <v>970</v>
      </c>
      <c r="B244" s="139"/>
      <c r="C244" s="71" t="s">
        <v>12</v>
      </c>
      <c r="D244" s="71" t="s">
        <v>23</v>
      </c>
      <c r="E244" s="70" t="s">
        <v>244</v>
      </c>
      <c r="F244" s="71"/>
      <c r="G244" s="72">
        <f>SUM(G245)+G247</f>
        <v>369</v>
      </c>
    </row>
    <row r="245" spans="1:7" ht="45">
      <c r="A245" s="74" t="s">
        <v>269</v>
      </c>
      <c r="B245" s="139"/>
      <c r="C245" s="71" t="s">
        <v>12</v>
      </c>
      <c r="D245" s="71" t="s">
        <v>23</v>
      </c>
      <c r="E245" s="70" t="s">
        <v>270</v>
      </c>
      <c r="F245" s="71"/>
      <c r="G245" s="72">
        <f>SUM(G246)</f>
        <v>319</v>
      </c>
    </row>
    <row r="246" spans="1:7" ht="30">
      <c r="A246" s="22" t="s">
        <v>51</v>
      </c>
      <c r="B246" s="139"/>
      <c r="C246" s="71" t="s">
        <v>12</v>
      </c>
      <c r="D246" s="71" t="s">
        <v>23</v>
      </c>
      <c r="E246" s="70" t="s">
        <v>270</v>
      </c>
      <c r="F246" s="71" t="s">
        <v>92</v>
      </c>
      <c r="G246" s="72">
        <v>319</v>
      </c>
    </row>
    <row r="247" spans="1:7" ht="30">
      <c r="A247" s="22" t="s">
        <v>878</v>
      </c>
      <c r="B247" s="139"/>
      <c r="C247" s="71" t="s">
        <v>12</v>
      </c>
      <c r="D247" s="71" t="s">
        <v>23</v>
      </c>
      <c r="E247" s="70" t="s">
        <v>880</v>
      </c>
      <c r="F247" s="71"/>
      <c r="G247" s="72">
        <f>SUM(G248)</f>
        <v>50</v>
      </c>
    </row>
    <row r="248" spans="1:7" ht="30">
      <c r="A248" s="22" t="s">
        <v>51</v>
      </c>
      <c r="B248" s="139"/>
      <c r="C248" s="71" t="s">
        <v>12</v>
      </c>
      <c r="D248" s="71" t="s">
        <v>23</v>
      </c>
      <c r="E248" s="70" t="s">
        <v>880</v>
      </c>
      <c r="F248" s="71" t="s">
        <v>92</v>
      </c>
      <c r="G248" s="72">
        <v>50</v>
      </c>
    </row>
    <row r="249" spans="1:7" ht="15" hidden="1">
      <c r="A249" s="22"/>
      <c r="B249" s="139"/>
      <c r="C249" s="71"/>
      <c r="D249" s="71"/>
      <c r="E249" s="70"/>
      <c r="F249" s="71"/>
      <c r="G249" s="72"/>
    </row>
    <row r="250" spans="1:7" ht="15" hidden="1">
      <c r="A250" s="22" t="s">
        <v>200</v>
      </c>
      <c r="B250" s="139"/>
      <c r="C250" s="71" t="s">
        <v>12</v>
      </c>
      <c r="D250" s="71" t="s">
        <v>23</v>
      </c>
      <c r="E250" s="70" t="s">
        <v>201</v>
      </c>
      <c r="F250" s="71"/>
      <c r="G250" s="72">
        <f>SUM(G253+G251)</f>
        <v>0</v>
      </c>
    </row>
    <row r="251" spans="1:7" ht="45" hidden="1">
      <c r="A251" s="74" t="s">
        <v>720</v>
      </c>
      <c r="B251" s="139"/>
      <c r="C251" s="71" t="s">
        <v>12</v>
      </c>
      <c r="D251" s="71" t="s">
        <v>23</v>
      </c>
      <c r="E251" s="70" t="s">
        <v>721</v>
      </c>
      <c r="F251" s="71"/>
      <c r="G251" s="72">
        <f>SUM(G252)</f>
        <v>0</v>
      </c>
    </row>
    <row r="252" spans="1:7" ht="30" hidden="1">
      <c r="A252" s="28" t="s">
        <v>260</v>
      </c>
      <c r="B252" s="139"/>
      <c r="C252" s="71" t="s">
        <v>12</v>
      </c>
      <c r="D252" s="71" t="s">
        <v>23</v>
      </c>
      <c r="E252" s="70" t="s">
        <v>721</v>
      </c>
      <c r="F252" s="71" t="s">
        <v>125</v>
      </c>
      <c r="G252" s="72"/>
    </row>
    <row r="253" spans="1:7" ht="15" hidden="1">
      <c r="A253" s="22" t="s">
        <v>44</v>
      </c>
      <c r="B253" s="139"/>
      <c r="C253" s="71" t="s">
        <v>12</v>
      </c>
      <c r="D253" s="71" t="s">
        <v>23</v>
      </c>
      <c r="E253" s="70" t="s">
        <v>683</v>
      </c>
      <c r="F253" s="71"/>
      <c r="G253" s="72">
        <f>SUM(G254)</f>
        <v>0</v>
      </c>
    </row>
    <row r="254" spans="1:7" ht="15" hidden="1">
      <c r="A254" s="22" t="s">
        <v>21</v>
      </c>
      <c r="B254" s="139"/>
      <c r="C254" s="71" t="s">
        <v>12</v>
      </c>
      <c r="D254" s="71" t="s">
        <v>23</v>
      </c>
      <c r="E254" s="70" t="s">
        <v>683</v>
      </c>
      <c r="F254" s="71" t="s">
        <v>97</v>
      </c>
      <c r="G254" s="72"/>
    </row>
    <row r="255" spans="1:7" ht="30">
      <c r="A255" s="22" t="s">
        <v>759</v>
      </c>
      <c r="B255" s="139"/>
      <c r="C255" s="71" t="s">
        <v>12</v>
      </c>
      <c r="D255" s="71" t="s">
        <v>23</v>
      </c>
      <c r="E255" s="70" t="s">
        <v>760</v>
      </c>
      <c r="F255" s="71"/>
      <c r="G255" s="72">
        <f>SUM(G256:G257)</f>
        <v>230</v>
      </c>
    </row>
    <row r="256" spans="1:7" ht="27.75" customHeight="1">
      <c r="A256" s="22" t="s">
        <v>51</v>
      </c>
      <c r="B256" s="139"/>
      <c r="C256" s="71" t="s">
        <v>12</v>
      </c>
      <c r="D256" s="71" t="s">
        <v>23</v>
      </c>
      <c r="E256" s="70" t="s">
        <v>760</v>
      </c>
      <c r="F256" s="71" t="s">
        <v>92</v>
      </c>
      <c r="G256" s="72">
        <v>230</v>
      </c>
    </row>
    <row r="257" spans="1:7" ht="30" hidden="1">
      <c r="A257" s="74" t="s">
        <v>260</v>
      </c>
      <c r="B257" s="139"/>
      <c r="C257" s="71" t="s">
        <v>12</v>
      </c>
      <c r="D257" s="71" t="s">
        <v>23</v>
      </c>
      <c r="E257" s="70" t="s">
        <v>760</v>
      </c>
      <c r="F257" s="71" t="s">
        <v>125</v>
      </c>
      <c r="G257" s="72"/>
    </row>
    <row r="258" spans="1:7" ht="17.25" customHeight="1">
      <c r="A258" s="22" t="s">
        <v>200</v>
      </c>
      <c r="B258" s="139"/>
      <c r="C258" s="71" t="s">
        <v>12</v>
      </c>
      <c r="D258" s="71" t="s">
        <v>23</v>
      </c>
      <c r="E258" s="70" t="s">
        <v>201</v>
      </c>
      <c r="F258" s="71"/>
      <c r="G258" s="72">
        <f>SUM(G259)+G261</f>
        <v>848.8</v>
      </c>
    </row>
    <row r="259" spans="1:7" ht="15">
      <c r="A259" s="22" t="s">
        <v>44</v>
      </c>
      <c r="B259" s="139"/>
      <c r="C259" s="71" t="s">
        <v>12</v>
      </c>
      <c r="D259" s="71" t="s">
        <v>23</v>
      </c>
      <c r="E259" s="70" t="s">
        <v>683</v>
      </c>
      <c r="F259" s="70"/>
      <c r="G259" s="72">
        <f>G260</f>
        <v>48.8</v>
      </c>
    </row>
    <row r="260" spans="1:7" ht="15">
      <c r="A260" s="74" t="s">
        <v>21</v>
      </c>
      <c r="B260" s="139"/>
      <c r="C260" s="71" t="s">
        <v>12</v>
      </c>
      <c r="D260" s="71" t="s">
        <v>23</v>
      </c>
      <c r="E260" s="70" t="s">
        <v>683</v>
      </c>
      <c r="F260" s="70">
        <v>800</v>
      </c>
      <c r="G260" s="72">
        <v>48.8</v>
      </c>
    </row>
    <row r="261" spans="1:7" ht="45">
      <c r="A261" s="22" t="s">
        <v>720</v>
      </c>
      <c r="B261" s="139"/>
      <c r="C261" s="71" t="s">
        <v>12</v>
      </c>
      <c r="D261" s="71" t="s">
        <v>23</v>
      </c>
      <c r="E261" s="70" t="s">
        <v>877</v>
      </c>
      <c r="F261" s="71"/>
      <c r="G261" s="72">
        <f>SUM(G262)</f>
        <v>800</v>
      </c>
    </row>
    <row r="262" spans="1:7" ht="30">
      <c r="A262" s="74" t="s">
        <v>260</v>
      </c>
      <c r="B262" s="139"/>
      <c r="C262" s="71" t="s">
        <v>12</v>
      </c>
      <c r="D262" s="71" t="s">
        <v>23</v>
      </c>
      <c r="E262" s="70" t="s">
        <v>877</v>
      </c>
      <c r="F262" s="71" t="s">
        <v>125</v>
      </c>
      <c r="G262" s="72">
        <v>800</v>
      </c>
    </row>
    <row r="263" spans="1:7" ht="15">
      <c r="A263" s="74" t="s">
        <v>271</v>
      </c>
      <c r="B263" s="139"/>
      <c r="C263" s="71" t="s">
        <v>176</v>
      </c>
      <c r="D263" s="71"/>
      <c r="E263" s="70"/>
      <c r="F263" s="71"/>
      <c r="G263" s="72">
        <f>SUM(G264+G277+G308+G352)</f>
        <v>220419.9</v>
      </c>
    </row>
    <row r="264" spans="1:7" ht="15" hidden="1">
      <c r="A264" s="74" t="s">
        <v>182</v>
      </c>
      <c r="B264" s="139"/>
      <c r="C264" s="71" t="s">
        <v>176</v>
      </c>
      <c r="D264" s="71" t="s">
        <v>33</v>
      </c>
      <c r="E264" s="70"/>
      <c r="F264" s="71"/>
      <c r="G264" s="72">
        <f>SUM(G274)+G270+G265</f>
        <v>0</v>
      </c>
    </row>
    <row r="265" spans="1:7" ht="45" hidden="1">
      <c r="A265" s="29" t="s">
        <v>655</v>
      </c>
      <c r="B265" s="71"/>
      <c r="C265" s="71" t="s">
        <v>176</v>
      </c>
      <c r="D265" s="71" t="s">
        <v>33</v>
      </c>
      <c r="E265" s="70" t="s">
        <v>658</v>
      </c>
      <c r="F265" s="71"/>
      <c r="G265" s="72">
        <f>SUM(G266)</f>
        <v>0</v>
      </c>
    </row>
    <row r="266" spans="1:7" ht="30" hidden="1">
      <c r="A266" s="29" t="s">
        <v>685</v>
      </c>
      <c r="B266" s="71"/>
      <c r="C266" s="71" t="s">
        <v>176</v>
      </c>
      <c r="D266" s="71" t="s">
        <v>33</v>
      </c>
      <c r="E266" s="70" t="s">
        <v>686</v>
      </c>
      <c r="F266" s="71"/>
      <c r="G266" s="72">
        <f>SUM(G267)</f>
        <v>0</v>
      </c>
    </row>
    <row r="267" spans="1:7" ht="45" hidden="1">
      <c r="A267" s="74" t="s">
        <v>633</v>
      </c>
      <c r="B267" s="71"/>
      <c r="C267" s="71" t="s">
        <v>176</v>
      </c>
      <c r="D267" s="71" t="s">
        <v>33</v>
      </c>
      <c r="E267" s="70" t="s">
        <v>687</v>
      </c>
      <c r="F267" s="71"/>
      <c r="G267" s="72">
        <f>SUM(G268)</f>
        <v>0</v>
      </c>
    </row>
    <row r="268" spans="1:7" ht="30" hidden="1">
      <c r="A268" s="74" t="s">
        <v>688</v>
      </c>
      <c r="B268" s="71"/>
      <c r="C268" s="71" t="s">
        <v>176</v>
      </c>
      <c r="D268" s="71" t="s">
        <v>33</v>
      </c>
      <c r="E268" s="70" t="s">
        <v>689</v>
      </c>
      <c r="F268" s="71"/>
      <c r="G268" s="72">
        <f>SUM(G269)</f>
        <v>0</v>
      </c>
    </row>
    <row r="269" spans="1:7" ht="30" hidden="1">
      <c r="A269" s="28" t="s">
        <v>287</v>
      </c>
      <c r="B269" s="71"/>
      <c r="C269" s="71" t="s">
        <v>176</v>
      </c>
      <c r="D269" s="71" t="s">
        <v>33</v>
      </c>
      <c r="E269" s="70" t="s">
        <v>689</v>
      </c>
      <c r="F269" s="71" t="s">
        <v>288</v>
      </c>
      <c r="G269" s="72"/>
    </row>
    <row r="270" spans="1:7" ht="30" hidden="1">
      <c r="A270" s="145" t="s">
        <v>653</v>
      </c>
      <c r="B270" s="139"/>
      <c r="C270" s="71" t="s">
        <v>176</v>
      </c>
      <c r="D270" s="71" t="s">
        <v>33</v>
      </c>
      <c r="E270" s="70" t="s">
        <v>650</v>
      </c>
      <c r="F270" s="71"/>
      <c r="G270" s="72">
        <f>SUM(G271)</f>
        <v>0</v>
      </c>
    </row>
    <row r="271" spans="1:7" ht="45" hidden="1">
      <c r="A271" s="74" t="s">
        <v>648</v>
      </c>
      <c r="B271" s="139"/>
      <c r="C271" s="71" t="s">
        <v>176</v>
      </c>
      <c r="D271" s="71" t="s">
        <v>33</v>
      </c>
      <c r="E271" s="70" t="s">
        <v>651</v>
      </c>
      <c r="F271" s="71"/>
      <c r="G271" s="72">
        <f>SUM(G272)</f>
        <v>0</v>
      </c>
    </row>
    <row r="272" spans="1:7" ht="60" hidden="1">
      <c r="A272" s="74" t="s">
        <v>649</v>
      </c>
      <c r="B272" s="139"/>
      <c r="C272" s="71" t="s">
        <v>176</v>
      </c>
      <c r="D272" s="71" t="s">
        <v>33</v>
      </c>
      <c r="E272" s="70" t="s">
        <v>652</v>
      </c>
      <c r="F272" s="71"/>
      <c r="G272" s="72">
        <f>SUM(G273)</f>
        <v>0</v>
      </c>
    </row>
    <row r="273" spans="1:7" ht="15" hidden="1">
      <c r="A273" s="22" t="s">
        <v>325</v>
      </c>
      <c r="B273" s="139"/>
      <c r="C273" s="71" t="s">
        <v>176</v>
      </c>
      <c r="D273" s="71" t="s">
        <v>33</v>
      </c>
      <c r="E273" s="70" t="s">
        <v>652</v>
      </c>
      <c r="F273" s="71" t="s">
        <v>288</v>
      </c>
      <c r="G273" s="72"/>
    </row>
    <row r="274" spans="1:7" ht="30" hidden="1">
      <c r="A274" s="74" t="s">
        <v>272</v>
      </c>
      <c r="B274" s="139"/>
      <c r="C274" s="71" t="s">
        <v>176</v>
      </c>
      <c r="D274" s="71" t="s">
        <v>33</v>
      </c>
      <c r="E274" s="70" t="s">
        <v>273</v>
      </c>
      <c r="F274" s="71"/>
      <c r="G274" s="72">
        <f>SUM(G275)</f>
        <v>0</v>
      </c>
    </row>
    <row r="275" spans="1:7" ht="15" hidden="1">
      <c r="A275" s="74" t="s">
        <v>274</v>
      </c>
      <c r="B275" s="139"/>
      <c r="C275" s="71" t="s">
        <v>275</v>
      </c>
      <c r="D275" s="71" t="s">
        <v>33</v>
      </c>
      <c r="E275" s="70" t="s">
        <v>276</v>
      </c>
      <c r="F275" s="71"/>
      <c r="G275" s="72">
        <f>SUM(G276)</f>
        <v>0</v>
      </c>
    </row>
    <row r="276" spans="1:7" ht="15" hidden="1">
      <c r="A276" s="74" t="s">
        <v>91</v>
      </c>
      <c r="B276" s="139"/>
      <c r="C276" s="71" t="s">
        <v>275</v>
      </c>
      <c r="D276" s="71" t="s">
        <v>33</v>
      </c>
      <c r="E276" s="70" t="s">
        <v>276</v>
      </c>
      <c r="F276" s="71" t="s">
        <v>92</v>
      </c>
      <c r="G276" s="72"/>
    </row>
    <row r="277" spans="1:7" ht="15">
      <c r="A277" s="22" t="s">
        <v>183</v>
      </c>
      <c r="B277" s="75"/>
      <c r="C277" s="75" t="s">
        <v>176</v>
      </c>
      <c r="D277" s="75" t="s">
        <v>43</v>
      </c>
      <c r="E277" s="75"/>
      <c r="F277" s="75"/>
      <c r="G277" s="98">
        <f>SUM(G278+G283+G288+G292)+G302</f>
        <v>46086.9</v>
      </c>
    </row>
    <row r="278" spans="1:7" ht="45">
      <c r="A278" s="29" t="s">
        <v>655</v>
      </c>
      <c r="B278" s="75"/>
      <c r="C278" s="75" t="s">
        <v>176</v>
      </c>
      <c r="D278" s="75" t="s">
        <v>43</v>
      </c>
      <c r="E278" s="101" t="s">
        <v>658</v>
      </c>
      <c r="F278" s="101"/>
      <c r="G278" s="131">
        <f>SUM(G279)</f>
        <v>0</v>
      </c>
    </row>
    <row r="279" spans="1:7" ht="15">
      <c r="A279" s="10" t="s">
        <v>326</v>
      </c>
      <c r="B279" s="75"/>
      <c r="C279" s="75" t="s">
        <v>176</v>
      </c>
      <c r="D279" s="75" t="s">
        <v>43</v>
      </c>
      <c r="E279" s="101" t="s">
        <v>659</v>
      </c>
      <c r="F279" s="101"/>
      <c r="G279" s="131">
        <f>SUM(G280)</f>
        <v>0</v>
      </c>
    </row>
    <row r="280" spans="1:7" ht="45">
      <c r="A280" s="28" t="s">
        <v>551</v>
      </c>
      <c r="B280" s="75"/>
      <c r="C280" s="75" t="s">
        <v>176</v>
      </c>
      <c r="D280" s="75" t="s">
        <v>43</v>
      </c>
      <c r="E280" s="101" t="s">
        <v>660</v>
      </c>
      <c r="F280" s="101"/>
      <c r="G280" s="131">
        <f>SUM(G281)</f>
        <v>0</v>
      </c>
    </row>
    <row r="281" spans="1:7" ht="45">
      <c r="A281" s="22" t="s">
        <v>667</v>
      </c>
      <c r="B281" s="75"/>
      <c r="C281" s="75" t="s">
        <v>176</v>
      </c>
      <c r="D281" s="75" t="s">
        <v>43</v>
      </c>
      <c r="E281" s="101" t="s">
        <v>666</v>
      </c>
      <c r="F281" s="101"/>
      <c r="G281" s="131">
        <f>SUM(G282)</f>
        <v>0</v>
      </c>
    </row>
    <row r="282" spans="1:7" ht="30">
      <c r="A282" s="22" t="s">
        <v>51</v>
      </c>
      <c r="B282" s="75"/>
      <c r="C282" s="75" t="s">
        <v>176</v>
      </c>
      <c r="D282" s="75" t="s">
        <v>43</v>
      </c>
      <c r="E282" s="101" t="s">
        <v>666</v>
      </c>
      <c r="F282" s="101" t="s">
        <v>92</v>
      </c>
      <c r="G282" s="131">
        <v>0</v>
      </c>
    </row>
    <row r="283" spans="1:7" ht="30">
      <c r="A283" s="22" t="s">
        <v>742</v>
      </c>
      <c r="B283" s="75"/>
      <c r="C283" s="75" t="s">
        <v>176</v>
      </c>
      <c r="D283" s="75" t="s">
        <v>43</v>
      </c>
      <c r="E283" s="75" t="s">
        <v>363</v>
      </c>
      <c r="F283" s="75"/>
      <c r="G283" s="98">
        <f>SUM(G284)</f>
        <v>38169.1</v>
      </c>
    </row>
    <row r="284" spans="1:7" ht="15">
      <c r="A284" s="22" t="s">
        <v>34</v>
      </c>
      <c r="B284" s="75"/>
      <c r="C284" s="75" t="s">
        <v>176</v>
      </c>
      <c r="D284" s="75" t="s">
        <v>43</v>
      </c>
      <c r="E284" s="75" t="s">
        <v>364</v>
      </c>
      <c r="F284" s="75"/>
      <c r="G284" s="98">
        <f>SUM(G285)</f>
        <v>38169.1</v>
      </c>
    </row>
    <row r="285" spans="1:7" ht="15">
      <c r="A285" s="22" t="s">
        <v>322</v>
      </c>
      <c r="B285" s="75"/>
      <c r="C285" s="75" t="s">
        <v>176</v>
      </c>
      <c r="D285" s="75" t="s">
        <v>43</v>
      </c>
      <c r="E285" s="75" t="s">
        <v>365</v>
      </c>
      <c r="F285" s="75"/>
      <c r="G285" s="98">
        <f>SUM(G286:G287)</f>
        <v>38169.1</v>
      </c>
    </row>
    <row r="286" spans="1:7" ht="30">
      <c r="A286" s="22" t="s">
        <v>51</v>
      </c>
      <c r="B286" s="75"/>
      <c r="C286" s="75" t="s">
        <v>176</v>
      </c>
      <c r="D286" s="75" t="s">
        <v>43</v>
      </c>
      <c r="E286" s="75" t="s">
        <v>365</v>
      </c>
      <c r="F286" s="75" t="s">
        <v>92</v>
      </c>
      <c r="G286" s="98">
        <v>6869.1</v>
      </c>
    </row>
    <row r="287" spans="1:7" ht="15">
      <c r="A287" s="22" t="s">
        <v>21</v>
      </c>
      <c r="B287" s="75"/>
      <c r="C287" s="75" t="s">
        <v>176</v>
      </c>
      <c r="D287" s="75" t="s">
        <v>43</v>
      </c>
      <c r="E287" s="75" t="s">
        <v>365</v>
      </c>
      <c r="F287" s="75" t="s">
        <v>97</v>
      </c>
      <c r="G287" s="98">
        <v>31300</v>
      </c>
    </row>
    <row r="288" spans="1:7" ht="30">
      <c r="A288" s="22" t="s">
        <v>743</v>
      </c>
      <c r="B288" s="75"/>
      <c r="C288" s="75" t="s">
        <v>176</v>
      </c>
      <c r="D288" s="75" t="s">
        <v>43</v>
      </c>
      <c r="E288" s="75" t="s">
        <v>366</v>
      </c>
      <c r="F288" s="75"/>
      <c r="G288" s="98">
        <f>SUM(G289)</f>
        <v>1165.7</v>
      </c>
    </row>
    <row r="289" spans="1:7" ht="15">
      <c r="A289" s="22" t="s">
        <v>34</v>
      </c>
      <c r="B289" s="75"/>
      <c r="C289" s="75" t="s">
        <v>176</v>
      </c>
      <c r="D289" s="75" t="s">
        <v>43</v>
      </c>
      <c r="E289" s="75" t="s">
        <v>367</v>
      </c>
      <c r="F289" s="75"/>
      <c r="G289" s="98">
        <f>SUM(G290)</f>
        <v>1165.7</v>
      </c>
    </row>
    <row r="290" spans="1:7" ht="15">
      <c r="A290" s="22" t="s">
        <v>322</v>
      </c>
      <c r="B290" s="75"/>
      <c r="C290" s="75" t="s">
        <v>176</v>
      </c>
      <c r="D290" s="75" t="s">
        <v>43</v>
      </c>
      <c r="E290" s="75" t="s">
        <v>368</v>
      </c>
      <c r="F290" s="75"/>
      <c r="G290" s="98">
        <f>SUM(G291:G291)</f>
        <v>1165.7</v>
      </c>
    </row>
    <row r="291" spans="1:7" ht="30">
      <c r="A291" s="22" t="s">
        <v>51</v>
      </c>
      <c r="B291" s="75"/>
      <c r="C291" s="75" t="s">
        <v>176</v>
      </c>
      <c r="D291" s="75" t="s">
        <v>43</v>
      </c>
      <c r="E291" s="75" t="s">
        <v>368</v>
      </c>
      <c r="F291" s="75" t="s">
        <v>92</v>
      </c>
      <c r="G291" s="98">
        <v>1165.7</v>
      </c>
    </row>
    <row r="292" spans="1:7" ht="30">
      <c r="A292" s="22" t="s">
        <v>281</v>
      </c>
      <c r="B292" s="75"/>
      <c r="C292" s="75" t="s">
        <v>176</v>
      </c>
      <c r="D292" s="75" t="s">
        <v>43</v>
      </c>
      <c r="E292" s="75" t="s">
        <v>282</v>
      </c>
      <c r="F292" s="75"/>
      <c r="G292" s="98">
        <f>SUM(G293,G296)</f>
        <v>171.8</v>
      </c>
    </row>
    <row r="293" spans="1:7" ht="30" hidden="1">
      <c r="A293" s="22" t="s">
        <v>323</v>
      </c>
      <c r="B293" s="75"/>
      <c r="C293" s="75" t="s">
        <v>176</v>
      </c>
      <c r="D293" s="75" t="s">
        <v>43</v>
      </c>
      <c r="E293" s="75" t="s">
        <v>369</v>
      </c>
      <c r="F293" s="75"/>
      <c r="G293" s="98">
        <f>SUM(G294)</f>
        <v>0</v>
      </c>
    </row>
    <row r="294" spans="1:7" ht="30" hidden="1">
      <c r="A294" s="22" t="s">
        <v>324</v>
      </c>
      <c r="B294" s="75"/>
      <c r="C294" s="75" t="s">
        <v>176</v>
      </c>
      <c r="D294" s="75" t="s">
        <v>43</v>
      </c>
      <c r="E294" s="75" t="s">
        <v>370</v>
      </c>
      <c r="F294" s="75"/>
      <c r="G294" s="98">
        <f>SUM(G295)</f>
        <v>0</v>
      </c>
    </row>
    <row r="295" spans="1:7" ht="15" hidden="1">
      <c r="A295" s="22" t="s">
        <v>325</v>
      </c>
      <c r="B295" s="75"/>
      <c r="C295" s="75" t="s">
        <v>176</v>
      </c>
      <c r="D295" s="75" t="s">
        <v>43</v>
      </c>
      <c r="E295" s="75" t="s">
        <v>370</v>
      </c>
      <c r="F295" s="75" t="s">
        <v>288</v>
      </c>
      <c r="G295" s="98"/>
    </row>
    <row r="296" spans="1:7" ht="15">
      <c r="A296" s="22" t="s">
        <v>326</v>
      </c>
      <c r="B296" s="75"/>
      <c r="C296" s="75" t="s">
        <v>176</v>
      </c>
      <c r="D296" s="75" t="s">
        <v>43</v>
      </c>
      <c r="E296" s="75" t="s">
        <v>371</v>
      </c>
      <c r="F296" s="75"/>
      <c r="G296" s="98">
        <f>SUM(G300)+G297</f>
        <v>171.8</v>
      </c>
    </row>
    <row r="297" spans="1:7" ht="15">
      <c r="A297" s="22" t="s">
        <v>34</v>
      </c>
      <c r="B297" s="75"/>
      <c r="C297" s="75" t="s">
        <v>176</v>
      </c>
      <c r="D297" s="75" t="s">
        <v>43</v>
      </c>
      <c r="E297" s="75" t="s">
        <v>722</v>
      </c>
      <c r="F297" s="75"/>
      <c r="G297" s="98">
        <f>SUM(G298)</f>
        <v>171.8</v>
      </c>
    </row>
    <row r="298" spans="1:7" ht="15">
      <c r="A298" s="22" t="s">
        <v>322</v>
      </c>
      <c r="B298" s="75"/>
      <c r="C298" s="75" t="s">
        <v>176</v>
      </c>
      <c r="D298" s="75" t="s">
        <v>43</v>
      </c>
      <c r="E298" s="75" t="s">
        <v>723</v>
      </c>
      <c r="F298" s="75"/>
      <c r="G298" s="98">
        <f>SUM(G299)</f>
        <v>171.8</v>
      </c>
    </row>
    <row r="299" spans="1:7" ht="27.75" customHeight="1">
      <c r="A299" s="22" t="s">
        <v>51</v>
      </c>
      <c r="B299" s="75"/>
      <c r="C299" s="75" t="s">
        <v>176</v>
      </c>
      <c r="D299" s="75" t="s">
        <v>43</v>
      </c>
      <c r="E299" s="75" t="s">
        <v>723</v>
      </c>
      <c r="F299" s="75" t="s">
        <v>92</v>
      </c>
      <c r="G299" s="98">
        <v>171.8</v>
      </c>
    </row>
    <row r="300" spans="1:7" ht="30" hidden="1">
      <c r="A300" s="22" t="s">
        <v>324</v>
      </c>
      <c r="B300" s="75"/>
      <c r="C300" s="75" t="s">
        <v>176</v>
      </c>
      <c r="D300" s="75" t="s">
        <v>43</v>
      </c>
      <c r="E300" s="75" t="s">
        <v>372</v>
      </c>
      <c r="F300" s="75"/>
      <c r="G300" s="98">
        <f>SUM(G301)</f>
        <v>0</v>
      </c>
    </row>
    <row r="301" spans="1:7" ht="15" hidden="1">
      <c r="A301" s="22" t="s">
        <v>325</v>
      </c>
      <c r="B301" s="75"/>
      <c r="C301" s="75" t="s">
        <v>176</v>
      </c>
      <c r="D301" s="75" t="s">
        <v>43</v>
      </c>
      <c r="E301" s="75" t="s">
        <v>372</v>
      </c>
      <c r="F301" s="75" t="s">
        <v>288</v>
      </c>
      <c r="G301" s="98"/>
    </row>
    <row r="302" spans="1:7" ht="31.5" customHeight="1">
      <c r="A302" s="22" t="s">
        <v>970</v>
      </c>
      <c r="B302" s="75"/>
      <c r="C302" s="75" t="s">
        <v>176</v>
      </c>
      <c r="D302" s="75" t="s">
        <v>43</v>
      </c>
      <c r="E302" s="75" t="s">
        <v>244</v>
      </c>
      <c r="F302" s="75"/>
      <c r="G302" s="98">
        <f>SUM(G303)</f>
        <v>6580.3</v>
      </c>
    </row>
    <row r="303" spans="1:7" ht="30">
      <c r="A303" s="22" t="s">
        <v>245</v>
      </c>
      <c r="B303" s="75"/>
      <c r="C303" s="75" t="s">
        <v>176</v>
      </c>
      <c r="D303" s="75" t="s">
        <v>43</v>
      </c>
      <c r="E303" s="75" t="s">
        <v>246</v>
      </c>
      <c r="F303" s="75"/>
      <c r="G303" s="98">
        <f>SUM(G304)</f>
        <v>6580.3</v>
      </c>
    </row>
    <row r="304" spans="1:7" ht="35.25" customHeight="1">
      <c r="A304" s="22" t="s">
        <v>79</v>
      </c>
      <c r="B304" s="75"/>
      <c r="C304" s="75" t="s">
        <v>176</v>
      </c>
      <c r="D304" s="75" t="s">
        <v>43</v>
      </c>
      <c r="E304" s="75" t="s">
        <v>247</v>
      </c>
      <c r="F304" s="75"/>
      <c r="G304" s="98">
        <f>SUM(G305)</f>
        <v>6580.3</v>
      </c>
    </row>
    <row r="305" spans="1:7" ht="30">
      <c r="A305" s="74" t="s">
        <v>774</v>
      </c>
      <c r="B305" s="75"/>
      <c r="C305" s="75" t="s">
        <v>176</v>
      </c>
      <c r="D305" s="75" t="s">
        <v>43</v>
      </c>
      <c r="E305" s="75" t="s">
        <v>249</v>
      </c>
      <c r="F305" s="75"/>
      <c r="G305" s="98">
        <f>SUM(G306:G307)</f>
        <v>6580.3</v>
      </c>
    </row>
    <row r="306" spans="1:7" ht="26.25" customHeight="1">
      <c r="A306" s="22" t="s">
        <v>51</v>
      </c>
      <c r="B306" s="75"/>
      <c r="C306" s="75" t="s">
        <v>176</v>
      </c>
      <c r="D306" s="75" t="s">
        <v>43</v>
      </c>
      <c r="E306" s="75" t="s">
        <v>249</v>
      </c>
      <c r="F306" s="75" t="s">
        <v>92</v>
      </c>
      <c r="G306" s="98">
        <v>2464.5</v>
      </c>
    </row>
    <row r="307" spans="1:7" ht="15">
      <c r="A307" s="22" t="s">
        <v>325</v>
      </c>
      <c r="B307" s="75"/>
      <c r="C307" s="75" t="s">
        <v>176</v>
      </c>
      <c r="D307" s="75" t="s">
        <v>43</v>
      </c>
      <c r="E307" s="75" t="s">
        <v>249</v>
      </c>
      <c r="F307" s="75" t="s">
        <v>288</v>
      </c>
      <c r="G307" s="98">
        <f>3500+4115.8-3500</f>
        <v>4115.8</v>
      </c>
    </row>
    <row r="308" spans="1:7" ht="15">
      <c r="A308" s="22" t="s">
        <v>184</v>
      </c>
      <c r="B308" s="75"/>
      <c r="C308" s="75" t="s">
        <v>176</v>
      </c>
      <c r="D308" s="75" t="s">
        <v>53</v>
      </c>
      <c r="E308" s="75"/>
      <c r="F308" s="75"/>
      <c r="G308" s="98">
        <f>SUM(G318,G333,G343)+G310+G337+G314</f>
        <v>161986.5</v>
      </c>
    </row>
    <row r="309" spans="1:7" ht="45" hidden="1">
      <c r="A309" s="29" t="s">
        <v>655</v>
      </c>
      <c r="B309" s="75"/>
      <c r="C309" s="75" t="s">
        <v>176</v>
      </c>
      <c r="D309" s="75" t="s">
        <v>53</v>
      </c>
      <c r="E309" s="75" t="s">
        <v>658</v>
      </c>
      <c r="F309" s="75"/>
      <c r="G309" s="98">
        <f>SUM(G310)</f>
        <v>0</v>
      </c>
    </row>
    <row r="310" spans="1:7" ht="15" hidden="1">
      <c r="A310" s="22" t="s">
        <v>669</v>
      </c>
      <c r="B310" s="75"/>
      <c r="C310" s="75" t="s">
        <v>176</v>
      </c>
      <c r="D310" s="75" t="s">
        <v>53</v>
      </c>
      <c r="E310" s="75" t="s">
        <v>668</v>
      </c>
      <c r="F310" s="75"/>
      <c r="G310" s="98">
        <f>SUM(G311)</f>
        <v>0</v>
      </c>
    </row>
    <row r="311" spans="1:7" ht="45" hidden="1">
      <c r="A311" s="28" t="s">
        <v>551</v>
      </c>
      <c r="B311" s="75"/>
      <c r="C311" s="75" t="s">
        <v>176</v>
      </c>
      <c r="D311" s="75" t="s">
        <v>53</v>
      </c>
      <c r="E311" s="75" t="s">
        <v>670</v>
      </c>
      <c r="F311" s="75"/>
      <c r="G311" s="98">
        <f>SUM(G312)</f>
        <v>0</v>
      </c>
    </row>
    <row r="312" spans="1:7" ht="15" hidden="1">
      <c r="A312" s="22" t="s">
        <v>681</v>
      </c>
      <c r="B312" s="75"/>
      <c r="C312" s="75" t="s">
        <v>176</v>
      </c>
      <c r="D312" s="75" t="s">
        <v>53</v>
      </c>
      <c r="E312" s="75" t="s">
        <v>671</v>
      </c>
      <c r="F312" s="75"/>
      <c r="G312" s="98">
        <f>SUM(G313)</f>
        <v>0</v>
      </c>
    </row>
    <row r="313" spans="1:7" ht="30" hidden="1">
      <c r="A313" s="22" t="s">
        <v>51</v>
      </c>
      <c r="B313" s="75"/>
      <c r="C313" s="75" t="s">
        <v>176</v>
      </c>
      <c r="D313" s="75" t="s">
        <v>53</v>
      </c>
      <c r="E313" s="75" t="s">
        <v>671</v>
      </c>
      <c r="F313" s="75" t="s">
        <v>92</v>
      </c>
      <c r="G313" s="98"/>
    </row>
    <row r="314" spans="1:7" ht="30">
      <c r="A314" s="29" t="s">
        <v>862</v>
      </c>
      <c r="B314" s="75"/>
      <c r="C314" s="75" t="s">
        <v>176</v>
      </c>
      <c r="D314" s="75" t="s">
        <v>53</v>
      </c>
      <c r="E314" s="75" t="s">
        <v>864</v>
      </c>
      <c r="F314" s="75"/>
      <c r="G314" s="98">
        <f>SUM(G315)</f>
        <v>49424.2</v>
      </c>
    </row>
    <row r="315" spans="1:7" ht="45">
      <c r="A315" s="28" t="s">
        <v>551</v>
      </c>
      <c r="B315" s="75"/>
      <c r="C315" s="75" t="s">
        <v>176</v>
      </c>
      <c r="D315" s="75" t="s">
        <v>53</v>
      </c>
      <c r="E315" s="75" t="s">
        <v>865</v>
      </c>
      <c r="F315" s="75"/>
      <c r="G315" s="98">
        <f>SUM(G316)</f>
        <v>49424.2</v>
      </c>
    </row>
    <row r="316" spans="1:7" ht="15">
      <c r="A316" s="22" t="s">
        <v>863</v>
      </c>
      <c r="B316" s="75"/>
      <c r="C316" s="75" t="s">
        <v>176</v>
      </c>
      <c r="D316" s="75" t="s">
        <v>53</v>
      </c>
      <c r="E316" s="75" t="s">
        <v>882</v>
      </c>
      <c r="F316" s="75"/>
      <c r="G316" s="98">
        <f>SUM(G317)</f>
        <v>49424.2</v>
      </c>
    </row>
    <row r="317" spans="1:7" ht="30">
      <c r="A317" s="22" t="s">
        <v>51</v>
      </c>
      <c r="B317" s="75"/>
      <c r="C317" s="75" t="s">
        <v>176</v>
      </c>
      <c r="D317" s="75" t="s">
        <v>53</v>
      </c>
      <c r="E317" s="75" t="s">
        <v>882</v>
      </c>
      <c r="F317" s="75" t="s">
        <v>92</v>
      </c>
      <c r="G317" s="98">
        <v>49424.2</v>
      </c>
    </row>
    <row r="318" spans="1:7" ht="30">
      <c r="A318" s="155" t="s">
        <v>966</v>
      </c>
      <c r="B318" s="138"/>
      <c r="C318" s="75" t="s">
        <v>176</v>
      </c>
      <c r="D318" s="75" t="s">
        <v>53</v>
      </c>
      <c r="E318" s="75" t="s">
        <v>373</v>
      </c>
      <c r="F318" s="75"/>
      <c r="G318" s="98">
        <f>SUM(G319,G326)+G331</f>
        <v>110863.50000000001</v>
      </c>
    </row>
    <row r="319" spans="1:7" ht="15">
      <c r="A319" s="22" t="s">
        <v>34</v>
      </c>
      <c r="B319" s="75"/>
      <c r="C319" s="75" t="s">
        <v>176</v>
      </c>
      <c r="D319" s="75" t="s">
        <v>53</v>
      </c>
      <c r="E319" s="75" t="s">
        <v>374</v>
      </c>
      <c r="F319" s="75"/>
      <c r="G319" s="98">
        <f>SUM(G320,G322,G324)</f>
        <v>98150.70000000001</v>
      </c>
    </row>
    <row r="320" spans="1:7" ht="15">
      <c r="A320" s="22" t="s">
        <v>327</v>
      </c>
      <c r="B320" s="75"/>
      <c r="C320" s="75" t="s">
        <v>176</v>
      </c>
      <c r="D320" s="75" t="s">
        <v>53</v>
      </c>
      <c r="E320" s="75" t="s">
        <v>375</v>
      </c>
      <c r="F320" s="75"/>
      <c r="G320" s="98">
        <f>SUM(G321)</f>
        <v>59361.4</v>
      </c>
    </row>
    <row r="321" spans="1:7" ht="30">
      <c r="A321" s="22" t="s">
        <v>51</v>
      </c>
      <c r="B321" s="75"/>
      <c r="C321" s="75" t="s">
        <v>176</v>
      </c>
      <c r="D321" s="75" t="s">
        <v>53</v>
      </c>
      <c r="E321" s="75" t="s">
        <v>375</v>
      </c>
      <c r="F321" s="75" t="s">
        <v>92</v>
      </c>
      <c r="G321" s="98">
        <v>59361.4</v>
      </c>
    </row>
    <row r="322" spans="1:7" ht="15">
      <c r="A322" s="22" t="s">
        <v>328</v>
      </c>
      <c r="B322" s="75"/>
      <c r="C322" s="75" t="s">
        <v>176</v>
      </c>
      <c r="D322" s="75" t="s">
        <v>53</v>
      </c>
      <c r="E322" s="75" t="s">
        <v>376</v>
      </c>
      <c r="F322" s="75"/>
      <c r="G322" s="98">
        <f>SUM(G323)</f>
        <v>1780</v>
      </c>
    </row>
    <row r="323" spans="1:7" ht="30">
      <c r="A323" s="22" t="s">
        <v>51</v>
      </c>
      <c r="B323" s="75"/>
      <c r="C323" s="75" t="s">
        <v>176</v>
      </c>
      <c r="D323" s="75" t="s">
        <v>53</v>
      </c>
      <c r="E323" s="75" t="s">
        <v>376</v>
      </c>
      <c r="F323" s="75" t="s">
        <v>92</v>
      </c>
      <c r="G323" s="98">
        <v>1780</v>
      </c>
    </row>
    <row r="324" spans="1:7" ht="15">
      <c r="A324" s="22" t="s">
        <v>329</v>
      </c>
      <c r="B324" s="75"/>
      <c r="C324" s="75" t="s">
        <v>176</v>
      </c>
      <c r="D324" s="75" t="s">
        <v>53</v>
      </c>
      <c r="E324" s="75" t="s">
        <v>377</v>
      </c>
      <c r="F324" s="75"/>
      <c r="G324" s="98">
        <f>SUM(G325)</f>
        <v>37009.3</v>
      </c>
    </row>
    <row r="325" spans="1:7" ht="30">
      <c r="A325" s="22" t="s">
        <v>51</v>
      </c>
      <c r="B325" s="75"/>
      <c r="C325" s="75" t="s">
        <v>176</v>
      </c>
      <c r="D325" s="75" t="s">
        <v>53</v>
      </c>
      <c r="E325" s="75" t="s">
        <v>377</v>
      </c>
      <c r="F325" s="75" t="s">
        <v>92</v>
      </c>
      <c r="G325" s="98">
        <v>37009.3</v>
      </c>
    </row>
    <row r="326" spans="1:7" ht="45">
      <c r="A326" s="22" t="s">
        <v>25</v>
      </c>
      <c r="B326" s="75"/>
      <c r="C326" s="75" t="s">
        <v>176</v>
      </c>
      <c r="D326" s="75" t="s">
        <v>53</v>
      </c>
      <c r="E326" s="75" t="s">
        <v>378</v>
      </c>
      <c r="F326" s="75"/>
      <c r="G326" s="98">
        <f>SUM(G329+G327)</f>
        <v>12166.6</v>
      </c>
    </row>
    <row r="327" spans="1:7" ht="15">
      <c r="A327" s="22" t="s">
        <v>328</v>
      </c>
      <c r="B327" s="75"/>
      <c r="C327" s="75" t="s">
        <v>176</v>
      </c>
      <c r="D327" s="75" t="s">
        <v>53</v>
      </c>
      <c r="E327" s="75" t="s">
        <v>682</v>
      </c>
      <c r="F327" s="75"/>
      <c r="G327" s="98">
        <f>SUM(G328)</f>
        <v>1009.4</v>
      </c>
    </row>
    <row r="328" spans="1:7" ht="30">
      <c r="A328" s="22" t="s">
        <v>260</v>
      </c>
      <c r="B328" s="75"/>
      <c r="C328" s="75" t="s">
        <v>176</v>
      </c>
      <c r="D328" s="75" t="s">
        <v>53</v>
      </c>
      <c r="E328" s="75" t="s">
        <v>682</v>
      </c>
      <c r="F328" s="75" t="s">
        <v>125</v>
      </c>
      <c r="G328" s="98">
        <v>1009.4</v>
      </c>
    </row>
    <row r="329" spans="1:7" ht="15">
      <c r="A329" s="22" t="s">
        <v>329</v>
      </c>
      <c r="B329" s="75"/>
      <c r="C329" s="75" t="s">
        <v>176</v>
      </c>
      <c r="D329" s="75" t="s">
        <v>53</v>
      </c>
      <c r="E329" s="75" t="s">
        <v>379</v>
      </c>
      <c r="F329" s="75"/>
      <c r="G329" s="98">
        <f>SUM(G330)</f>
        <v>11157.2</v>
      </c>
    </row>
    <row r="330" spans="1:7" ht="30">
      <c r="A330" s="22" t="s">
        <v>260</v>
      </c>
      <c r="B330" s="75"/>
      <c r="C330" s="75" t="s">
        <v>176</v>
      </c>
      <c r="D330" s="75" t="s">
        <v>53</v>
      </c>
      <c r="E330" s="75" t="s">
        <v>379</v>
      </c>
      <c r="F330" s="75" t="s">
        <v>125</v>
      </c>
      <c r="G330" s="98">
        <v>11157.2</v>
      </c>
    </row>
    <row r="331" spans="1:7" ht="30">
      <c r="A331" s="22" t="s">
        <v>324</v>
      </c>
      <c r="B331" s="75"/>
      <c r="C331" s="75" t="s">
        <v>176</v>
      </c>
      <c r="D331" s="75" t="s">
        <v>53</v>
      </c>
      <c r="E331" s="75" t="s">
        <v>770</v>
      </c>
      <c r="F331" s="75"/>
      <c r="G331" s="98">
        <f>SUM(G332)</f>
        <v>546.2</v>
      </c>
    </row>
    <row r="332" spans="1:7" ht="15">
      <c r="A332" s="22" t="s">
        <v>325</v>
      </c>
      <c r="B332" s="75"/>
      <c r="C332" s="75" t="s">
        <v>176</v>
      </c>
      <c r="D332" s="75" t="s">
        <v>53</v>
      </c>
      <c r="E332" s="75" t="s">
        <v>770</v>
      </c>
      <c r="F332" s="75" t="s">
        <v>288</v>
      </c>
      <c r="G332" s="98">
        <v>546.2</v>
      </c>
    </row>
    <row r="333" spans="1:7" ht="30">
      <c r="A333" s="22" t="s">
        <v>743</v>
      </c>
      <c r="B333" s="75"/>
      <c r="C333" s="75" t="s">
        <v>176</v>
      </c>
      <c r="D333" s="75" t="s">
        <v>53</v>
      </c>
      <c r="E333" s="75" t="s">
        <v>366</v>
      </c>
      <c r="F333" s="75"/>
      <c r="G333" s="98">
        <f>SUM(G334)</f>
        <v>1650</v>
      </c>
    </row>
    <row r="334" spans="1:7" ht="15">
      <c r="A334" s="22" t="s">
        <v>34</v>
      </c>
      <c r="B334" s="75"/>
      <c r="C334" s="75" t="s">
        <v>176</v>
      </c>
      <c r="D334" s="75" t="s">
        <v>53</v>
      </c>
      <c r="E334" s="75" t="s">
        <v>367</v>
      </c>
      <c r="F334" s="75"/>
      <c r="G334" s="98">
        <f>SUM(G335)</f>
        <v>1650</v>
      </c>
    </row>
    <row r="335" spans="1:7" ht="15">
      <c r="A335" s="22" t="s">
        <v>329</v>
      </c>
      <c r="B335" s="75"/>
      <c r="C335" s="75" t="s">
        <v>176</v>
      </c>
      <c r="D335" s="75" t="s">
        <v>53</v>
      </c>
      <c r="E335" s="75" t="s">
        <v>380</v>
      </c>
      <c r="F335" s="75"/>
      <c r="G335" s="98">
        <f>SUM(G336)</f>
        <v>1650</v>
      </c>
    </row>
    <row r="336" spans="1:7" ht="30">
      <c r="A336" s="22" t="s">
        <v>51</v>
      </c>
      <c r="B336" s="75"/>
      <c r="C336" s="75" t="s">
        <v>176</v>
      </c>
      <c r="D336" s="75" t="s">
        <v>53</v>
      </c>
      <c r="E336" s="75" t="s">
        <v>380</v>
      </c>
      <c r="F336" s="75" t="s">
        <v>92</v>
      </c>
      <c r="G336" s="98">
        <v>1650</v>
      </c>
    </row>
    <row r="337" spans="1:7" ht="30" hidden="1">
      <c r="A337" s="22" t="s">
        <v>843</v>
      </c>
      <c r="B337" s="75"/>
      <c r="C337" s="75" t="s">
        <v>176</v>
      </c>
      <c r="D337" s="75" t="s">
        <v>53</v>
      </c>
      <c r="E337" s="75" t="s">
        <v>725</v>
      </c>
      <c r="F337" s="75"/>
      <c r="G337" s="98">
        <f>SUM(G338)</f>
        <v>0</v>
      </c>
    </row>
    <row r="338" spans="1:7" ht="15" hidden="1">
      <c r="A338" s="22" t="s">
        <v>34</v>
      </c>
      <c r="B338" s="75"/>
      <c r="C338" s="75" t="s">
        <v>176</v>
      </c>
      <c r="D338" s="75" t="s">
        <v>53</v>
      </c>
      <c r="E338" s="75" t="s">
        <v>726</v>
      </c>
      <c r="F338" s="75"/>
      <c r="G338" s="98">
        <f>SUM(G339+G341)</f>
        <v>0</v>
      </c>
    </row>
    <row r="339" spans="1:7" ht="15" hidden="1">
      <c r="A339" s="22" t="s">
        <v>329</v>
      </c>
      <c r="B339" s="75"/>
      <c r="C339" s="75" t="s">
        <v>176</v>
      </c>
      <c r="D339" s="75" t="s">
        <v>53</v>
      </c>
      <c r="E339" s="75" t="s">
        <v>727</v>
      </c>
      <c r="F339" s="75"/>
      <c r="G339" s="98">
        <f>SUM(G340)</f>
        <v>0</v>
      </c>
    </row>
    <row r="340" spans="1:7" ht="30" hidden="1">
      <c r="A340" s="22" t="s">
        <v>51</v>
      </c>
      <c r="B340" s="75"/>
      <c r="C340" s="75" t="s">
        <v>176</v>
      </c>
      <c r="D340" s="75" t="s">
        <v>53</v>
      </c>
      <c r="E340" s="75" t="s">
        <v>727</v>
      </c>
      <c r="F340" s="75" t="s">
        <v>92</v>
      </c>
      <c r="G340" s="98"/>
    </row>
    <row r="341" spans="1:7" ht="30" hidden="1">
      <c r="A341" s="22" t="s">
        <v>866</v>
      </c>
      <c r="B341" s="75"/>
      <c r="C341" s="75" t="s">
        <v>176</v>
      </c>
      <c r="D341" s="75" t="s">
        <v>53</v>
      </c>
      <c r="E341" s="75" t="s">
        <v>867</v>
      </c>
      <c r="F341" s="75"/>
      <c r="G341" s="98">
        <f>SUM(G342)</f>
        <v>0</v>
      </c>
    </row>
    <row r="342" spans="1:7" ht="30" hidden="1">
      <c r="A342" s="22" t="s">
        <v>51</v>
      </c>
      <c r="B342" s="75"/>
      <c r="C342" s="75" t="s">
        <v>176</v>
      </c>
      <c r="D342" s="75" t="s">
        <v>53</v>
      </c>
      <c r="E342" s="75" t="s">
        <v>867</v>
      </c>
      <c r="F342" s="75" t="s">
        <v>92</v>
      </c>
      <c r="G342" s="98"/>
    </row>
    <row r="343" spans="1:7" ht="15">
      <c r="A343" s="22" t="s">
        <v>330</v>
      </c>
      <c r="B343" s="75"/>
      <c r="C343" s="75" t="s">
        <v>176</v>
      </c>
      <c r="D343" s="75" t="s">
        <v>53</v>
      </c>
      <c r="E343" s="75" t="s">
        <v>201</v>
      </c>
      <c r="F343" s="75"/>
      <c r="G343" s="98">
        <f>SUM(G344)+G347</f>
        <v>48.8</v>
      </c>
    </row>
    <row r="344" spans="1:7" ht="75" hidden="1">
      <c r="A344" s="155" t="s">
        <v>291</v>
      </c>
      <c r="B344" s="138"/>
      <c r="C344" s="75" t="s">
        <v>176</v>
      </c>
      <c r="D344" s="75" t="s">
        <v>53</v>
      </c>
      <c r="E344" s="75" t="s">
        <v>233</v>
      </c>
      <c r="F344" s="75"/>
      <c r="G344" s="98">
        <f>SUM(G345)</f>
        <v>0</v>
      </c>
    </row>
    <row r="345" spans="1:7" ht="60" hidden="1">
      <c r="A345" s="155" t="s">
        <v>382</v>
      </c>
      <c r="B345" s="138"/>
      <c r="C345" s="75" t="s">
        <v>176</v>
      </c>
      <c r="D345" s="75" t="s">
        <v>53</v>
      </c>
      <c r="E345" s="75" t="s">
        <v>381</v>
      </c>
      <c r="F345" s="75"/>
      <c r="G345" s="98">
        <f>SUM(G346)</f>
        <v>0</v>
      </c>
    </row>
    <row r="346" spans="1:7" ht="30" hidden="1">
      <c r="A346" s="22" t="s">
        <v>51</v>
      </c>
      <c r="B346" s="75"/>
      <c r="C346" s="75" t="s">
        <v>176</v>
      </c>
      <c r="D346" s="75" t="s">
        <v>53</v>
      </c>
      <c r="E346" s="75" t="s">
        <v>381</v>
      </c>
      <c r="F346" s="75" t="s">
        <v>92</v>
      </c>
      <c r="G346" s="98"/>
    </row>
    <row r="347" spans="1:7" ht="15">
      <c r="A347" s="74" t="s">
        <v>156</v>
      </c>
      <c r="B347" s="75"/>
      <c r="C347" s="75" t="s">
        <v>176</v>
      </c>
      <c r="D347" s="75" t="s">
        <v>53</v>
      </c>
      <c r="E347" s="75" t="s">
        <v>728</v>
      </c>
      <c r="F347" s="75"/>
      <c r="G347" s="98">
        <f>SUM(G348)+G350</f>
        <v>48.8</v>
      </c>
    </row>
    <row r="348" spans="1:7" ht="15" hidden="1">
      <c r="A348" s="28" t="s">
        <v>606</v>
      </c>
      <c r="B348" s="75"/>
      <c r="C348" s="75" t="s">
        <v>176</v>
      </c>
      <c r="D348" s="75" t="s">
        <v>53</v>
      </c>
      <c r="E348" s="75" t="s">
        <v>729</v>
      </c>
      <c r="F348" s="75"/>
      <c r="G348" s="98">
        <f>SUM(G349)</f>
        <v>0</v>
      </c>
    </row>
    <row r="349" spans="1:7" ht="30" hidden="1">
      <c r="A349" s="74" t="s">
        <v>260</v>
      </c>
      <c r="B349" s="75"/>
      <c r="C349" s="75" t="s">
        <v>176</v>
      </c>
      <c r="D349" s="75" t="s">
        <v>53</v>
      </c>
      <c r="E349" s="75" t="s">
        <v>729</v>
      </c>
      <c r="F349" s="75" t="s">
        <v>125</v>
      </c>
      <c r="G349" s="98"/>
    </row>
    <row r="350" spans="1:7" ht="15">
      <c r="A350" s="74" t="s">
        <v>156</v>
      </c>
      <c r="B350" s="75"/>
      <c r="C350" s="75" t="s">
        <v>176</v>
      </c>
      <c r="D350" s="75" t="s">
        <v>53</v>
      </c>
      <c r="E350" s="75" t="s">
        <v>868</v>
      </c>
      <c r="F350" s="75"/>
      <c r="G350" s="98">
        <f>SUM(G351)</f>
        <v>48.8</v>
      </c>
    </row>
    <row r="351" spans="1:7" ht="30">
      <c r="A351" s="74" t="s">
        <v>71</v>
      </c>
      <c r="B351" s="75"/>
      <c r="C351" s="75" t="s">
        <v>176</v>
      </c>
      <c r="D351" s="75" t="s">
        <v>53</v>
      </c>
      <c r="E351" s="75" t="s">
        <v>868</v>
      </c>
      <c r="F351" s="75" t="s">
        <v>125</v>
      </c>
      <c r="G351" s="98">
        <v>48.8</v>
      </c>
    </row>
    <row r="352" spans="1:7" ht="18.75" customHeight="1">
      <c r="A352" s="22" t="s">
        <v>185</v>
      </c>
      <c r="B352" s="75"/>
      <c r="C352" s="101" t="s">
        <v>176</v>
      </c>
      <c r="D352" s="101" t="s">
        <v>176</v>
      </c>
      <c r="E352" s="101"/>
      <c r="F352" s="101"/>
      <c r="G352" s="131">
        <f>SUM(G365)+G368+G353+G358+G375</f>
        <v>12346.5</v>
      </c>
    </row>
    <row r="353" spans="1:7" ht="45">
      <c r="A353" s="29" t="s">
        <v>655</v>
      </c>
      <c r="B353" s="75"/>
      <c r="C353" s="101" t="s">
        <v>176</v>
      </c>
      <c r="D353" s="101" t="s">
        <v>176</v>
      </c>
      <c r="E353" s="101" t="s">
        <v>658</v>
      </c>
      <c r="F353" s="101"/>
      <c r="G353" s="131">
        <f>SUM(G354)</f>
        <v>10000</v>
      </c>
    </row>
    <row r="354" spans="1:7" ht="15">
      <c r="A354" s="10" t="s">
        <v>326</v>
      </c>
      <c r="B354" s="75"/>
      <c r="C354" s="101" t="s">
        <v>176</v>
      </c>
      <c r="D354" s="101" t="s">
        <v>176</v>
      </c>
      <c r="E354" s="101" t="s">
        <v>659</v>
      </c>
      <c r="F354" s="101"/>
      <c r="G354" s="131">
        <f>SUM(G355)</f>
        <v>10000</v>
      </c>
    </row>
    <row r="355" spans="1:7" ht="45">
      <c r="A355" s="28" t="s">
        <v>551</v>
      </c>
      <c r="B355" s="75"/>
      <c r="C355" s="101" t="s">
        <v>176</v>
      </c>
      <c r="D355" s="101" t="s">
        <v>176</v>
      </c>
      <c r="E355" s="101" t="s">
        <v>660</v>
      </c>
      <c r="F355" s="101"/>
      <c r="G355" s="131">
        <f>SUM(G356)</f>
        <v>10000</v>
      </c>
    </row>
    <row r="356" spans="1:7" ht="15">
      <c r="A356" s="22" t="s">
        <v>662</v>
      </c>
      <c r="B356" s="75"/>
      <c r="C356" s="101" t="s">
        <v>176</v>
      </c>
      <c r="D356" s="101" t="s">
        <v>176</v>
      </c>
      <c r="E356" s="101" t="s">
        <v>661</v>
      </c>
      <c r="F356" s="101"/>
      <c r="G356" s="131">
        <f>SUM(G357)</f>
        <v>10000</v>
      </c>
    </row>
    <row r="357" spans="1:7" ht="15">
      <c r="A357" s="22" t="s">
        <v>325</v>
      </c>
      <c r="B357" s="75"/>
      <c r="C357" s="101" t="s">
        <v>176</v>
      </c>
      <c r="D357" s="101" t="s">
        <v>176</v>
      </c>
      <c r="E357" s="101" t="s">
        <v>661</v>
      </c>
      <c r="F357" s="101" t="s">
        <v>288</v>
      </c>
      <c r="G357" s="131">
        <v>10000</v>
      </c>
    </row>
    <row r="358" spans="1:7" ht="30">
      <c r="A358" s="22" t="s">
        <v>281</v>
      </c>
      <c r="B358" s="75"/>
      <c r="C358" s="101" t="s">
        <v>176</v>
      </c>
      <c r="D358" s="101" t="s">
        <v>176</v>
      </c>
      <c r="E358" s="75" t="s">
        <v>282</v>
      </c>
      <c r="F358" s="75"/>
      <c r="G358" s="98">
        <f>SUM(G359)+G362</f>
        <v>1039.3</v>
      </c>
    </row>
    <row r="359" spans="1:7" ht="30">
      <c r="A359" s="22" t="s">
        <v>323</v>
      </c>
      <c r="B359" s="75"/>
      <c r="C359" s="101" t="s">
        <v>176</v>
      </c>
      <c r="D359" s="101" t="s">
        <v>176</v>
      </c>
      <c r="E359" s="75" t="s">
        <v>369</v>
      </c>
      <c r="F359" s="75"/>
      <c r="G359" s="98">
        <f>SUM(G360)</f>
        <v>0</v>
      </c>
    </row>
    <row r="360" spans="1:7" ht="30">
      <c r="A360" s="22" t="s">
        <v>324</v>
      </c>
      <c r="B360" s="75"/>
      <c r="C360" s="101" t="s">
        <v>176</v>
      </c>
      <c r="D360" s="101" t="s">
        <v>176</v>
      </c>
      <c r="E360" s="75" t="s">
        <v>370</v>
      </c>
      <c r="F360" s="75"/>
      <c r="G360" s="98">
        <f>SUM(G361)</f>
        <v>0</v>
      </c>
    </row>
    <row r="361" spans="1:7" ht="15">
      <c r="A361" s="22" t="s">
        <v>325</v>
      </c>
      <c r="B361" s="75"/>
      <c r="C361" s="101" t="s">
        <v>176</v>
      </c>
      <c r="D361" s="101" t="s">
        <v>176</v>
      </c>
      <c r="E361" s="75" t="s">
        <v>370</v>
      </c>
      <c r="F361" s="75" t="s">
        <v>288</v>
      </c>
      <c r="G361" s="98">
        <v>0</v>
      </c>
    </row>
    <row r="362" spans="1:7" ht="15">
      <c r="A362" s="22" t="s">
        <v>326</v>
      </c>
      <c r="B362" s="75"/>
      <c r="C362" s="101" t="s">
        <v>176</v>
      </c>
      <c r="D362" s="101" t="s">
        <v>176</v>
      </c>
      <c r="E362" s="75" t="s">
        <v>371</v>
      </c>
      <c r="F362" s="75"/>
      <c r="G362" s="98">
        <f>SUM(G363)</f>
        <v>1039.3</v>
      </c>
    </row>
    <row r="363" spans="1:7" ht="30">
      <c r="A363" s="22" t="s">
        <v>324</v>
      </c>
      <c r="B363" s="75"/>
      <c r="C363" s="101" t="s">
        <v>176</v>
      </c>
      <c r="D363" s="101" t="s">
        <v>176</v>
      </c>
      <c r="E363" s="75" t="s">
        <v>372</v>
      </c>
      <c r="F363" s="75"/>
      <c r="G363" s="98">
        <f>SUM(G364)</f>
        <v>1039.3</v>
      </c>
    </row>
    <row r="364" spans="1:7" ht="15">
      <c r="A364" s="22" t="s">
        <v>325</v>
      </c>
      <c r="B364" s="75"/>
      <c r="C364" s="101" t="s">
        <v>176</v>
      </c>
      <c r="D364" s="101" t="s">
        <v>176</v>
      </c>
      <c r="E364" s="75" t="s">
        <v>372</v>
      </c>
      <c r="F364" s="75" t="s">
        <v>288</v>
      </c>
      <c r="G364" s="98">
        <v>1039.3</v>
      </c>
    </row>
    <row r="365" spans="1:7" ht="30">
      <c r="A365" s="22" t="s">
        <v>969</v>
      </c>
      <c r="B365" s="75"/>
      <c r="C365" s="101" t="s">
        <v>176</v>
      </c>
      <c r="D365" s="101" t="s">
        <v>176</v>
      </c>
      <c r="E365" s="101" t="s">
        <v>360</v>
      </c>
      <c r="F365" s="101"/>
      <c r="G365" s="131">
        <f>SUM(G366)</f>
        <v>659.2</v>
      </c>
    </row>
    <row r="366" spans="1:7" ht="30">
      <c r="A366" s="22" t="s">
        <v>324</v>
      </c>
      <c r="B366" s="75"/>
      <c r="C366" s="101" t="s">
        <v>176</v>
      </c>
      <c r="D366" s="101" t="s">
        <v>176</v>
      </c>
      <c r="E366" s="101" t="s">
        <v>383</v>
      </c>
      <c r="F366" s="101"/>
      <c r="G366" s="131">
        <f>SUM(G367)</f>
        <v>659.2</v>
      </c>
    </row>
    <row r="367" spans="1:7" ht="27" customHeight="1">
      <c r="A367" s="22" t="s">
        <v>325</v>
      </c>
      <c r="B367" s="75"/>
      <c r="C367" s="101" t="s">
        <v>176</v>
      </c>
      <c r="D367" s="101" t="s">
        <v>176</v>
      </c>
      <c r="E367" s="101" t="s">
        <v>383</v>
      </c>
      <c r="F367" s="101" t="s">
        <v>288</v>
      </c>
      <c r="G367" s="131">
        <v>659.2</v>
      </c>
    </row>
    <row r="368" spans="1:7" ht="30">
      <c r="A368" s="22" t="s">
        <v>971</v>
      </c>
      <c r="B368" s="75"/>
      <c r="C368" s="101" t="s">
        <v>176</v>
      </c>
      <c r="D368" s="101" t="s">
        <v>176</v>
      </c>
      <c r="E368" s="101" t="s">
        <v>273</v>
      </c>
      <c r="F368" s="101"/>
      <c r="G368" s="131">
        <f>SUM(G369)</f>
        <v>500</v>
      </c>
    </row>
    <row r="369" spans="1:7" ht="30">
      <c r="A369" s="22" t="s">
        <v>488</v>
      </c>
      <c r="B369" s="75"/>
      <c r="C369" s="101" t="s">
        <v>176</v>
      </c>
      <c r="D369" s="101" t="s">
        <v>176</v>
      </c>
      <c r="E369" s="101" t="s">
        <v>276</v>
      </c>
      <c r="F369" s="101"/>
      <c r="G369" s="131">
        <f>SUM(G371+G370)</f>
        <v>500</v>
      </c>
    </row>
    <row r="370" spans="1:7" ht="27.75" customHeight="1">
      <c r="A370" s="74" t="s">
        <v>51</v>
      </c>
      <c r="B370" s="75"/>
      <c r="C370" s="101" t="s">
        <v>176</v>
      </c>
      <c r="D370" s="101" t="s">
        <v>176</v>
      </c>
      <c r="E370" s="101" t="s">
        <v>276</v>
      </c>
      <c r="F370" s="101" t="s">
        <v>92</v>
      </c>
      <c r="G370" s="131">
        <v>500</v>
      </c>
    </row>
    <row r="371" spans="1:7" ht="30" hidden="1">
      <c r="A371" s="22" t="s">
        <v>489</v>
      </c>
      <c r="B371" s="75"/>
      <c r="C371" s="101" t="s">
        <v>176</v>
      </c>
      <c r="D371" s="101" t="s">
        <v>176</v>
      </c>
      <c r="E371" s="101" t="s">
        <v>490</v>
      </c>
      <c r="F371" s="101"/>
      <c r="G371" s="131">
        <f>SUM(G372)</f>
        <v>0</v>
      </c>
    </row>
    <row r="372" spans="1:7" ht="15" hidden="1">
      <c r="A372" s="22" t="s">
        <v>325</v>
      </c>
      <c r="B372" s="75"/>
      <c r="C372" s="101" t="s">
        <v>176</v>
      </c>
      <c r="D372" s="101" t="s">
        <v>176</v>
      </c>
      <c r="E372" s="101" t="s">
        <v>490</v>
      </c>
      <c r="F372" s="101" t="s">
        <v>288</v>
      </c>
      <c r="G372" s="131"/>
    </row>
    <row r="373" spans="1:7" ht="17.25" customHeight="1">
      <c r="A373" s="22" t="s">
        <v>200</v>
      </c>
      <c r="B373" s="75"/>
      <c r="C373" s="101" t="s">
        <v>176</v>
      </c>
      <c r="D373" s="101" t="s">
        <v>176</v>
      </c>
      <c r="E373" s="71" t="s">
        <v>201</v>
      </c>
      <c r="F373" s="101"/>
      <c r="G373" s="131">
        <f>SUM(G374)</f>
        <v>148</v>
      </c>
    </row>
    <row r="374" spans="1:7" ht="56.25" customHeight="1">
      <c r="A374" s="22" t="s">
        <v>849</v>
      </c>
      <c r="B374" s="75"/>
      <c r="C374" s="101" t="s">
        <v>176</v>
      </c>
      <c r="D374" s="101" t="s">
        <v>176</v>
      </c>
      <c r="E374" s="71" t="s">
        <v>233</v>
      </c>
      <c r="F374" s="101"/>
      <c r="G374" s="131">
        <f>SUM(G375)</f>
        <v>148</v>
      </c>
    </row>
    <row r="375" spans="1:7" ht="45">
      <c r="A375" s="74" t="s">
        <v>475</v>
      </c>
      <c r="B375" s="101"/>
      <c r="C375" s="101" t="s">
        <v>176</v>
      </c>
      <c r="D375" s="101" t="s">
        <v>176</v>
      </c>
      <c r="E375" s="71" t="s">
        <v>476</v>
      </c>
      <c r="F375" s="70"/>
      <c r="G375" s="72">
        <f>SUM(G376:G377)</f>
        <v>148</v>
      </c>
    </row>
    <row r="376" spans="1:7" ht="45">
      <c r="A376" s="22" t="s">
        <v>50</v>
      </c>
      <c r="B376" s="101"/>
      <c r="C376" s="101" t="s">
        <v>176</v>
      </c>
      <c r="D376" s="101" t="s">
        <v>176</v>
      </c>
      <c r="E376" s="71" t="s">
        <v>476</v>
      </c>
      <c r="F376" s="71" t="s">
        <v>90</v>
      </c>
      <c r="G376" s="72">
        <v>139.2</v>
      </c>
    </row>
    <row r="377" spans="1:7" ht="30">
      <c r="A377" s="74" t="s">
        <v>51</v>
      </c>
      <c r="B377" s="101"/>
      <c r="C377" s="101" t="s">
        <v>176</v>
      </c>
      <c r="D377" s="101" t="s">
        <v>176</v>
      </c>
      <c r="E377" s="71" t="s">
        <v>476</v>
      </c>
      <c r="F377" s="71" t="s">
        <v>92</v>
      </c>
      <c r="G377" s="72">
        <v>8.8</v>
      </c>
    </row>
    <row r="378" spans="1:7" ht="15">
      <c r="A378" s="74" t="s">
        <v>277</v>
      </c>
      <c r="B378" s="139"/>
      <c r="C378" s="71" t="s">
        <v>77</v>
      </c>
      <c r="D378" s="70"/>
      <c r="E378" s="70"/>
      <c r="F378" s="70"/>
      <c r="G378" s="72">
        <f>SUM(G379+G388)</f>
        <v>6270.5</v>
      </c>
    </row>
    <row r="379" spans="1:7" ht="15">
      <c r="A379" s="74" t="s">
        <v>278</v>
      </c>
      <c r="B379" s="139"/>
      <c r="C379" s="71" t="s">
        <v>77</v>
      </c>
      <c r="D379" s="71" t="s">
        <v>53</v>
      </c>
      <c r="E379" s="70"/>
      <c r="F379" s="70"/>
      <c r="G379" s="72">
        <f>SUM(G380)+G385</f>
        <v>5548.9</v>
      </c>
    </row>
    <row r="380" spans="1:7" ht="30">
      <c r="A380" s="74" t="s">
        <v>745</v>
      </c>
      <c r="B380" s="139"/>
      <c r="C380" s="71" t="s">
        <v>77</v>
      </c>
      <c r="D380" s="71" t="s">
        <v>53</v>
      </c>
      <c r="E380" s="70" t="s">
        <v>279</v>
      </c>
      <c r="F380" s="70"/>
      <c r="G380" s="72">
        <f>SUM(G381)</f>
        <v>5548.4</v>
      </c>
    </row>
    <row r="381" spans="1:7" ht="15">
      <c r="A381" s="74" t="s">
        <v>44</v>
      </c>
      <c r="B381" s="139"/>
      <c r="C381" s="71" t="s">
        <v>77</v>
      </c>
      <c r="D381" s="71" t="s">
        <v>53</v>
      </c>
      <c r="E381" s="70" t="s">
        <v>280</v>
      </c>
      <c r="F381" s="70"/>
      <c r="G381" s="72">
        <f>SUM(G382:G384)</f>
        <v>5548.4</v>
      </c>
    </row>
    <row r="382" spans="1:7" ht="45">
      <c r="A382" s="22" t="s">
        <v>50</v>
      </c>
      <c r="B382" s="139"/>
      <c r="C382" s="71" t="s">
        <v>77</v>
      </c>
      <c r="D382" s="71" t="s">
        <v>53</v>
      </c>
      <c r="E382" s="70" t="s">
        <v>280</v>
      </c>
      <c r="F382" s="71" t="s">
        <v>90</v>
      </c>
      <c r="G382" s="72">
        <v>4764.7</v>
      </c>
    </row>
    <row r="383" spans="1:7" ht="30">
      <c r="A383" s="74" t="s">
        <v>51</v>
      </c>
      <c r="B383" s="139"/>
      <c r="C383" s="71" t="s">
        <v>77</v>
      </c>
      <c r="D383" s="71" t="s">
        <v>53</v>
      </c>
      <c r="E383" s="70" t="s">
        <v>280</v>
      </c>
      <c r="F383" s="71" t="s">
        <v>92</v>
      </c>
      <c r="G383" s="72">
        <v>723.7</v>
      </c>
    </row>
    <row r="384" spans="1:7" ht="15">
      <c r="A384" s="74" t="s">
        <v>21</v>
      </c>
      <c r="B384" s="139"/>
      <c r="C384" s="71" t="s">
        <v>77</v>
      </c>
      <c r="D384" s="71" t="s">
        <v>53</v>
      </c>
      <c r="E384" s="70" t="s">
        <v>280</v>
      </c>
      <c r="F384" s="71" t="s">
        <v>97</v>
      </c>
      <c r="G384" s="72">
        <v>60</v>
      </c>
    </row>
    <row r="385" spans="1:7" ht="15">
      <c r="A385" s="22" t="s">
        <v>200</v>
      </c>
      <c r="B385" s="139"/>
      <c r="C385" s="71" t="s">
        <v>77</v>
      </c>
      <c r="D385" s="71" t="s">
        <v>53</v>
      </c>
      <c r="E385" s="71" t="s">
        <v>201</v>
      </c>
      <c r="F385" s="71"/>
      <c r="G385" s="72">
        <f>SUM(G386)</f>
        <v>0.5</v>
      </c>
    </row>
    <row r="386" spans="1:7" ht="15">
      <c r="A386" s="22" t="s">
        <v>44</v>
      </c>
      <c r="B386" s="139"/>
      <c r="C386" s="71" t="s">
        <v>77</v>
      </c>
      <c r="D386" s="71" t="s">
        <v>53</v>
      </c>
      <c r="E386" s="71" t="s">
        <v>683</v>
      </c>
      <c r="F386" s="71"/>
      <c r="G386" s="72">
        <f>SUM(G387)</f>
        <v>0.5</v>
      </c>
    </row>
    <row r="387" spans="1:7" ht="15">
      <c r="A387" s="74" t="s">
        <v>21</v>
      </c>
      <c r="B387" s="139"/>
      <c r="C387" s="71" t="s">
        <v>77</v>
      </c>
      <c r="D387" s="71" t="s">
        <v>53</v>
      </c>
      <c r="E387" s="71" t="s">
        <v>683</v>
      </c>
      <c r="F387" s="71" t="s">
        <v>97</v>
      </c>
      <c r="G387" s="72">
        <v>0.5</v>
      </c>
    </row>
    <row r="388" spans="1:7" ht="15">
      <c r="A388" s="74" t="s">
        <v>186</v>
      </c>
      <c r="B388" s="139"/>
      <c r="C388" s="71" t="s">
        <v>77</v>
      </c>
      <c r="D388" s="71" t="s">
        <v>176</v>
      </c>
      <c r="E388" s="70"/>
      <c r="F388" s="70"/>
      <c r="G388" s="72">
        <f>SUM(G389)</f>
        <v>721.6</v>
      </c>
    </row>
    <row r="389" spans="1:7" ht="30">
      <c r="A389" s="74" t="s">
        <v>745</v>
      </c>
      <c r="B389" s="139"/>
      <c r="C389" s="71" t="s">
        <v>77</v>
      </c>
      <c r="D389" s="71" t="s">
        <v>176</v>
      </c>
      <c r="E389" s="70" t="s">
        <v>279</v>
      </c>
      <c r="F389" s="70"/>
      <c r="G389" s="72">
        <f>SUM(G390)</f>
        <v>721.6</v>
      </c>
    </row>
    <row r="390" spans="1:7" ht="15">
      <c r="A390" s="74" t="s">
        <v>34</v>
      </c>
      <c r="B390" s="139"/>
      <c r="C390" s="71" t="s">
        <v>77</v>
      </c>
      <c r="D390" s="71" t="s">
        <v>176</v>
      </c>
      <c r="E390" s="70" t="s">
        <v>290</v>
      </c>
      <c r="F390" s="70"/>
      <c r="G390" s="72">
        <f>SUM(G391)+G393</f>
        <v>721.6</v>
      </c>
    </row>
    <row r="391" spans="1:7" ht="45" hidden="1">
      <c r="A391" s="74" t="s">
        <v>331</v>
      </c>
      <c r="B391" s="139"/>
      <c r="C391" s="71" t="s">
        <v>77</v>
      </c>
      <c r="D391" s="71" t="s">
        <v>176</v>
      </c>
      <c r="E391" s="70" t="s">
        <v>332</v>
      </c>
      <c r="F391" s="70"/>
      <c r="G391" s="72">
        <f>SUM(G392)</f>
        <v>0</v>
      </c>
    </row>
    <row r="392" spans="1:7" ht="15" hidden="1">
      <c r="A392" s="74" t="s">
        <v>91</v>
      </c>
      <c r="B392" s="139"/>
      <c r="C392" s="71" t="s">
        <v>77</v>
      </c>
      <c r="D392" s="71" t="s">
        <v>176</v>
      </c>
      <c r="E392" s="70" t="s">
        <v>332</v>
      </c>
      <c r="F392" s="71" t="s">
        <v>92</v>
      </c>
      <c r="G392" s="72"/>
    </row>
    <row r="393" spans="1:7" ht="45">
      <c r="A393" s="74" t="s">
        <v>331</v>
      </c>
      <c r="B393" s="139"/>
      <c r="C393" s="71" t="s">
        <v>77</v>
      </c>
      <c r="D393" s="71" t="s">
        <v>176</v>
      </c>
      <c r="E393" s="70" t="s">
        <v>332</v>
      </c>
      <c r="F393" s="70"/>
      <c r="G393" s="72">
        <f>SUM(G394:G395)</f>
        <v>721.6</v>
      </c>
    </row>
    <row r="394" spans="1:7" ht="45">
      <c r="A394" s="22" t="s">
        <v>50</v>
      </c>
      <c r="B394" s="139"/>
      <c r="C394" s="71" t="s">
        <v>77</v>
      </c>
      <c r="D394" s="71" t="s">
        <v>176</v>
      </c>
      <c r="E394" s="70" t="s">
        <v>332</v>
      </c>
      <c r="F394" s="70">
        <v>100</v>
      </c>
      <c r="G394" s="72">
        <v>0</v>
      </c>
    </row>
    <row r="395" spans="1:7" ht="30">
      <c r="A395" s="74" t="s">
        <v>51</v>
      </c>
      <c r="B395" s="139"/>
      <c r="C395" s="71" t="s">
        <v>77</v>
      </c>
      <c r="D395" s="71" t="s">
        <v>176</v>
      </c>
      <c r="E395" s="70" t="s">
        <v>332</v>
      </c>
      <c r="F395" s="71" t="s">
        <v>92</v>
      </c>
      <c r="G395" s="72">
        <v>721.6</v>
      </c>
    </row>
    <row r="396" spans="1:7" ht="21" customHeight="1" hidden="1">
      <c r="A396" s="22" t="s">
        <v>115</v>
      </c>
      <c r="B396" s="75"/>
      <c r="C396" s="101" t="s">
        <v>116</v>
      </c>
      <c r="D396" s="101"/>
      <c r="E396" s="101"/>
      <c r="F396" s="101"/>
      <c r="G396" s="131">
        <f>SUM(G402+G411)</f>
        <v>0</v>
      </c>
    </row>
    <row r="397" spans="1:7" ht="15" hidden="1">
      <c r="A397" s="22" t="s">
        <v>187</v>
      </c>
      <c r="B397" s="75"/>
      <c r="C397" s="101" t="s">
        <v>116</v>
      </c>
      <c r="D397" s="101" t="s">
        <v>33</v>
      </c>
      <c r="E397" s="101"/>
      <c r="F397" s="101"/>
      <c r="G397" s="131">
        <f>SUM(G398)</f>
        <v>0</v>
      </c>
    </row>
    <row r="398" spans="1:7" ht="30" hidden="1">
      <c r="A398" s="22" t="s">
        <v>732</v>
      </c>
      <c r="B398" s="75"/>
      <c r="C398" s="101" t="s">
        <v>116</v>
      </c>
      <c r="D398" s="101" t="s">
        <v>33</v>
      </c>
      <c r="E398" s="70" t="s">
        <v>244</v>
      </c>
      <c r="F398" s="101"/>
      <c r="G398" s="131">
        <f>SUM(G399)</f>
        <v>0</v>
      </c>
    </row>
    <row r="399" spans="1:7" ht="30" hidden="1">
      <c r="A399" s="74" t="s">
        <v>245</v>
      </c>
      <c r="B399" s="75"/>
      <c r="C399" s="101" t="s">
        <v>116</v>
      </c>
      <c r="D399" s="101" t="s">
        <v>33</v>
      </c>
      <c r="E399" s="70" t="s">
        <v>246</v>
      </c>
      <c r="F399" s="101"/>
      <c r="G399" s="131">
        <f>SUM(G400)</f>
        <v>0</v>
      </c>
    </row>
    <row r="400" spans="1:7" ht="30" hidden="1">
      <c r="A400" s="22" t="s">
        <v>588</v>
      </c>
      <c r="B400" s="75"/>
      <c r="C400" s="101" t="s">
        <v>116</v>
      </c>
      <c r="D400" s="101" t="s">
        <v>33</v>
      </c>
      <c r="E400" s="70" t="s">
        <v>589</v>
      </c>
      <c r="F400" s="101"/>
      <c r="G400" s="131">
        <f>SUM(G401)</f>
        <v>0</v>
      </c>
    </row>
    <row r="401" spans="1:7" ht="15" hidden="1">
      <c r="A401" s="22" t="s">
        <v>325</v>
      </c>
      <c r="B401" s="75"/>
      <c r="C401" s="101" t="s">
        <v>116</v>
      </c>
      <c r="D401" s="101" t="s">
        <v>33</v>
      </c>
      <c r="E401" s="70" t="s">
        <v>589</v>
      </c>
      <c r="F401" s="101" t="s">
        <v>288</v>
      </c>
      <c r="G401" s="131"/>
    </row>
    <row r="402" spans="1:7" ht="20.25" customHeight="1" hidden="1">
      <c r="A402" s="74" t="s">
        <v>188</v>
      </c>
      <c r="B402" s="75"/>
      <c r="C402" s="101" t="s">
        <v>116</v>
      </c>
      <c r="D402" s="101" t="s">
        <v>43</v>
      </c>
      <c r="E402" s="70"/>
      <c r="F402" s="101"/>
      <c r="G402" s="131">
        <f>SUM(G403+G408)</f>
        <v>0</v>
      </c>
    </row>
    <row r="403" spans="1:7" ht="30" hidden="1">
      <c r="A403" s="22" t="s">
        <v>732</v>
      </c>
      <c r="B403" s="75"/>
      <c r="C403" s="101" t="s">
        <v>116</v>
      </c>
      <c r="D403" s="101" t="s">
        <v>43</v>
      </c>
      <c r="E403" s="75" t="s">
        <v>244</v>
      </c>
      <c r="F403" s="75"/>
      <c r="G403" s="98">
        <f>SUM(G404)</f>
        <v>0</v>
      </c>
    </row>
    <row r="404" spans="1:7" ht="30" hidden="1">
      <c r="A404" s="22" t="s">
        <v>245</v>
      </c>
      <c r="B404" s="75"/>
      <c r="C404" s="101" t="s">
        <v>116</v>
      </c>
      <c r="D404" s="101" t="s">
        <v>43</v>
      </c>
      <c r="E404" s="75" t="s">
        <v>246</v>
      </c>
      <c r="F404" s="75"/>
      <c r="G404" s="98">
        <f>SUM(G405)</f>
        <v>0</v>
      </c>
    </row>
    <row r="405" spans="1:7" ht="30" hidden="1">
      <c r="A405" s="22" t="s">
        <v>79</v>
      </c>
      <c r="B405" s="75"/>
      <c r="C405" s="101" t="s">
        <v>116</v>
      </c>
      <c r="D405" s="101" t="s">
        <v>43</v>
      </c>
      <c r="E405" s="75" t="s">
        <v>247</v>
      </c>
      <c r="F405" s="75"/>
      <c r="G405" s="98">
        <f>SUM(G406)</f>
        <v>0</v>
      </c>
    </row>
    <row r="406" spans="1:7" ht="30" hidden="1">
      <c r="A406" s="22" t="s">
        <v>248</v>
      </c>
      <c r="B406" s="75"/>
      <c r="C406" s="101" t="s">
        <v>116</v>
      </c>
      <c r="D406" s="101" t="s">
        <v>43</v>
      </c>
      <c r="E406" s="75" t="s">
        <v>249</v>
      </c>
      <c r="F406" s="75"/>
      <c r="G406" s="98">
        <f>SUM(G407)</f>
        <v>0</v>
      </c>
    </row>
    <row r="407" spans="1:7" ht="30" hidden="1">
      <c r="A407" s="22" t="s">
        <v>51</v>
      </c>
      <c r="B407" s="75"/>
      <c r="C407" s="101" t="s">
        <v>116</v>
      </c>
      <c r="D407" s="101" t="s">
        <v>43</v>
      </c>
      <c r="E407" s="75" t="s">
        <v>249</v>
      </c>
      <c r="F407" s="75" t="s">
        <v>92</v>
      </c>
      <c r="G407" s="98"/>
    </row>
    <row r="408" spans="1:7" ht="45" hidden="1">
      <c r="A408" s="22" t="s">
        <v>841</v>
      </c>
      <c r="B408" s="75"/>
      <c r="C408" s="101" t="s">
        <v>116</v>
      </c>
      <c r="D408" s="101" t="s">
        <v>43</v>
      </c>
      <c r="E408" s="75" t="s">
        <v>771</v>
      </c>
      <c r="F408" s="75"/>
      <c r="G408" s="98">
        <f>SUM(G409)</f>
        <v>0</v>
      </c>
    </row>
    <row r="409" spans="1:7" ht="30" hidden="1">
      <c r="A409" s="22" t="s">
        <v>324</v>
      </c>
      <c r="B409" s="75"/>
      <c r="C409" s="101" t="s">
        <v>116</v>
      </c>
      <c r="D409" s="101" t="s">
        <v>43</v>
      </c>
      <c r="E409" s="75" t="s">
        <v>772</v>
      </c>
      <c r="F409" s="75"/>
      <c r="G409" s="98">
        <f>SUM(G410)</f>
        <v>0</v>
      </c>
    </row>
    <row r="410" spans="1:7" ht="15" hidden="1">
      <c r="A410" s="22" t="s">
        <v>325</v>
      </c>
      <c r="B410" s="75"/>
      <c r="C410" s="101" t="s">
        <v>116</v>
      </c>
      <c r="D410" s="101" t="s">
        <v>43</v>
      </c>
      <c r="E410" s="75" t="s">
        <v>772</v>
      </c>
      <c r="F410" s="75" t="s">
        <v>288</v>
      </c>
      <c r="G410" s="98"/>
    </row>
    <row r="411" spans="1:7" ht="15" hidden="1">
      <c r="A411" s="74" t="s">
        <v>117</v>
      </c>
      <c r="B411" s="75"/>
      <c r="C411" s="101" t="s">
        <v>116</v>
      </c>
      <c r="D411" s="101" t="s">
        <v>53</v>
      </c>
      <c r="E411" s="75"/>
      <c r="F411" s="75"/>
      <c r="G411" s="98">
        <f>SUM(G412)</f>
        <v>0</v>
      </c>
    </row>
    <row r="412" spans="1:7" ht="30" hidden="1">
      <c r="A412" s="22" t="s">
        <v>740</v>
      </c>
      <c r="B412" s="75"/>
      <c r="C412" s="101" t="s">
        <v>116</v>
      </c>
      <c r="D412" s="101" t="s">
        <v>53</v>
      </c>
      <c r="E412" s="101" t="s">
        <v>360</v>
      </c>
      <c r="F412" s="75"/>
      <c r="G412" s="98">
        <f>SUM(G413)</f>
        <v>0</v>
      </c>
    </row>
    <row r="413" spans="1:7" ht="30" hidden="1">
      <c r="A413" s="22" t="s">
        <v>324</v>
      </c>
      <c r="B413" s="75"/>
      <c r="C413" s="101" t="s">
        <v>116</v>
      </c>
      <c r="D413" s="101" t="s">
        <v>53</v>
      </c>
      <c r="E413" s="101" t="s">
        <v>383</v>
      </c>
      <c r="F413" s="75"/>
      <c r="G413" s="98">
        <f>SUM(G414)</f>
        <v>0</v>
      </c>
    </row>
    <row r="414" spans="1:7" ht="15" hidden="1">
      <c r="A414" s="22" t="s">
        <v>325</v>
      </c>
      <c r="B414" s="75"/>
      <c r="C414" s="101" t="s">
        <v>116</v>
      </c>
      <c r="D414" s="101" t="s">
        <v>53</v>
      </c>
      <c r="E414" s="101" t="s">
        <v>383</v>
      </c>
      <c r="F414" s="75" t="s">
        <v>288</v>
      </c>
      <c r="G414" s="98"/>
    </row>
    <row r="415" spans="1:7" ht="15">
      <c r="A415" s="22" t="s">
        <v>126</v>
      </c>
      <c r="B415" s="75"/>
      <c r="C415" s="101" t="s">
        <v>14</v>
      </c>
      <c r="D415" s="101"/>
      <c r="E415" s="101"/>
      <c r="F415" s="75"/>
      <c r="G415" s="98">
        <f>SUM(G416)</f>
        <v>104.3</v>
      </c>
    </row>
    <row r="416" spans="1:7" ht="15">
      <c r="A416" s="74" t="s">
        <v>127</v>
      </c>
      <c r="B416" s="75"/>
      <c r="C416" s="101" t="s">
        <v>14</v>
      </c>
      <c r="D416" s="101" t="s">
        <v>33</v>
      </c>
      <c r="E416" s="101"/>
      <c r="F416" s="101"/>
      <c r="G416" s="131">
        <f>SUM(G417)</f>
        <v>104.3</v>
      </c>
    </row>
    <row r="417" spans="1:7" ht="30">
      <c r="A417" s="22" t="s">
        <v>969</v>
      </c>
      <c r="B417" s="75"/>
      <c r="C417" s="101" t="s">
        <v>14</v>
      </c>
      <c r="D417" s="101" t="s">
        <v>33</v>
      </c>
      <c r="E417" s="101" t="s">
        <v>360</v>
      </c>
      <c r="F417" s="101"/>
      <c r="G417" s="131">
        <f>SUM(G418)</f>
        <v>104.3</v>
      </c>
    </row>
    <row r="418" spans="1:7" ht="30">
      <c r="A418" s="22" t="s">
        <v>324</v>
      </c>
      <c r="B418" s="75"/>
      <c r="C418" s="101" t="s">
        <v>14</v>
      </c>
      <c r="D418" s="101" t="s">
        <v>33</v>
      </c>
      <c r="E418" s="101" t="s">
        <v>383</v>
      </c>
      <c r="F418" s="101"/>
      <c r="G418" s="131">
        <f>SUM(G419)</f>
        <v>104.3</v>
      </c>
    </row>
    <row r="419" spans="1:7" ht="15">
      <c r="A419" s="22" t="s">
        <v>325</v>
      </c>
      <c r="B419" s="75"/>
      <c r="C419" s="101" t="s">
        <v>14</v>
      </c>
      <c r="D419" s="101" t="s">
        <v>33</v>
      </c>
      <c r="E419" s="101" t="s">
        <v>383</v>
      </c>
      <c r="F419" s="101" t="s">
        <v>288</v>
      </c>
      <c r="G419" s="131">
        <v>104.3</v>
      </c>
    </row>
    <row r="420" spans="1:7" ht="15">
      <c r="A420" s="74" t="s">
        <v>29</v>
      </c>
      <c r="B420" s="139"/>
      <c r="C420" s="71" t="s">
        <v>30</v>
      </c>
      <c r="D420" s="71"/>
      <c r="E420" s="70"/>
      <c r="F420" s="70"/>
      <c r="G420" s="72">
        <f>SUM(G421+G437)+G445</f>
        <v>81156.09999999999</v>
      </c>
    </row>
    <row r="421" spans="1:7" ht="15">
      <c r="A421" s="74" t="s">
        <v>52</v>
      </c>
      <c r="B421" s="139"/>
      <c r="C421" s="71" t="s">
        <v>30</v>
      </c>
      <c r="D421" s="71" t="s">
        <v>53</v>
      </c>
      <c r="E421" s="70"/>
      <c r="F421" s="70"/>
      <c r="G421" s="72">
        <f>SUM(G430)+G427+G422+G433</f>
        <v>1942.7</v>
      </c>
    </row>
    <row r="422" spans="1:7" ht="45">
      <c r="A422" s="29" t="s">
        <v>655</v>
      </c>
      <c r="B422" s="71"/>
      <c r="C422" s="71" t="s">
        <v>30</v>
      </c>
      <c r="D422" s="71" t="s">
        <v>53</v>
      </c>
      <c r="E422" s="70" t="s">
        <v>658</v>
      </c>
      <c r="F422" s="181"/>
      <c r="G422" s="72">
        <f>SUM(G423)</f>
        <v>942.7</v>
      </c>
    </row>
    <row r="423" spans="1:7" ht="30">
      <c r="A423" s="74" t="s">
        <v>690</v>
      </c>
      <c r="B423" s="71"/>
      <c r="C423" s="71" t="s">
        <v>30</v>
      </c>
      <c r="D423" s="71" t="s">
        <v>53</v>
      </c>
      <c r="E423" s="70" t="s">
        <v>691</v>
      </c>
      <c r="F423" s="181"/>
      <c r="G423" s="72">
        <f>SUM(G424)</f>
        <v>942.7</v>
      </c>
    </row>
    <row r="424" spans="1:7" ht="45">
      <c r="A424" s="74" t="s">
        <v>633</v>
      </c>
      <c r="B424" s="71"/>
      <c r="C424" s="71" t="s">
        <v>30</v>
      </c>
      <c r="D424" s="71" t="s">
        <v>53</v>
      </c>
      <c r="E424" s="70" t="s">
        <v>692</v>
      </c>
      <c r="F424" s="181"/>
      <c r="G424" s="72">
        <f>SUM(G425)</f>
        <v>942.7</v>
      </c>
    </row>
    <row r="425" spans="1:7" ht="45">
      <c r="A425" s="74" t="s">
        <v>693</v>
      </c>
      <c r="B425" s="71"/>
      <c r="C425" s="71" t="s">
        <v>30</v>
      </c>
      <c r="D425" s="71" t="s">
        <v>53</v>
      </c>
      <c r="E425" s="70" t="s">
        <v>881</v>
      </c>
      <c r="F425" s="181"/>
      <c r="G425" s="72">
        <f>SUM(G426)</f>
        <v>942.7</v>
      </c>
    </row>
    <row r="426" spans="1:7" ht="15">
      <c r="A426" s="74" t="s">
        <v>41</v>
      </c>
      <c r="B426" s="71"/>
      <c r="C426" s="71" t="s">
        <v>30</v>
      </c>
      <c r="D426" s="71" t="s">
        <v>53</v>
      </c>
      <c r="E426" s="70" t="s">
        <v>881</v>
      </c>
      <c r="F426" s="70">
        <v>300</v>
      </c>
      <c r="G426" s="72">
        <v>942.7</v>
      </c>
    </row>
    <row r="427" spans="1:7" ht="30" hidden="1">
      <c r="A427" s="74" t="s">
        <v>281</v>
      </c>
      <c r="B427" s="139"/>
      <c r="C427" s="71" t="s">
        <v>30</v>
      </c>
      <c r="D427" s="71" t="s">
        <v>53</v>
      </c>
      <c r="E427" s="70" t="s">
        <v>282</v>
      </c>
      <c r="F427" s="70"/>
      <c r="G427" s="72">
        <f>SUM(G428)</f>
        <v>0</v>
      </c>
    </row>
    <row r="428" spans="1:7" ht="30" hidden="1">
      <c r="A428" s="74" t="s">
        <v>293</v>
      </c>
      <c r="B428" s="139"/>
      <c r="C428" s="71" t="s">
        <v>30</v>
      </c>
      <c r="D428" s="71" t="s">
        <v>53</v>
      </c>
      <c r="E428" s="70" t="s">
        <v>283</v>
      </c>
      <c r="F428" s="70"/>
      <c r="G428" s="72">
        <f>SUM(G429)</f>
        <v>0</v>
      </c>
    </row>
    <row r="429" spans="1:7" ht="15" hidden="1">
      <c r="A429" s="74" t="s">
        <v>41</v>
      </c>
      <c r="B429" s="139"/>
      <c r="C429" s="71" t="s">
        <v>30</v>
      </c>
      <c r="D429" s="71" t="s">
        <v>53</v>
      </c>
      <c r="E429" s="70" t="s">
        <v>283</v>
      </c>
      <c r="F429" s="70">
        <v>300</v>
      </c>
      <c r="G429" s="72"/>
    </row>
    <row r="430" spans="1:7" ht="30" hidden="1">
      <c r="A430" s="74" t="s">
        <v>746</v>
      </c>
      <c r="B430" s="139"/>
      <c r="C430" s="71" t="s">
        <v>30</v>
      </c>
      <c r="D430" s="71" t="s">
        <v>53</v>
      </c>
      <c r="E430" s="70" t="s">
        <v>273</v>
      </c>
      <c r="F430" s="70"/>
      <c r="G430" s="72">
        <f>SUM(G431)</f>
        <v>0</v>
      </c>
    </row>
    <row r="431" spans="1:7" ht="60" hidden="1">
      <c r="A431" s="74" t="s">
        <v>284</v>
      </c>
      <c r="B431" s="139"/>
      <c r="C431" s="71" t="s">
        <v>30</v>
      </c>
      <c r="D431" s="71" t="s">
        <v>53</v>
      </c>
      <c r="E431" s="70" t="s">
        <v>285</v>
      </c>
      <c r="F431" s="70"/>
      <c r="G431" s="72">
        <f>SUM(G432)</f>
        <v>0</v>
      </c>
    </row>
    <row r="432" spans="1:7" ht="15" hidden="1">
      <c r="A432" s="74" t="s">
        <v>91</v>
      </c>
      <c r="B432" s="139"/>
      <c r="C432" s="71" t="s">
        <v>30</v>
      </c>
      <c r="D432" s="71" t="s">
        <v>53</v>
      </c>
      <c r="E432" s="70" t="s">
        <v>285</v>
      </c>
      <c r="F432" s="70">
        <v>200</v>
      </c>
      <c r="G432" s="72"/>
    </row>
    <row r="433" spans="1:7" ht="30">
      <c r="A433" s="74" t="s">
        <v>977</v>
      </c>
      <c r="B433" s="139"/>
      <c r="C433" s="71" t="s">
        <v>30</v>
      </c>
      <c r="D433" s="71" t="s">
        <v>53</v>
      </c>
      <c r="E433" s="70" t="s">
        <v>640</v>
      </c>
      <c r="F433" s="70"/>
      <c r="G433" s="72">
        <f>SUM(G434)</f>
        <v>1000</v>
      </c>
    </row>
    <row r="434" spans="1:7" ht="15">
      <c r="A434" s="74" t="s">
        <v>34</v>
      </c>
      <c r="B434" s="139"/>
      <c r="C434" s="71" t="s">
        <v>30</v>
      </c>
      <c r="D434" s="71" t="s">
        <v>53</v>
      </c>
      <c r="E434" s="70" t="s">
        <v>641</v>
      </c>
      <c r="F434" s="70"/>
      <c r="G434" s="72">
        <f>SUM(G435)</f>
        <v>1000</v>
      </c>
    </row>
    <row r="435" spans="1:7" ht="15">
      <c r="A435" s="74" t="s">
        <v>54</v>
      </c>
      <c r="B435" s="139"/>
      <c r="C435" s="71" t="s">
        <v>30</v>
      </c>
      <c r="D435" s="71" t="s">
        <v>53</v>
      </c>
      <c r="E435" s="70" t="s">
        <v>642</v>
      </c>
      <c r="F435" s="70"/>
      <c r="G435" s="72">
        <f>SUM(G436)</f>
        <v>1000</v>
      </c>
    </row>
    <row r="436" spans="1:7" ht="15">
      <c r="A436" s="74" t="s">
        <v>41</v>
      </c>
      <c r="B436" s="139"/>
      <c r="C436" s="71" t="s">
        <v>30</v>
      </c>
      <c r="D436" s="71" t="s">
        <v>53</v>
      </c>
      <c r="E436" s="70" t="s">
        <v>642</v>
      </c>
      <c r="F436" s="70">
        <v>300</v>
      </c>
      <c r="G436" s="72">
        <v>1000</v>
      </c>
    </row>
    <row r="437" spans="1:7" ht="15">
      <c r="A437" s="74" t="s">
        <v>193</v>
      </c>
      <c r="B437" s="139"/>
      <c r="C437" s="71" t="s">
        <v>30</v>
      </c>
      <c r="D437" s="71" t="s">
        <v>12</v>
      </c>
      <c r="E437" s="71"/>
      <c r="F437" s="71"/>
      <c r="G437" s="72">
        <f>SUM(G438)</f>
        <v>51794.2</v>
      </c>
    </row>
    <row r="438" spans="1:7" ht="30">
      <c r="A438" s="74" t="s">
        <v>971</v>
      </c>
      <c r="B438" s="139"/>
      <c r="C438" s="71" t="s">
        <v>30</v>
      </c>
      <c r="D438" s="71" t="s">
        <v>12</v>
      </c>
      <c r="E438" s="70" t="s">
        <v>273</v>
      </c>
      <c r="F438" s="70"/>
      <c r="G438" s="72">
        <f>SUM(G439)</f>
        <v>51794.2</v>
      </c>
    </row>
    <row r="439" spans="1:7" ht="45">
      <c r="A439" s="74" t="s">
        <v>481</v>
      </c>
      <c r="B439" s="139"/>
      <c r="C439" s="71" t="s">
        <v>30</v>
      </c>
      <c r="D439" s="71" t="s">
        <v>12</v>
      </c>
      <c r="E439" s="70" t="s">
        <v>485</v>
      </c>
      <c r="F439" s="70"/>
      <c r="G439" s="72">
        <f>SUM(G440)</f>
        <v>51794.2</v>
      </c>
    </row>
    <row r="440" spans="1:7" ht="75">
      <c r="A440" s="74" t="s">
        <v>480</v>
      </c>
      <c r="B440" s="139"/>
      <c r="C440" s="71" t="s">
        <v>30</v>
      </c>
      <c r="D440" s="71" t="s">
        <v>12</v>
      </c>
      <c r="E440" s="70" t="s">
        <v>486</v>
      </c>
      <c r="F440" s="70"/>
      <c r="G440" s="72">
        <f>SUM(G441+G443)</f>
        <v>51794.2</v>
      </c>
    </row>
    <row r="441" spans="1:7" ht="45">
      <c r="A441" s="22" t="s">
        <v>286</v>
      </c>
      <c r="B441" s="139"/>
      <c r="C441" s="71" t="s">
        <v>30</v>
      </c>
      <c r="D441" s="71" t="s">
        <v>12</v>
      </c>
      <c r="E441" s="70" t="s">
        <v>487</v>
      </c>
      <c r="F441" s="70"/>
      <c r="G441" s="72">
        <f>SUM(G442)</f>
        <v>21781.6</v>
      </c>
    </row>
    <row r="442" spans="1:7" ht="30">
      <c r="A442" s="74" t="s">
        <v>287</v>
      </c>
      <c r="B442" s="139"/>
      <c r="C442" s="71" t="s">
        <v>30</v>
      </c>
      <c r="D442" s="71" t="s">
        <v>12</v>
      </c>
      <c r="E442" s="70" t="s">
        <v>487</v>
      </c>
      <c r="F442" s="70">
        <v>400</v>
      </c>
      <c r="G442" s="72">
        <v>21781.6</v>
      </c>
    </row>
    <row r="443" spans="1:7" ht="45">
      <c r="A443" s="74" t="s">
        <v>289</v>
      </c>
      <c r="B443" s="139"/>
      <c r="C443" s="71" t="s">
        <v>30</v>
      </c>
      <c r="D443" s="71" t="s">
        <v>12</v>
      </c>
      <c r="E443" s="71" t="s">
        <v>587</v>
      </c>
      <c r="F443" s="70"/>
      <c r="G443" s="72">
        <f>SUM(G444)</f>
        <v>30012.6</v>
      </c>
    </row>
    <row r="444" spans="1:7" ht="30">
      <c r="A444" s="74" t="s">
        <v>287</v>
      </c>
      <c r="B444" s="139"/>
      <c r="C444" s="71" t="s">
        <v>30</v>
      </c>
      <c r="D444" s="71" t="s">
        <v>12</v>
      </c>
      <c r="E444" s="71" t="s">
        <v>587</v>
      </c>
      <c r="F444" s="71" t="s">
        <v>288</v>
      </c>
      <c r="G444" s="72">
        <v>30012.6</v>
      </c>
    </row>
    <row r="445" spans="1:7" ht="15">
      <c r="A445" s="74" t="s">
        <v>76</v>
      </c>
      <c r="B445" s="139"/>
      <c r="C445" s="71" t="s">
        <v>30</v>
      </c>
      <c r="D445" s="71" t="s">
        <v>77</v>
      </c>
      <c r="E445" s="70"/>
      <c r="F445" s="70"/>
      <c r="G445" s="72">
        <f>G453+G449+G446</f>
        <v>27419.2</v>
      </c>
    </row>
    <row r="446" spans="1:7" ht="30" hidden="1">
      <c r="A446" s="74" t="s">
        <v>744</v>
      </c>
      <c r="B446" s="139"/>
      <c r="C446" s="71" t="s">
        <v>30</v>
      </c>
      <c r="D446" s="71" t="s">
        <v>77</v>
      </c>
      <c r="E446" s="70" t="s">
        <v>273</v>
      </c>
      <c r="F446" s="70"/>
      <c r="G446" s="72">
        <f>SUM(G447)</f>
        <v>0</v>
      </c>
    </row>
    <row r="447" spans="1:7" ht="75" hidden="1">
      <c r="A447" s="74" t="s">
        <v>684</v>
      </c>
      <c r="B447" s="182"/>
      <c r="C447" s="71" t="s">
        <v>30</v>
      </c>
      <c r="D447" s="71" t="s">
        <v>77</v>
      </c>
      <c r="E447" s="70" t="s">
        <v>285</v>
      </c>
      <c r="F447" s="181"/>
      <c r="G447" s="72">
        <f>SUM(G448)</f>
        <v>0</v>
      </c>
    </row>
    <row r="448" spans="1:7" ht="30.75" customHeight="1" hidden="1">
      <c r="A448" s="74" t="s">
        <v>287</v>
      </c>
      <c r="B448" s="182"/>
      <c r="C448" s="71" t="s">
        <v>30</v>
      </c>
      <c r="D448" s="71" t="s">
        <v>77</v>
      </c>
      <c r="E448" s="70" t="s">
        <v>285</v>
      </c>
      <c r="F448" s="70">
        <v>400</v>
      </c>
      <c r="G448" s="72"/>
    </row>
    <row r="449" spans="1:7" ht="30" hidden="1">
      <c r="A449" s="74" t="s">
        <v>747</v>
      </c>
      <c r="B449" s="70"/>
      <c r="C449" s="71" t="s">
        <v>30</v>
      </c>
      <c r="D449" s="71" t="s">
        <v>77</v>
      </c>
      <c r="E449" s="70" t="s">
        <v>15</v>
      </c>
      <c r="F449" s="70"/>
      <c r="G449" s="72">
        <f>SUM(G450)</f>
        <v>0</v>
      </c>
    </row>
    <row r="450" spans="1:7" ht="15" hidden="1">
      <c r="A450" s="74" t="s">
        <v>85</v>
      </c>
      <c r="B450" s="139"/>
      <c r="C450" s="71" t="s">
        <v>30</v>
      </c>
      <c r="D450" s="71" t="s">
        <v>77</v>
      </c>
      <c r="E450" s="70" t="s">
        <v>67</v>
      </c>
      <c r="F450" s="70"/>
      <c r="G450" s="72">
        <f>SUM(G451)</f>
        <v>0</v>
      </c>
    </row>
    <row r="451" spans="1:7" ht="15" hidden="1">
      <c r="A451" s="74" t="s">
        <v>36</v>
      </c>
      <c r="B451" s="139"/>
      <c r="C451" s="71" t="s">
        <v>30</v>
      </c>
      <c r="D451" s="71" t="s">
        <v>77</v>
      </c>
      <c r="E451" s="70" t="s">
        <v>586</v>
      </c>
      <c r="F451" s="70"/>
      <c r="G451" s="72">
        <f>SUM(G452)</f>
        <v>0</v>
      </c>
    </row>
    <row r="452" spans="1:7" ht="30" hidden="1">
      <c r="A452" s="74" t="s">
        <v>51</v>
      </c>
      <c r="B452" s="139"/>
      <c r="C452" s="71" t="s">
        <v>30</v>
      </c>
      <c r="D452" s="71" t="s">
        <v>77</v>
      </c>
      <c r="E452" s="70" t="s">
        <v>586</v>
      </c>
      <c r="F452" s="70">
        <v>200</v>
      </c>
      <c r="G452" s="72"/>
    </row>
    <row r="453" spans="1:7" ht="60">
      <c r="A453" s="74" t="s">
        <v>748</v>
      </c>
      <c r="B453" s="139"/>
      <c r="C453" s="71" t="s">
        <v>30</v>
      </c>
      <c r="D453" s="71" t="s">
        <v>77</v>
      </c>
      <c r="E453" s="70" t="s">
        <v>24</v>
      </c>
      <c r="F453" s="70"/>
      <c r="G453" s="72">
        <f>SUM(G454)+G457</f>
        <v>27419.2</v>
      </c>
    </row>
    <row r="454" spans="1:7" ht="45">
      <c r="A454" s="74" t="s">
        <v>25</v>
      </c>
      <c r="B454" s="139"/>
      <c r="C454" s="71" t="s">
        <v>30</v>
      </c>
      <c r="D454" s="71" t="s">
        <v>77</v>
      </c>
      <c r="E454" s="70" t="s">
        <v>26</v>
      </c>
      <c r="F454" s="70"/>
      <c r="G454" s="72">
        <f>G455</f>
        <v>26468</v>
      </c>
    </row>
    <row r="455" spans="1:7" ht="30">
      <c r="A455" s="74" t="s">
        <v>27</v>
      </c>
      <c r="B455" s="139"/>
      <c r="C455" s="71" t="s">
        <v>30</v>
      </c>
      <c r="D455" s="71" t="s">
        <v>77</v>
      </c>
      <c r="E455" s="70" t="s">
        <v>28</v>
      </c>
      <c r="F455" s="70"/>
      <c r="G455" s="72">
        <f>SUM(G456)</f>
        <v>26468</v>
      </c>
    </row>
    <row r="456" spans="1:7" ht="30">
      <c r="A456" s="74" t="s">
        <v>71</v>
      </c>
      <c r="B456" s="139"/>
      <c r="C456" s="71" t="s">
        <v>30</v>
      </c>
      <c r="D456" s="71" t="s">
        <v>77</v>
      </c>
      <c r="E456" s="70" t="s">
        <v>28</v>
      </c>
      <c r="F456" s="70">
        <v>600</v>
      </c>
      <c r="G456" s="72">
        <v>26468</v>
      </c>
    </row>
    <row r="457" spans="1:7" ht="15">
      <c r="A457" s="74" t="s">
        <v>156</v>
      </c>
      <c r="B457" s="139"/>
      <c r="C457" s="71" t="s">
        <v>30</v>
      </c>
      <c r="D457" s="71" t="s">
        <v>77</v>
      </c>
      <c r="E457" s="70" t="s">
        <v>616</v>
      </c>
      <c r="F457" s="70"/>
      <c r="G457" s="72">
        <f>SUM(G461)+G464+G458</f>
        <v>951.2</v>
      </c>
    </row>
    <row r="458" spans="1:7" ht="15">
      <c r="A458" s="233" t="s">
        <v>306</v>
      </c>
      <c r="B458" s="139"/>
      <c r="C458" s="234" t="s">
        <v>30</v>
      </c>
      <c r="D458" s="234" t="s">
        <v>77</v>
      </c>
      <c r="E458" s="70" t="s">
        <v>979</v>
      </c>
      <c r="F458" s="70"/>
      <c r="G458" s="72">
        <f>SUM(G459)</f>
        <v>301.2</v>
      </c>
    </row>
    <row r="459" spans="1:7" ht="30">
      <c r="A459" s="233" t="s">
        <v>27</v>
      </c>
      <c r="B459" s="139"/>
      <c r="C459" s="234" t="s">
        <v>30</v>
      </c>
      <c r="D459" s="234" t="s">
        <v>77</v>
      </c>
      <c r="E459" s="70" t="s">
        <v>979</v>
      </c>
      <c r="F459" s="70"/>
      <c r="G459" s="72">
        <f>SUM(G460)</f>
        <v>301.2</v>
      </c>
    </row>
    <row r="460" spans="1:7" ht="30">
      <c r="A460" s="233" t="s">
        <v>679</v>
      </c>
      <c r="B460" s="139"/>
      <c r="C460" s="234" t="s">
        <v>30</v>
      </c>
      <c r="D460" s="234" t="s">
        <v>77</v>
      </c>
      <c r="E460" s="70" t="s">
        <v>979</v>
      </c>
      <c r="F460" s="70">
        <v>600</v>
      </c>
      <c r="G460" s="72">
        <v>301.2</v>
      </c>
    </row>
    <row r="461" spans="1:7" ht="14.25" customHeight="1">
      <c r="A461" s="74" t="s">
        <v>307</v>
      </c>
      <c r="B461" s="139"/>
      <c r="C461" s="71" t="s">
        <v>30</v>
      </c>
      <c r="D461" s="71" t="s">
        <v>77</v>
      </c>
      <c r="E461" s="70" t="s">
        <v>617</v>
      </c>
      <c r="F461" s="70"/>
      <c r="G461" s="72">
        <f>SUM(G462)</f>
        <v>650</v>
      </c>
    </row>
    <row r="462" spans="1:7" ht="30">
      <c r="A462" s="74" t="s">
        <v>27</v>
      </c>
      <c r="B462" s="139"/>
      <c r="C462" s="71" t="s">
        <v>30</v>
      </c>
      <c r="D462" s="71" t="s">
        <v>77</v>
      </c>
      <c r="E462" s="70" t="s">
        <v>617</v>
      </c>
      <c r="F462" s="70"/>
      <c r="G462" s="72">
        <f>SUM(G463)</f>
        <v>650</v>
      </c>
    </row>
    <row r="463" spans="1:7" ht="30">
      <c r="A463" s="74" t="s">
        <v>679</v>
      </c>
      <c r="B463" s="139"/>
      <c r="C463" s="71" t="s">
        <v>30</v>
      </c>
      <c r="D463" s="71" t="s">
        <v>77</v>
      </c>
      <c r="E463" s="70" t="s">
        <v>617</v>
      </c>
      <c r="F463" s="70">
        <v>600</v>
      </c>
      <c r="G463" s="72">
        <v>650</v>
      </c>
    </row>
    <row r="464" spans="1:7" ht="15">
      <c r="A464" s="74" t="s">
        <v>308</v>
      </c>
      <c r="B464" s="139"/>
      <c r="C464" s="71" t="s">
        <v>30</v>
      </c>
      <c r="D464" s="71" t="s">
        <v>77</v>
      </c>
      <c r="E464" s="70" t="s">
        <v>618</v>
      </c>
      <c r="F464" s="70"/>
      <c r="G464" s="72">
        <f>SUM(G465)</f>
        <v>0</v>
      </c>
    </row>
    <row r="465" spans="1:7" ht="30">
      <c r="A465" s="74" t="s">
        <v>27</v>
      </c>
      <c r="B465" s="139"/>
      <c r="C465" s="71" t="s">
        <v>30</v>
      </c>
      <c r="D465" s="71" t="s">
        <v>77</v>
      </c>
      <c r="E465" s="70" t="s">
        <v>618</v>
      </c>
      <c r="F465" s="70"/>
      <c r="G465" s="72">
        <f>SUM(G466)</f>
        <v>0</v>
      </c>
    </row>
    <row r="466" spans="1:7" ht="30">
      <c r="A466" s="74" t="s">
        <v>71</v>
      </c>
      <c r="B466" s="139"/>
      <c r="C466" s="71" t="s">
        <v>30</v>
      </c>
      <c r="D466" s="71" t="s">
        <v>77</v>
      </c>
      <c r="E466" s="70" t="s">
        <v>618</v>
      </c>
      <c r="F466" s="70">
        <v>600</v>
      </c>
      <c r="G466" s="72">
        <v>0</v>
      </c>
    </row>
    <row r="467" spans="1:7" ht="15">
      <c r="A467" s="22" t="s">
        <v>295</v>
      </c>
      <c r="B467" s="75"/>
      <c r="C467" s="101" t="s">
        <v>177</v>
      </c>
      <c r="D467" s="101" t="s">
        <v>31</v>
      </c>
      <c r="E467" s="101"/>
      <c r="F467" s="101"/>
      <c r="G467" s="131">
        <f>SUM(G468)+G493+G478</f>
        <v>528.3</v>
      </c>
    </row>
    <row r="468" spans="1:7" ht="38.25" customHeight="1" hidden="1">
      <c r="A468" s="22" t="s">
        <v>194</v>
      </c>
      <c r="B468" s="75"/>
      <c r="C468" s="101" t="s">
        <v>177</v>
      </c>
      <c r="D468" s="101" t="s">
        <v>33</v>
      </c>
      <c r="E468" s="101"/>
      <c r="F468" s="101"/>
      <c r="G468" s="131">
        <f>SUM(G469,G472)</f>
        <v>0</v>
      </c>
    </row>
    <row r="469" spans="1:7" ht="30" hidden="1">
      <c r="A469" s="22" t="s">
        <v>740</v>
      </c>
      <c r="B469" s="75"/>
      <c r="C469" s="101" t="s">
        <v>177</v>
      </c>
      <c r="D469" s="101" t="s">
        <v>33</v>
      </c>
      <c r="E469" s="101" t="s">
        <v>360</v>
      </c>
      <c r="F469" s="101"/>
      <c r="G469" s="131">
        <f>SUM(G470)</f>
        <v>0</v>
      </c>
    </row>
    <row r="470" spans="1:7" ht="30" hidden="1">
      <c r="A470" s="22" t="s">
        <v>324</v>
      </c>
      <c r="B470" s="75"/>
      <c r="C470" s="101" t="s">
        <v>177</v>
      </c>
      <c r="D470" s="101" t="s">
        <v>33</v>
      </c>
      <c r="E470" s="101" t="s">
        <v>383</v>
      </c>
      <c r="F470" s="101"/>
      <c r="G470" s="131">
        <f>SUM(G471)</f>
        <v>0</v>
      </c>
    </row>
    <row r="471" spans="1:7" ht="19.5" customHeight="1" hidden="1">
      <c r="A471" s="22" t="s">
        <v>325</v>
      </c>
      <c r="B471" s="75"/>
      <c r="C471" s="101" t="s">
        <v>177</v>
      </c>
      <c r="D471" s="101" t="s">
        <v>33</v>
      </c>
      <c r="E471" s="101" t="s">
        <v>383</v>
      </c>
      <c r="F471" s="101" t="s">
        <v>288</v>
      </c>
      <c r="G471" s="131"/>
    </row>
    <row r="472" spans="1:7" ht="30" hidden="1">
      <c r="A472" s="79" t="s">
        <v>297</v>
      </c>
      <c r="B472" s="175"/>
      <c r="C472" s="101" t="s">
        <v>177</v>
      </c>
      <c r="D472" s="101" t="s">
        <v>33</v>
      </c>
      <c r="E472" s="106" t="s">
        <v>298</v>
      </c>
      <c r="F472" s="106"/>
      <c r="G472" s="131">
        <f>SUM(G473)</f>
        <v>0</v>
      </c>
    </row>
    <row r="473" spans="1:7" ht="30" hidden="1">
      <c r="A473" s="79" t="s">
        <v>333</v>
      </c>
      <c r="B473" s="175"/>
      <c r="C473" s="101" t="s">
        <v>177</v>
      </c>
      <c r="D473" s="101" t="s">
        <v>33</v>
      </c>
      <c r="E473" s="106" t="s">
        <v>309</v>
      </c>
      <c r="F473" s="106"/>
      <c r="G473" s="131">
        <f>SUM(G474)+G476</f>
        <v>0</v>
      </c>
    </row>
    <row r="474" spans="1:7" ht="30" hidden="1">
      <c r="A474" s="22" t="s">
        <v>489</v>
      </c>
      <c r="B474" s="75"/>
      <c r="C474" s="101" t="s">
        <v>177</v>
      </c>
      <c r="D474" s="101" t="s">
        <v>33</v>
      </c>
      <c r="E474" s="106" t="s">
        <v>384</v>
      </c>
      <c r="F474" s="106"/>
      <c r="G474" s="131">
        <f>SUM(G475)</f>
        <v>0</v>
      </c>
    </row>
    <row r="475" spans="1:7" ht="15" hidden="1">
      <c r="A475" s="22" t="s">
        <v>325</v>
      </c>
      <c r="B475" s="75"/>
      <c r="C475" s="101" t="s">
        <v>177</v>
      </c>
      <c r="D475" s="101" t="s">
        <v>33</v>
      </c>
      <c r="E475" s="106" t="s">
        <v>384</v>
      </c>
      <c r="F475" s="106">
        <v>400</v>
      </c>
      <c r="G475" s="131"/>
    </row>
    <row r="476" spans="1:7" ht="30" hidden="1">
      <c r="A476" s="22" t="s">
        <v>749</v>
      </c>
      <c r="B476" s="75"/>
      <c r="C476" s="101" t="s">
        <v>177</v>
      </c>
      <c r="D476" s="101" t="s">
        <v>33</v>
      </c>
      <c r="E476" s="106" t="s">
        <v>654</v>
      </c>
      <c r="F476" s="106"/>
      <c r="G476" s="131">
        <f>SUM(G477)</f>
        <v>0</v>
      </c>
    </row>
    <row r="477" spans="1:7" ht="15" hidden="1">
      <c r="A477" s="22" t="s">
        <v>325</v>
      </c>
      <c r="B477" s="75"/>
      <c r="C477" s="101" t="s">
        <v>177</v>
      </c>
      <c r="D477" s="101" t="s">
        <v>33</v>
      </c>
      <c r="E477" s="106" t="s">
        <v>654</v>
      </c>
      <c r="F477" s="106">
        <v>400</v>
      </c>
      <c r="G477" s="131"/>
    </row>
    <row r="478" spans="1:7" ht="15">
      <c r="A478" s="74" t="s">
        <v>195</v>
      </c>
      <c r="B478" s="75"/>
      <c r="C478" s="78" t="s">
        <v>177</v>
      </c>
      <c r="D478" s="78" t="s">
        <v>43</v>
      </c>
      <c r="E478" s="75"/>
      <c r="F478" s="75"/>
      <c r="G478" s="98">
        <f>SUM(G479)+G484+G487</f>
        <v>518.3</v>
      </c>
    </row>
    <row r="479" spans="1:7" ht="30" hidden="1">
      <c r="A479" s="28" t="s">
        <v>622</v>
      </c>
      <c r="B479" s="78"/>
      <c r="C479" s="78" t="s">
        <v>177</v>
      </c>
      <c r="D479" s="78" t="s">
        <v>43</v>
      </c>
      <c r="E479" s="78" t="s">
        <v>623</v>
      </c>
      <c r="F479" s="78"/>
      <c r="G479" s="82"/>
    </row>
    <row r="480" spans="1:7" ht="30" hidden="1">
      <c r="A480" s="28" t="s">
        <v>624</v>
      </c>
      <c r="B480" s="78"/>
      <c r="C480" s="78" t="s">
        <v>177</v>
      </c>
      <c r="D480" s="78" t="s">
        <v>43</v>
      </c>
      <c r="E480" s="78" t="s">
        <v>625</v>
      </c>
      <c r="F480" s="78"/>
      <c r="G480" s="98">
        <f>+G481</f>
        <v>0</v>
      </c>
    </row>
    <row r="481" spans="1:7" ht="45" hidden="1">
      <c r="A481" s="28" t="s">
        <v>633</v>
      </c>
      <c r="B481" s="78"/>
      <c r="C481" s="78" t="s">
        <v>177</v>
      </c>
      <c r="D481" s="78" t="s">
        <v>43</v>
      </c>
      <c r="E481" s="78" t="s">
        <v>626</v>
      </c>
      <c r="F481" s="78"/>
      <c r="G481" s="98">
        <f>SUM(G482)</f>
        <v>0</v>
      </c>
    </row>
    <row r="482" spans="1:7" ht="15" hidden="1">
      <c r="A482" s="28" t="s">
        <v>627</v>
      </c>
      <c r="B482" s="78"/>
      <c r="C482" s="78" t="s">
        <v>177</v>
      </c>
      <c r="D482" s="78" t="s">
        <v>43</v>
      </c>
      <c r="E482" s="78" t="s">
        <v>628</v>
      </c>
      <c r="F482" s="78"/>
      <c r="G482" s="98">
        <f>SUM(G483)</f>
        <v>0</v>
      </c>
    </row>
    <row r="483" spans="1:7" ht="15" hidden="1">
      <c r="A483" s="22" t="s">
        <v>325</v>
      </c>
      <c r="B483" s="75"/>
      <c r="C483" s="78" t="s">
        <v>177</v>
      </c>
      <c r="D483" s="78" t="s">
        <v>43</v>
      </c>
      <c r="E483" s="78" t="s">
        <v>628</v>
      </c>
      <c r="F483" s="106">
        <v>400</v>
      </c>
      <c r="G483" s="131"/>
    </row>
    <row r="484" spans="1:7" ht="30">
      <c r="A484" s="22" t="s">
        <v>969</v>
      </c>
      <c r="B484" s="75"/>
      <c r="C484" s="78" t="s">
        <v>177</v>
      </c>
      <c r="D484" s="78" t="s">
        <v>43</v>
      </c>
      <c r="E484" s="101" t="s">
        <v>360</v>
      </c>
      <c r="F484" s="106"/>
      <c r="G484" s="131">
        <f>G485</f>
        <v>200</v>
      </c>
    </row>
    <row r="485" spans="1:7" ht="30">
      <c r="A485" s="22" t="s">
        <v>489</v>
      </c>
      <c r="B485" s="75"/>
      <c r="C485" s="78" t="s">
        <v>177</v>
      </c>
      <c r="D485" s="78" t="s">
        <v>43</v>
      </c>
      <c r="E485" s="101" t="s">
        <v>383</v>
      </c>
      <c r="F485" s="106"/>
      <c r="G485" s="131">
        <f>G486</f>
        <v>200</v>
      </c>
    </row>
    <row r="486" spans="1:7" ht="15">
      <c r="A486" s="22" t="s">
        <v>325</v>
      </c>
      <c r="B486" s="75"/>
      <c r="C486" s="78" t="s">
        <v>177</v>
      </c>
      <c r="D486" s="78" t="s">
        <v>43</v>
      </c>
      <c r="E486" s="101" t="s">
        <v>383</v>
      </c>
      <c r="F486" s="106">
        <v>400</v>
      </c>
      <c r="G486" s="131">
        <v>200</v>
      </c>
    </row>
    <row r="487" spans="1:7" ht="30">
      <c r="A487" s="79" t="s">
        <v>297</v>
      </c>
      <c r="B487" s="175"/>
      <c r="C487" s="78" t="s">
        <v>177</v>
      </c>
      <c r="D487" s="78" t="s">
        <v>43</v>
      </c>
      <c r="E487" s="106" t="s">
        <v>298</v>
      </c>
      <c r="F487" s="106"/>
      <c r="G487" s="131">
        <f>SUM(G488)</f>
        <v>318.3</v>
      </c>
    </row>
    <row r="488" spans="1:7" ht="30">
      <c r="A488" s="79" t="s">
        <v>333</v>
      </c>
      <c r="B488" s="175"/>
      <c r="C488" s="78" t="s">
        <v>177</v>
      </c>
      <c r="D488" s="78" t="s">
        <v>43</v>
      </c>
      <c r="E488" s="106" t="s">
        <v>309</v>
      </c>
      <c r="F488" s="106"/>
      <c r="G488" s="131">
        <f>SUM(G489)+G491</f>
        <v>318.3</v>
      </c>
    </row>
    <row r="489" spans="1:7" ht="30">
      <c r="A489" s="22" t="s">
        <v>489</v>
      </c>
      <c r="B489" s="75"/>
      <c r="C489" s="78" t="s">
        <v>177</v>
      </c>
      <c r="D489" s="78" t="s">
        <v>43</v>
      </c>
      <c r="E489" s="106" t="s">
        <v>384</v>
      </c>
      <c r="F489" s="106"/>
      <c r="G489" s="131">
        <f>SUM(G490)</f>
        <v>316.2</v>
      </c>
    </row>
    <row r="490" spans="1:7" ht="15">
      <c r="A490" s="22" t="s">
        <v>325</v>
      </c>
      <c r="B490" s="75"/>
      <c r="C490" s="78" t="s">
        <v>177</v>
      </c>
      <c r="D490" s="78" t="s">
        <v>43</v>
      </c>
      <c r="E490" s="106" t="s">
        <v>384</v>
      </c>
      <c r="F490" s="106">
        <v>400</v>
      </c>
      <c r="G490" s="131">
        <v>316.2</v>
      </c>
    </row>
    <row r="491" spans="1:7" ht="30">
      <c r="A491" s="22" t="s">
        <v>844</v>
      </c>
      <c r="B491" s="75"/>
      <c r="C491" s="78" t="s">
        <v>177</v>
      </c>
      <c r="D491" s="78" t="s">
        <v>43</v>
      </c>
      <c r="E491" s="106" t="s">
        <v>654</v>
      </c>
      <c r="F491" s="106"/>
      <c r="G491" s="131">
        <f>SUM(G492)</f>
        <v>2.1</v>
      </c>
    </row>
    <row r="492" spans="1:7" ht="15">
      <c r="A492" s="22" t="s">
        <v>325</v>
      </c>
      <c r="B492" s="75"/>
      <c r="C492" s="78" t="s">
        <v>177</v>
      </c>
      <c r="D492" s="78" t="s">
        <v>43</v>
      </c>
      <c r="E492" s="106" t="s">
        <v>654</v>
      </c>
      <c r="F492" s="106">
        <v>400</v>
      </c>
      <c r="G492" s="131">
        <v>2.1</v>
      </c>
    </row>
    <row r="493" spans="1:7" ht="15">
      <c r="A493" s="22" t="s">
        <v>197</v>
      </c>
      <c r="B493" s="75"/>
      <c r="C493" s="101" t="s">
        <v>177</v>
      </c>
      <c r="D493" s="101" t="s">
        <v>176</v>
      </c>
      <c r="E493" s="106"/>
      <c r="F493" s="106"/>
      <c r="G493" s="131">
        <f>G494</f>
        <v>10</v>
      </c>
    </row>
    <row r="494" spans="1:7" ht="30">
      <c r="A494" s="22" t="s">
        <v>969</v>
      </c>
      <c r="B494" s="75"/>
      <c r="C494" s="101" t="s">
        <v>177</v>
      </c>
      <c r="D494" s="101" t="s">
        <v>176</v>
      </c>
      <c r="E494" s="101" t="s">
        <v>360</v>
      </c>
      <c r="F494" s="106"/>
      <c r="G494" s="131">
        <f>G495</f>
        <v>10</v>
      </c>
    </row>
    <row r="495" spans="1:7" ht="30">
      <c r="A495" s="22" t="s">
        <v>489</v>
      </c>
      <c r="B495" s="75"/>
      <c r="C495" s="101" t="s">
        <v>177</v>
      </c>
      <c r="D495" s="101" t="s">
        <v>176</v>
      </c>
      <c r="E495" s="101" t="s">
        <v>383</v>
      </c>
      <c r="F495" s="106"/>
      <c r="G495" s="131">
        <f>G496</f>
        <v>10</v>
      </c>
    </row>
    <row r="496" spans="1:7" ht="15">
      <c r="A496" s="22" t="s">
        <v>325</v>
      </c>
      <c r="B496" s="75"/>
      <c r="C496" s="101" t="s">
        <v>177</v>
      </c>
      <c r="D496" s="101" t="s">
        <v>176</v>
      </c>
      <c r="E496" s="101" t="s">
        <v>383</v>
      </c>
      <c r="F496" s="106">
        <v>400</v>
      </c>
      <c r="G496" s="131">
        <v>10</v>
      </c>
    </row>
    <row r="497" spans="1:7" s="168" customFormat="1" ht="14.25">
      <c r="A497" s="61" t="s">
        <v>219</v>
      </c>
      <c r="B497" s="94" t="s">
        <v>220</v>
      </c>
      <c r="C497" s="94"/>
      <c r="D497" s="94"/>
      <c r="E497" s="94"/>
      <c r="F497" s="94"/>
      <c r="G497" s="96">
        <f>SUM(G498+G524+G529)</f>
        <v>34061.200000000004</v>
      </c>
    </row>
    <row r="498" spans="1:7" ht="15">
      <c r="A498" s="74" t="s">
        <v>88</v>
      </c>
      <c r="B498" s="75"/>
      <c r="C498" s="71" t="s">
        <v>33</v>
      </c>
      <c r="D498" s="71"/>
      <c r="E498" s="71"/>
      <c r="F498" s="70"/>
      <c r="G498" s="72">
        <f>SUM(G499+G506+G510)</f>
        <v>32415.6</v>
      </c>
    </row>
    <row r="499" spans="1:7" ht="30">
      <c r="A499" s="74" t="s">
        <v>103</v>
      </c>
      <c r="B499" s="75"/>
      <c r="C499" s="71" t="s">
        <v>33</v>
      </c>
      <c r="D499" s="71" t="s">
        <v>77</v>
      </c>
      <c r="E499" s="70"/>
      <c r="F499" s="70"/>
      <c r="G499" s="72">
        <f>SUM(G500)</f>
        <v>25665.3</v>
      </c>
    </row>
    <row r="500" spans="1:7" ht="30">
      <c r="A500" s="79" t="s">
        <v>750</v>
      </c>
      <c r="B500" s="75"/>
      <c r="C500" s="71" t="s">
        <v>33</v>
      </c>
      <c r="D500" s="71" t="s">
        <v>77</v>
      </c>
      <c r="E500" s="70" t="s">
        <v>203</v>
      </c>
      <c r="F500" s="70"/>
      <c r="G500" s="72">
        <f>SUM(G501)</f>
        <v>25665.3</v>
      </c>
    </row>
    <row r="501" spans="1:7" ht="30">
      <c r="A501" s="74" t="s">
        <v>79</v>
      </c>
      <c r="B501" s="75"/>
      <c r="C501" s="71" t="s">
        <v>33</v>
      </c>
      <c r="D501" s="71" t="s">
        <v>77</v>
      </c>
      <c r="E501" s="71" t="s">
        <v>204</v>
      </c>
      <c r="F501" s="71"/>
      <c r="G501" s="72">
        <f>SUM(G502)</f>
        <v>25665.3</v>
      </c>
    </row>
    <row r="502" spans="1:7" ht="15">
      <c r="A502" s="74" t="s">
        <v>81</v>
      </c>
      <c r="B502" s="75"/>
      <c r="C502" s="71" t="s">
        <v>33</v>
      </c>
      <c r="D502" s="71" t="s">
        <v>77</v>
      </c>
      <c r="E502" s="71" t="s">
        <v>205</v>
      </c>
      <c r="F502" s="71"/>
      <c r="G502" s="72">
        <f>SUM(G503:G505)</f>
        <v>25665.3</v>
      </c>
    </row>
    <row r="503" spans="1:7" ht="45">
      <c r="A503" s="22" t="s">
        <v>50</v>
      </c>
      <c r="B503" s="75"/>
      <c r="C503" s="71" t="s">
        <v>33</v>
      </c>
      <c r="D503" s="71" t="s">
        <v>77</v>
      </c>
      <c r="E503" s="71" t="s">
        <v>205</v>
      </c>
      <c r="F503" s="71" t="s">
        <v>90</v>
      </c>
      <c r="G503" s="72">
        <v>25328.6</v>
      </c>
    </row>
    <row r="504" spans="1:7" ht="30">
      <c r="A504" s="74" t="s">
        <v>51</v>
      </c>
      <c r="B504" s="75"/>
      <c r="C504" s="71" t="s">
        <v>33</v>
      </c>
      <c r="D504" s="71" t="s">
        <v>77</v>
      </c>
      <c r="E504" s="71" t="s">
        <v>205</v>
      </c>
      <c r="F504" s="71" t="s">
        <v>92</v>
      </c>
      <c r="G504" s="72">
        <v>4.8</v>
      </c>
    </row>
    <row r="505" spans="1:7" ht="15">
      <c r="A505" s="74" t="s">
        <v>41</v>
      </c>
      <c r="B505" s="75"/>
      <c r="C505" s="71" t="s">
        <v>33</v>
      </c>
      <c r="D505" s="71" t="s">
        <v>77</v>
      </c>
      <c r="E505" s="71" t="s">
        <v>205</v>
      </c>
      <c r="F505" s="71" t="s">
        <v>100</v>
      </c>
      <c r="G505" s="72">
        <v>331.9</v>
      </c>
    </row>
    <row r="506" spans="1:7" ht="15">
      <c r="A506" s="74" t="s">
        <v>147</v>
      </c>
      <c r="B506" s="75"/>
      <c r="C506" s="71" t="s">
        <v>33</v>
      </c>
      <c r="D506" s="71" t="s">
        <v>177</v>
      </c>
      <c r="E506" s="71"/>
      <c r="F506" s="70"/>
      <c r="G506" s="72">
        <f>SUM(G507)</f>
        <v>100</v>
      </c>
    </row>
    <row r="507" spans="1:7" ht="15">
      <c r="A507" s="79" t="s">
        <v>206</v>
      </c>
      <c r="B507" s="75"/>
      <c r="C507" s="71" t="s">
        <v>33</v>
      </c>
      <c r="D507" s="71" t="s">
        <v>177</v>
      </c>
      <c r="E507" s="71" t="s">
        <v>201</v>
      </c>
      <c r="F507" s="70"/>
      <c r="G507" s="72">
        <f>SUM(G508)</f>
        <v>100</v>
      </c>
    </row>
    <row r="508" spans="1:7" ht="15">
      <c r="A508" s="74" t="s">
        <v>148</v>
      </c>
      <c r="B508" s="75"/>
      <c r="C508" s="71" t="s">
        <v>33</v>
      </c>
      <c r="D508" s="71" t="s">
        <v>177</v>
      </c>
      <c r="E508" s="71" t="s">
        <v>207</v>
      </c>
      <c r="F508" s="70"/>
      <c r="G508" s="72">
        <f>SUM(G509)</f>
        <v>100</v>
      </c>
    </row>
    <row r="509" spans="1:7" ht="15">
      <c r="A509" s="74" t="s">
        <v>21</v>
      </c>
      <c r="B509" s="75"/>
      <c r="C509" s="71" t="s">
        <v>33</v>
      </c>
      <c r="D509" s="71" t="s">
        <v>177</v>
      </c>
      <c r="E509" s="71" t="s">
        <v>207</v>
      </c>
      <c r="F509" s="70">
        <v>800</v>
      </c>
      <c r="G509" s="72">
        <v>100</v>
      </c>
    </row>
    <row r="510" spans="1:7" ht="15">
      <c r="A510" s="74" t="s">
        <v>94</v>
      </c>
      <c r="B510" s="75"/>
      <c r="C510" s="71" t="s">
        <v>33</v>
      </c>
      <c r="D510" s="71" t="s">
        <v>95</v>
      </c>
      <c r="E510" s="71"/>
      <c r="F510" s="70"/>
      <c r="G510" s="72">
        <f>SUM(G511)</f>
        <v>6650.3</v>
      </c>
    </row>
    <row r="511" spans="1:7" ht="30">
      <c r="A511" s="79" t="s">
        <v>750</v>
      </c>
      <c r="B511" s="75"/>
      <c r="C511" s="71" t="s">
        <v>33</v>
      </c>
      <c r="D511" s="71" t="s">
        <v>95</v>
      </c>
      <c r="E511" s="70" t="s">
        <v>203</v>
      </c>
      <c r="F511" s="70"/>
      <c r="G511" s="72">
        <f>SUM(G512)</f>
        <v>6650.3</v>
      </c>
    </row>
    <row r="512" spans="1:7" ht="30">
      <c r="A512" s="74" t="s">
        <v>79</v>
      </c>
      <c r="B512" s="75"/>
      <c r="C512" s="71" t="s">
        <v>33</v>
      </c>
      <c r="D512" s="71" t="s">
        <v>95</v>
      </c>
      <c r="E512" s="71" t="s">
        <v>204</v>
      </c>
      <c r="F512" s="70"/>
      <c r="G512" s="72">
        <f>SUM(G513+G516+G518)</f>
        <v>6650.3</v>
      </c>
    </row>
    <row r="513" spans="1:7" ht="15">
      <c r="A513" s="74" t="s">
        <v>96</v>
      </c>
      <c r="B513" s="75"/>
      <c r="C513" s="71" t="s">
        <v>33</v>
      </c>
      <c r="D513" s="71" t="s">
        <v>95</v>
      </c>
      <c r="E513" s="70" t="s">
        <v>208</v>
      </c>
      <c r="F513" s="70"/>
      <c r="G513" s="72">
        <f>SUM(G514:G515)</f>
        <v>187</v>
      </c>
    </row>
    <row r="514" spans="1:7" ht="30">
      <c r="A514" s="74" t="s">
        <v>51</v>
      </c>
      <c r="B514" s="75"/>
      <c r="C514" s="71" t="s">
        <v>33</v>
      </c>
      <c r="D514" s="71" t="s">
        <v>95</v>
      </c>
      <c r="E514" s="70" t="s">
        <v>208</v>
      </c>
      <c r="F514" s="70">
        <v>200</v>
      </c>
      <c r="G514" s="72">
        <v>185</v>
      </c>
    </row>
    <row r="515" spans="1:7" ht="15">
      <c r="A515" s="74" t="s">
        <v>21</v>
      </c>
      <c r="B515" s="75"/>
      <c r="C515" s="71" t="s">
        <v>33</v>
      </c>
      <c r="D515" s="71" t="s">
        <v>95</v>
      </c>
      <c r="E515" s="70" t="s">
        <v>208</v>
      </c>
      <c r="F515" s="70">
        <v>800</v>
      </c>
      <c r="G515" s="72">
        <v>2</v>
      </c>
    </row>
    <row r="516" spans="1:7" ht="15">
      <c r="A516" s="74" t="s">
        <v>98</v>
      </c>
      <c r="B516" s="75"/>
      <c r="C516" s="71" t="s">
        <v>33</v>
      </c>
      <c r="D516" s="71" t="s">
        <v>95</v>
      </c>
      <c r="E516" s="70" t="s">
        <v>209</v>
      </c>
      <c r="F516" s="70"/>
      <c r="G516" s="72">
        <f>SUM(G517)</f>
        <v>262.6</v>
      </c>
    </row>
    <row r="517" spans="1:7" ht="30">
      <c r="A517" s="74" t="s">
        <v>51</v>
      </c>
      <c r="B517" s="75"/>
      <c r="C517" s="71" t="s">
        <v>33</v>
      </c>
      <c r="D517" s="71" t="s">
        <v>95</v>
      </c>
      <c r="E517" s="70" t="s">
        <v>209</v>
      </c>
      <c r="F517" s="70">
        <v>200</v>
      </c>
      <c r="G517" s="72">
        <v>262.6</v>
      </c>
    </row>
    <row r="518" spans="1:7" ht="15">
      <c r="A518" s="74" t="s">
        <v>99</v>
      </c>
      <c r="B518" s="75"/>
      <c r="C518" s="71" t="s">
        <v>33</v>
      </c>
      <c r="D518" s="71" t="s">
        <v>95</v>
      </c>
      <c r="E518" s="70" t="s">
        <v>210</v>
      </c>
      <c r="F518" s="70"/>
      <c r="G518" s="72">
        <f>SUM(G519:G520)</f>
        <v>6200.7</v>
      </c>
    </row>
    <row r="519" spans="1:7" ht="30">
      <c r="A519" s="74" t="s">
        <v>51</v>
      </c>
      <c r="B519" s="75"/>
      <c r="C519" s="71" t="s">
        <v>33</v>
      </c>
      <c r="D519" s="71" t="s">
        <v>95</v>
      </c>
      <c r="E519" s="70" t="s">
        <v>210</v>
      </c>
      <c r="F519" s="70">
        <v>200</v>
      </c>
      <c r="G519" s="72">
        <v>6200.3</v>
      </c>
    </row>
    <row r="520" spans="1:7" ht="15">
      <c r="A520" s="74" t="s">
        <v>21</v>
      </c>
      <c r="B520" s="75"/>
      <c r="C520" s="71" t="s">
        <v>33</v>
      </c>
      <c r="D520" s="71" t="s">
        <v>95</v>
      </c>
      <c r="E520" s="70" t="s">
        <v>210</v>
      </c>
      <c r="F520" s="70">
        <v>800</v>
      </c>
      <c r="G520" s="72">
        <v>0.4</v>
      </c>
    </row>
    <row r="521" spans="1:7" ht="15" hidden="1">
      <c r="A521" s="79" t="s">
        <v>206</v>
      </c>
      <c r="B521" s="75"/>
      <c r="C521" s="71" t="s">
        <v>33</v>
      </c>
      <c r="D521" s="71" t="s">
        <v>95</v>
      </c>
      <c r="E521" s="71" t="s">
        <v>201</v>
      </c>
      <c r="F521" s="70"/>
      <c r="G521" s="72">
        <f>SUM(G522)</f>
        <v>0</v>
      </c>
    </row>
    <row r="522" spans="1:7" ht="30" hidden="1">
      <c r="A522" s="74" t="s">
        <v>211</v>
      </c>
      <c r="B522" s="75"/>
      <c r="C522" s="71" t="s">
        <v>33</v>
      </c>
      <c r="D522" s="71" t="s">
        <v>95</v>
      </c>
      <c r="E522" s="71" t="s">
        <v>212</v>
      </c>
      <c r="F522" s="70"/>
      <c r="G522" s="72">
        <f>SUM(G523)</f>
        <v>0</v>
      </c>
    </row>
    <row r="523" spans="1:7" ht="15" hidden="1">
      <c r="A523" s="74" t="s">
        <v>21</v>
      </c>
      <c r="B523" s="75"/>
      <c r="C523" s="71" t="s">
        <v>33</v>
      </c>
      <c r="D523" s="71" t="s">
        <v>95</v>
      </c>
      <c r="E523" s="71" t="s">
        <v>212</v>
      </c>
      <c r="F523" s="70">
        <v>800</v>
      </c>
      <c r="G523" s="72"/>
    </row>
    <row r="524" spans="1:7" ht="15">
      <c r="A524" s="74" t="s">
        <v>29</v>
      </c>
      <c r="B524" s="75"/>
      <c r="C524" s="71" t="s">
        <v>30</v>
      </c>
      <c r="D524" s="71"/>
      <c r="E524" s="70"/>
      <c r="F524" s="70"/>
      <c r="G524" s="72">
        <f>SUM(G525)</f>
        <v>643.3000000000001</v>
      </c>
    </row>
    <row r="525" spans="1:7" ht="15">
      <c r="A525" s="74" t="s">
        <v>76</v>
      </c>
      <c r="B525" s="75"/>
      <c r="C525" s="71" t="s">
        <v>30</v>
      </c>
      <c r="D525" s="71" t="s">
        <v>77</v>
      </c>
      <c r="E525" s="70"/>
      <c r="F525" s="70"/>
      <c r="G525" s="72">
        <f>SUM(G526)</f>
        <v>643.3000000000001</v>
      </c>
    </row>
    <row r="526" spans="1:7" ht="15">
      <c r="A526" s="79" t="s">
        <v>206</v>
      </c>
      <c r="B526" s="75"/>
      <c r="C526" s="71" t="s">
        <v>30</v>
      </c>
      <c r="D526" s="71" t="s">
        <v>77</v>
      </c>
      <c r="E526" s="71" t="s">
        <v>201</v>
      </c>
      <c r="F526" s="70"/>
      <c r="G526" s="72">
        <f>SUM(G527)</f>
        <v>643.3000000000001</v>
      </c>
    </row>
    <row r="527" spans="1:7" ht="45">
      <c r="A527" s="74" t="s">
        <v>808</v>
      </c>
      <c r="B527" s="75"/>
      <c r="C527" s="71" t="s">
        <v>30</v>
      </c>
      <c r="D527" s="71" t="s">
        <v>77</v>
      </c>
      <c r="E527" s="70" t="s">
        <v>213</v>
      </c>
      <c r="F527" s="70"/>
      <c r="G527" s="72">
        <f>SUM(G528)</f>
        <v>643.3000000000001</v>
      </c>
    </row>
    <row r="528" spans="1:7" ht="15">
      <c r="A528" s="74" t="s">
        <v>21</v>
      </c>
      <c r="B528" s="75"/>
      <c r="C528" s="71" t="s">
        <v>30</v>
      </c>
      <c r="D528" s="71" t="s">
        <v>77</v>
      </c>
      <c r="E528" s="70" t="s">
        <v>213</v>
      </c>
      <c r="F528" s="70">
        <v>800</v>
      </c>
      <c r="G528" s="72">
        <f>552.2+500-400-8.9</f>
        <v>643.3000000000001</v>
      </c>
    </row>
    <row r="529" spans="1:7" ht="15">
      <c r="A529" s="74" t="s">
        <v>214</v>
      </c>
      <c r="B529" s="75"/>
      <c r="C529" s="71" t="s">
        <v>95</v>
      </c>
      <c r="D529" s="71"/>
      <c r="E529" s="70"/>
      <c r="F529" s="70"/>
      <c r="G529" s="72">
        <f>SUM(G530)</f>
        <v>1002.3000000000001</v>
      </c>
    </row>
    <row r="530" spans="1:7" ht="15">
      <c r="A530" s="74" t="s">
        <v>215</v>
      </c>
      <c r="B530" s="75"/>
      <c r="C530" s="71" t="s">
        <v>95</v>
      </c>
      <c r="D530" s="71" t="s">
        <v>33</v>
      </c>
      <c r="E530" s="70"/>
      <c r="F530" s="70"/>
      <c r="G530" s="72">
        <f>SUM(G531)</f>
        <v>1002.3000000000001</v>
      </c>
    </row>
    <row r="531" spans="1:7" ht="30">
      <c r="A531" s="79" t="s">
        <v>750</v>
      </c>
      <c r="B531" s="75"/>
      <c r="C531" s="71" t="s">
        <v>95</v>
      </c>
      <c r="D531" s="71" t="s">
        <v>33</v>
      </c>
      <c r="E531" s="70" t="s">
        <v>203</v>
      </c>
      <c r="F531" s="70"/>
      <c r="G531" s="72">
        <f>SUM(G532)</f>
        <v>1002.3000000000001</v>
      </c>
    </row>
    <row r="532" spans="1:7" ht="15">
      <c r="A532" s="74" t="s">
        <v>216</v>
      </c>
      <c r="B532" s="75"/>
      <c r="C532" s="71" t="s">
        <v>95</v>
      </c>
      <c r="D532" s="71" t="s">
        <v>33</v>
      </c>
      <c r="E532" s="70" t="s">
        <v>217</v>
      </c>
      <c r="F532" s="70"/>
      <c r="G532" s="72">
        <f>SUM(G533)</f>
        <v>1002.3000000000001</v>
      </c>
    </row>
    <row r="533" spans="1:7" ht="15">
      <c r="A533" s="74" t="s">
        <v>218</v>
      </c>
      <c r="B533" s="75"/>
      <c r="C533" s="71" t="s">
        <v>95</v>
      </c>
      <c r="D533" s="71" t="s">
        <v>33</v>
      </c>
      <c r="E533" s="70" t="s">
        <v>217</v>
      </c>
      <c r="F533" s="70">
        <v>700</v>
      </c>
      <c r="G533" s="72">
        <f>1540-540.8+3.1</f>
        <v>1002.3000000000001</v>
      </c>
    </row>
    <row r="534" spans="1:7" s="168" customFormat="1" ht="30.75" customHeight="1">
      <c r="A534" s="61" t="s">
        <v>9</v>
      </c>
      <c r="B534" s="63" t="s">
        <v>10</v>
      </c>
      <c r="C534" s="62"/>
      <c r="D534" s="62"/>
      <c r="E534" s="62"/>
      <c r="F534" s="62"/>
      <c r="G534" s="64">
        <f>G535+G554+G547</f>
        <v>1098627.5999999999</v>
      </c>
    </row>
    <row r="535" spans="1:7" ht="15" hidden="1">
      <c r="A535" s="74" t="s">
        <v>11</v>
      </c>
      <c r="B535" s="71"/>
      <c r="C535" s="71" t="s">
        <v>12</v>
      </c>
      <c r="D535" s="70"/>
      <c r="E535" s="70"/>
      <c r="F535" s="70"/>
      <c r="G535" s="72">
        <f>G536+G542</f>
        <v>0</v>
      </c>
    </row>
    <row r="536" spans="1:7" ht="15" hidden="1">
      <c r="A536" s="74" t="s">
        <v>13</v>
      </c>
      <c r="B536" s="71"/>
      <c r="C536" s="71" t="s">
        <v>12</v>
      </c>
      <c r="D536" s="71" t="s">
        <v>14</v>
      </c>
      <c r="E536" s="70"/>
      <c r="F536" s="70"/>
      <c r="G536" s="72">
        <f>G537</f>
        <v>0</v>
      </c>
    </row>
    <row r="537" spans="1:7" ht="30" hidden="1">
      <c r="A537" s="74" t="s">
        <v>747</v>
      </c>
      <c r="B537" s="71"/>
      <c r="C537" s="71" t="s">
        <v>12</v>
      </c>
      <c r="D537" s="71" t="s">
        <v>14</v>
      </c>
      <c r="E537" s="70" t="s">
        <v>15</v>
      </c>
      <c r="F537" s="70"/>
      <c r="G537" s="72">
        <f>G538</f>
        <v>0</v>
      </c>
    </row>
    <row r="538" spans="1:7" ht="30" hidden="1">
      <c r="A538" s="74" t="s">
        <v>83</v>
      </c>
      <c r="B538" s="71"/>
      <c r="C538" s="71" t="s">
        <v>12</v>
      </c>
      <c r="D538" s="71" t="s">
        <v>14</v>
      </c>
      <c r="E538" s="70" t="s">
        <v>16</v>
      </c>
      <c r="F538" s="70"/>
      <c r="G538" s="72">
        <f>G539</f>
        <v>0</v>
      </c>
    </row>
    <row r="539" spans="1:7" ht="30" hidden="1">
      <c r="A539" s="74" t="s">
        <v>17</v>
      </c>
      <c r="B539" s="71"/>
      <c r="C539" s="71" t="s">
        <v>12</v>
      </c>
      <c r="D539" s="71" t="s">
        <v>14</v>
      </c>
      <c r="E539" s="70" t="s">
        <v>18</v>
      </c>
      <c r="F539" s="70"/>
      <c r="G539" s="72">
        <f>SUM(G540)</f>
        <v>0</v>
      </c>
    </row>
    <row r="540" spans="1:7" ht="15" hidden="1">
      <c r="A540" s="74" t="s">
        <v>19</v>
      </c>
      <c r="B540" s="71"/>
      <c r="C540" s="71" t="s">
        <v>12</v>
      </c>
      <c r="D540" s="71" t="s">
        <v>14</v>
      </c>
      <c r="E540" s="70" t="s">
        <v>20</v>
      </c>
      <c r="F540" s="70"/>
      <c r="G540" s="72">
        <f>G541</f>
        <v>0</v>
      </c>
    </row>
    <row r="541" spans="1:7" ht="15" hidden="1">
      <c r="A541" s="74" t="s">
        <v>21</v>
      </c>
      <c r="B541" s="71"/>
      <c r="C541" s="71" t="s">
        <v>12</v>
      </c>
      <c r="D541" s="71" t="s">
        <v>14</v>
      </c>
      <c r="E541" s="70" t="s">
        <v>20</v>
      </c>
      <c r="F541" s="70">
        <v>800</v>
      </c>
      <c r="G541" s="72"/>
    </row>
    <row r="542" spans="1:7" ht="15" hidden="1">
      <c r="A542" s="74" t="s">
        <v>22</v>
      </c>
      <c r="B542" s="71"/>
      <c r="C542" s="71" t="s">
        <v>12</v>
      </c>
      <c r="D542" s="71" t="s">
        <v>23</v>
      </c>
      <c r="E542" s="70"/>
      <c r="F542" s="70"/>
      <c r="G542" s="72">
        <f>G543</f>
        <v>0</v>
      </c>
    </row>
    <row r="543" spans="1:7" ht="60" hidden="1">
      <c r="A543" s="74" t="s">
        <v>748</v>
      </c>
      <c r="B543" s="71"/>
      <c r="C543" s="71" t="s">
        <v>12</v>
      </c>
      <c r="D543" s="71" t="s">
        <v>23</v>
      </c>
      <c r="E543" s="70" t="s">
        <v>24</v>
      </c>
      <c r="F543" s="70"/>
      <c r="G543" s="72">
        <f>G544</f>
        <v>0</v>
      </c>
    </row>
    <row r="544" spans="1:7" ht="45" hidden="1">
      <c r="A544" s="74" t="s">
        <v>25</v>
      </c>
      <c r="B544" s="71"/>
      <c r="C544" s="71" t="s">
        <v>12</v>
      </c>
      <c r="D544" s="71" t="s">
        <v>23</v>
      </c>
      <c r="E544" s="70" t="s">
        <v>26</v>
      </c>
      <c r="F544" s="70"/>
      <c r="G544" s="72">
        <f>SUM(G545)</f>
        <v>0</v>
      </c>
    </row>
    <row r="545" spans="1:7" ht="30" hidden="1">
      <c r="A545" s="74" t="s">
        <v>27</v>
      </c>
      <c r="B545" s="71"/>
      <c r="C545" s="71" t="s">
        <v>12</v>
      </c>
      <c r="D545" s="71" t="s">
        <v>23</v>
      </c>
      <c r="E545" s="70" t="s">
        <v>28</v>
      </c>
      <c r="F545" s="70"/>
      <c r="G545" s="72">
        <f>G546</f>
        <v>0</v>
      </c>
    </row>
    <row r="546" spans="1:7" ht="30" hidden="1">
      <c r="A546" s="74" t="s">
        <v>71</v>
      </c>
      <c r="B546" s="71"/>
      <c r="C546" s="71" t="s">
        <v>12</v>
      </c>
      <c r="D546" s="71" t="s">
        <v>23</v>
      </c>
      <c r="E546" s="70" t="s">
        <v>28</v>
      </c>
      <c r="F546" s="70">
        <v>600</v>
      </c>
      <c r="G546" s="72"/>
    </row>
    <row r="547" spans="1:7" ht="15">
      <c r="A547" s="74" t="s">
        <v>115</v>
      </c>
      <c r="B547" s="75"/>
      <c r="C547" s="75" t="s">
        <v>116</v>
      </c>
      <c r="D547" s="75"/>
      <c r="E547" s="75"/>
      <c r="F547" s="75"/>
      <c r="G547" s="98">
        <f aca="true" t="shared" si="0" ref="G547:G552">SUM(G548)</f>
        <v>196.9</v>
      </c>
    </row>
    <row r="548" spans="1:7" ht="15">
      <c r="A548" s="74" t="s">
        <v>440</v>
      </c>
      <c r="B548" s="75"/>
      <c r="C548" s="75" t="s">
        <v>116</v>
      </c>
      <c r="D548" s="75" t="s">
        <v>116</v>
      </c>
      <c r="E548" s="70"/>
      <c r="F548" s="70"/>
      <c r="G548" s="98">
        <f t="shared" si="0"/>
        <v>196.9</v>
      </c>
    </row>
    <row r="549" spans="1:7" ht="30">
      <c r="A549" s="74" t="s">
        <v>751</v>
      </c>
      <c r="B549" s="71"/>
      <c r="C549" s="71" t="s">
        <v>116</v>
      </c>
      <c r="D549" s="71" t="s">
        <v>116</v>
      </c>
      <c r="E549" s="70" t="s">
        <v>403</v>
      </c>
      <c r="F549" s="70"/>
      <c r="G549" s="98">
        <f t="shared" si="0"/>
        <v>196.9</v>
      </c>
    </row>
    <row r="550" spans="1:7" ht="30">
      <c r="A550" s="74" t="s">
        <v>450</v>
      </c>
      <c r="B550" s="75"/>
      <c r="C550" s="75" t="s">
        <v>116</v>
      </c>
      <c r="D550" s="75" t="s">
        <v>116</v>
      </c>
      <c r="E550" s="75" t="s">
        <v>451</v>
      </c>
      <c r="F550" s="75"/>
      <c r="G550" s="98">
        <f t="shared" si="0"/>
        <v>196.9</v>
      </c>
    </row>
    <row r="551" spans="1:7" ht="15">
      <c r="A551" s="74" t="s">
        <v>34</v>
      </c>
      <c r="B551" s="75"/>
      <c r="C551" s="75" t="s">
        <v>116</v>
      </c>
      <c r="D551" s="75" t="s">
        <v>116</v>
      </c>
      <c r="E551" s="75" t="s">
        <v>452</v>
      </c>
      <c r="F551" s="75"/>
      <c r="G551" s="98">
        <f t="shared" si="0"/>
        <v>196.9</v>
      </c>
    </row>
    <row r="552" spans="1:7" ht="15">
      <c r="A552" s="74" t="s">
        <v>453</v>
      </c>
      <c r="B552" s="70"/>
      <c r="C552" s="75" t="s">
        <v>116</v>
      </c>
      <c r="D552" s="75" t="s">
        <v>116</v>
      </c>
      <c r="E552" s="75" t="s">
        <v>454</v>
      </c>
      <c r="F552" s="75"/>
      <c r="G552" s="98">
        <f t="shared" si="0"/>
        <v>196.9</v>
      </c>
    </row>
    <row r="553" spans="1:7" ht="45">
      <c r="A553" s="22" t="s">
        <v>50</v>
      </c>
      <c r="B553" s="70"/>
      <c r="C553" s="75" t="s">
        <v>116</v>
      </c>
      <c r="D553" s="75" t="s">
        <v>116</v>
      </c>
      <c r="E553" s="75" t="s">
        <v>454</v>
      </c>
      <c r="F553" s="75" t="s">
        <v>90</v>
      </c>
      <c r="G553" s="98">
        <v>196.9</v>
      </c>
    </row>
    <row r="554" spans="1:7" ht="15">
      <c r="A554" s="74" t="s">
        <v>29</v>
      </c>
      <c r="B554" s="71"/>
      <c r="C554" s="71" t="s">
        <v>30</v>
      </c>
      <c r="D554" s="71" t="s">
        <v>31</v>
      </c>
      <c r="E554" s="70"/>
      <c r="F554" s="70"/>
      <c r="G554" s="72">
        <f>G555+G562+G582+G711+G677</f>
        <v>1098430.7</v>
      </c>
    </row>
    <row r="555" spans="1:7" ht="15">
      <c r="A555" s="74" t="s">
        <v>32</v>
      </c>
      <c r="B555" s="71"/>
      <c r="C555" s="71" t="s">
        <v>30</v>
      </c>
      <c r="D555" s="71" t="s">
        <v>33</v>
      </c>
      <c r="E555" s="70"/>
      <c r="F555" s="70"/>
      <c r="G555" s="72">
        <f>G556</f>
        <v>10106.3</v>
      </c>
    </row>
    <row r="556" spans="1:7" ht="30">
      <c r="A556" s="74" t="s">
        <v>747</v>
      </c>
      <c r="B556" s="71"/>
      <c r="C556" s="71" t="s">
        <v>30</v>
      </c>
      <c r="D556" s="71" t="s">
        <v>33</v>
      </c>
      <c r="E556" s="70" t="s">
        <v>15</v>
      </c>
      <c r="F556" s="70"/>
      <c r="G556" s="72">
        <f>G557</f>
        <v>10106.3</v>
      </c>
    </row>
    <row r="557" spans="1:7" ht="30">
      <c r="A557" s="74" t="s">
        <v>83</v>
      </c>
      <c r="B557" s="71"/>
      <c r="C557" s="71" t="s">
        <v>30</v>
      </c>
      <c r="D557" s="71" t="s">
        <v>33</v>
      </c>
      <c r="E557" s="70" t="s">
        <v>16</v>
      </c>
      <c r="F557" s="70"/>
      <c r="G557" s="72">
        <f>G558</f>
        <v>10106.3</v>
      </c>
    </row>
    <row r="558" spans="1:7" ht="15">
      <c r="A558" s="74" t="s">
        <v>34</v>
      </c>
      <c r="B558" s="71"/>
      <c r="C558" s="71" t="s">
        <v>30</v>
      </c>
      <c r="D558" s="71" t="s">
        <v>33</v>
      </c>
      <c r="E558" s="70" t="s">
        <v>35</v>
      </c>
      <c r="F558" s="70"/>
      <c r="G558" s="72">
        <f>SUM(G559)</f>
        <v>10106.3</v>
      </c>
    </row>
    <row r="559" spans="1:7" ht="15">
      <c r="A559" s="74" t="s">
        <v>37</v>
      </c>
      <c r="B559" s="71"/>
      <c r="C559" s="71" t="s">
        <v>30</v>
      </c>
      <c r="D559" s="71" t="s">
        <v>33</v>
      </c>
      <c r="E559" s="70" t="s">
        <v>38</v>
      </c>
      <c r="F559" s="70"/>
      <c r="G559" s="72">
        <f>G560</f>
        <v>10106.3</v>
      </c>
    </row>
    <row r="560" spans="1:7" ht="30">
      <c r="A560" s="74" t="s">
        <v>39</v>
      </c>
      <c r="B560" s="71"/>
      <c r="C560" s="71" t="s">
        <v>30</v>
      </c>
      <c r="D560" s="71" t="s">
        <v>33</v>
      </c>
      <c r="E560" s="70" t="s">
        <v>40</v>
      </c>
      <c r="F560" s="70"/>
      <c r="G560" s="72">
        <f>G561</f>
        <v>10106.3</v>
      </c>
    </row>
    <row r="561" spans="1:7" ht="15">
      <c r="A561" s="74" t="s">
        <v>41</v>
      </c>
      <c r="B561" s="71"/>
      <c r="C561" s="71" t="s">
        <v>30</v>
      </c>
      <c r="D561" s="71" t="s">
        <v>33</v>
      </c>
      <c r="E561" s="70" t="s">
        <v>40</v>
      </c>
      <c r="F561" s="70">
        <v>300</v>
      </c>
      <c r="G561" s="72">
        <v>10106.3</v>
      </c>
    </row>
    <row r="562" spans="1:7" ht="15">
      <c r="A562" s="74" t="s">
        <v>42</v>
      </c>
      <c r="B562" s="71"/>
      <c r="C562" s="71" t="s">
        <v>30</v>
      </c>
      <c r="D562" s="71" t="s">
        <v>43</v>
      </c>
      <c r="E562" s="70"/>
      <c r="F562" s="70"/>
      <c r="G562" s="72">
        <f>G571+G563</f>
        <v>83540.90000000001</v>
      </c>
    </row>
    <row r="563" spans="1:7" ht="30">
      <c r="A563" s="74" t="s">
        <v>834</v>
      </c>
      <c r="B563" s="71"/>
      <c r="C563" s="71" t="s">
        <v>30</v>
      </c>
      <c r="D563" s="71" t="s">
        <v>43</v>
      </c>
      <c r="E563" s="71" t="s">
        <v>482</v>
      </c>
      <c r="F563" s="70"/>
      <c r="G563" s="72">
        <f>G564</f>
        <v>80340.90000000001</v>
      </c>
    </row>
    <row r="564" spans="1:7" ht="30">
      <c r="A564" s="74" t="s">
        <v>494</v>
      </c>
      <c r="B564" s="71"/>
      <c r="C564" s="71" t="s">
        <v>30</v>
      </c>
      <c r="D564" s="71" t="s">
        <v>43</v>
      </c>
      <c r="E564" s="71" t="s">
        <v>495</v>
      </c>
      <c r="F564" s="70"/>
      <c r="G564" s="72">
        <f>G565</f>
        <v>80340.90000000001</v>
      </c>
    </row>
    <row r="565" spans="1:7" ht="75">
      <c r="A565" s="74" t="s">
        <v>291</v>
      </c>
      <c r="B565" s="71"/>
      <c r="C565" s="71" t="s">
        <v>30</v>
      </c>
      <c r="D565" s="71" t="s">
        <v>43</v>
      </c>
      <c r="E565" s="71" t="s">
        <v>496</v>
      </c>
      <c r="F565" s="70"/>
      <c r="G565" s="72">
        <f>G566</f>
        <v>80340.90000000001</v>
      </c>
    </row>
    <row r="566" spans="1:7" ht="30">
      <c r="A566" s="74" t="s">
        <v>497</v>
      </c>
      <c r="B566" s="71"/>
      <c r="C566" s="71" t="s">
        <v>30</v>
      </c>
      <c r="D566" s="71" t="s">
        <v>43</v>
      </c>
      <c r="E566" s="71" t="s">
        <v>498</v>
      </c>
      <c r="F566" s="70"/>
      <c r="G566" s="72">
        <f>G567+G568+G570+G569</f>
        <v>80340.90000000001</v>
      </c>
    </row>
    <row r="567" spans="1:7" ht="45">
      <c r="A567" s="74" t="s">
        <v>50</v>
      </c>
      <c r="B567" s="71"/>
      <c r="C567" s="71" t="s">
        <v>30</v>
      </c>
      <c r="D567" s="71" t="s">
        <v>43</v>
      </c>
      <c r="E567" s="71" t="s">
        <v>498</v>
      </c>
      <c r="F567" s="70">
        <v>100</v>
      </c>
      <c r="G567" s="72">
        <v>69345</v>
      </c>
    </row>
    <row r="568" spans="1:7" ht="27.75" customHeight="1">
      <c r="A568" s="74" t="s">
        <v>51</v>
      </c>
      <c r="B568" s="71"/>
      <c r="C568" s="71" t="s">
        <v>30</v>
      </c>
      <c r="D568" s="71" t="s">
        <v>43</v>
      </c>
      <c r="E568" s="71" t="s">
        <v>498</v>
      </c>
      <c r="F568" s="70">
        <v>200</v>
      </c>
      <c r="G568" s="72">
        <v>10744.1</v>
      </c>
    </row>
    <row r="569" spans="1:7" ht="15" hidden="1">
      <c r="A569" s="74" t="s">
        <v>41</v>
      </c>
      <c r="B569" s="71"/>
      <c r="C569" s="71" t="s">
        <v>30</v>
      </c>
      <c r="D569" s="71" t="s">
        <v>43</v>
      </c>
      <c r="E569" s="71" t="s">
        <v>498</v>
      </c>
      <c r="F569" s="70">
        <v>300</v>
      </c>
      <c r="G569" s="72"/>
    </row>
    <row r="570" spans="1:7" ht="15" customHeight="1">
      <c r="A570" s="74" t="s">
        <v>21</v>
      </c>
      <c r="B570" s="71"/>
      <c r="C570" s="71" t="s">
        <v>30</v>
      </c>
      <c r="D570" s="71" t="s">
        <v>43</v>
      </c>
      <c r="E570" s="71" t="s">
        <v>498</v>
      </c>
      <c r="F570" s="70">
        <v>800</v>
      </c>
      <c r="G570" s="72">
        <v>251.8</v>
      </c>
    </row>
    <row r="571" spans="1:7" ht="30">
      <c r="A571" s="74" t="s">
        <v>747</v>
      </c>
      <c r="B571" s="71"/>
      <c r="C571" s="71" t="s">
        <v>30</v>
      </c>
      <c r="D571" s="71" t="s">
        <v>43</v>
      </c>
      <c r="E571" s="70" t="s">
        <v>15</v>
      </c>
      <c r="F571" s="70"/>
      <c r="G571" s="72">
        <f>G572+G578</f>
        <v>3200</v>
      </c>
    </row>
    <row r="572" spans="1:7" ht="30">
      <c r="A572" s="74" t="s">
        <v>83</v>
      </c>
      <c r="B572" s="71"/>
      <c r="C572" s="71" t="s">
        <v>30</v>
      </c>
      <c r="D572" s="71" t="s">
        <v>43</v>
      </c>
      <c r="E572" s="70" t="s">
        <v>16</v>
      </c>
      <c r="F572" s="70"/>
      <c r="G572" s="72">
        <f>G573</f>
        <v>3185</v>
      </c>
    </row>
    <row r="573" spans="1:7" ht="15">
      <c r="A573" s="74" t="s">
        <v>44</v>
      </c>
      <c r="B573" s="71"/>
      <c r="C573" s="71" t="s">
        <v>30</v>
      </c>
      <c r="D573" s="71" t="s">
        <v>43</v>
      </c>
      <c r="E573" s="70" t="s">
        <v>45</v>
      </c>
      <c r="F573" s="70"/>
      <c r="G573" s="72">
        <f>SUM(G574)</f>
        <v>3185</v>
      </c>
    </row>
    <row r="574" spans="1:7" ht="15">
      <c r="A574" s="74" t="s">
        <v>46</v>
      </c>
      <c r="B574" s="71"/>
      <c r="C574" s="71" t="s">
        <v>30</v>
      </c>
      <c r="D574" s="71" t="s">
        <v>43</v>
      </c>
      <c r="E574" s="70" t="s">
        <v>47</v>
      </c>
      <c r="F574" s="70"/>
      <c r="G574" s="72">
        <f>G575</f>
        <v>3185</v>
      </c>
    </row>
    <row r="575" spans="1:7" ht="30">
      <c r="A575" s="74" t="s">
        <v>48</v>
      </c>
      <c r="B575" s="71"/>
      <c r="C575" s="71" t="s">
        <v>30</v>
      </c>
      <c r="D575" s="71" t="s">
        <v>43</v>
      </c>
      <c r="E575" s="70" t="s">
        <v>49</v>
      </c>
      <c r="F575" s="70"/>
      <c r="G575" s="72">
        <f>G576+G577</f>
        <v>3185</v>
      </c>
    </row>
    <row r="576" spans="1:7" ht="45">
      <c r="A576" s="74" t="s">
        <v>50</v>
      </c>
      <c r="B576" s="71"/>
      <c r="C576" s="71" t="s">
        <v>30</v>
      </c>
      <c r="D576" s="71" t="s">
        <v>43</v>
      </c>
      <c r="E576" s="70" t="s">
        <v>49</v>
      </c>
      <c r="F576" s="70">
        <v>100</v>
      </c>
      <c r="G576" s="72">
        <v>2492</v>
      </c>
    </row>
    <row r="577" spans="1:7" ht="30">
      <c r="A577" s="74" t="s">
        <v>51</v>
      </c>
      <c r="B577" s="71"/>
      <c r="C577" s="71" t="s">
        <v>30</v>
      </c>
      <c r="D577" s="71" t="s">
        <v>43</v>
      </c>
      <c r="E577" s="70" t="s">
        <v>49</v>
      </c>
      <c r="F577" s="70">
        <v>200</v>
      </c>
      <c r="G577" s="72">
        <v>693</v>
      </c>
    </row>
    <row r="578" spans="1:7" ht="15">
      <c r="A578" s="74" t="s">
        <v>85</v>
      </c>
      <c r="B578" s="183"/>
      <c r="C578" s="71" t="s">
        <v>30</v>
      </c>
      <c r="D578" s="71" t="s">
        <v>43</v>
      </c>
      <c r="E578" s="70" t="s">
        <v>67</v>
      </c>
      <c r="F578" s="70"/>
      <c r="G578" s="72">
        <f>G579</f>
        <v>15</v>
      </c>
    </row>
    <row r="579" spans="1:7" ht="15">
      <c r="A579" s="74" t="s">
        <v>34</v>
      </c>
      <c r="B579" s="183"/>
      <c r="C579" s="71" t="s">
        <v>30</v>
      </c>
      <c r="D579" s="71" t="s">
        <v>43</v>
      </c>
      <c r="E579" s="70" t="s">
        <v>614</v>
      </c>
      <c r="F579" s="70"/>
      <c r="G579" s="72">
        <f>G580</f>
        <v>15</v>
      </c>
    </row>
    <row r="580" spans="1:7" ht="15">
      <c r="A580" s="74" t="s">
        <v>36</v>
      </c>
      <c r="B580" s="183"/>
      <c r="C580" s="71" t="s">
        <v>30</v>
      </c>
      <c r="D580" s="71" t="s">
        <v>43</v>
      </c>
      <c r="E580" s="70" t="s">
        <v>615</v>
      </c>
      <c r="F580" s="70"/>
      <c r="G580" s="72">
        <f>G581</f>
        <v>15</v>
      </c>
    </row>
    <row r="581" spans="1:7" ht="30">
      <c r="A581" s="74" t="s">
        <v>51</v>
      </c>
      <c r="B581" s="183"/>
      <c r="C581" s="71" t="s">
        <v>30</v>
      </c>
      <c r="D581" s="71" t="s">
        <v>43</v>
      </c>
      <c r="E581" s="70" t="s">
        <v>615</v>
      </c>
      <c r="F581" s="70">
        <v>200</v>
      </c>
      <c r="G581" s="72">
        <v>15</v>
      </c>
    </row>
    <row r="582" spans="1:7" ht="15">
      <c r="A582" s="74" t="s">
        <v>52</v>
      </c>
      <c r="B582" s="71"/>
      <c r="C582" s="71" t="s">
        <v>30</v>
      </c>
      <c r="D582" s="71" t="s">
        <v>53</v>
      </c>
      <c r="E582" s="70"/>
      <c r="F582" s="70"/>
      <c r="G582" s="72">
        <f>G641+G668+G583+G672</f>
        <v>732535</v>
      </c>
    </row>
    <row r="583" spans="1:7" ht="30">
      <c r="A583" s="74" t="s">
        <v>833</v>
      </c>
      <c r="B583" s="71"/>
      <c r="C583" s="71" t="s">
        <v>30</v>
      </c>
      <c r="D583" s="71" t="s">
        <v>53</v>
      </c>
      <c r="E583" s="71" t="s">
        <v>482</v>
      </c>
      <c r="F583" s="70"/>
      <c r="G583" s="72">
        <f>G584+G589</f>
        <v>722963.5</v>
      </c>
    </row>
    <row r="584" spans="1:7" ht="15">
      <c r="A584" s="74" t="s">
        <v>499</v>
      </c>
      <c r="B584" s="71"/>
      <c r="C584" s="71" t="s">
        <v>30</v>
      </c>
      <c r="D584" s="71" t="s">
        <v>53</v>
      </c>
      <c r="E584" s="71" t="s">
        <v>483</v>
      </c>
      <c r="F584" s="70"/>
      <c r="G584" s="72">
        <f>G585</f>
        <v>81268.7</v>
      </c>
    </row>
    <row r="585" spans="1:7" ht="75">
      <c r="A585" s="74" t="s">
        <v>291</v>
      </c>
      <c r="B585" s="71"/>
      <c r="C585" s="71" t="s">
        <v>30</v>
      </c>
      <c r="D585" s="71" t="s">
        <v>53</v>
      </c>
      <c r="E585" s="71" t="s">
        <v>484</v>
      </c>
      <c r="F585" s="70"/>
      <c r="G585" s="72">
        <f>G586</f>
        <v>81268.7</v>
      </c>
    </row>
    <row r="586" spans="1:7" ht="90">
      <c r="A586" s="74" t="s">
        <v>500</v>
      </c>
      <c r="B586" s="71"/>
      <c r="C586" s="71" t="s">
        <v>30</v>
      </c>
      <c r="D586" s="71" t="s">
        <v>53</v>
      </c>
      <c r="E586" s="71" t="s">
        <v>501</v>
      </c>
      <c r="F586" s="70"/>
      <c r="G586" s="72">
        <f>G587+G588</f>
        <v>81268.7</v>
      </c>
    </row>
    <row r="587" spans="1:7" ht="30">
      <c r="A587" s="74" t="s">
        <v>51</v>
      </c>
      <c r="B587" s="71"/>
      <c r="C587" s="71" t="s">
        <v>30</v>
      </c>
      <c r="D587" s="71" t="s">
        <v>53</v>
      </c>
      <c r="E587" s="71" t="s">
        <v>501</v>
      </c>
      <c r="F587" s="70">
        <v>200</v>
      </c>
      <c r="G587" s="72">
        <v>1296.8</v>
      </c>
    </row>
    <row r="588" spans="1:7" ht="15">
      <c r="A588" s="74" t="s">
        <v>41</v>
      </c>
      <c r="B588" s="71"/>
      <c r="C588" s="71" t="s">
        <v>30</v>
      </c>
      <c r="D588" s="71" t="s">
        <v>53</v>
      </c>
      <c r="E588" s="71" t="s">
        <v>501</v>
      </c>
      <c r="F588" s="70">
        <v>300</v>
      </c>
      <c r="G588" s="72">
        <v>79971.9</v>
      </c>
    </row>
    <row r="589" spans="1:7" ht="30">
      <c r="A589" s="74" t="s">
        <v>502</v>
      </c>
      <c r="B589" s="71"/>
      <c r="C589" s="71" t="s">
        <v>30</v>
      </c>
      <c r="D589" s="71" t="s">
        <v>53</v>
      </c>
      <c r="E589" s="71" t="s">
        <v>503</v>
      </c>
      <c r="F589" s="70"/>
      <c r="G589" s="72">
        <f>G590</f>
        <v>641694.8</v>
      </c>
    </row>
    <row r="590" spans="1:7" ht="75">
      <c r="A590" s="74" t="s">
        <v>291</v>
      </c>
      <c r="B590" s="71"/>
      <c r="C590" s="71" t="s">
        <v>30</v>
      </c>
      <c r="D590" s="71" t="s">
        <v>53</v>
      </c>
      <c r="E590" s="71" t="s">
        <v>504</v>
      </c>
      <c r="F590" s="70"/>
      <c r="G590" s="72">
        <f>G591+G594+G597+G600+G603+G608+G611+G614+G617+G620+G623+G626+G629+G632+G635+G638+G606</f>
        <v>641694.8</v>
      </c>
    </row>
    <row r="591" spans="1:7" ht="45">
      <c r="A591" s="74" t="s">
        <v>505</v>
      </c>
      <c r="B591" s="71"/>
      <c r="C591" s="71" t="s">
        <v>30</v>
      </c>
      <c r="D591" s="71" t="s">
        <v>53</v>
      </c>
      <c r="E591" s="71" t="s">
        <v>506</v>
      </c>
      <c r="F591" s="70"/>
      <c r="G591" s="72">
        <f>G592+G593</f>
        <v>181932.2</v>
      </c>
    </row>
    <row r="592" spans="1:7" ht="30">
      <c r="A592" s="74" t="s">
        <v>51</v>
      </c>
      <c r="B592" s="71"/>
      <c r="C592" s="71" t="s">
        <v>30</v>
      </c>
      <c r="D592" s="71" t="s">
        <v>53</v>
      </c>
      <c r="E592" s="71" t="s">
        <v>506</v>
      </c>
      <c r="F592" s="70">
        <v>200</v>
      </c>
      <c r="G592" s="72">
        <v>2732.2</v>
      </c>
    </row>
    <row r="593" spans="1:7" ht="15">
      <c r="A593" s="74" t="s">
        <v>41</v>
      </c>
      <c r="B593" s="71"/>
      <c r="C593" s="71" t="s">
        <v>30</v>
      </c>
      <c r="D593" s="71" t="s">
        <v>53</v>
      </c>
      <c r="E593" s="71" t="s">
        <v>506</v>
      </c>
      <c r="F593" s="70">
        <v>300</v>
      </c>
      <c r="G593" s="72">
        <v>179200</v>
      </c>
    </row>
    <row r="594" spans="1:7" ht="30">
      <c r="A594" s="74" t="s">
        <v>507</v>
      </c>
      <c r="B594" s="71"/>
      <c r="C594" s="71" t="s">
        <v>30</v>
      </c>
      <c r="D594" s="71" t="s">
        <v>53</v>
      </c>
      <c r="E594" s="71" t="s">
        <v>508</v>
      </c>
      <c r="F594" s="71"/>
      <c r="G594" s="72">
        <f>G595+G596</f>
        <v>9140</v>
      </c>
    </row>
    <row r="595" spans="1:7" ht="30">
      <c r="A595" s="74" t="s">
        <v>51</v>
      </c>
      <c r="B595" s="71"/>
      <c r="C595" s="71" t="s">
        <v>30</v>
      </c>
      <c r="D595" s="71" t="s">
        <v>53</v>
      </c>
      <c r="E595" s="71" t="s">
        <v>508</v>
      </c>
      <c r="F595" s="71" t="s">
        <v>92</v>
      </c>
      <c r="G595" s="72">
        <v>141.4</v>
      </c>
    </row>
    <row r="596" spans="1:7" ht="15">
      <c r="A596" s="74" t="s">
        <v>41</v>
      </c>
      <c r="B596" s="71"/>
      <c r="C596" s="71" t="s">
        <v>30</v>
      </c>
      <c r="D596" s="71" t="s">
        <v>53</v>
      </c>
      <c r="E596" s="71" t="s">
        <v>508</v>
      </c>
      <c r="F596" s="71" t="s">
        <v>100</v>
      </c>
      <c r="G596" s="72">
        <v>8998.6</v>
      </c>
    </row>
    <row r="597" spans="1:7" ht="30">
      <c r="A597" s="74" t="s">
        <v>509</v>
      </c>
      <c r="B597" s="71"/>
      <c r="C597" s="71" t="s">
        <v>30</v>
      </c>
      <c r="D597" s="71" t="s">
        <v>53</v>
      </c>
      <c r="E597" s="71" t="s">
        <v>510</v>
      </c>
      <c r="F597" s="71"/>
      <c r="G597" s="72">
        <f>G598+G599</f>
        <v>111505.9</v>
      </c>
    </row>
    <row r="598" spans="1:7" ht="30">
      <c r="A598" s="74" t="s">
        <v>51</v>
      </c>
      <c r="B598" s="71"/>
      <c r="C598" s="71" t="s">
        <v>30</v>
      </c>
      <c r="D598" s="71" t="s">
        <v>53</v>
      </c>
      <c r="E598" s="71" t="s">
        <v>510</v>
      </c>
      <c r="F598" s="71" t="s">
        <v>92</v>
      </c>
      <c r="G598" s="72">
        <v>1709.4</v>
      </c>
    </row>
    <row r="599" spans="1:7" ht="15">
      <c r="A599" s="74" t="s">
        <v>41</v>
      </c>
      <c r="B599" s="71"/>
      <c r="C599" s="71" t="s">
        <v>30</v>
      </c>
      <c r="D599" s="71" t="s">
        <v>53</v>
      </c>
      <c r="E599" s="71" t="s">
        <v>510</v>
      </c>
      <c r="F599" s="71" t="s">
        <v>100</v>
      </c>
      <c r="G599" s="72">
        <v>109796.5</v>
      </c>
    </row>
    <row r="600" spans="1:7" ht="45">
      <c r="A600" s="74" t="s">
        <v>511</v>
      </c>
      <c r="B600" s="71"/>
      <c r="C600" s="71" t="s">
        <v>30</v>
      </c>
      <c r="D600" s="71" t="s">
        <v>53</v>
      </c>
      <c r="E600" s="71" t="s">
        <v>512</v>
      </c>
      <c r="F600" s="71"/>
      <c r="G600" s="72">
        <f>G601+G602</f>
        <v>405.5</v>
      </c>
    </row>
    <row r="601" spans="1:7" ht="30">
      <c r="A601" s="74" t="s">
        <v>51</v>
      </c>
      <c r="B601" s="71"/>
      <c r="C601" s="71" t="s">
        <v>30</v>
      </c>
      <c r="D601" s="71" t="s">
        <v>53</v>
      </c>
      <c r="E601" s="71" t="s">
        <v>512</v>
      </c>
      <c r="F601" s="71" t="s">
        <v>92</v>
      </c>
      <c r="G601" s="72">
        <v>12.5</v>
      </c>
    </row>
    <row r="602" spans="1:7" ht="15">
      <c r="A602" s="74" t="s">
        <v>41</v>
      </c>
      <c r="B602" s="71"/>
      <c r="C602" s="71" t="s">
        <v>30</v>
      </c>
      <c r="D602" s="71" t="s">
        <v>53</v>
      </c>
      <c r="E602" s="71" t="s">
        <v>512</v>
      </c>
      <c r="F602" s="71" t="s">
        <v>100</v>
      </c>
      <c r="G602" s="72">
        <v>393</v>
      </c>
    </row>
    <row r="603" spans="1:7" ht="45">
      <c r="A603" s="74" t="s">
        <v>513</v>
      </c>
      <c r="B603" s="71"/>
      <c r="C603" s="71" t="s">
        <v>30</v>
      </c>
      <c r="D603" s="71" t="s">
        <v>53</v>
      </c>
      <c r="E603" s="71" t="s">
        <v>514</v>
      </c>
      <c r="F603" s="71"/>
      <c r="G603" s="72">
        <f>G604+G605</f>
        <v>48.900000000000006</v>
      </c>
    </row>
    <row r="604" spans="1:7" ht="30">
      <c r="A604" s="74" t="s">
        <v>51</v>
      </c>
      <c r="B604" s="71"/>
      <c r="C604" s="71" t="s">
        <v>30</v>
      </c>
      <c r="D604" s="71" t="s">
        <v>53</v>
      </c>
      <c r="E604" s="71" t="s">
        <v>514</v>
      </c>
      <c r="F604" s="71" t="s">
        <v>92</v>
      </c>
      <c r="G604" s="72">
        <v>0.7</v>
      </c>
    </row>
    <row r="605" spans="1:7" ht="15">
      <c r="A605" s="74" t="s">
        <v>41</v>
      </c>
      <c r="B605" s="71"/>
      <c r="C605" s="71" t="s">
        <v>30</v>
      </c>
      <c r="D605" s="71" t="s">
        <v>53</v>
      </c>
      <c r="E605" s="71" t="s">
        <v>514</v>
      </c>
      <c r="F605" s="71" t="s">
        <v>100</v>
      </c>
      <c r="G605" s="72">
        <v>48.2</v>
      </c>
    </row>
    <row r="606" spans="1:7" ht="45">
      <c r="A606" s="235" t="s">
        <v>981</v>
      </c>
      <c r="B606" s="236"/>
      <c r="C606" s="236" t="s">
        <v>30</v>
      </c>
      <c r="D606" s="236" t="s">
        <v>53</v>
      </c>
      <c r="E606" s="236" t="s">
        <v>980</v>
      </c>
      <c r="F606" s="236"/>
      <c r="G606" s="72">
        <f>SUM(G607)</f>
        <v>411.6</v>
      </c>
    </row>
    <row r="607" spans="1:7" ht="15">
      <c r="A607" s="235" t="s">
        <v>41</v>
      </c>
      <c r="B607" s="236"/>
      <c r="C607" s="236" t="s">
        <v>30</v>
      </c>
      <c r="D607" s="236" t="s">
        <v>53</v>
      </c>
      <c r="E607" s="236" t="s">
        <v>980</v>
      </c>
      <c r="F607" s="236" t="s">
        <v>100</v>
      </c>
      <c r="G607" s="72">
        <v>411.6</v>
      </c>
    </row>
    <row r="608" spans="1:7" ht="60">
      <c r="A608" s="74" t="s">
        <v>515</v>
      </c>
      <c r="B608" s="71"/>
      <c r="C608" s="71" t="s">
        <v>30</v>
      </c>
      <c r="D608" s="71" t="s">
        <v>53</v>
      </c>
      <c r="E608" s="71" t="s">
        <v>516</v>
      </c>
      <c r="F608" s="71"/>
      <c r="G608" s="72">
        <f>G609+G610</f>
        <v>5384</v>
      </c>
    </row>
    <row r="609" spans="1:7" ht="30">
      <c r="A609" s="74" t="s">
        <v>51</v>
      </c>
      <c r="B609" s="71"/>
      <c r="C609" s="71" t="s">
        <v>30</v>
      </c>
      <c r="D609" s="71" t="s">
        <v>53</v>
      </c>
      <c r="E609" s="71" t="s">
        <v>516</v>
      </c>
      <c r="F609" s="71" t="s">
        <v>92</v>
      </c>
      <c r="G609" s="72">
        <v>382.4</v>
      </c>
    </row>
    <row r="610" spans="1:7" ht="15">
      <c r="A610" s="74" t="s">
        <v>41</v>
      </c>
      <c r="B610" s="71"/>
      <c r="C610" s="71" t="s">
        <v>30</v>
      </c>
      <c r="D610" s="71" t="s">
        <v>53</v>
      </c>
      <c r="E610" s="71" t="s">
        <v>516</v>
      </c>
      <c r="F610" s="71" t="s">
        <v>100</v>
      </c>
      <c r="G610" s="72">
        <v>5001.6</v>
      </c>
    </row>
    <row r="611" spans="1:7" ht="30">
      <c r="A611" s="74" t="s">
        <v>517</v>
      </c>
      <c r="B611" s="71"/>
      <c r="C611" s="71" t="s">
        <v>30</v>
      </c>
      <c r="D611" s="71" t="s">
        <v>53</v>
      </c>
      <c r="E611" s="71" t="s">
        <v>518</v>
      </c>
      <c r="F611" s="71"/>
      <c r="G611" s="72">
        <f>G612+G613</f>
        <v>211079.1</v>
      </c>
    </row>
    <row r="612" spans="1:7" ht="30">
      <c r="A612" s="74" t="s">
        <v>51</v>
      </c>
      <c r="B612" s="71"/>
      <c r="C612" s="71" t="s">
        <v>30</v>
      </c>
      <c r="D612" s="71" t="s">
        <v>53</v>
      </c>
      <c r="E612" s="71" t="s">
        <v>518</v>
      </c>
      <c r="F612" s="71" t="s">
        <v>92</v>
      </c>
      <c r="G612" s="72">
        <v>3050.6</v>
      </c>
    </row>
    <row r="613" spans="1:7" ht="15">
      <c r="A613" s="74" t="s">
        <v>41</v>
      </c>
      <c r="B613" s="71"/>
      <c r="C613" s="71" t="s">
        <v>30</v>
      </c>
      <c r="D613" s="71" t="s">
        <v>53</v>
      </c>
      <c r="E613" s="71" t="s">
        <v>518</v>
      </c>
      <c r="F613" s="71" t="s">
        <v>100</v>
      </c>
      <c r="G613" s="72">
        <v>208028.5</v>
      </c>
    </row>
    <row r="614" spans="1:7" ht="30">
      <c r="A614" s="74" t="s">
        <v>519</v>
      </c>
      <c r="B614" s="71"/>
      <c r="C614" s="71" t="s">
        <v>30</v>
      </c>
      <c r="D614" s="71" t="s">
        <v>53</v>
      </c>
      <c r="E614" s="71" t="s">
        <v>520</v>
      </c>
      <c r="F614" s="71"/>
      <c r="G614" s="72">
        <f>G615+G616</f>
        <v>1916.6000000000001</v>
      </c>
    </row>
    <row r="615" spans="1:7" ht="30">
      <c r="A615" s="74" t="s">
        <v>51</v>
      </c>
      <c r="B615" s="71"/>
      <c r="C615" s="71" t="s">
        <v>30</v>
      </c>
      <c r="D615" s="71" t="s">
        <v>53</v>
      </c>
      <c r="E615" s="71" t="s">
        <v>520</v>
      </c>
      <c r="F615" s="71" t="s">
        <v>92</v>
      </c>
      <c r="G615" s="72">
        <v>31.9</v>
      </c>
    </row>
    <row r="616" spans="1:7" ht="15">
      <c r="A616" s="74" t="s">
        <v>41</v>
      </c>
      <c r="B616" s="71"/>
      <c r="C616" s="71" t="s">
        <v>30</v>
      </c>
      <c r="D616" s="71" t="s">
        <v>53</v>
      </c>
      <c r="E616" s="71" t="s">
        <v>520</v>
      </c>
      <c r="F616" s="71" t="s">
        <v>100</v>
      </c>
      <c r="G616" s="72">
        <v>1884.7</v>
      </c>
    </row>
    <row r="617" spans="1:7" ht="30">
      <c r="A617" s="74" t="s">
        <v>521</v>
      </c>
      <c r="B617" s="71"/>
      <c r="C617" s="71" t="s">
        <v>30</v>
      </c>
      <c r="D617" s="71" t="s">
        <v>53</v>
      </c>
      <c r="E617" s="71" t="s">
        <v>522</v>
      </c>
      <c r="F617" s="71"/>
      <c r="G617" s="72">
        <f>G618+G619</f>
        <v>14010.9</v>
      </c>
    </row>
    <row r="618" spans="1:7" ht="30">
      <c r="A618" s="74" t="s">
        <v>51</v>
      </c>
      <c r="B618" s="71"/>
      <c r="C618" s="71" t="s">
        <v>30</v>
      </c>
      <c r="D618" s="71" t="s">
        <v>53</v>
      </c>
      <c r="E618" s="71" t="s">
        <v>522</v>
      </c>
      <c r="F618" s="71" t="s">
        <v>92</v>
      </c>
      <c r="G618" s="72">
        <v>210.9</v>
      </c>
    </row>
    <row r="619" spans="1:7" ht="15">
      <c r="A619" s="74" t="s">
        <v>41</v>
      </c>
      <c r="B619" s="71"/>
      <c r="C619" s="71" t="s">
        <v>30</v>
      </c>
      <c r="D619" s="71" t="s">
        <v>53</v>
      </c>
      <c r="E619" s="71" t="s">
        <v>522</v>
      </c>
      <c r="F619" s="71" t="s">
        <v>100</v>
      </c>
      <c r="G619" s="72">
        <v>13800</v>
      </c>
    </row>
    <row r="620" spans="1:7" ht="30">
      <c r="A620" s="74" t="s">
        <v>523</v>
      </c>
      <c r="B620" s="71"/>
      <c r="C620" s="71" t="s">
        <v>30</v>
      </c>
      <c r="D620" s="71" t="s">
        <v>53</v>
      </c>
      <c r="E620" s="71" t="s">
        <v>524</v>
      </c>
      <c r="F620" s="71"/>
      <c r="G620" s="72">
        <f>G621+G622</f>
        <v>89079.8</v>
      </c>
    </row>
    <row r="621" spans="1:7" ht="30">
      <c r="A621" s="74" t="s">
        <v>51</v>
      </c>
      <c r="B621" s="71"/>
      <c r="C621" s="71" t="s">
        <v>30</v>
      </c>
      <c r="D621" s="71" t="s">
        <v>53</v>
      </c>
      <c r="E621" s="71" t="s">
        <v>524</v>
      </c>
      <c r="F621" s="71" t="s">
        <v>92</v>
      </c>
      <c r="G621" s="72">
        <v>1575</v>
      </c>
    </row>
    <row r="622" spans="1:7" ht="15">
      <c r="A622" s="74" t="s">
        <v>41</v>
      </c>
      <c r="B622" s="71"/>
      <c r="C622" s="71" t="s">
        <v>30</v>
      </c>
      <c r="D622" s="71" t="s">
        <v>53</v>
      </c>
      <c r="E622" s="71" t="s">
        <v>524</v>
      </c>
      <c r="F622" s="71" t="s">
        <v>100</v>
      </c>
      <c r="G622" s="72">
        <v>87504.8</v>
      </c>
    </row>
    <row r="623" spans="1:7" ht="75">
      <c r="A623" s="74" t="s">
        <v>525</v>
      </c>
      <c r="B623" s="71"/>
      <c r="C623" s="71" t="s">
        <v>30</v>
      </c>
      <c r="D623" s="71" t="s">
        <v>53</v>
      </c>
      <c r="E623" s="71" t="s">
        <v>526</v>
      </c>
      <c r="F623" s="71"/>
      <c r="G623" s="72">
        <f>G624+G625</f>
        <v>42.5</v>
      </c>
    </row>
    <row r="624" spans="1:7" ht="30">
      <c r="A624" s="74" t="s">
        <v>51</v>
      </c>
      <c r="B624" s="71"/>
      <c r="C624" s="71" t="s">
        <v>30</v>
      </c>
      <c r="D624" s="71" t="s">
        <v>53</v>
      </c>
      <c r="E624" s="71" t="s">
        <v>526</v>
      </c>
      <c r="F624" s="71" t="s">
        <v>92</v>
      </c>
      <c r="G624" s="72">
        <v>0.6</v>
      </c>
    </row>
    <row r="625" spans="1:7" ht="15">
      <c r="A625" s="74" t="s">
        <v>41</v>
      </c>
      <c r="B625" s="71"/>
      <c r="C625" s="71" t="s">
        <v>30</v>
      </c>
      <c r="D625" s="71" t="s">
        <v>53</v>
      </c>
      <c r="E625" s="71" t="s">
        <v>526</v>
      </c>
      <c r="F625" s="71" t="s">
        <v>100</v>
      </c>
      <c r="G625" s="72">
        <v>41.9</v>
      </c>
    </row>
    <row r="626" spans="1:7" ht="30">
      <c r="A626" s="74" t="s">
        <v>527</v>
      </c>
      <c r="B626" s="71"/>
      <c r="C626" s="71" t="s">
        <v>30</v>
      </c>
      <c r="D626" s="71" t="s">
        <v>53</v>
      </c>
      <c r="E626" s="71" t="s">
        <v>528</v>
      </c>
      <c r="F626" s="71"/>
      <c r="G626" s="72">
        <f>G627+G628</f>
        <v>2658.4</v>
      </c>
    </row>
    <row r="627" spans="1:7" ht="30">
      <c r="A627" s="74" t="s">
        <v>51</v>
      </c>
      <c r="B627" s="71"/>
      <c r="C627" s="71" t="s">
        <v>30</v>
      </c>
      <c r="D627" s="71" t="s">
        <v>53</v>
      </c>
      <c r="E627" s="71" t="s">
        <v>528</v>
      </c>
      <c r="F627" s="71" t="s">
        <v>92</v>
      </c>
      <c r="G627" s="72">
        <v>37.1</v>
      </c>
    </row>
    <row r="628" spans="1:7" ht="15">
      <c r="A628" s="74" t="s">
        <v>41</v>
      </c>
      <c r="B628" s="71"/>
      <c r="C628" s="71" t="s">
        <v>30</v>
      </c>
      <c r="D628" s="71" t="s">
        <v>53</v>
      </c>
      <c r="E628" s="71" t="s">
        <v>528</v>
      </c>
      <c r="F628" s="71" t="s">
        <v>100</v>
      </c>
      <c r="G628" s="72">
        <v>2621.3</v>
      </c>
    </row>
    <row r="629" spans="1:7" ht="45">
      <c r="A629" s="74" t="s">
        <v>529</v>
      </c>
      <c r="B629" s="71"/>
      <c r="C629" s="71" t="s">
        <v>30</v>
      </c>
      <c r="D629" s="71" t="s">
        <v>53</v>
      </c>
      <c r="E629" s="71" t="s">
        <v>530</v>
      </c>
      <c r="F629" s="71"/>
      <c r="G629" s="72">
        <f>G630+G631</f>
        <v>1750.6999999999998</v>
      </c>
    </row>
    <row r="630" spans="1:7" ht="30">
      <c r="A630" s="74" t="s">
        <v>51</v>
      </c>
      <c r="B630" s="71"/>
      <c r="C630" s="71" t="s">
        <v>30</v>
      </c>
      <c r="D630" s="71" t="s">
        <v>53</v>
      </c>
      <c r="E630" s="71" t="s">
        <v>530</v>
      </c>
      <c r="F630" s="71" t="s">
        <v>92</v>
      </c>
      <c r="G630" s="72">
        <v>28.6</v>
      </c>
    </row>
    <row r="631" spans="1:7" ht="15">
      <c r="A631" s="74" t="s">
        <v>41</v>
      </c>
      <c r="B631" s="71"/>
      <c r="C631" s="71" t="s">
        <v>30</v>
      </c>
      <c r="D631" s="71" t="s">
        <v>53</v>
      </c>
      <c r="E631" s="71" t="s">
        <v>530</v>
      </c>
      <c r="F631" s="71" t="s">
        <v>100</v>
      </c>
      <c r="G631" s="72">
        <v>1722.1</v>
      </c>
    </row>
    <row r="632" spans="1:7" ht="15">
      <c r="A632" s="74" t="s">
        <v>531</v>
      </c>
      <c r="B632" s="71"/>
      <c r="C632" s="71" t="s">
        <v>30</v>
      </c>
      <c r="D632" s="71" t="s">
        <v>53</v>
      </c>
      <c r="E632" s="71" t="s">
        <v>532</v>
      </c>
      <c r="F632" s="71"/>
      <c r="G632" s="72">
        <f>G633+G634</f>
        <v>69.3</v>
      </c>
    </row>
    <row r="633" spans="1:7" ht="30">
      <c r="A633" s="74" t="s">
        <v>51</v>
      </c>
      <c r="B633" s="71"/>
      <c r="C633" s="71" t="s">
        <v>30</v>
      </c>
      <c r="D633" s="71" t="s">
        <v>53</v>
      </c>
      <c r="E633" s="71" t="s">
        <v>532</v>
      </c>
      <c r="F633" s="71" t="s">
        <v>92</v>
      </c>
      <c r="G633" s="72">
        <v>1</v>
      </c>
    </row>
    <row r="634" spans="1:7" ht="15">
      <c r="A634" s="74" t="s">
        <v>41</v>
      </c>
      <c r="B634" s="71"/>
      <c r="C634" s="71" t="s">
        <v>30</v>
      </c>
      <c r="D634" s="71" t="s">
        <v>53</v>
      </c>
      <c r="E634" s="71" t="s">
        <v>532</v>
      </c>
      <c r="F634" s="71" t="s">
        <v>100</v>
      </c>
      <c r="G634" s="72">
        <v>68.3</v>
      </c>
    </row>
    <row r="635" spans="1:7" ht="45">
      <c r="A635" s="74" t="s">
        <v>533</v>
      </c>
      <c r="B635" s="71"/>
      <c r="C635" s="71" t="s">
        <v>30</v>
      </c>
      <c r="D635" s="71" t="s">
        <v>53</v>
      </c>
      <c r="E635" s="71" t="s">
        <v>534</v>
      </c>
      <c r="F635" s="71"/>
      <c r="G635" s="72">
        <f>G636+G637</f>
        <v>747</v>
      </c>
    </row>
    <row r="636" spans="1:7" ht="27.75" customHeight="1">
      <c r="A636" s="74" t="s">
        <v>51</v>
      </c>
      <c r="B636" s="71"/>
      <c r="C636" s="71" t="s">
        <v>30</v>
      </c>
      <c r="D636" s="71" t="s">
        <v>53</v>
      </c>
      <c r="E636" s="71" t="s">
        <v>534</v>
      </c>
      <c r="F636" s="71" t="s">
        <v>92</v>
      </c>
      <c r="G636" s="72">
        <v>9.1</v>
      </c>
    </row>
    <row r="637" spans="1:7" ht="15">
      <c r="A637" s="74" t="s">
        <v>41</v>
      </c>
      <c r="B637" s="71"/>
      <c r="C637" s="71" t="s">
        <v>30</v>
      </c>
      <c r="D637" s="71" t="s">
        <v>53</v>
      </c>
      <c r="E637" s="71" t="s">
        <v>534</v>
      </c>
      <c r="F637" s="71" t="s">
        <v>100</v>
      </c>
      <c r="G637" s="72">
        <v>737.9</v>
      </c>
    </row>
    <row r="638" spans="1:7" ht="27.75" customHeight="1">
      <c r="A638" s="74" t="s">
        <v>638</v>
      </c>
      <c r="B638" s="71"/>
      <c r="C638" s="71" t="s">
        <v>30</v>
      </c>
      <c r="D638" s="71" t="s">
        <v>53</v>
      </c>
      <c r="E638" s="71" t="s">
        <v>639</v>
      </c>
      <c r="F638" s="71"/>
      <c r="G638" s="72">
        <f>SUM(G639:G640)</f>
        <v>11512.4</v>
      </c>
    </row>
    <row r="639" spans="1:7" ht="30" hidden="1">
      <c r="A639" s="74" t="s">
        <v>51</v>
      </c>
      <c r="B639" s="71"/>
      <c r="C639" s="71" t="s">
        <v>30</v>
      </c>
      <c r="D639" s="71" t="s">
        <v>53</v>
      </c>
      <c r="E639" s="71" t="s">
        <v>639</v>
      </c>
      <c r="F639" s="71" t="s">
        <v>92</v>
      </c>
      <c r="G639" s="72"/>
    </row>
    <row r="640" spans="1:7" ht="18" customHeight="1">
      <c r="A640" s="74" t="s">
        <v>41</v>
      </c>
      <c r="B640" s="71"/>
      <c r="C640" s="71" t="s">
        <v>30</v>
      </c>
      <c r="D640" s="71" t="s">
        <v>53</v>
      </c>
      <c r="E640" s="71" t="s">
        <v>639</v>
      </c>
      <c r="F640" s="71" t="s">
        <v>100</v>
      </c>
      <c r="G640" s="72">
        <v>11512.4</v>
      </c>
    </row>
    <row r="641" spans="1:7" ht="30">
      <c r="A641" s="74" t="s">
        <v>747</v>
      </c>
      <c r="B641" s="71"/>
      <c r="C641" s="71" t="s">
        <v>30</v>
      </c>
      <c r="D641" s="71" t="s">
        <v>53</v>
      </c>
      <c r="E641" s="70" t="s">
        <v>15</v>
      </c>
      <c r="F641" s="70"/>
      <c r="G641" s="72">
        <f>G642+G655+G660</f>
        <v>5781.400000000001</v>
      </c>
    </row>
    <row r="642" spans="1:7" ht="30">
      <c r="A642" s="74" t="s">
        <v>83</v>
      </c>
      <c r="B642" s="71"/>
      <c r="C642" s="71" t="s">
        <v>30</v>
      </c>
      <c r="D642" s="71" t="s">
        <v>53</v>
      </c>
      <c r="E642" s="70" t="s">
        <v>16</v>
      </c>
      <c r="F642" s="70"/>
      <c r="G642" s="72">
        <f>G643</f>
        <v>4701.8</v>
      </c>
    </row>
    <row r="643" spans="1:7" ht="15">
      <c r="A643" s="74" t="s">
        <v>34</v>
      </c>
      <c r="B643" s="71"/>
      <c r="C643" s="71" t="s">
        <v>30</v>
      </c>
      <c r="D643" s="71" t="s">
        <v>53</v>
      </c>
      <c r="E643" s="70" t="s">
        <v>35</v>
      </c>
      <c r="F643" s="70"/>
      <c r="G643" s="72">
        <f>SUM(G644+G651)</f>
        <v>4701.8</v>
      </c>
    </row>
    <row r="644" spans="1:7" ht="15">
      <c r="A644" s="74" t="s">
        <v>54</v>
      </c>
      <c r="B644" s="71"/>
      <c r="C644" s="71" t="s">
        <v>30</v>
      </c>
      <c r="D644" s="71" t="s">
        <v>53</v>
      </c>
      <c r="E644" s="70" t="s">
        <v>55</v>
      </c>
      <c r="F644" s="70"/>
      <c r="G644" s="72">
        <f>G645+G647+G649</f>
        <v>3285</v>
      </c>
    </row>
    <row r="645" spans="1:7" ht="15">
      <c r="A645" s="74" t="s">
        <v>56</v>
      </c>
      <c r="B645" s="71"/>
      <c r="C645" s="71" t="s">
        <v>30</v>
      </c>
      <c r="D645" s="71" t="s">
        <v>53</v>
      </c>
      <c r="E645" s="70" t="s">
        <v>57</v>
      </c>
      <c r="F645" s="70"/>
      <c r="G645" s="72">
        <f>G646</f>
        <v>1164.6</v>
      </c>
    </row>
    <row r="646" spans="1:7" ht="15">
      <c r="A646" s="74" t="s">
        <v>41</v>
      </c>
      <c r="B646" s="71"/>
      <c r="C646" s="71" t="s">
        <v>30</v>
      </c>
      <c r="D646" s="71" t="s">
        <v>53</v>
      </c>
      <c r="E646" s="70" t="s">
        <v>57</v>
      </c>
      <c r="F646" s="70">
        <v>300</v>
      </c>
      <c r="G646" s="72">
        <v>1164.6</v>
      </c>
    </row>
    <row r="647" spans="1:7" ht="30">
      <c r="A647" s="74" t="s">
        <v>58</v>
      </c>
      <c r="B647" s="71"/>
      <c r="C647" s="71" t="s">
        <v>30</v>
      </c>
      <c r="D647" s="71" t="s">
        <v>53</v>
      </c>
      <c r="E647" s="70" t="s">
        <v>59</v>
      </c>
      <c r="F647" s="70"/>
      <c r="G647" s="72">
        <f>G648</f>
        <v>1486</v>
      </c>
    </row>
    <row r="648" spans="1:7" ht="18.75" customHeight="1">
      <c r="A648" s="74" t="s">
        <v>41</v>
      </c>
      <c r="B648" s="71"/>
      <c r="C648" s="71" t="s">
        <v>30</v>
      </c>
      <c r="D648" s="71" t="s">
        <v>53</v>
      </c>
      <c r="E648" s="70" t="s">
        <v>59</v>
      </c>
      <c r="F648" s="70">
        <v>300</v>
      </c>
      <c r="G648" s="72">
        <v>1486</v>
      </c>
    </row>
    <row r="649" spans="1:7" ht="30">
      <c r="A649" s="74" t="s">
        <v>704</v>
      </c>
      <c r="B649" s="75"/>
      <c r="C649" s="71" t="s">
        <v>30</v>
      </c>
      <c r="D649" s="71" t="s">
        <v>53</v>
      </c>
      <c r="E649" s="75" t="s">
        <v>705</v>
      </c>
      <c r="F649" s="75"/>
      <c r="G649" s="98">
        <f>SUM(G650)</f>
        <v>634.4</v>
      </c>
    </row>
    <row r="650" spans="1:7" ht="15">
      <c r="A650" s="74" t="s">
        <v>41</v>
      </c>
      <c r="B650" s="75"/>
      <c r="C650" s="71" t="s">
        <v>30</v>
      </c>
      <c r="D650" s="71" t="s">
        <v>53</v>
      </c>
      <c r="E650" s="75" t="s">
        <v>705</v>
      </c>
      <c r="F650" s="75" t="s">
        <v>100</v>
      </c>
      <c r="G650" s="98">
        <v>634.4</v>
      </c>
    </row>
    <row r="651" spans="1:7" ht="15">
      <c r="A651" s="74" t="s">
        <v>60</v>
      </c>
      <c r="B651" s="71"/>
      <c r="C651" s="71" t="s">
        <v>30</v>
      </c>
      <c r="D651" s="71" t="s">
        <v>53</v>
      </c>
      <c r="E651" s="70" t="s">
        <v>61</v>
      </c>
      <c r="F651" s="70"/>
      <c r="G651" s="72">
        <f>G652</f>
        <v>1416.8000000000002</v>
      </c>
    </row>
    <row r="652" spans="1:7" ht="15">
      <c r="A652" s="74" t="s">
        <v>62</v>
      </c>
      <c r="B652" s="71"/>
      <c r="C652" s="71" t="s">
        <v>30</v>
      </c>
      <c r="D652" s="71" t="s">
        <v>53</v>
      </c>
      <c r="E652" s="70" t="s">
        <v>63</v>
      </c>
      <c r="F652" s="70"/>
      <c r="G652" s="72">
        <f>G653+G654</f>
        <v>1416.8000000000002</v>
      </c>
    </row>
    <row r="653" spans="1:7" ht="29.25" customHeight="1">
      <c r="A653" s="74" t="s">
        <v>51</v>
      </c>
      <c r="B653" s="71"/>
      <c r="C653" s="71" t="s">
        <v>30</v>
      </c>
      <c r="D653" s="71" t="s">
        <v>53</v>
      </c>
      <c r="E653" s="70" t="s">
        <v>63</v>
      </c>
      <c r="F653" s="70">
        <v>200</v>
      </c>
      <c r="G653" s="72">
        <v>847.1</v>
      </c>
    </row>
    <row r="654" spans="1:7" ht="15" customHeight="1">
      <c r="A654" s="74" t="s">
        <v>41</v>
      </c>
      <c r="B654" s="71"/>
      <c r="C654" s="71" t="s">
        <v>30</v>
      </c>
      <c r="D654" s="71" t="s">
        <v>53</v>
      </c>
      <c r="E654" s="70" t="s">
        <v>63</v>
      </c>
      <c r="F654" s="70">
        <v>300</v>
      </c>
      <c r="G654" s="72">
        <v>569.7</v>
      </c>
    </row>
    <row r="655" spans="1:7" ht="15">
      <c r="A655" s="74" t="s">
        <v>84</v>
      </c>
      <c r="B655" s="71"/>
      <c r="C655" s="71" t="s">
        <v>30</v>
      </c>
      <c r="D655" s="71" t="s">
        <v>53</v>
      </c>
      <c r="E655" s="70" t="s">
        <v>64</v>
      </c>
      <c r="F655" s="70"/>
      <c r="G655" s="72">
        <f>G656</f>
        <v>202.1</v>
      </c>
    </row>
    <row r="656" spans="1:7" ht="15">
      <c r="A656" s="74" t="s">
        <v>34</v>
      </c>
      <c r="B656" s="71"/>
      <c r="C656" s="71" t="s">
        <v>30</v>
      </c>
      <c r="D656" s="71" t="s">
        <v>53</v>
      </c>
      <c r="E656" s="70" t="s">
        <v>65</v>
      </c>
      <c r="F656" s="70"/>
      <c r="G656" s="72">
        <f>G657</f>
        <v>202.1</v>
      </c>
    </row>
    <row r="657" spans="1:7" ht="15">
      <c r="A657" s="74" t="s">
        <v>36</v>
      </c>
      <c r="B657" s="71"/>
      <c r="C657" s="71" t="s">
        <v>30</v>
      </c>
      <c r="D657" s="71" t="s">
        <v>53</v>
      </c>
      <c r="E657" s="70" t="s">
        <v>66</v>
      </c>
      <c r="F657" s="70"/>
      <c r="G657" s="72">
        <f>G658+G659</f>
        <v>202.1</v>
      </c>
    </row>
    <row r="658" spans="1:7" ht="30">
      <c r="A658" s="74" t="s">
        <v>51</v>
      </c>
      <c r="B658" s="71"/>
      <c r="C658" s="71" t="s">
        <v>30</v>
      </c>
      <c r="D658" s="71" t="s">
        <v>53</v>
      </c>
      <c r="E658" s="70" t="s">
        <v>66</v>
      </c>
      <c r="F658" s="70">
        <v>200</v>
      </c>
      <c r="G658" s="72">
        <v>202.1</v>
      </c>
    </row>
    <row r="659" spans="1:7" ht="15" hidden="1">
      <c r="A659" s="74" t="s">
        <v>41</v>
      </c>
      <c r="B659" s="71"/>
      <c r="C659" s="71" t="s">
        <v>30</v>
      </c>
      <c r="D659" s="71" t="s">
        <v>53</v>
      </c>
      <c r="E659" s="70" t="s">
        <v>66</v>
      </c>
      <c r="F659" s="70">
        <v>300</v>
      </c>
      <c r="G659" s="72"/>
    </row>
    <row r="660" spans="1:7" ht="13.5" customHeight="1">
      <c r="A660" s="74" t="s">
        <v>85</v>
      </c>
      <c r="B660" s="71"/>
      <c r="C660" s="71" t="s">
        <v>30</v>
      </c>
      <c r="D660" s="71" t="s">
        <v>53</v>
      </c>
      <c r="E660" s="70" t="s">
        <v>67</v>
      </c>
      <c r="F660" s="70"/>
      <c r="G660" s="72">
        <f>G664+G661</f>
        <v>877.5</v>
      </c>
    </row>
    <row r="661" spans="1:7" ht="15">
      <c r="A661" s="74" t="s">
        <v>34</v>
      </c>
      <c r="B661" s="71"/>
      <c r="C661" s="71" t="s">
        <v>30</v>
      </c>
      <c r="D661" s="71" t="s">
        <v>53</v>
      </c>
      <c r="E661" s="70" t="s">
        <v>614</v>
      </c>
      <c r="F661" s="70"/>
      <c r="G661" s="72">
        <f>G662</f>
        <v>102.5</v>
      </c>
    </row>
    <row r="662" spans="1:7" ht="15">
      <c r="A662" s="74" t="s">
        <v>36</v>
      </c>
      <c r="B662" s="71"/>
      <c r="C662" s="71" t="s">
        <v>30</v>
      </c>
      <c r="D662" s="71" t="s">
        <v>53</v>
      </c>
      <c r="E662" s="70" t="s">
        <v>615</v>
      </c>
      <c r="F662" s="70"/>
      <c r="G662" s="72">
        <f>SUM(G663)</f>
        <v>102.5</v>
      </c>
    </row>
    <row r="663" spans="1:7" ht="30">
      <c r="A663" s="74" t="s">
        <v>51</v>
      </c>
      <c r="B663" s="71"/>
      <c r="C663" s="71" t="s">
        <v>30</v>
      </c>
      <c r="D663" s="71" t="s">
        <v>53</v>
      </c>
      <c r="E663" s="70" t="s">
        <v>615</v>
      </c>
      <c r="F663" s="70">
        <v>200</v>
      </c>
      <c r="G663" s="72">
        <v>102.5</v>
      </c>
    </row>
    <row r="664" spans="1:7" ht="30">
      <c r="A664" s="74" t="s">
        <v>68</v>
      </c>
      <c r="B664" s="71"/>
      <c r="C664" s="71" t="s">
        <v>30</v>
      </c>
      <c r="D664" s="71" t="s">
        <v>53</v>
      </c>
      <c r="E664" s="70" t="s">
        <v>69</v>
      </c>
      <c r="F664" s="70"/>
      <c r="G664" s="72">
        <f>G665</f>
        <v>775</v>
      </c>
    </row>
    <row r="665" spans="1:7" ht="15">
      <c r="A665" s="74" t="s">
        <v>36</v>
      </c>
      <c r="B665" s="71"/>
      <c r="C665" s="71" t="s">
        <v>30</v>
      </c>
      <c r="D665" s="71" t="s">
        <v>53</v>
      </c>
      <c r="E665" s="70" t="s">
        <v>70</v>
      </c>
      <c r="F665" s="70"/>
      <c r="G665" s="72">
        <f>SUM(G666:G667)</f>
        <v>775</v>
      </c>
    </row>
    <row r="666" spans="1:7" ht="30" hidden="1">
      <c r="A666" s="74" t="s">
        <v>51</v>
      </c>
      <c r="B666" s="71"/>
      <c r="C666" s="71" t="s">
        <v>30</v>
      </c>
      <c r="D666" s="71" t="s">
        <v>53</v>
      </c>
      <c r="E666" s="70" t="s">
        <v>70</v>
      </c>
      <c r="F666" s="70">
        <v>200</v>
      </c>
      <c r="G666" s="72"/>
    </row>
    <row r="667" spans="1:7" ht="30">
      <c r="A667" s="74" t="s">
        <v>260</v>
      </c>
      <c r="B667" s="71"/>
      <c r="C667" s="71" t="s">
        <v>30</v>
      </c>
      <c r="D667" s="71" t="s">
        <v>53</v>
      </c>
      <c r="E667" s="70" t="s">
        <v>70</v>
      </c>
      <c r="F667" s="70">
        <v>600</v>
      </c>
      <c r="G667" s="72">
        <v>775</v>
      </c>
    </row>
    <row r="668" spans="1:7" ht="45">
      <c r="A668" s="74" t="s">
        <v>752</v>
      </c>
      <c r="B668" s="71"/>
      <c r="C668" s="71" t="s">
        <v>30</v>
      </c>
      <c r="D668" s="71" t="s">
        <v>53</v>
      </c>
      <c r="E668" s="70" t="s">
        <v>72</v>
      </c>
      <c r="F668" s="70"/>
      <c r="G668" s="72">
        <f>G669</f>
        <v>3490.1</v>
      </c>
    </row>
    <row r="669" spans="1:7" ht="15">
      <c r="A669" s="74" t="s">
        <v>34</v>
      </c>
      <c r="B669" s="71"/>
      <c r="C669" s="71" t="s">
        <v>30</v>
      </c>
      <c r="D669" s="71" t="s">
        <v>53</v>
      </c>
      <c r="E669" s="70" t="s">
        <v>73</v>
      </c>
      <c r="F669" s="70"/>
      <c r="G669" s="72">
        <f>SUM(G670)</f>
        <v>3490.1</v>
      </c>
    </row>
    <row r="670" spans="1:7" ht="30">
      <c r="A670" s="74" t="s">
        <v>74</v>
      </c>
      <c r="B670" s="71"/>
      <c r="C670" s="71" t="s">
        <v>30</v>
      </c>
      <c r="D670" s="71" t="s">
        <v>53</v>
      </c>
      <c r="E670" s="70" t="s">
        <v>75</v>
      </c>
      <c r="F670" s="70"/>
      <c r="G670" s="72">
        <f>G671</f>
        <v>3490.1</v>
      </c>
    </row>
    <row r="671" spans="1:7" ht="30">
      <c r="A671" s="74" t="s">
        <v>51</v>
      </c>
      <c r="B671" s="71"/>
      <c r="C671" s="71" t="s">
        <v>30</v>
      </c>
      <c r="D671" s="71" t="s">
        <v>53</v>
      </c>
      <c r="E671" s="70" t="s">
        <v>75</v>
      </c>
      <c r="F671" s="70">
        <v>200</v>
      </c>
      <c r="G671" s="72">
        <v>3490.1</v>
      </c>
    </row>
    <row r="672" spans="1:7" ht="30">
      <c r="A672" s="74" t="s">
        <v>753</v>
      </c>
      <c r="B672" s="71"/>
      <c r="C672" s="71" t="s">
        <v>30</v>
      </c>
      <c r="D672" s="71" t="s">
        <v>53</v>
      </c>
      <c r="E672" s="70" t="s">
        <v>640</v>
      </c>
      <c r="F672" s="70"/>
      <c r="G672" s="72">
        <f>SUM(G673)</f>
        <v>300</v>
      </c>
    </row>
    <row r="673" spans="1:7" ht="15">
      <c r="A673" s="74" t="s">
        <v>34</v>
      </c>
      <c r="B673" s="71"/>
      <c r="C673" s="71" t="s">
        <v>30</v>
      </c>
      <c r="D673" s="71" t="s">
        <v>53</v>
      </c>
      <c r="E673" s="70" t="s">
        <v>641</v>
      </c>
      <c r="F673" s="70"/>
      <c r="G673" s="72">
        <f>SUM(G674)</f>
        <v>300</v>
      </c>
    </row>
    <row r="674" spans="1:7" ht="15">
      <c r="A674" s="74" t="s">
        <v>54</v>
      </c>
      <c r="B674" s="71"/>
      <c r="C674" s="71" t="s">
        <v>30</v>
      </c>
      <c r="D674" s="71" t="s">
        <v>53</v>
      </c>
      <c r="E674" s="70" t="s">
        <v>642</v>
      </c>
      <c r="F674" s="70"/>
      <c r="G674" s="72">
        <f>SUM(G675)</f>
        <v>300</v>
      </c>
    </row>
    <row r="675" spans="1:7" ht="75">
      <c r="A675" s="74" t="s">
        <v>703</v>
      </c>
      <c r="B675" s="71"/>
      <c r="C675" s="71" t="s">
        <v>30</v>
      </c>
      <c r="D675" s="71" t="s">
        <v>53</v>
      </c>
      <c r="E675" s="70" t="s">
        <v>643</v>
      </c>
      <c r="F675" s="70"/>
      <c r="G675" s="72">
        <f>SUM(G676)</f>
        <v>300</v>
      </c>
    </row>
    <row r="676" spans="1:7" ht="15">
      <c r="A676" s="74" t="s">
        <v>41</v>
      </c>
      <c r="B676" s="71"/>
      <c r="C676" s="71" t="s">
        <v>30</v>
      </c>
      <c r="D676" s="71" t="s">
        <v>53</v>
      </c>
      <c r="E676" s="70" t="s">
        <v>643</v>
      </c>
      <c r="F676" s="70">
        <v>300</v>
      </c>
      <c r="G676" s="72">
        <v>300</v>
      </c>
    </row>
    <row r="677" spans="1:7" ht="15">
      <c r="A677" s="74" t="s">
        <v>193</v>
      </c>
      <c r="B677" s="71"/>
      <c r="C677" s="71" t="s">
        <v>30</v>
      </c>
      <c r="D677" s="71" t="s">
        <v>12</v>
      </c>
      <c r="E677" s="70"/>
      <c r="F677" s="70"/>
      <c r="G677" s="72">
        <f>G678+G706</f>
        <v>236295.6</v>
      </c>
    </row>
    <row r="678" spans="1:7" ht="30">
      <c r="A678" s="74" t="s">
        <v>833</v>
      </c>
      <c r="B678" s="71"/>
      <c r="C678" s="71" t="s">
        <v>30</v>
      </c>
      <c r="D678" s="71" t="s">
        <v>12</v>
      </c>
      <c r="E678" s="71" t="s">
        <v>482</v>
      </c>
      <c r="F678" s="70"/>
      <c r="G678" s="72">
        <f>G679</f>
        <v>236285.6</v>
      </c>
    </row>
    <row r="679" spans="1:7" ht="15">
      <c r="A679" s="74" t="s">
        <v>499</v>
      </c>
      <c r="B679" s="71"/>
      <c r="C679" s="71" t="s">
        <v>30</v>
      </c>
      <c r="D679" s="71" t="s">
        <v>12</v>
      </c>
      <c r="E679" s="71" t="s">
        <v>483</v>
      </c>
      <c r="F679" s="70"/>
      <c r="G679" s="72">
        <f>G680</f>
        <v>236285.6</v>
      </c>
    </row>
    <row r="680" spans="1:7" ht="75">
      <c r="A680" s="74" t="s">
        <v>291</v>
      </c>
      <c r="B680" s="71"/>
      <c r="C680" s="71" t="s">
        <v>30</v>
      </c>
      <c r="D680" s="71" t="s">
        <v>12</v>
      </c>
      <c r="E680" s="71" t="s">
        <v>484</v>
      </c>
      <c r="F680" s="70"/>
      <c r="G680" s="72">
        <f>G681+G686+G691+G694+G697+G700+G703+G689</f>
        <v>236285.6</v>
      </c>
    </row>
    <row r="681" spans="1:7" ht="45">
      <c r="A681" s="74" t="s">
        <v>535</v>
      </c>
      <c r="B681" s="71"/>
      <c r="C681" s="71" t="s">
        <v>30</v>
      </c>
      <c r="D681" s="71" t="s">
        <v>12</v>
      </c>
      <c r="E681" s="70" t="s">
        <v>536</v>
      </c>
      <c r="F681" s="70"/>
      <c r="G681" s="72">
        <f>G682+G683+G685+G684</f>
        <v>73839.1</v>
      </c>
    </row>
    <row r="682" spans="1:7" ht="48.75" customHeight="1">
      <c r="A682" s="74" t="s">
        <v>50</v>
      </c>
      <c r="B682" s="71"/>
      <c r="C682" s="71" t="s">
        <v>30</v>
      </c>
      <c r="D682" s="71" t="s">
        <v>12</v>
      </c>
      <c r="E682" s="70" t="s">
        <v>536</v>
      </c>
      <c r="F682" s="70">
        <v>100</v>
      </c>
      <c r="G682" s="72">
        <v>51894.7</v>
      </c>
    </row>
    <row r="683" spans="1:7" ht="30">
      <c r="A683" s="74" t="s">
        <v>51</v>
      </c>
      <c r="B683" s="71"/>
      <c r="C683" s="71" t="s">
        <v>30</v>
      </c>
      <c r="D683" s="71" t="s">
        <v>12</v>
      </c>
      <c r="E683" s="70" t="s">
        <v>536</v>
      </c>
      <c r="F683" s="70">
        <v>200</v>
      </c>
      <c r="G683" s="72">
        <v>20907.4</v>
      </c>
    </row>
    <row r="684" spans="1:7" ht="15">
      <c r="A684" s="74" t="s">
        <v>41</v>
      </c>
      <c r="B684" s="71"/>
      <c r="C684" s="71" t="s">
        <v>30</v>
      </c>
      <c r="D684" s="71" t="s">
        <v>12</v>
      </c>
      <c r="E684" s="70" t="s">
        <v>536</v>
      </c>
      <c r="F684" s="70">
        <v>300</v>
      </c>
      <c r="G684" s="72">
        <v>205.5</v>
      </c>
    </row>
    <row r="685" spans="1:7" ht="15">
      <c r="A685" s="74" t="s">
        <v>21</v>
      </c>
      <c r="B685" s="71"/>
      <c r="C685" s="71" t="s">
        <v>30</v>
      </c>
      <c r="D685" s="71" t="s">
        <v>12</v>
      </c>
      <c r="E685" s="70" t="s">
        <v>536</v>
      </c>
      <c r="F685" s="70">
        <v>800</v>
      </c>
      <c r="G685" s="72">
        <v>831.5</v>
      </c>
    </row>
    <row r="686" spans="1:7" ht="45" hidden="1">
      <c r="A686" s="74" t="s">
        <v>537</v>
      </c>
      <c r="B686" s="71"/>
      <c r="C686" s="71" t="s">
        <v>30</v>
      </c>
      <c r="D686" s="71" t="s">
        <v>12</v>
      </c>
      <c r="E686" s="70" t="s">
        <v>538</v>
      </c>
      <c r="F686" s="70"/>
      <c r="G686" s="72">
        <f>G687+G688</f>
        <v>0</v>
      </c>
    </row>
    <row r="687" spans="1:7" ht="30" hidden="1">
      <c r="A687" s="74" t="s">
        <v>51</v>
      </c>
      <c r="B687" s="71"/>
      <c r="C687" s="71" t="s">
        <v>30</v>
      </c>
      <c r="D687" s="71" t="s">
        <v>12</v>
      </c>
      <c r="E687" s="70" t="s">
        <v>538</v>
      </c>
      <c r="F687" s="70">
        <v>200</v>
      </c>
      <c r="G687" s="72"/>
    </row>
    <row r="688" spans="1:7" ht="15" hidden="1">
      <c r="A688" s="74" t="s">
        <v>41</v>
      </c>
      <c r="B688" s="71"/>
      <c r="C688" s="71" t="s">
        <v>30</v>
      </c>
      <c r="D688" s="71" t="s">
        <v>12</v>
      </c>
      <c r="E688" s="70" t="s">
        <v>538</v>
      </c>
      <c r="F688" s="70">
        <v>300</v>
      </c>
      <c r="G688" s="72"/>
    </row>
    <row r="689" spans="1:7" ht="45">
      <c r="A689" s="74" t="s">
        <v>879</v>
      </c>
      <c r="B689" s="71"/>
      <c r="C689" s="71" t="s">
        <v>30</v>
      </c>
      <c r="D689" s="71" t="s">
        <v>12</v>
      </c>
      <c r="E689" s="70" t="s">
        <v>538</v>
      </c>
      <c r="F689" s="70"/>
      <c r="G689" s="72">
        <f>SUM(G690)</f>
        <v>285.4</v>
      </c>
    </row>
    <row r="690" spans="1:7" ht="30">
      <c r="A690" s="74" t="s">
        <v>51</v>
      </c>
      <c r="B690" s="71"/>
      <c r="C690" s="71" t="s">
        <v>30</v>
      </c>
      <c r="D690" s="71" t="s">
        <v>12</v>
      </c>
      <c r="E690" s="70" t="s">
        <v>538</v>
      </c>
      <c r="F690" s="70">
        <v>200</v>
      </c>
      <c r="G690" s="72">
        <v>285.4</v>
      </c>
    </row>
    <row r="691" spans="1:7" ht="30">
      <c r="A691" s="74" t="s">
        <v>539</v>
      </c>
      <c r="B691" s="71"/>
      <c r="C691" s="71" t="s">
        <v>30</v>
      </c>
      <c r="D691" s="71" t="s">
        <v>12</v>
      </c>
      <c r="E691" s="70" t="s">
        <v>540</v>
      </c>
      <c r="F691" s="70"/>
      <c r="G691" s="72">
        <f>G692+G693</f>
        <v>55243</v>
      </c>
    </row>
    <row r="692" spans="1:7" ht="30">
      <c r="A692" s="74" t="s">
        <v>51</v>
      </c>
      <c r="B692" s="71"/>
      <c r="C692" s="71" t="s">
        <v>30</v>
      </c>
      <c r="D692" s="71" t="s">
        <v>12</v>
      </c>
      <c r="E692" s="70" t="s">
        <v>540</v>
      </c>
      <c r="F692" s="70">
        <v>200</v>
      </c>
      <c r="G692" s="72">
        <v>831.3</v>
      </c>
    </row>
    <row r="693" spans="1:7" ht="15">
      <c r="A693" s="74" t="s">
        <v>41</v>
      </c>
      <c r="B693" s="71"/>
      <c r="C693" s="71" t="s">
        <v>30</v>
      </c>
      <c r="D693" s="71" t="s">
        <v>12</v>
      </c>
      <c r="E693" s="70" t="s">
        <v>540</v>
      </c>
      <c r="F693" s="70">
        <v>300</v>
      </c>
      <c r="G693" s="72">
        <v>54411.7</v>
      </c>
    </row>
    <row r="694" spans="1:7" ht="45">
      <c r="A694" s="74" t="s">
        <v>541</v>
      </c>
      <c r="B694" s="71"/>
      <c r="C694" s="71" t="s">
        <v>30</v>
      </c>
      <c r="D694" s="71" t="s">
        <v>12</v>
      </c>
      <c r="E694" s="70" t="s">
        <v>542</v>
      </c>
      <c r="F694" s="70"/>
      <c r="G694" s="72">
        <f>G695+G696</f>
        <v>5101.6</v>
      </c>
    </row>
    <row r="695" spans="1:7" ht="30">
      <c r="A695" s="74" t="s">
        <v>51</v>
      </c>
      <c r="B695" s="71"/>
      <c r="C695" s="71" t="s">
        <v>30</v>
      </c>
      <c r="D695" s="71" t="s">
        <v>12</v>
      </c>
      <c r="E695" s="70" t="s">
        <v>542</v>
      </c>
      <c r="F695" s="70">
        <v>200</v>
      </c>
      <c r="G695" s="72">
        <v>72.6</v>
      </c>
    </row>
    <row r="696" spans="1:7" ht="15">
      <c r="A696" s="74" t="s">
        <v>41</v>
      </c>
      <c r="B696" s="71"/>
      <c r="C696" s="71" t="s">
        <v>30</v>
      </c>
      <c r="D696" s="71" t="s">
        <v>12</v>
      </c>
      <c r="E696" s="70" t="s">
        <v>542</v>
      </c>
      <c r="F696" s="70">
        <v>300</v>
      </c>
      <c r="G696" s="72">
        <v>5029</v>
      </c>
    </row>
    <row r="697" spans="1:7" ht="75">
      <c r="A697" s="74" t="s">
        <v>543</v>
      </c>
      <c r="B697" s="71"/>
      <c r="C697" s="71" t="s">
        <v>30</v>
      </c>
      <c r="D697" s="71" t="s">
        <v>12</v>
      </c>
      <c r="E697" s="70" t="s">
        <v>544</v>
      </c>
      <c r="F697" s="70"/>
      <c r="G697" s="72">
        <f>G698+G699</f>
        <v>65477.5</v>
      </c>
    </row>
    <row r="698" spans="1:7" ht="30">
      <c r="A698" s="74" t="s">
        <v>51</v>
      </c>
      <c r="B698" s="71"/>
      <c r="C698" s="71" t="s">
        <v>30</v>
      </c>
      <c r="D698" s="71" t="s">
        <v>12</v>
      </c>
      <c r="E698" s="70" t="s">
        <v>544</v>
      </c>
      <c r="F698" s="70">
        <v>200</v>
      </c>
      <c r="G698" s="72">
        <v>842.2</v>
      </c>
    </row>
    <row r="699" spans="1:7" ht="15">
      <c r="A699" s="74" t="s">
        <v>41</v>
      </c>
      <c r="B699" s="71"/>
      <c r="C699" s="71" t="s">
        <v>30</v>
      </c>
      <c r="D699" s="71" t="s">
        <v>12</v>
      </c>
      <c r="E699" s="70" t="s">
        <v>544</v>
      </c>
      <c r="F699" s="70">
        <v>300</v>
      </c>
      <c r="G699" s="72">
        <v>64635.3</v>
      </c>
    </row>
    <row r="700" spans="1:7" ht="45">
      <c r="A700" s="74" t="s">
        <v>545</v>
      </c>
      <c r="B700" s="71"/>
      <c r="C700" s="71" t="s">
        <v>30</v>
      </c>
      <c r="D700" s="71" t="s">
        <v>12</v>
      </c>
      <c r="E700" s="70" t="s">
        <v>546</v>
      </c>
      <c r="F700" s="70"/>
      <c r="G700" s="72">
        <f>G701+G702</f>
        <v>17885</v>
      </c>
    </row>
    <row r="701" spans="1:7" ht="30">
      <c r="A701" s="74" t="s">
        <v>51</v>
      </c>
      <c r="B701" s="71"/>
      <c r="C701" s="71" t="s">
        <v>30</v>
      </c>
      <c r="D701" s="71" t="s">
        <v>12</v>
      </c>
      <c r="E701" s="70" t="s">
        <v>546</v>
      </c>
      <c r="F701" s="70">
        <v>200</v>
      </c>
      <c r="G701" s="72">
        <v>267.1</v>
      </c>
    </row>
    <row r="702" spans="1:7" ht="15">
      <c r="A702" s="74" t="s">
        <v>41</v>
      </c>
      <c r="B702" s="71"/>
      <c r="C702" s="71" t="s">
        <v>30</v>
      </c>
      <c r="D702" s="71" t="s">
        <v>12</v>
      </c>
      <c r="E702" s="70" t="s">
        <v>546</v>
      </c>
      <c r="F702" s="70">
        <v>300</v>
      </c>
      <c r="G702" s="72">
        <v>17617.9</v>
      </c>
    </row>
    <row r="703" spans="1:7" ht="30">
      <c r="A703" s="74" t="s">
        <v>845</v>
      </c>
      <c r="B703" s="71"/>
      <c r="C703" s="71" t="s">
        <v>30</v>
      </c>
      <c r="D703" s="71" t="s">
        <v>12</v>
      </c>
      <c r="E703" s="70" t="s">
        <v>846</v>
      </c>
      <c r="F703" s="70"/>
      <c r="G703" s="72">
        <f>G704+G705</f>
        <v>18454</v>
      </c>
    </row>
    <row r="704" spans="1:7" ht="30">
      <c r="A704" s="74" t="s">
        <v>51</v>
      </c>
      <c r="B704" s="71"/>
      <c r="C704" s="71" t="s">
        <v>30</v>
      </c>
      <c r="D704" s="71" t="s">
        <v>12</v>
      </c>
      <c r="E704" s="70" t="s">
        <v>846</v>
      </c>
      <c r="F704" s="70">
        <v>200</v>
      </c>
      <c r="G704" s="72">
        <v>491</v>
      </c>
    </row>
    <row r="705" spans="1:7" ht="15">
      <c r="A705" s="74" t="s">
        <v>41</v>
      </c>
      <c r="B705" s="71"/>
      <c r="C705" s="71" t="s">
        <v>30</v>
      </c>
      <c r="D705" s="71" t="s">
        <v>12</v>
      </c>
      <c r="E705" s="70" t="s">
        <v>846</v>
      </c>
      <c r="F705" s="70">
        <v>300</v>
      </c>
      <c r="G705" s="72">
        <v>17963</v>
      </c>
    </row>
    <row r="706" spans="1:7" ht="30">
      <c r="A706" s="74" t="s">
        <v>747</v>
      </c>
      <c r="B706" s="71"/>
      <c r="C706" s="71" t="s">
        <v>30</v>
      </c>
      <c r="D706" s="71" t="s">
        <v>12</v>
      </c>
      <c r="E706" s="70" t="s">
        <v>15</v>
      </c>
      <c r="F706" s="70"/>
      <c r="G706" s="72">
        <f>SUM(G707)</f>
        <v>10</v>
      </c>
    </row>
    <row r="707" spans="1:7" ht="15">
      <c r="A707" s="74" t="s">
        <v>85</v>
      </c>
      <c r="B707" s="183"/>
      <c r="C707" s="71" t="s">
        <v>30</v>
      </c>
      <c r="D707" s="71" t="s">
        <v>12</v>
      </c>
      <c r="E707" s="70" t="s">
        <v>67</v>
      </c>
      <c r="F707" s="70"/>
      <c r="G707" s="72">
        <f>G708</f>
        <v>10</v>
      </c>
    </row>
    <row r="708" spans="1:7" ht="15">
      <c r="A708" s="74" t="s">
        <v>34</v>
      </c>
      <c r="B708" s="183"/>
      <c r="C708" s="71" t="s">
        <v>30</v>
      </c>
      <c r="D708" s="71" t="s">
        <v>12</v>
      </c>
      <c r="E708" s="70" t="s">
        <v>614</v>
      </c>
      <c r="F708" s="70"/>
      <c r="G708" s="72">
        <f>G709</f>
        <v>10</v>
      </c>
    </row>
    <row r="709" spans="1:7" ht="15">
      <c r="A709" s="74" t="s">
        <v>36</v>
      </c>
      <c r="B709" s="183"/>
      <c r="C709" s="71" t="s">
        <v>30</v>
      </c>
      <c r="D709" s="71" t="s">
        <v>12</v>
      </c>
      <c r="E709" s="70" t="s">
        <v>615</v>
      </c>
      <c r="F709" s="70"/>
      <c r="G709" s="72">
        <f>G710</f>
        <v>10</v>
      </c>
    </row>
    <row r="710" spans="1:7" ht="30">
      <c r="A710" s="74" t="s">
        <v>51</v>
      </c>
      <c r="B710" s="183"/>
      <c r="C710" s="71" t="s">
        <v>30</v>
      </c>
      <c r="D710" s="71" t="s">
        <v>12</v>
      </c>
      <c r="E710" s="70" t="s">
        <v>615</v>
      </c>
      <c r="F710" s="70">
        <v>200</v>
      </c>
      <c r="G710" s="72">
        <v>10</v>
      </c>
    </row>
    <row r="711" spans="1:7" ht="15">
      <c r="A711" s="74" t="s">
        <v>76</v>
      </c>
      <c r="B711" s="71"/>
      <c r="C711" s="71" t="s">
        <v>30</v>
      </c>
      <c r="D711" s="71" t="s">
        <v>77</v>
      </c>
      <c r="E711" s="70"/>
      <c r="F711" s="70"/>
      <c r="G711" s="72">
        <f>G728+G712</f>
        <v>35952.9</v>
      </c>
    </row>
    <row r="712" spans="1:7" ht="30">
      <c r="A712" s="74" t="s">
        <v>833</v>
      </c>
      <c r="B712" s="71"/>
      <c r="C712" s="71" t="s">
        <v>30</v>
      </c>
      <c r="D712" s="71" t="s">
        <v>77</v>
      </c>
      <c r="E712" s="71" t="s">
        <v>482</v>
      </c>
      <c r="F712" s="70"/>
      <c r="G712" s="72">
        <f>G713+G718+G722</f>
        <v>28703.7</v>
      </c>
    </row>
    <row r="713" spans="1:7" ht="15">
      <c r="A713" s="74" t="s">
        <v>499</v>
      </c>
      <c r="B713" s="71"/>
      <c r="C713" s="71" t="s">
        <v>30</v>
      </c>
      <c r="D713" s="71" t="s">
        <v>77</v>
      </c>
      <c r="E713" s="71" t="s">
        <v>483</v>
      </c>
      <c r="F713" s="70"/>
      <c r="G713" s="72">
        <f>G714</f>
        <v>5874.4</v>
      </c>
    </row>
    <row r="714" spans="1:7" ht="75">
      <c r="A714" s="74" t="s">
        <v>291</v>
      </c>
      <c r="B714" s="71"/>
      <c r="C714" s="71" t="s">
        <v>30</v>
      </c>
      <c r="D714" s="71" t="s">
        <v>77</v>
      </c>
      <c r="E714" s="71" t="s">
        <v>484</v>
      </c>
      <c r="F714" s="70"/>
      <c r="G714" s="72">
        <f>G715</f>
        <v>5874.4</v>
      </c>
    </row>
    <row r="715" spans="1:7" ht="15">
      <c r="A715" s="74" t="s">
        <v>547</v>
      </c>
      <c r="B715" s="71"/>
      <c r="C715" s="71" t="s">
        <v>30</v>
      </c>
      <c r="D715" s="71" t="s">
        <v>77</v>
      </c>
      <c r="E715" s="70" t="s">
        <v>548</v>
      </c>
      <c r="F715" s="70"/>
      <c r="G715" s="72">
        <f>G716+G717</f>
        <v>5874.4</v>
      </c>
    </row>
    <row r="716" spans="1:7" ht="45">
      <c r="A716" s="74" t="s">
        <v>50</v>
      </c>
      <c r="B716" s="71"/>
      <c r="C716" s="71" t="s">
        <v>30</v>
      </c>
      <c r="D716" s="71" t="s">
        <v>77</v>
      </c>
      <c r="E716" s="70" t="s">
        <v>548</v>
      </c>
      <c r="F716" s="70">
        <v>100</v>
      </c>
      <c r="G716" s="72">
        <v>5481</v>
      </c>
    </row>
    <row r="717" spans="1:7" ht="30">
      <c r="A717" s="74" t="s">
        <v>51</v>
      </c>
      <c r="B717" s="71"/>
      <c r="C717" s="71" t="s">
        <v>30</v>
      </c>
      <c r="D717" s="71" t="s">
        <v>77</v>
      </c>
      <c r="E717" s="70" t="s">
        <v>548</v>
      </c>
      <c r="F717" s="70">
        <v>200</v>
      </c>
      <c r="G717" s="72">
        <v>393.4</v>
      </c>
    </row>
    <row r="718" spans="1:7" ht="30">
      <c r="A718" s="74" t="s">
        <v>502</v>
      </c>
      <c r="B718" s="71"/>
      <c r="C718" s="71" t="s">
        <v>30</v>
      </c>
      <c r="D718" s="71" t="s">
        <v>77</v>
      </c>
      <c r="E718" s="70" t="s">
        <v>503</v>
      </c>
      <c r="F718" s="70"/>
      <c r="G718" s="72">
        <f>G719</f>
        <v>4489.4</v>
      </c>
    </row>
    <row r="719" spans="1:7" ht="30">
      <c r="A719" s="74" t="s">
        <v>549</v>
      </c>
      <c r="B719" s="71"/>
      <c r="C719" s="71" t="s">
        <v>30</v>
      </c>
      <c r="D719" s="71" t="s">
        <v>77</v>
      </c>
      <c r="E719" s="70" t="s">
        <v>550</v>
      </c>
      <c r="F719" s="70"/>
      <c r="G719" s="72">
        <f>G720+G721</f>
        <v>4489.4</v>
      </c>
    </row>
    <row r="720" spans="1:7" ht="45">
      <c r="A720" s="74" t="s">
        <v>50</v>
      </c>
      <c r="B720" s="71"/>
      <c r="C720" s="71" t="s">
        <v>30</v>
      </c>
      <c r="D720" s="71" t="s">
        <v>77</v>
      </c>
      <c r="E720" s="70" t="s">
        <v>550</v>
      </c>
      <c r="F720" s="70">
        <v>100</v>
      </c>
      <c r="G720" s="72">
        <v>4128.4</v>
      </c>
    </row>
    <row r="721" spans="1:7" ht="30">
      <c r="A721" s="74" t="s">
        <v>51</v>
      </c>
      <c r="B721" s="71"/>
      <c r="C721" s="71" t="s">
        <v>30</v>
      </c>
      <c r="D721" s="71" t="s">
        <v>77</v>
      </c>
      <c r="E721" s="70" t="s">
        <v>550</v>
      </c>
      <c r="F721" s="70">
        <v>200</v>
      </c>
      <c r="G721" s="72">
        <v>361</v>
      </c>
    </row>
    <row r="722" spans="1:7" ht="30">
      <c r="A722" s="74" t="s">
        <v>494</v>
      </c>
      <c r="B722" s="71"/>
      <c r="C722" s="71" t="s">
        <v>30</v>
      </c>
      <c r="D722" s="71" t="s">
        <v>77</v>
      </c>
      <c r="E722" s="71" t="s">
        <v>495</v>
      </c>
      <c r="F722" s="70"/>
      <c r="G722" s="72">
        <f>G723</f>
        <v>18339.9</v>
      </c>
    </row>
    <row r="723" spans="1:7" ht="45">
      <c r="A723" s="74" t="s">
        <v>551</v>
      </c>
      <c r="B723" s="71"/>
      <c r="C723" s="71" t="s">
        <v>30</v>
      </c>
      <c r="D723" s="71" t="s">
        <v>77</v>
      </c>
      <c r="E723" s="70" t="s">
        <v>552</v>
      </c>
      <c r="F723" s="70"/>
      <c r="G723" s="72">
        <f>G724</f>
        <v>18339.9</v>
      </c>
    </row>
    <row r="724" spans="1:7" ht="30">
      <c r="A724" s="74" t="s">
        <v>553</v>
      </c>
      <c r="B724" s="71"/>
      <c r="C724" s="71" t="s">
        <v>30</v>
      </c>
      <c r="D724" s="71" t="s">
        <v>77</v>
      </c>
      <c r="E724" s="70" t="s">
        <v>554</v>
      </c>
      <c r="F724" s="70"/>
      <c r="G724" s="72">
        <f>G725+G726+G727</f>
        <v>18339.9</v>
      </c>
    </row>
    <row r="725" spans="1:7" ht="45">
      <c r="A725" s="74" t="s">
        <v>50</v>
      </c>
      <c r="B725" s="71"/>
      <c r="C725" s="71" t="s">
        <v>30</v>
      </c>
      <c r="D725" s="71" t="s">
        <v>77</v>
      </c>
      <c r="E725" s="70" t="s">
        <v>554</v>
      </c>
      <c r="F725" s="70">
        <v>100</v>
      </c>
      <c r="G725" s="72">
        <v>15738.1</v>
      </c>
    </row>
    <row r="726" spans="1:7" ht="30">
      <c r="A726" s="74" t="s">
        <v>51</v>
      </c>
      <c r="B726" s="71"/>
      <c r="C726" s="71" t="s">
        <v>30</v>
      </c>
      <c r="D726" s="71" t="s">
        <v>77</v>
      </c>
      <c r="E726" s="70" t="s">
        <v>554</v>
      </c>
      <c r="F726" s="70">
        <v>200</v>
      </c>
      <c r="G726" s="72">
        <v>2544.9</v>
      </c>
    </row>
    <row r="727" spans="1:7" ht="15">
      <c r="A727" s="74" t="s">
        <v>21</v>
      </c>
      <c r="B727" s="71"/>
      <c r="C727" s="71" t="s">
        <v>30</v>
      </c>
      <c r="D727" s="71" t="s">
        <v>77</v>
      </c>
      <c r="E727" s="70" t="s">
        <v>554</v>
      </c>
      <c r="F727" s="70">
        <v>800</v>
      </c>
      <c r="G727" s="72">
        <v>56.9</v>
      </c>
    </row>
    <row r="728" spans="1:7" ht="30">
      <c r="A728" s="74" t="s">
        <v>747</v>
      </c>
      <c r="B728" s="71"/>
      <c r="C728" s="71" t="s">
        <v>30</v>
      </c>
      <c r="D728" s="71" t="s">
        <v>77</v>
      </c>
      <c r="E728" s="70" t="s">
        <v>15</v>
      </c>
      <c r="F728" s="70"/>
      <c r="G728" s="72">
        <f>G729</f>
        <v>7249.2</v>
      </c>
    </row>
    <row r="729" spans="1:7" ht="30">
      <c r="A729" s="74" t="s">
        <v>754</v>
      </c>
      <c r="B729" s="71"/>
      <c r="C729" s="71" t="s">
        <v>30</v>
      </c>
      <c r="D729" s="71" t="s">
        <v>77</v>
      </c>
      <c r="E729" s="70" t="s">
        <v>78</v>
      </c>
      <c r="F729" s="70"/>
      <c r="G729" s="72">
        <f>G730</f>
        <v>7249.2</v>
      </c>
    </row>
    <row r="730" spans="1:7" ht="30">
      <c r="A730" s="74" t="s">
        <v>79</v>
      </c>
      <c r="B730" s="71"/>
      <c r="C730" s="71" t="s">
        <v>30</v>
      </c>
      <c r="D730" s="71" t="s">
        <v>77</v>
      </c>
      <c r="E730" s="70" t="s">
        <v>80</v>
      </c>
      <c r="F730" s="70"/>
      <c r="G730" s="72">
        <f>G731+G734+G736</f>
        <v>7249.2</v>
      </c>
    </row>
    <row r="731" spans="1:7" ht="15">
      <c r="A731" s="74" t="s">
        <v>81</v>
      </c>
      <c r="B731" s="71"/>
      <c r="C731" s="71" t="s">
        <v>30</v>
      </c>
      <c r="D731" s="71" t="s">
        <v>77</v>
      </c>
      <c r="E731" s="70" t="s">
        <v>82</v>
      </c>
      <c r="F731" s="70"/>
      <c r="G731" s="72">
        <f>G732+G733</f>
        <v>6807</v>
      </c>
    </row>
    <row r="732" spans="1:7" ht="45">
      <c r="A732" s="74" t="s">
        <v>50</v>
      </c>
      <c r="B732" s="71"/>
      <c r="C732" s="71" t="s">
        <v>30</v>
      </c>
      <c r="D732" s="71" t="s">
        <v>77</v>
      </c>
      <c r="E732" s="70" t="s">
        <v>82</v>
      </c>
      <c r="F732" s="70">
        <v>100</v>
      </c>
      <c r="G732" s="72">
        <v>6801.6</v>
      </c>
    </row>
    <row r="733" spans="1:7" ht="30">
      <c r="A733" s="74" t="s">
        <v>51</v>
      </c>
      <c r="B733" s="71"/>
      <c r="C733" s="71" t="s">
        <v>30</v>
      </c>
      <c r="D733" s="71" t="s">
        <v>77</v>
      </c>
      <c r="E733" s="70" t="s">
        <v>82</v>
      </c>
      <c r="F733" s="70">
        <v>200</v>
      </c>
      <c r="G733" s="72">
        <v>5.4</v>
      </c>
    </row>
    <row r="734" spans="1:7" ht="20.25" customHeight="1">
      <c r="A734" s="207" t="s">
        <v>98</v>
      </c>
      <c r="B734" s="208"/>
      <c r="C734" s="208" t="s">
        <v>30</v>
      </c>
      <c r="D734" s="208" t="s">
        <v>77</v>
      </c>
      <c r="E734" s="70" t="s">
        <v>946</v>
      </c>
      <c r="F734" s="70"/>
      <c r="G734" s="72">
        <f>SUM(G735)</f>
        <v>378.7</v>
      </c>
    </row>
    <row r="735" spans="1:7" ht="30">
      <c r="A735" s="207" t="s">
        <v>51</v>
      </c>
      <c r="B735" s="208"/>
      <c r="C735" s="208" t="s">
        <v>30</v>
      </c>
      <c r="D735" s="208" t="s">
        <v>77</v>
      </c>
      <c r="E735" s="70" t="s">
        <v>946</v>
      </c>
      <c r="F735" s="70">
        <v>200</v>
      </c>
      <c r="G735" s="72">
        <v>378.7</v>
      </c>
    </row>
    <row r="736" spans="1:7" ht="15">
      <c r="A736" s="207" t="s">
        <v>99</v>
      </c>
      <c r="B736" s="208"/>
      <c r="C736" s="208" t="s">
        <v>30</v>
      </c>
      <c r="D736" s="208" t="s">
        <v>77</v>
      </c>
      <c r="E736" s="70" t="s">
        <v>947</v>
      </c>
      <c r="F736" s="70"/>
      <c r="G736" s="72">
        <f>SUM(G737)</f>
        <v>63.5</v>
      </c>
    </row>
    <row r="737" spans="1:7" ht="19.5" customHeight="1">
      <c r="A737" s="207" t="s">
        <v>51</v>
      </c>
      <c r="B737" s="208"/>
      <c r="C737" s="208" t="s">
        <v>30</v>
      </c>
      <c r="D737" s="208" t="s">
        <v>77</v>
      </c>
      <c r="E737" s="70" t="s">
        <v>947</v>
      </c>
      <c r="F737" s="70">
        <v>200</v>
      </c>
      <c r="G737" s="72">
        <v>63.5</v>
      </c>
    </row>
    <row r="738" spans="1:7" s="168" customFormat="1" ht="28.5">
      <c r="A738" s="61" t="s">
        <v>612</v>
      </c>
      <c r="B738" s="94" t="s">
        <v>294</v>
      </c>
      <c r="C738" s="167"/>
      <c r="D738" s="167"/>
      <c r="E738" s="167"/>
      <c r="F738" s="167"/>
      <c r="G738" s="96">
        <f>G753+G739+G746</f>
        <v>144273.80000000002</v>
      </c>
    </row>
    <row r="739" spans="1:7" ht="15" hidden="1">
      <c r="A739" s="74" t="s">
        <v>115</v>
      </c>
      <c r="B739" s="75"/>
      <c r="C739" s="75" t="s">
        <v>116</v>
      </c>
      <c r="D739" s="75"/>
      <c r="E739" s="75"/>
      <c r="F739" s="75"/>
      <c r="G739" s="98">
        <f aca="true" t="shared" si="1" ref="G739:G744">SUM(G740)</f>
        <v>0</v>
      </c>
    </row>
    <row r="740" spans="1:7" ht="15" hidden="1">
      <c r="A740" s="74" t="s">
        <v>440</v>
      </c>
      <c r="B740" s="75"/>
      <c r="C740" s="75" t="s">
        <v>116</v>
      </c>
      <c r="D740" s="75" t="s">
        <v>116</v>
      </c>
      <c r="E740" s="70"/>
      <c r="F740" s="70"/>
      <c r="G740" s="98">
        <f t="shared" si="1"/>
        <v>0</v>
      </c>
    </row>
    <row r="741" spans="1:7" ht="30" hidden="1">
      <c r="A741" s="74" t="s">
        <v>751</v>
      </c>
      <c r="B741" s="71"/>
      <c r="C741" s="71" t="s">
        <v>116</v>
      </c>
      <c r="D741" s="71" t="s">
        <v>116</v>
      </c>
      <c r="E741" s="70" t="s">
        <v>403</v>
      </c>
      <c r="F741" s="70"/>
      <c r="G741" s="98">
        <f t="shared" si="1"/>
        <v>0</v>
      </c>
    </row>
    <row r="742" spans="1:7" ht="30" hidden="1">
      <c r="A742" s="74" t="s">
        <v>450</v>
      </c>
      <c r="B742" s="75"/>
      <c r="C742" s="75" t="s">
        <v>116</v>
      </c>
      <c r="D742" s="75" t="s">
        <v>116</v>
      </c>
      <c r="E742" s="75" t="s">
        <v>451</v>
      </c>
      <c r="F742" s="75"/>
      <c r="G742" s="98">
        <f t="shared" si="1"/>
        <v>0</v>
      </c>
    </row>
    <row r="743" spans="1:7" ht="15" hidden="1">
      <c r="A743" s="74" t="s">
        <v>34</v>
      </c>
      <c r="B743" s="75"/>
      <c r="C743" s="75" t="s">
        <v>116</v>
      </c>
      <c r="D743" s="75" t="s">
        <v>116</v>
      </c>
      <c r="E743" s="75" t="s">
        <v>452</v>
      </c>
      <c r="F743" s="75"/>
      <c r="G743" s="98">
        <f t="shared" si="1"/>
        <v>0</v>
      </c>
    </row>
    <row r="744" spans="1:7" ht="15" hidden="1">
      <c r="A744" s="74" t="s">
        <v>453</v>
      </c>
      <c r="B744" s="70"/>
      <c r="C744" s="75" t="s">
        <v>116</v>
      </c>
      <c r="D744" s="75" t="s">
        <v>116</v>
      </c>
      <c r="E744" s="75" t="s">
        <v>454</v>
      </c>
      <c r="F744" s="75"/>
      <c r="G744" s="98">
        <f t="shared" si="1"/>
        <v>0</v>
      </c>
    </row>
    <row r="745" spans="1:7" ht="30" hidden="1">
      <c r="A745" s="74" t="s">
        <v>260</v>
      </c>
      <c r="B745" s="75"/>
      <c r="C745" s="75" t="s">
        <v>116</v>
      </c>
      <c r="D745" s="75" t="s">
        <v>116</v>
      </c>
      <c r="E745" s="75" t="s">
        <v>454</v>
      </c>
      <c r="F745" s="139">
        <v>600</v>
      </c>
      <c r="G745" s="98"/>
    </row>
    <row r="746" spans="1:7" ht="15" hidden="1">
      <c r="A746" s="74" t="s">
        <v>29</v>
      </c>
      <c r="B746" s="71"/>
      <c r="C746" s="71" t="s">
        <v>30</v>
      </c>
      <c r="D746" s="71" t="s">
        <v>31</v>
      </c>
      <c r="E746" s="70"/>
      <c r="F746" s="70"/>
      <c r="G746" s="72">
        <f aca="true" t="shared" si="2" ref="G746:G751">SUM(G747)</f>
        <v>0</v>
      </c>
    </row>
    <row r="747" spans="1:7" ht="15" hidden="1">
      <c r="A747" s="28" t="s">
        <v>76</v>
      </c>
      <c r="B747" s="184"/>
      <c r="C747" s="133" t="s">
        <v>30</v>
      </c>
      <c r="D747" s="133" t="s">
        <v>77</v>
      </c>
      <c r="E747" s="133"/>
      <c r="F747" s="140"/>
      <c r="G747" s="185">
        <f t="shared" si="2"/>
        <v>0</v>
      </c>
    </row>
    <row r="748" spans="1:7" ht="30.75" customHeight="1" hidden="1">
      <c r="A748" s="74" t="s">
        <v>747</v>
      </c>
      <c r="B748" s="184"/>
      <c r="C748" s="133" t="s">
        <v>30</v>
      </c>
      <c r="D748" s="133" t="s">
        <v>77</v>
      </c>
      <c r="E748" s="133" t="s">
        <v>15</v>
      </c>
      <c r="F748" s="140"/>
      <c r="G748" s="185">
        <f t="shared" si="2"/>
        <v>0</v>
      </c>
    </row>
    <row r="749" spans="1:7" ht="15" hidden="1">
      <c r="A749" s="74" t="s">
        <v>85</v>
      </c>
      <c r="B749" s="184"/>
      <c r="C749" s="133" t="s">
        <v>30</v>
      </c>
      <c r="D749" s="133" t="s">
        <v>77</v>
      </c>
      <c r="E749" s="133" t="s">
        <v>67</v>
      </c>
      <c r="F749" s="140"/>
      <c r="G749" s="185">
        <f t="shared" si="2"/>
        <v>0</v>
      </c>
    </row>
    <row r="750" spans="1:7" ht="15" hidden="1">
      <c r="A750" s="74" t="s">
        <v>34</v>
      </c>
      <c r="B750" s="184"/>
      <c r="C750" s="133" t="s">
        <v>30</v>
      </c>
      <c r="D750" s="133" t="s">
        <v>77</v>
      </c>
      <c r="E750" s="133" t="s">
        <v>614</v>
      </c>
      <c r="F750" s="140"/>
      <c r="G750" s="185">
        <f t="shared" si="2"/>
        <v>0</v>
      </c>
    </row>
    <row r="751" spans="1:7" ht="15" hidden="1">
      <c r="A751" s="74" t="s">
        <v>36</v>
      </c>
      <c r="B751" s="184"/>
      <c r="C751" s="133" t="s">
        <v>30</v>
      </c>
      <c r="D751" s="133" t="s">
        <v>77</v>
      </c>
      <c r="E751" s="133" t="s">
        <v>615</v>
      </c>
      <c r="F751" s="140"/>
      <c r="G751" s="185">
        <f t="shared" si="2"/>
        <v>0</v>
      </c>
    </row>
    <row r="752" spans="1:7" ht="30" hidden="1">
      <c r="A752" s="28" t="s">
        <v>124</v>
      </c>
      <c r="B752" s="184"/>
      <c r="C752" s="133" t="s">
        <v>30</v>
      </c>
      <c r="D752" s="133" t="s">
        <v>77</v>
      </c>
      <c r="E752" s="133" t="s">
        <v>615</v>
      </c>
      <c r="F752" s="140">
        <v>600</v>
      </c>
      <c r="G752" s="185"/>
    </row>
    <row r="753" spans="1:7" ht="15">
      <c r="A753" s="74" t="s">
        <v>295</v>
      </c>
      <c r="B753" s="75"/>
      <c r="C753" s="75" t="s">
        <v>177</v>
      </c>
      <c r="D753" s="75"/>
      <c r="E753" s="75"/>
      <c r="F753" s="75"/>
      <c r="G753" s="98">
        <f>+G754+G816+G838</f>
        <v>144273.80000000002</v>
      </c>
    </row>
    <row r="754" spans="1:7" ht="15">
      <c r="A754" s="74" t="s">
        <v>296</v>
      </c>
      <c r="B754" s="75"/>
      <c r="C754" s="75" t="s">
        <v>177</v>
      </c>
      <c r="D754" s="75" t="s">
        <v>33</v>
      </c>
      <c r="E754" s="75"/>
      <c r="F754" s="75"/>
      <c r="G754" s="98">
        <f>+G755</f>
        <v>130342.5</v>
      </c>
    </row>
    <row r="755" spans="1:7" ht="30">
      <c r="A755" s="74" t="s">
        <v>297</v>
      </c>
      <c r="B755" s="75"/>
      <c r="C755" s="75" t="s">
        <v>177</v>
      </c>
      <c r="D755" s="75" t="s">
        <v>33</v>
      </c>
      <c r="E755" s="75" t="s">
        <v>298</v>
      </c>
      <c r="F755" s="75"/>
      <c r="G755" s="98">
        <f>G756+G762+G785+G796</f>
        <v>130342.5</v>
      </c>
    </row>
    <row r="756" spans="1:7" ht="15">
      <c r="A756" s="74" t="s">
        <v>388</v>
      </c>
      <c r="B756" s="75"/>
      <c r="C756" s="75" t="s">
        <v>177</v>
      </c>
      <c r="D756" s="75" t="s">
        <v>33</v>
      </c>
      <c r="E756" s="75" t="s">
        <v>299</v>
      </c>
      <c r="F756" s="75"/>
      <c r="G756" s="98">
        <f>G757</f>
        <v>8698.5</v>
      </c>
    </row>
    <row r="757" spans="1:7" ht="15">
      <c r="A757" s="74" t="s">
        <v>44</v>
      </c>
      <c r="B757" s="75"/>
      <c r="C757" s="75" t="s">
        <v>177</v>
      </c>
      <c r="D757" s="75" t="s">
        <v>33</v>
      </c>
      <c r="E757" s="75" t="s">
        <v>300</v>
      </c>
      <c r="F757" s="75"/>
      <c r="G757" s="98">
        <f>G758</f>
        <v>8698.5</v>
      </c>
    </row>
    <row r="758" spans="1:7" ht="15">
      <c r="A758" s="74" t="s">
        <v>301</v>
      </c>
      <c r="B758" s="75"/>
      <c r="C758" s="75" t="s">
        <v>177</v>
      </c>
      <c r="D758" s="75" t="s">
        <v>33</v>
      </c>
      <c r="E758" s="75" t="s">
        <v>302</v>
      </c>
      <c r="F758" s="75"/>
      <c r="G758" s="98">
        <f>G759+G760+G761</f>
        <v>8698.5</v>
      </c>
    </row>
    <row r="759" spans="1:7" ht="45">
      <c r="A759" s="22" t="s">
        <v>50</v>
      </c>
      <c r="B759" s="75"/>
      <c r="C759" s="75" t="s">
        <v>177</v>
      </c>
      <c r="D759" s="75" t="s">
        <v>33</v>
      </c>
      <c r="E759" s="75" t="s">
        <v>302</v>
      </c>
      <c r="F759" s="75" t="s">
        <v>90</v>
      </c>
      <c r="G759" s="98">
        <v>7188.5</v>
      </c>
    </row>
    <row r="760" spans="1:7" ht="30">
      <c r="A760" s="74" t="s">
        <v>51</v>
      </c>
      <c r="B760" s="75"/>
      <c r="C760" s="75" t="s">
        <v>177</v>
      </c>
      <c r="D760" s="75" t="s">
        <v>33</v>
      </c>
      <c r="E760" s="75" t="s">
        <v>302</v>
      </c>
      <c r="F760" s="75" t="s">
        <v>92</v>
      </c>
      <c r="G760" s="72">
        <v>1453.9</v>
      </c>
    </row>
    <row r="761" spans="1:7" ht="15">
      <c r="A761" s="74" t="s">
        <v>21</v>
      </c>
      <c r="B761" s="75"/>
      <c r="C761" s="75" t="s">
        <v>177</v>
      </c>
      <c r="D761" s="75" t="s">
        <v>33</v>
      </c>
      <c r="E761" s="75" t="s">
        <v>302</v>
      </c>
      <c r="F761" s="75" t="s">
        <v>97</v>
      </c>
      <c r="G761" s="98">
        <v>56.1</v>
      </c>
    </row>
    <row r="762" spans="1:7" ht="30">
      <c r="A762" s="74" t="s">
        <v>313</v>
      </c>
      <c r="B762" s="75"/>
      <c r="C762" s="75" t="s">
        <v>177</v>
      </c>
      <c r="D762" s="75" t="s">
        <v>33</v>
      </c>
      <c r="E762" s="75" t="s">
        <v>303</v>
      </c>
      <c r="F762" s="75"/>
      <c r="G762" s="98">
        <f>G763</f>
        <v>10431.4</v>
      </c>
    </row>
    <row r="763" spans="1:7" ht="15">
      <c r="A763" s="74" t="s">
        <v>34</v>
      </c>
      <c r="B763" s="75"/>
      <c r="C763" s="75" t="s">
        <v>177</v>
      </c>
      <c r="D763" s="75" t="s">
        <v>33</v>
      </c>
      <c r="E763" s="75" t="s">
        <v>389</v>
      </c>
      <c r="F763" s="75"/>
      <c r="G763" s="98">
        <f>SUM(G764+G771+G773+G775+G777+G781+G783)+G779+G769</f>
        <v>10431.4</v>
      </c>
    </row>
    <row r="764" spans="1:7" ht="15">
      <c r="A764" s="74" t="s">
        <v>301</v>
      </c>
      <c r="B764" s="75"/>
      <c r="C764" s="75" t="s">
        <v>177</v>
      </c>
      <c r="D764" s="75" t="s">
        <v>33</v>
      </c>
      <c r="E764" s="75" t="s">
        <v>390</v>
      </c>
      <c r="F764" s="75"/>
      <c r="G764" s="98">
        <f>SUM(G765:G768)</f>
        <v>5441</v>
      </c>
    </row>
    <row r="765" spans="1:7" ht="45">
      <c r="A765" s="22" t="s">
        <v>50</v>
      </c>
      <c r="B765" s="75"/>
      <c r="C765" s="75" t="s">
        <v>177</v>
      </c>
      <c r="D765" s="75" t="s">
        <v>33</v>
      </c>
      <c r="E765" s="75" t="s">
        <v>390</v>
      </c>
      <c r="F765" s="75" t="s">
        <v>90</v>
      </c>
      <c r="G765" s="98">
        <v>1754</v>
      </c>
    </row>
    <row r="766" spans="1:7" ht="30">
      <c r="A766" s="74" t="s">
        <v>51</v>
      </c>
      <c r="B766" s="75"/>
      <c r="C766" s="75" t="s">
        <v>177</v>
      </c>
      <c r="D766" s="75" t="s">
        <v>33</v>
      </c>
      <c r="E766" s="75" t="s">
        <v>390</v>
      </c>
      <c r="F766" s="75" t="s">
        <v>92</v>
      </c>
      <c r="G766" s="98">
        <v>3241</v>
      </c>
    </row>
    <row r="767" spans="1:7" ht="15">
      <c r="A767" s="74" t="s">
        <v>41</v>
      </c>
      <c r="B767" s="75"/>
      <c r="C767" s="75" t="s">
        <v>177</v>
      </c>
      <c r="D767" s="75" t="s">
        <v>33</v>
      </c>
      <c r="E767" s="75" t="s">
        <v>390</v>
      </c>
      <c r="F767" s="75" t="s">
        <v>100</v>
      </c>
      <c r="G767" s="98">
        <v>146</v>
      </c>
    </row>
    <row r="768" spans="1:7" ht="30">
      <c r="A768" s="28" t="s">
        <v>260</v>
      </c>
      <c r="B768" s="75"/>
      <c r="C768" s="75" t="s">
        <v>177</v>
      </c>
      <c r="D768" s="75" t="s">
        <v>33</v>
      </c>
      <c r="E768" s="75" t="s">
        <v>390</v>
      </c>
      <c r="F768" s="75" t="s">
        <v>125</v>
      </c>
      <c r="G768" s="98">
        <v>300</v>
      </c>
    </row>
    <row r="769" spans="1:7" ht="30">
      <c r="A769" s="74" t="s">
        <v>790</v>
      </c>
      <c r="B769" s="75"/>
      <c r="C769" s="75" t="s">
        <v>177</v>
      </c>
      <c r="D769" s="75" t="s">
        <v>33</v>
      </c>
      <c r="E769" s="75" t="s">
        <v>883</v>
      </c>
      <c r="F769" s="75"/>
      <c r="G769" s="98">
        <f>SUM(G770)</f>
        <v>300</v>
      </c>
    </row>
    <row r="770" spans="1:7" ht="30">
      <c r="A770" s="28" t="s">
        <v>260</v>
      </c>
      <c r="B770" s="75"/>
      <c r="C770" s="75" t="s">
        <v>177</v>
      </c>
      <c r="D770" s="75" t="s">
        <v>33</v>
      </c>
      <c r="E770" s="75" t="s">
        <v>883</v>
      </c>
      <c r="F770" s="75" t="s">
        <v>125</v>
      </c>
      <c r="G770" s="98">
        <v>300</v>
      </c>
    </row>
    <row r="771" spans="1:7" ht="45">
      <c r="A771" s="28" t="s">
        <v>775</v>
      </c>
      <c r="B771" s="78"/>
      <c r="C771" s="78" t="s">
        <v>177</v>
      </c>
      <c r="D771" s="78" t="s">
        <v>33</v>
      </c>
      <c r="E771" s="78" t="s">
        <v>776</v>
      </c>
      <c r="F771" s="78"/>
      <c r="G771" s="82">
        <f>G772</f>
        <v>972</v>
      </c>
    </row>
    <row r="772" spans="1:7" ht="30">
      <c r="A772" s="28" t="s">
        <v>260</v>
      </c>
      <c r="B772" s="78"/>
      <c r="C772" s="78" t="s">
        <v>177</v>
      </c>
      <c r="D772" s="78" t="s">
        <v>33</v>
      </c>
      <c r="E772" s="78" t="s">
        <v>776</v>
      </c>
      <c r="F772" s="78" t="s">
        <v>125</v>
      </c>
      <c r="G772" s="82">
        <v>972</v>
      </c>
    </row>
    <row r="773" spans="1:7" ht="45">
      <c r="A773" s="28" t="s">
        <v>777</v>
      </c>
      <c r="B773" s="78"/>
      <c r="C773" s="78" t="s">
        <v>177</v>
      </c>
      <c r="D773" s="78" t="s">
        <v>33</v>
      </c>
      <c r="E773" s="78" t="s">
        <v>778</v>
      </c>
      <c r="F773" s="78"/>
      <c r="G773" s="82">
        <f>G774</f>
        <v>3400</v>
      </c>
    </row>
    <row r="774" spans="1:7" ht="30">
      <c r="A774" s="28" t="s">
        <v>260</v>
      </c>
      <c r="B774" s="78"/>
      <c r="C774" s="78" t="s">
        <v>177</v>
      </c>
      <c r="D774" s="78" t="s">
        <v>33</v>
      </c>
      <c r="E774" s="78" t="s">
        <v>778</v>
      </c>
      <c r="F774" s="78" t="s">
        <v>125</v>
      </c>
      <c r="G774" s="82">
        <v>3400</v>
      </c>
    </row>
    <row r="775" spans="1:7" ht="60">
      <c r="A775" s="28" t="s">
        <v>779</v>
      </c>
      <c r="B775" s="78"/>
      <c r="C775" s="78" t="s">
        <v>177</v>
      </c>
      <c r="D775" s="78" t="s">
        <v>33</v>
      </c>
      <c r="E775" s="78" t="s">
        <v>780</v>
      </c>
      <c r="F775" s="78"/>
      <c r="G775" s="82">
        <f>G776</f>
        <v>165</v>
      </c>
    </row>
    <row r="776" spans="1:7" ht="30">
      <c r="A776" s="28" t="s">
        <v>260</v>
      </c>
      <c r="B776" s="78"/>
      <c r="C776" s="78" t="s">
        <v>177</v>
      </c>
      <c r="D776" s="78" t="s">
        <v>33</v>
      </c>
      <c r="E776" s="78" t="s">
        <v>780</v>
      </c>
      <c r="F776" s="78" t="s">
        <v>125</v>
      </c>
      <c r="G776" s="82">
        <v>165</v>
      </c>
    </row>
    <row r="777" spans="1:7" ht="45">
      <c r="A777" s="28" t="s">
        <v>781</v>
      </c>
      <c r="B777" s="78"/>
      <c r="C777" s="78" t="s">
        <v>177</v>
      </c>
      <c r="D777" s="78" t="s">
        <v>33</v>
      </c>
      <c r="E777" s="78" t="s">
        <v>782</v>
      </c>
      <c r="F777" s="78"/>
      <c r="G777" s="82">
        <f>G778</f>
        <v>140</v>
      </c>
    </row>
    <row r="778" spans="1:7" ht="30">
      <c r="A778" s="28" t="s">
        <v>260</v>
      </c>
      <c r="B778" s="78"/>
      <c r="C778" s="78" t="s">
        <v>177</v>
      </c>
      <c r="D778" s="78" t="s">
        <v>33</v>
      </c>
      <c r="E778" s="78" t="s">
        <v>782</v>
      </c>
      <c r="F778" s="78" t="s">
        <v>125</v>
      </c>
      <c r="G778" s="82">
        <v>140</v>
      </c>
    </row>
    <row r="779" spans="1:7" ht="30" customHeight="1">
      <c r="A779" s="28" t="s">
        <v>847</v>
      </c>
      <c r="B779" s="78"/>
      <c r="C779" s="78" t="s">
        <v>177</v>
      </c>
      <c r="D779" s="78" t="s">
        <v>33</v>
      </c>
      <c r="E779" s="78" t="s">
        <v>848</v>
      </c>
      <c r="F779" s="78"/>
      <c r="G779" s="82">
        <f>SUM(G780)</f>
        <v>13.4</v>
      </c>
    </row>
    <row r="780" spans="1:7" ht="30">
      <c r="A780" s="74" t="s">
        <v>51</v>
      </c>
      <c r="B780" s="78"/>
      <c r="C780" s="78" t="s">
        <v>177</v>
      </c>
      <c r="D780" s="78" t="s">
        <v>33</v>
      </c>
      <c r="E780" s="78" t="s">
        <v>848</v>
      </c>
      <c r="F780" s="78" t="s">
        <v>92</v>
      </c>
      <c r="G780" s="82">
        <v>13.4</v>
      </c>
    </row>
    <row r="781" spans="1:7" ht="60" hidden="1">
      <c r="A781" s="28" t="s">
        <v>861</v>
      </c>
      <c r="B781" s="78"/>
      <c r="C781" s="78" t="s">
        <v>177</v>
      </c>
      <c r="D781" s="78" t="s">
        <v>33</v>
      </c>
      <c r="E781" s="78" t="s">
        <v>620</v>
      </c>
      <c r="F781" s="78"/>
      <c r="G781" s="82">
        <f>G782</f>
        <v>0</v>
      </c>
    </row>
    <row r="782" spans="1:7" ht="30" hidden="1">
      <c r="A782" s="28" t="s">
        <v>260</v>
      </c>
      <c r="B782" s="78"/>
      <c r="C782" s="78" t="s">
        <v>177</v>
      </c>
      <c r="D782" s="78" t="s">
        <v>33</v>
      </c>
      <c r="E782" s="78" t="s">
        <v>620</v>
      </c>
      <c r="F782" s="78" t="s">
        <v>125</v>
      </c>
      <c r="G782" s="82"/>
    </row>
    <row r="783" spans="1:7" ht="60" hidden="1">
      <c r="A783" s="28" t="s">
        <v>783</v>
      </c>
      <c r="B783" s="78"/>
      <c r="C783" s="78" t="s">
        <v>177</v>
      </c>
      <c r="D783" s="78" t="s">
        <v>33</v>
      </c>
      <c r="E783" s="78" t="s">
        <v>784</v>
      </c>
      <c r="F783" s="78"/>
      <c r="G783" s="82">
        <f>G784</f>
        <v>0</v>
      </c>
    </row>
    <row r="784" spans="1:7" ht="30" hidden="1">
      <c r="A784" s="28" t="s">
        <v>260</v>
      </c>
      <c r="B784" s="78"/>
      <c r="C784" s="78" t="s">
        <v>177</v>
      </c>
      <c r="D784" s="78" t="s">
        <v>33</v>
      </c>
      <c r="E784" s="78" t="s">
        <v>784</v>
      </c>
      <c r="F784" s="78" t="s">
        <v>125</v>
      </c>
      <c r="G784" s="82"/>
    </row>
    <row r="785" spans="1:7" ht="77.25" customHeight="1">
      <c r="A785" s="74" t="s">
        <v>311</v>
      </c>
      <c r="B785" s="75"/>
      <c r="C785" s="75" t="s">
        <v>177</v>
      </c>
      <c r="D785" s="75" t="s">
        <v>33</v>
      </c>
      <c r="E785" s="139" t="s">
        <v>305</v>
      </c>
      <c r="F785" s="75"/>
      <c r="G785" s="98">
        <f>G786+G789</f>
        <v>102096.59999999999</v>
      </c>
    </row>
    <row r="786" spans="1:7" ht="30">
      <c r="A786" s="74" t="s">
        <v>304</v>
      </c>
      <c r="B786" s="75"/>
      <c r="C786" s="75" t="s">
        <v>177</v>
      </c>
      <c r="D786" s="75" t="s">
        <v>33</v>
      </c>
      <c r="E786" s="139" t="s">
        <v>392</v>
      </c>
      <c r="F786" s="75"/>
      <c r="G786" s="98">
        <f>G787</f>
        <v>100623.9</v>
      </c>
    </row>
    <row r="787" spans="1:7" ht="15">
      <c r="A787" s="74" t="s">
        <v>301</v>
      </c>
      <c r="B787" s="75"/>
      <c r="C787" s="75" t="s">
        <v>177</v>
      </c>
      <c r="D787" s="75" t="s">
        <v>33</v>
      </c>
      <c r="E787" s="139" t="s">
        <v>393</v>
      </c>
      <c r="F787" s="75"/>
      <c r="G787" s="98">
        <f>G788</f>
        <v>100623.9</v>
      </c>
    </row>
    <row r="788" spans="1:7" ht="30" customHeight="1">
      <c r="A788" s="74" t="s">
        <v>71</v>
      </c>
      <c r="B788" s="75"/>
      <c r="C788" s="75" t="s">
        <v>177</v>
      </c>
      <c r="D788" s="75" t="s">
        <v>33</v>
      </c>
      <c r="E788" s="139" t="s">
        <v>393</v>
      </c>
      <c r="F788" s="75" t="s">
        <v>125</v>
      </c>
      <c r="G788" s="98">
        <v>100623.9</v>
      </c>
    </row>
    <row r="789" spans="1:7" ht="21" customHeight="1">
      <c r="A789" s="74" t="s">
        <v>156</v>
      </c>
      <c r="B789" s="75"/>
      <c r="C789" s="75" t="s">
        <v>177</v>
      </c>
      <c r="D789" s="75" t="s">
        <v>33</v>
      </c>
      <c r="E789" s="139" t="s">
        <v>706</v>
      </c>
      <c r="F789" s="75"/>
      <c r="G789" s="98">
        <f>SUM(G790+G793)</f>
        <v>1472.7</v>
      </c>
    </row>
    <row r="790" spans="1:7" ht="28.5" customHeight="1">
      <c r="A790" s="74" t="s">
        <v>307</v>
      </c>
      <c r="B790" s="75"/>
      <c r="C790" s="75" t="s">
        <v>177</v>
      </c>
      <c r="D790" s="75" t="s">
        <v>33</v>
      </c>
      <c r="E790" s="139" t="s">
        <v>707</v>
      </c>
      <c r="F790" s="75"/>
      <c r="G790" s="98">
        <f>G791</f>
        <v>215</v>
      </c>
    </row>
    <row r="791" spans="1:7" ht="18.75" customHeight="1">
      <c r="A791" s="74" t="s">
        <v>301</v>
      </c>
      <c r="B791" s="75"/>
      <c r="C791" s="75" t="s">
        <v>177</v>
      </c>
      <c r="D791" s="75" t="s">
        <v>33</v>
      </c>
      <c r="E791" s="139" t="s">
        <v>708</v>
      </c>
      <c r="F791" s="75"/>
      <c r="G791" s="98">
        <f>G792</f>
        <v>215</v>
      </c>
    </row>
    <row r="792" spans="1:7" ht="30">
      <c r="A792" s="74" t="s">
        <v>71</v>
      </c>
      <c r="B792" s="75"/>
      <c r="C792" s="75" t="s">
        <v>177</v>
      </c>
      <c r="D792" s="75" t="s">
        <v>33</v>
      </c>
      <c r="E792" s="139" t="s">
        <v>708</v>
      </c>
      <c r="F792" s="75" t="s">
        <v>125</v>
      </c>
      <c r="G792" s="98">
        <v>215</v>
      </c>
    </row>
    <row r="793" spans="1:7" ht="15">
      <c r="A793" s="28" t="s">
        <v>308</v>
      </c>
      <c r="B793" s="78"/>
      <c r="C793" s="78" t="s">
        <v>177</v>
      </c>
      <c r="D793" s="78" t="s">
        <v>33</v>
      </c>
      <c r="E793" s="78" t="s">
        <v>785</v>
      </c>
      <c r="F793" s="78"/>
      <c r="G793" s="82">
        <f>G794</f>
        <v>1257.7</v>
      </c>
    </row>
    <row r="794" spans="1:7" ht="15">
      <c r="A794" s="28" t="s">
        <v>301</v>
      </c>
      <c r="B794" s="78"/>
      <c r="C794" s="78" t="s">
        <v>177</v>
      </c>
      <c r="D794" s="78" t="s">
        <v>33</v>
      </c>
      <c r="E794" s="78" t="s">
        <v>786</v>
      </c>
      <c r="F794" s="78"/>
      <c r="G794" s="82">
        <f>G795</f>
        <v>1257.7</v>
      </c>
    </row>
    <row r="795" spans="1:7" ht="30">
      <c r="A795" s="28" t="s">
        <v>71</v>
      </c>
      <c r="B795" s="78"/>
      <c r="C795" s="78" t="s">
        <v>177</v>
      </c>
      <c r="D795" s="78" t="s">
        <v>33</v>
      </c>
      <c r="E795" s="78" t="s">
        <v>786</v>
      </c>
      <c r="F795" s="78" t="s">
        <v>125</v>
      </c>
      <c r="G795" s="82">
        <v>1257.7</v>
      </c>
    </row>
    <row r="796" spans="1:7" ht="30.75" customHeight="1">
      <c r="A796" s="74" t="s">
        <v>312</v>
      </c>
      <c r="B796" s="75"/>
      <c r="C796" s="75" t="s">
        <v>177</v>
      </c>
      <c r="D796" s="75" t="s">
        <v>33</v>
      </c>
      <c r="E796" s="75" t="s">
        <v>309</v>
      </c>
      <c r="F796" s="75"/>
      <c r="G796" s="98">
        <f>SUM(G797)+G813</f>
        <v>9116</v>
      </c>
    </row>
    <row r="797" spans="1:7" ht="22.5" customHeight="1">
      <c r="A797" s="74" t="s">
        <v>156</v>
      </c>
      <c r="B797" s="75"/>
      <c r="C797" s="75" t="s">
        <v>177</v>
      </c>
      <c r="D797" s="75" t="s">
        <v>33</v>
      </c>
      <c r="E797" s="75" t="s">
        <v>394</v>
      </c>
      <c r="F797" s="75"/>
      <c r="G797" s="98">
        <f>SUM(G798+G803+G806+G809)</f>
        <v>8816</v>
      </c>
    </row>
    <row r="798" spans="1:7" ht="30" hidden="1">
      <c r="A798" s="74" t="s">
        <v>470</v>
      </c>
      <c r="B798" s="75"/>
      <c r="C798" s="75" t="s">
        <v>177</v>
      </c>
      <c r="D798" s="75" t="s">
        <v>33</v>
      </c>
      <c r="E798" s="75" t="s">
        <v>471</v>
      </c>
      <c r="F798" s="75"/>
      <c r="G798" s="98">
        <f>G799+G801</f>
        <v>0</v>
      </c>
    </row>
    <row r="799" spans="1:7" ht="15" hidden="1">
      <c r="A799" s="74" t="s">
        <v>301</v>
      </c>
      <c r="B799" s="75"/>
      <c r="C799" s="75" t="s">
        <v>177</v>
      </c>
      <c r="D799" s="75" t="s">
        <v>33</v>
      </c>
      <c r="E799" s="75" t="s">
        <v>472</v>
      </c>
      <c r="F799" s="75"/>
      <c r="G799" s="98">
        <f>G800</f>
        <v>0</v>
      </c>
    </row>
    <row r="800" spans="1:7" ht="30" hidden="1">
      <c r="A800" s="74" t="s">
        <v>71</v>
      </c>
      <c r="B800" s="75"/>
      <c r="C800" s="75" t="s">
        <v>177</v>
      </c>
      <c r="D800" s="75" t="s">
        <v>33</v>
      </c>
      <c r="E800" s="75" t="s">
        <v>472</v>
      </c>
      <c r="F800" s="75" t="s">
        <v>125</v>
      </c>
      <c r="G800" s="98"/>
    </row>
    <row r="801" spans="1:7" ht="45.75" customHeight="1" hidden="1">
      <c r="A801" s="145" t="s">
        <v>619</v>
      </c>
      <c r="B801" s="75"/>
      <c r="C801" s="75" t="s">
        <v>177</v>
      </c>
      <c r="D801" s="75" t="s">
        <v>33</v>
      </c>
      <c r="E801" s="75" t="s">
        <v>621</v>
      </c>
      <c r="F801" s="75"/>
      <c r="G801" s="98">
        <f>SUM(G802)</f>
        <v>0</v>
      </c>
    </row>
    <row r="802" spans="1:7" ht="30" hidden="1">
      <c r="A802" s="74" t="s">
        <v>260</v>
      </c>
      <c r="B802" s="75"/>
      <c r="C802" s="75" t="s">
        <v>177</v>
      </c>
      <c r="D802" s="75" t="s">
        <v>33</v>
      </c>
      <c r="E802" s="75" t="s">
        <v>621</v>
      </c>
      <c r="F802" s="75" t="s">
        <v>125</v>
      </c>
      <c r="G802" s="98"/>
    </row>
    <row r="803" spans="1:7" ht="15">
      <c r="A803" s="74" t="s">
        <v>306</v>
      </c>
      <c r="B803" s="75"/>
      <c r="C803" s="75" t="s">
        <v>177</v>
      </c>
      <c r="D803" s="75" t="s">
        <v>33</v>
      </c>
      <c r="E803" s="75" t="s">
        <v>395</v>
      </c>
      <c r="F803" s="75"/>
      <c r="G803" s="98">
        <f>G804</f>
        <v>628.6</v>
      </c>
    </row>
    <row r="804" spans="1:7" ht="15">
      <c r="A804" s="74" t="s">
        <v>301</v>
      </c>
      <c r="B804" s="75"/>
      <c r="C804" s="75" t="s">
        <v>177</v>
      </c>
      <c r="D804" s="75" t="s">
        <v>33</v>
      </c>
      <c r="E804" s="75" t="s">
        <v>396</v>
      </c>
      <c r="F804" s="75"/>
      <c r="G804" s="98">
        <f>G805</f>
        <v>628.6</v>
      </c>
    </row>
    <row r="805" spans="1:7" ht="27.75" customHeight="1">
      <c r="A805" s="74" t="s">
        <v>71</v>
      </c>
      <c r="B805" s="75"/>
      <c r="C805" s="75" t="s">
        <v>177</v>
      </c>
      <c r="D805" s="75" t="s">
        <v>33</v>
      </c>
      <c r="E805" s="75" t="s">
        <v>396</v>
      </c>
      <c r="F805" s="75" t="s">
        <v>125</v>
      </c>
      <c r="G805" s="98">
        <v>628.6</v>
      </c>
    </row>
    <row r="806" spans="1:7" ht="15" hidden="1">
      <c r="A806" s="74" t="s">
        <v>307</v>
      </c>
      <c r="B806" s="75"/>
      <c r="C806" s="75" t="s">
        <v>177</v>
      </c>
      <c r="D806" s="75" t="s">
        <v>33</v>
      </c>
      <c r="E806" s="75" t="s">
        <v>397</v>
      </c>
      <c r="F806" s="75"/>
      <c r="G806" s="98">
        <f>+G807</f>
        <v>0</v>
      </c>
    </row>
    <row r="807" spans="1:7" ht="15" hidden="1">
      <c r="A807" s="74" t="s">
        <v>301</v>
      </c>
      <c r="B807" s="75"/>
      <c r="C807" s="75" t="s">
        <v>177</v>
      </c>
      <c r="D807" s="75" t="s">
        <v>33</v>
      </c>
      <c r="E807" s="75" t="s">
        <v>398</v>
      </c>
      <c r="F807" s="75"/>
      <c r="G807" s="98">
        <f>G808</f>
        <v>0</v>
      </c>
    </row>
    <row r="808" spans="1:7" ht="30" hidden="1">
      <c r="A808" s="74" t="s">
        <v>71</v>
      </c>
      <c r="B808" s="75"/>
      <c r="C808" s="75" t="s">
        <v>177</v>
      </c>
      <c r="D808" s="75" t="s">
        <v>33</v>
      </c>
      <c r="E808" s="75" t="s">
        <v>398</v>
      </c>
      <c r="F808" s="75" t="s">
        <v>125</v>
      </c>
      <c r="G808" s="98"/>
    </row>
    <row r="809" spans="1:7" ht="20.25" customHeight="1">
      <c r="A809" s="28" t="s">
        <v>308</v>
      </c>
      <c r="B809" s="78"/>
      <c r="C809" s="78" t="s">
        <v>177</v>
      </c>
      <c r="D809" s="78" t="s">
        <v>33</v>
      </c>
      <c r="E809" s="78" t="s">
        <v>399</v>
      </c>
      <c r="F809" s="78"/>
      <c r="G809" s="82">
        <f>G810</f>
        <v>8187.4</v>
      </c>
    </row>
    <row r="810" spans="1:7" ht="13.5" customHeight="1">
      <c r="A810" s="28" t="s">
        <v>301</v>
      </c>
      <c r="B810" s="78"/>
      <c r="C810" s="78" t="s">
        <v>177</v>
      </c>
      <c r="D810" s="78" t="s">
        <v>33</v>
      </c>
      <c r="E810" s="78" t="s">
        <v>400</v>
      </c>
      <c r="F810" s="78"/>
      <c r="G810" s="82">
        <f>SUM(G811:G812)</f>
        <v>8187.4</v>
      </c>
    </row>
    <row r="811" spans="1:7" ht="0.75" customHeight="1" hidden="1">
      <c r="A811" s="74" t="s">
        <v>51</v>
      </c>
      <c r="B811" s="78"/>
      <c r="C811" s="78" t="s">
        <v>177</v>
      </c>
      <c r="D811" s="78" t="s">
        <v>33</v>
      </c>
      <c r="E811" s="78" t="s">
        <v>400</v>
      </c>
      <c r="F811" s="78" t="s">
        <v>92</v>
      </c>
      <c r="G811" s="82"/>
    </row>
    <row r="812" spans="1:7" ht="30">
      <c r="A812" s="28" t="s">
        <v>260</v>
      </c>
      <c r="B812" s="78"/>
      <c r="C812" s="78" t="s">
        <v>177</v>
      </c>
      <c r="D812" s="78" t="s">
        <v>33</v>
      </c>
      <c r="E812" s="78" t="s">
        <v>400</v>
      </c>
      <c r="F812" s="78" t="s">
        <v>125</v>
      </c>
      <c r="G812" s="82">
        <v>8187.4</v>
      </c>
    </row>
    <row r="813" spans="1:7" ht="15">
      <c r="A813" s="74" t="s">
        <v>44</v>
      </c>
      <c r="B813" s="78"/>
      <c r="C813" s="78" t="s">
        <v>177</v>
      </c>
      <c r="D813" s="78" t="s">
        <v>33</v>
      </c>
      <c r="E813" s="75" t="s">
        <v>935</v>
      </c>
      <c r="F813" s="78"/>
      <c r="G813" s="82">
        <f>SUM(G814)</f>
        <v>300</v>
      </c>
    </row>
    <row r="814" spans="1:7" ht="15">
      <c r="A814" s="74" t="s">
        <v>301</v>
      </c>
      <c r="B814" s="75"/>
      <c r="C814" s="75" t="s">
        <v>177</v>
      </c>
      <c r="D814" s="75" t="s">
        <v>33</v>
      </c>
      <c r="E814" s="75" t="s">
        <v>936</v>
      </c>
      <c r="F814" s="75"/>
      <c r="G814" s="98">
        <f>G815</f>
        <v>300</v>
      </c>
    </row>
    <row r="815" spans="1:7" ht="30">
      <c r="A815" s="74" t="s">
        <v>51</v>
      </c>
      <c r="B815" s="75"/>
      <c r="C815" s="75" t="s">
        <v>177</v>
      </c>
      <c r="D815" s="75" t="s">
        <v>33</v>
      </c>
      <c r="E815" s="75" t="s">
        <v>936</v>
      </c>
      <c r="F815" s="75" t="s">
        <v>92</v>
      </c>
      <c r="G815" s="98">
        <v>300</v>
      </c>
    </row>
    <row r="816" spans="1:7" ht="15">
      <c r="A816" s="74" t="s">
        <v>195</v>
      </c>
      <c r="B816" s="75"/>
      <c r="C816" s="78" t="s">
        <v>177</v>
      </c>
      <c r="D816" s="78" t="s">
        <v>43</v>
      </c>
      <c r="E816" s="75"/>
      <c r="F816" s="75"/>
      <c r="G816" s="98">
        <f>SUM(G817)</f>
        <v>11266.1</v>
      </c>
    </row>
    <row r="817" spans="1:7" ht="30">
      <c r="A817" s="74" t="s">
        <v>758</v>
      </c>
      <c r="B817" s="75"/>
      <c r="C817" s="75" t="s">
        <v>177</v>
      </c>
      <c r="D817" s="75" t="s">
        <v>43</v>
      </c>
      <c r="E817" s="75" t="s">
        <v>623</v>
      </c>
      <c r="F817" s="75"/>
      <c r="G817" s="98">
        <f>G818+G829+G834</f>
        <v>11266.1</v>
      </c>
    </row>
    <row r="818" spans="1:7" ht="30">
      <c r="A818" s="74" t="s">
        <v>624</v>
      </c>
      <c r="B818" s="75"/>
      <c r="C818" s="75" t="s">
        <v>177</v>
      </c>
      <c r="D818" s="75" t="s">
        <v>43</v>
      </c>
      <c r="E818" s="75" t="s">
        <v>625</v>
      </c>
      <c r="F818" s="75"/>
      <c r="G818" s="98">
        <f>+G819+G825</f>
        <v>7835.7</v>
      </c>
    </row>
    <row r="819" spans="1:7" ht="45">
      <c r="A819" s="74" t="s">
        <v>551</v>
      </c>
      <c r="B819" s="75"/>
      <c r="C819" s="75" t="s">
        <v>177</v>
      </c>
      <c r="D819" s="75" t="s">
        <v>43</v>
      </c>
      <c r="E819" s="75" t="s">
        <v>626</v>
      </c>
      <c r="F819" s="75"/>
      <c r="G819" s="98">
        <f>G820</f>
        <v>7585.7</v>
      </c>
    </row>
    <row r="820" spans="1:7" ht="15">
      <c r="A820" s="74" t="s">
        <v>627</v>
      </c>
      <c r="B820" s="75"/>
      <c r="C820" s="75" t="s">
        <v>177</v>
      </c>
      <c r="D820" s="75" t="s">
        <v>43</v>
      </c>
      <c r="E820" s="75" t="s">
        <v>628</v>
      </c>
      <c r="F820" s="75"/>
      <c r="G820" s="98">
        <f>G821+G823</f>
        <v>7585.7</v>
      </c>
    </row>
    <row r="821" spans="1:7" ht="45">
      <c r="A821" s="74" t="s">
        <v>788</v>
      </c>
      <c r="B821" s="75"/>
      <c r="C821" s="75" t="s">
        <v>177</v>
      </c>
      <c r="D821" s="75" t="s">
        <v>43</v>
      </c>
      <c r="E821" s="75" t="s">
        <v>789</v>
      </c>
      <c r="F821" s="75"/>
      <c r="G821" s="98">
        <f>G822</f>
        <v>1585.7</v>
      </c>
    </row>
    <row r="822" spans="1:7" ht="30">
      <c r="A822" s="74" t="s">
        <v>71</v>
      </c>
      <c r="B822" s="75"/>
      <c r="C822" s="75" t="s">
        <v>177</v>
      </c>
      <c r="D822" s="75" t="s">
        <v>43</v>
      </c>
      <c r="E822" s="75" t="s">
        <v>789</v>
      </c>
      <c r="F822" s="75" t="s">
        <v>125</v>
      </c>
      <c r="G822" s="98">
        <v>1585.7</v>
      </c>
    </row>
    <row r="823" spans="1:7" ht="30">
      <c r="A823" s="74" t="s">
        <v>790</v>
      </c>
      <c r="B823" s="75"/>
      <c r="C823" s="75" t="s">
        <v>177</v>
      </c>
      <c r="D823" s="75" t="s">
        <v>43</v>
      </c>
      <c r="E823" s="75" t="s">
        <v>791</v>
      </c>
      <c r="F823" s="75"/>
      <c r="G823" s="98">
        <f>G824</f>
        <v>6000</v>
      </c>
    </row>
    <row r="824" spans="1:7" ht="30">
      <c r="A824" s="74" t="s">
        <v>71</v>
      </c>
      <c r="B824" s="75"/>
      <c r="C824" s="75" t="s">
        <v>177</v>
      </c>
      <c r="D824" s="75" t="s">
        <v>43</v>
      </c>
      <c r="E824" s="75" t="s">
        <v>791</v>
      </c>
      <c r="F824" s="75" t="s">
        <v>125</v>
      </c>
      <c r="G824" s="98">
        <v>6000</v>
      </c>
    </row>
    <row r="825" spans="1:7" ht="15">
      <c r="A825" s="103" t="s">
        <v>709</v>
      </c>
      <c r="B825" s="75"/>
      <c r="C825" s="75" t="s">
        <v>177</v>
      </c>
      <c r="D825" s="75" t="s">
        <v>43</v>
      </c>
      <c r="E825" s="75" t="s">
        <v>884</v>
      </c>
      <c r="F825" s="75"/>
      <c r="G825" s="98">
        <f>G826</f>
        <v>250</v>
      </c>
    </row>
    <row r="826" spans="1:7" ht="15">
      <c r="A826" s="103" t="s">
        <v>627</v>
      </c>
      <c r="B826" s="75"/>
      <c r="C826" s="75" t="s">
        <v>177</v>
      </c>
      <c r="D826" s="75" t="s">
        <v>43</v>
      </c>
      <c r="E826" s="75" t="s">
        <v>885</v>
      </c>
      <c r="F826" s="75"/>
      <c r="G826" s="98">
        <f>G827</f>
        <v>250</v>
      </c>
    </row>
    <row r="827" spans="1:7" ht="60">
      <c r="A827" s="103" t="s">
        <v>886</v>
      </c>
      <c r="B827" s="75"/>
      <c r="C827" s="75" t="s">
        <v>177</v>
      </c>
      <c r="D827" s="75" t="s">
        <v>43</v>
      </c>
      <c r="E827" s="75" t="s">
        <v>887</v>
      </c>
      <c r="F827" s="75"/>
      <c r="G827" s="98">
        <f>G828</f>
        <v>250</v>
      </c>
    </row>
    <row r="828" spans="1:7" ht="30">
      <c r="A828" s="103" t="s">
        <v>51</v>
      </c>
      <c r="B828" s="75"/>
      <c r="C828" s="75" t="s">
        <v>177</v>
      </c>
      <c r="D828" s="75" t="s">
        <v>43</v>
      </c>
      <c r="E828" s="75" t="s">
        <v>887</v>
      </c>
      <c r="F828" s="75" t="s">
        <v>92</v>
      </c>
      <c r="G828" s="98">
        <v>250</v>
      </c>
    </row>
    <row r="829" spans="1:7" ht="15">
      <c r="A829" s="74" t="s">
        <v>629</v>
      </c>
      <c r="B829" s="75"/>
      <c r="C829" s="75" t="s">
        <v>177</v>
      </c>
      <c r="D829" s="75" t="s">
        <v>43</v>
      </c>
      <c r="E829" s="75" t="s">
        <v>630</v>
      </c>
      <c r="F829" s="75"/>
      <c r="G829" s="98">
        <f>G830</f>
        <v>880.4</v>
      </c>
    </row>
    <row r="830" spans="1:7" ht="45">
      <c r="A830" s="74" t="s">
        <v>551</v>
      </c>
      <c r="B830" s="75"/>
      <c r="C830" s="75" t="s">
        <v>177</v>
      </c>
      <c r="D830" s="75" t="s">
        <v>43</v>
      </c>
      <c r="E830" s="75" t="s">
        <v>631</v>
      </c>
      <c r="F830" s="75"/>
      <c r="G830" s="98">
        <f>G831</f>
        <v>880.4</v>
      </c>
    </row>
    <row r="831" spans="1:7" ht="15">
      <c r="A831" s="74" t="s">
        <v>627</v>
      </c>
      <c r="B831" s="75"/>
      <c r="C831" s="75" t="s">
        <v>177</v>
      </c>
      <c r="D831" s="75" t="s">
        <v>43</v>
      </c>
      <c r="E831" s="75" t="s">
        <v>632</v>
      </c>
      <c r="F831" s="75"/>
      <c r="G831" s="98">
        <f>G832</f>
        <v>880.4</v>
      </c>
    </row>
    <row r="832" spans="1:7" ht="30">
      <c r="A832" s="74" t="s">
        <v>792</v>
      </c>
      <c r="B832" s="75"/>
      <c r="C832" s="75" t="s">
        <v>177</v>
      </c>
      <c r="D832" s="75" t="s">
        <v>43</v>
      </c>
      <c r="E832" s="75" t="s">
        <v>793</v>
      </c>
      <c r="F832" s="75"/>
      <c r="G832" s="98">
        <f>G833</f>
        <v>880.4</v>
      </c>
    </row>
    <row r="833" spans="1:7" ht="30">
      <c r="A833" s="74" t="s">
        <v>71</v>
      </c>
      <c r="B833" s="75"/>
      <c r="C833" s="75" t="s">
        <v>177</v>
      </c>
      <c r="D833" s="75" t="s">
        <v>43</v>
      </c>
      <c r="E833" s="75" t="s">
        <v>793</v>
      </c>
      <c r="F833" s="75" t="s">
        <v>125</v>
      </c>
      <c r="G833" s="98">
        <v>880.4</v>
      </c>
    </row>
    <row r="834" spans="1:7" ht="15">
      <c r="A834" s="74" t="s">
        <v>794</v>
      </c>
      <c r="B834" s="75"/>
      <c r="C834" s="75" t="s">
        <v>177</v>
      </c>
      <c r="D834" s="75" t="s">
        <v>43</v>
      </c>
      <c r="E834" s="75" t="s">
        <v>663</v>
      </c>
      <c r="F834" s="75"/>
      <c r="G834" s="98">
        <f>G835</f>
        <v>2550</v>
      </c>
    </row>
    <row r="835" spans="1:7" ht="45">
      <c r="A835" s="74" t="s">
        <v>551</v>
      </c>
      <c r="B835" s="75"/>
      <c r="C835" s="75" t="s">
        <v>177</v>
      </c>
      <c r="D835" s="75" t="s">
        <v>43</v>
      </c>
      <c r="E835" s="75" t="s">
        <v>664</v>
      </c>
      <c r="F835" s="75"/>
      <c r="G835" s="98">
        <f>G836</f>
        <v>2550</v>
      </c>
    </row>
    <row r="836" spans="1:7" ht="60">
      <c r="A836" s="108" t="s">
        <v>888</v>
      </c>
      <c r="B836" s="186"/>
      <c r="C836" s="187" t="s">
        <v>177</v>
      </c>
      <c r="D836" s="187" t="s">
        <v>43</v>
      </c>
      <c r="E836" s="109" t="s">
        <v>889</v>
      </c>
      <c r="F836" s="75"/>
      <c r="G836" s="98">
        <f>G837</f>
        <v>2550</v>
      </c>
    </row>
    <row r="837" spans="1:7" ht="30">
      <c r="A837" s="103" t="s">
        <v>71</v>
      </c>
      <c r="B837" s="188"/>
      <c r="C837" s="75" t="s">
        <v>177</v>
      </c>
      <c r="D837" s="75" t="s">
        <v>43</v>
      </c>
      <c r="E837" s="105" t="s">
        <v>889</v>
      </c>
      <c r="F837" s="75" t="s">
        <v>125</v>
      </c>
      <c r="G837" s="98">
        <f>0+2500+50</f>
        <v>2550</v>
      </c>
    </row>
    <row r="838" spans="1:7" ht="15">
      <c r="A838" s="28" t="s">
        <v>196</v>
      </c>
      <c r="B838" s="78"/>
      <c r="C838" s="78" t="s">
        <v>177</v>
      </c>
      <c r="D838" s="78" t="s">
        <v>53</v>
      </c>
      <c r="E838" s="78"/>
      <c r="F838" s="78"/>
      <c r="G838" s="82">
        <f>SUM(G839)</f>
        <v>2665.2</v>
      </c>
    </row>
    <row r="839" spans="1:7" ht="30">
      <c r="A839" s="74" t="s">
        <v>758</v>
      </c>
      <c r="B839" s="75"/>
      <c r="C839" s="75" t="s">
        <v>177</v>
      </c>
      <c r="D839" s="75" t="s">
        <v>53</v>
      </c>
      <c r="E839" s="75" t="s">
        <v>623</v>
      </c>
      <c r="F839" s="75"/>
      <c r="G839" s="98">
        <f>G840</f>
        <v>2665.2</v>
      </c>
    </row>
    <row r="840" spans="1:7" ht="36.75" customHeight="1">
      <c r="A840" s="74" t="s">
        <v>794</v>
      </c>
      <c r="B840" s="75"/>
      <c r="C840" s="75" t="s">
        <v>177</v>
      </c>
      <c r="D840" s="75" t="s">
        <v>53</v>
      </c>
      <c r="E840" s="75" t="s">
        <v>663</v>
      </c>
      <c r="F840" s="75"/>
      <c r="G840" s="98">
        <f>G841</f>
        <v>2665.2</v>
      </c>
    </row>
    <row r="841" spans="1:7" ht="45">
      <c r="A841" s="74" t="s">
        <v>551</v>
      </c>
      <c r="B841" s="75"/>
      <c r="C841" s="75" t="s">
        <v>177</v>
      </c>
      <c r="D841" s="75" t="s">
        <v>53</v>
      </c>
      <c r="E841" s="75" t="s">
        <v>664</v>
      </c>
      <c r="F841" s="75"/>
      <c r="G841" s="98">
        <f>G842+G845</f>
        <v>2665.2</v>
      </c>
    </row>
    <row r="842" spans="1:7" ht="15">
      <c r="A842" s="74" t="s">
        <v>627</v>
      </c>
      <c r="B842" s="75"/>
      <c r="C842" s="75" t="s">
        <v>177</v>
      </c>
      <c r="D842" s="75" t="s">
        <v>53</v>
      </c>
      <c r="E842" s="75" t="s">
        <v>665</v>
      </c>
      <c r="F842" s="75"/>
      <c r="G842" s="98">
        <f>+G844</f>
        <v>1718.2</v>
      </c>
    </row>
    <row r="843" spans="1:7" s="168" customFormat="1" ht="15">
      <c r="A843" s="74" t="s">
        <v>795</v>
      </c>
      <c r="B843" s="75"/>
      <c r="C843" s="75" t="s">
        <v>177</v>
      </c>
      <c r="D843" s="75" t="s">
        <v>53</v>
      </c>
      <c r="E843" s="75" t="s">
        <v>796</v>
      </c>
      <c r="F843" s="75"/>
      <c r="G843" s="98">
        <f>G844</f>
        <v>1718.2</v>
      </c>
    </row>
    <row r="844" spans="1:7" ht="30">
      <c r="A844" s="74" t="s">
        <v>71</v>
      </c>
      <c r="B844" s="75"/>
      <c r="C844" s="75" t="s">
        <v>177</v>
      </c>
      <c r="D844" s="75" t="s">
        <v>53</v>
      </c>
      <c r="E844" s="75" t="s">
        <v>796</v>
      </c>
      <c r="F844" s="75" t="s">
        <v>125</v>
      </c>
      <c r="G844" s="98">
        <v>1718.2</v>
      </c>
    </row>
    <row r="845" spans="1:7" ht="60">
      <c r="A845" s="104" t="s">
        <v>890</v>
      </c>
      <c r="B845" s="75"/>
      <c r="C845" s="75" t="s">
        <v>177</v>
      </c>
      <c r="D845" s="75" t="s">
        <v>53</v>
      </c>
      <c r="E845" s="105" t="s">
        <v>891</v>
      </c>
      <c r="F845" s="182"/>
      <c r="G845" s="98">
        <f>G846</f>
        <v>947</v>
      </c>
    </row>
    <row r="846" spans="1:7" ht="30">
      <c r="A846" s="107" t="s">
        <v>71</v>
      </c>
      <c r="B846" s="75"/>
      <c r="C846" s="75" t="s">
        <v>177</v>
      </c>
      <c r="D846" s="75" t="s">
        <v>53</v>
      </c>
      <c r="E846" s="105" t="s">
        <v>891</v>
      </c>
      <c r="F846" s="75" t="s">
        <v>125</v>
      </c>
      <c r="G846" s="98">
        <v>947</v>
      </c>
    </row>
    <row r="847" spans="1:7" ht="15">
      <c r="A847" s="189" t="s">
        <v>401</v>
      </c>
      <c r="B847" s="190" t="s">
        <v>402</v>
      </c>
      <c r="C847" s="191"/>
      <c r="D847" s="191"/>
      <c r="E847" s="192"/>
      <c r="F847" s="191"/>
      <c r="G847" s="193">
        <f>G848+G1069</f>
        <v>2228061.8000000003</v>
      </c>
    </row>
    <row r="848" spans="1:7" ht="15">
      <c r="A848" s="74" t="s">
        <v>115</v>
      </c>
      <c r="B848" s="75"/>
      <c r="C848" s="75" t="s">
        <v>116</v>
      </c>
      <c r="D848" s="75"/>
      <c r="E848" s="75"/>
      <c r="F848" s="75"/>
      <c r="G848" s="98">
        <f>G849+G902+G976+G991+G1039</f>
        <v>2158239.2</v>
      </c>
    </row>
    <row r="849" spans="1:7" ht="15">
      <c r="A849" s="74" t="s">
        <v>187</v>
      </c>
      <c r="B849" s="75"/>
      <c r="C849" s="75" t="s">
        <v>116</v>
      </c>
      <c r="D849" s="75" t="s">
        <v>33</v>
      </c>
      <c r="E849" s="75"/>
      <c r="F849" s="75"/>
      <c r="G849" s="98">
        <f>G863+G850+G897</f>
        <v>891083.3</v>
      </c>
    </row>
    <row r="850" spans="1:7" ht="30">
      <c r="A850" s="74" t="s">
        <v>555</v>
      </c>
      <c r="B850" s="75"/>
      <c r="C850" s="75" t="s">
        <v>116</v>
      </c>
      <c r="D850" s="75" t="s">
        <v>33</v>
      </c>
      <c r="E850" s="69" t="s">
        <v>556</v>
      </c>
      <c r="F850" s="175"/>
      <c r="G850" s="98">
        <f>G857+G851</f>
        <v>566750.8</v>
      </c>
    </row>
    <row r="851" spans="1:7" ht="41.25" customHeight="1">
      <c r="A851" s="28" t="s">
        <v>551</v>
      </c>
      <c r="B851" s="75"/>
      <c r="C851" s="75" t="s">
        <v>116</v>
      </c>
      <c r="D851" s="75" t="s">
        <v>33</v>
      </c>
      <c r="E851" s="69" t="s">
        <v>673</v>
      </c>
      <c r="F851" s="175"/>
      <c r="G851" s="98">
        <f>SUM(G852+G854)</f>
        <v>1363.3</v>
      </c>
    </row>
    <row r="852" spans="1:7" ht="45" hidden="1">
      <c r="A852" s="74" t="s">
        <v>675</v>
      </c>
      <c r="B852" s="75"/>
      <c r="C852" s="75" t="s">
        <v>116</v>
      </c>
      <c r="D852" s="75" t="s">
        <v>33</v>
      </c>
      <c r="E852" s="69" t="s">
        <v>674</v>
      </c>
      <c r="F852" s="175"/>
      <c r="G852" s="98">
        <f>SUM(G853)</f>
        <v>0</v>
      </c>
    </row>
    <row r="853" spans="1:7" ht="30" hidden="1">
      <c r="A853" s="28" t="s">
        <v>260</v>
      </c>
      <c r="B853" s="75"/>
      <c r="C853" s="75" t="s">
        <v>116</v>
      </c>
      <c r="D853" s="75" t="s">
        <v>33</v>
      </c>
      <c r="E853" s="69" t="s">
        <v>674</v>
      </c>
      <c r="F853" s="175">
        <v>600</v>
      </c>
      <c r="G853" s="98"/>
    </row>
    <row r="854" spans="1:7" ht="75">
      <c r="A854" s="28" t="s">
        <v>811</v>
      </c>
      <c r="B854" s="194"/>
      <c r="C854" s="78" t="s">
        <v>448</v>
      </c>
      <c r="D854" s="78" t="s">
        <v>33</v>
      </c>
      <c r="E854" s="81" t="s">
        <v>812</v>
      </c>
      <c r="F854" s="91"/>
      <c r="G854" s="82">
        <f>SUM(G855:G856)</f>
        <v>1363.3</v>
      </c>
    </row>
    <row r="855" spans="1:7" ht="30">
      <c r="A855" s="28" t="s">
        <v>51</v>
      </c>
      <c r="B855" s="194"/>
      <c r="C855" s="78" t="s">
        <v>448</v>
      </c>
      <c r="D855" s="78" t="s">
        <v>33</v>
      </c>
      <c r="E855" s="81" t="s">
        <v>812</v>
      </c>
      <c r="F855" s="91">
        <v>200</v>
      </c>
      <c r="G855" s="82">
        <v>1200</v>
      </c>
    </row>
    <row r="856" spans="1:7" ht="30">
      <c r="A856" s="28" t="s">
        <v>260</v>
      </c>
      <c r="B856" s="194"/>
      <c r="C856" s="78" t="s">
        <v>448</v>
      </c>
      <c r="D856" s="78" t="s">
        <v>33</v>
      </c>
      <c r="E856" s="81" t="s">
        <v>812</v>
      </c>
      <c r="F856" s="91">
        <v>600</v>
      </c>
      <c r="G856" s="82">
        <f>54+54+55.3</f>
        <v>163.3</v>
      </c>
    </row>
    <row r="857" spans="1:7" ht="75">
      <c r="A857" s="74" t="s">
        <v>557</v>
      </c>
      <c r="B857" s="75"/>
      <c r="C857" s="75" t="s">
        <v>116</v>
      </c>
      <c r="D857" s="75" t="s">
        <v>33</v>
      </c>
      <c r="E857" s="69" t="s">
        <v>558</v>
      </c>
      <c r="F857" s="175"/>
      <c r="G857" s="98">
        <f>G858</f>
        <v>565387.5</v>
      </c>
    </row>
    <row r="858" spans="1:7" ht="45">
      <c r="A858" s="74" t="s">
        <v>559</v>
      </c>
      <c r="B858" s="75"/>
      <c r="C858" s="75" t="s">
        <v>116</v>
      </c>
      <c r="D858" s="75" t="s">
        <v>33</v>
      </c>
      <c r="E858" s="69" t="s">
        <v>560</v>
      </c>
      <c r="F858" s="175"/>
      <c r="G858" s="98">
        <f>G859+G860+G861</f>
        <v>565387.5</v>
      </c>
    </row>
    <row r="859" spans="1:7" ht="45">
      <c r="A859" s="74" t="s">
        <v>50</v>
      </c>
      <c r="B859" s="75"/>
      <c r="C859" s="75" t="s">
        <v>116</v>
      </c>
      <c r="D859" s="75" t="s">
        <v>33</v>
      </c>
      <c r="E859" s="195" t="s">
        <v>560</v>
      </c>
      <c r="F859" s="75" t="s">
        <v>90</v>
      </c>
      <c r="G859" s="98">
        <v>70687</v>
      </c>
    </row>
    <row r="860" spans="1:7" ht="30">
      <c r="A860" s="74" t="s">
        <v>51</v>
      </c>
      <c r="B860" s="75"/>
      <c r="C860" s="75" t="s">
        <v>116</v>
      </c>
      <c r="D860" s="75" t="s">
        <v>33</v>
      </c>
      <c r="E860" s="195" t="s">
        <v>560</v>
      </c>
      <c r="F860" s="75" t="s">
        <v>92</v>
      </c>
      <c r="G860" s="98">
        <v>1622.4</v>
      </c>
    </row>
    <row r="861" spans="1:7" ht="30">
      <c r="A861" s="74" t="s">
        <v>260</v>
      </c>
      <c r="B861" s="75"/>
      <c r="C861" s="75" t="s">
        <v>116</v>
      </c>
      <c r="D861" s="75" t="s">
        <v>33</v>
      </c>
      <c r="E861" s="195" t="s">
        <v>560</v>
      </c>
      <c r="F861" s="75" t="s">
        <v>125</v>
      </c>
      <c r="G861" s="98">
        <v>493078.1</v>
      </c>
    </row>
    <row r="862" spans="1:7" ht="30" hidden="1">
      <c r="A862" s="74" t="s">
        <v>124</v>
      </c>
      <c r="B862" s="181"/>
      <c r="C862" s="75" t="s">
        <v>116</v>
      </c>
      <c r="D862" s="75" t="s">
        <v>33</v>
      </c>
      <c r="E862" s="97" t="s">
        <v>817</v>
      </c>
      <c r="F862" s="75" t="s">
        <v>125</v>
      </c>
      <c r="G862" s="98"/>
    </row>
    <row r="863" spans="1:7" ht="25.5" customHeight="1">
      <c r="A863" s="74" t="s">
        <v>751</v>
      </c>
      <c r="B863" s="75"/>
      <c r="C863" s="75" t="s">
        <v>116</v>
      </c>
      <c r="D863" s="75" t="s">
        <v>33</v>
      </c>
      <c r="E863" s="70" t="s">
        <v>403</v>
      </c>
      <c r="F863" s="75"/>
      <c r="G863" s="98">
        <f>G864+G877+G880+G889+G893</f>
        <v>324242.5</v>
      </c>
    </row>
    <row r="864" spans="1:7" ht="26.25" customHeight="1">
      <c r="A864" s="74" t="s">
        <v>34</v>
      </c>
      <c r="B864" s="75"/>
      <c r="C864" s="75" t="s">
        <v>116</v>
      </c>
      <c r="D864" s="75" t="s">
        <v>33</v>
      </c>
      <c r="E864" s="139" t="s">
        <v>404</v>
      </c>
      <c r="F864" s="75"/>
      <c r="G864" s="98">
        <f>SUM(G873+G875)+G865+G870</f>
        <v>3646.8999999999996</v>
      </c>
    </row>
    <row r="865" spans="1:7" ht="15">
      <c r="A865" s="74" t="s">
        <v>411</v>
      </c>
      <c r="B865" s="75"/>
      <c r="C865" s="75" t="s">
        <v>116</v>
      </c>
      <c r="D865" s="75" t="s">
        <v>33</v>
      </c>
      <c r="E865" s="138" t="s">
        <v>561</v>
      </c>
      <c r="F865" s="75"/>
      <c r="G865" s="98">
        <f>SUM(G866:G869)</f>
        <v>3516.8999999999996</v>
      </c>
    </row>
    <row r="866" spans="1:7" ht="45" hidden="1">
      <c r="A866" s="74" t="s">
        <v>50</v>
      </c>
      <c r="B866" s="75"/>
      <c r="C866" s="75" t="s">
        <v>116</v>
      </c>
      <c r="D866" s="75" t="s">
        <v>33</v>
      </c>
      <c r="E866" s="138" t="s">
        <v>561</v>
      </c>
      <c r="F866" s="75" t="s">
        <v>90</v>
      </c>
      <c r="G866" s="98"/>
    </row>
    <row r="867" spans="1:7" ht="30">
      <c r="A867" s="74" t="s">
        <v>51</v>
      </c>
      <c r="B867" s="75"/>
      <c r="C867" s="75" t="s">
        <v>116</v>
      </c>
      <c r="D867" s="75" t="s">
        <v>33</v>
      </c>
      <c r="E867" s="138" t="s">
        <v>561</v>
      </c>
      <c r="F867" s="75" t="s">
        <v>92</v>
      </c>
      <c r="G867" s="98">
        <v>401.6</v>
      </c>
    </row>
    <row r="868" spans="1:7" ht="15">
      <c r="A868" s="74" t="s">
        <v>41</v>
      </c>
      <c r="B868" s="75"/>
      <c r="C868" s="75" t="s">
        <v>116</v>
      </c>
      <c r="D868" s="75" t="s">
        <v>33</v>
      </c>
      <c r="E868" s="138" t="s">
        <v>561</v>
      </c>
      <c r="F868" s="75" t="s">
        <v>100</v>
      </c>
      <c r="G868" s="98">
        <v>16.1</v>
      </c>
    </row>
    <row r="869" spans="1:7" ht="30">
      <c r="A869" s="74" t="s">
        <v>260</v>
      </c>
      <c r="B869" s="75"/>
      <c r="C869" s="75" t="s">
        <v>116</v>
      </c>
      <c r="D869" s="75" t="s">
        <v>33</v>
      </c>
      <c r="E869" s="138" t="s">
        <v>561</v>
      </c>
      <c r="F869" s="75" t="s">
        <v>125</v>
      </c>
      <c r="G869" s="98">
        <v>3099.2</v>
      </c>
    </row>
    <row r="870" spans="1:7" ht="75">
      <c r="A870" s="28" t="s">
        <v>818</v>
      </c>
      <c r="B870" s="78"/>
      <c r="C870" s="78" t="s">
        <v>116</v>
      </c>
      <c r="D870" s="78" t="s">
        <v>33</v>
      </c>
      <c r="E870" s="138" t="s">
        <v>819</v>
      </c>
      <c r="F870" s="78"/>
      <c r="G870" s="82">
        <f>G872+G871</f>
        <v>130</v>
      </c>
    </row>
    <row r="871" spans="1:7" ht="30">
      <c r="A871" s="28" t="s">
        <v>51</v>
      </c>
      <c r="B871" s="78"/>
      <c r="C871" s="78" t="s">
        <v>116</v>
      </c>
      <c r="D871" s="78" t="s">
        <v>33</v>
      </c>
      <c r="E871" s="81" t="s">
        <v>819</v>
      </c>
      <c r="F871" s="78" t="s">
        <v>92</v>
      </c>
      <c r="G871" s="82">
        <v>60</v>
      </c>
    </row>
    <row r="872" spans="1:7" ht="30">
      <c r="A872" s="28" t="s">
        <v>71</v>
      </c>
      <c r="B872" s="78"/>
      <c r="C872" s="78" t="s">
        <v>116</v>
      </c>
      <c r="D872" s="78" t="s">
        <v>33</v>
      </c>
      <c r="E872" s="81" t="s">
        <v>819</v>
      </c>
      <c r="F872" s="78" t="s">
        <v>125</v>
      </c>
      <c r="G872" s="82">
        <v>70</v>
      </c>
    </row>
    <row r="873" spans="1:7" ht="30" hidden="1">
      <c r="A873" s="74" t="s">
        <v>405</v>
      </c>
      <c r="B873" s="75"/>
      <c r="C873" s="75" t="s">
        <v>116</v>
      </c>
      <c r="D873" s="75" t="s">
        <v>33</v>
      </c>
      <c r="E873" s="70" t="s">
        <v>406</v>
      </c>
      <c r="F873" s="75"/>
      <c r="G873" s="98">
        <f>G874</f>
        <v>0</v>
      </c>
    </row>
    <row r="874" spans="1:7" ht="15" hidden="1">
      <c r="A874" s="74" t="s">
        <v>41</v>
      </c>
      <c r="B874" s="75"/>
      <c r="C874" s="75" t="s">
        <v>116</v>
      </c>
      <c r="D874" s="75" t="s">
        <v>33</v>
      </c>
      <c r="E874" s="70" t="s">
        <v>406</v>
      </c>
      <c r="F874" s="75" t="s">
        <v>100</v>
      </c>
      <c r="G874" s="98"/>
    </row>
    <row r="875" spans="1:7" ht="75" hidden="1">
      <c r="A875" s="74" t="s">
        <v>407</v>
      </c>
      <c r="B875" s="75"/>
      <c r="C875" s="75" t="s">
        <v>116</v>
      </c>
      <c r="D875" s="75" t="s">
        <v>33</v>
      </c>
      <c r="E875" s="139" t="s">
        <v>408</v>
      </c>
      <c r="F875" s="75"/>
      <c r="G875" s="98">
        <f>G876</f>
        <v>0</v>
      </c>
    </row>
    <row r="876" spans="1:7" ht="30" hidden="1">
      <c r="A876" s="74" t="s">
        <v>71</v>
      </c>
      <c r="B876" s="75"/>
      <c r="C876" s="75" t="s">
        <v>116</v>
      </c>
      <c r="D876" s="75" t="s">
        <v>33</v>
      </c>
      <c r="E876" s="139" t="s">
        <v>408</v>
      </c>
      <c r="F876" s="75" t="s">
        <v>125</v>
      </c>
      <c r="G876" s="98"/>
    </row>
    <row r="877" spans="1:7" ht="45">
      <c r="A877" s="74" t="s">
        <v>25</v>
      </c>
      <c r="B877" s="75"/>
      <c r="C877" s="75" t="s">
        <v>116</v>
      </c>
      <c r="D877" s="75" t="s">
        <v>33</v>
      </c>
      <c r="E877" s="70" t="s">
        <v>409</v>
      </c>
      <c r="F877" s="75"/>
      <c r="G877" s="98">
        <f>SUM(G878)</f>
        <v>248660.1</v>
      </c>
    </row>
    <row r="878" spans="1:7" ht="15">
      <c r="A878" s="74" t="s">
        <v>411</v>
      </c>
      <c r="B878" s="75"/>
      <c r="C878" s="75" t="s">
        <v>116</v>
      </c>
      <c r="D878" s="75" t="s">
        <v>33</v>
      </c>
      <c r="E878" s="70" t="s">
        <v>412</v>
      </c>
      <c r="F878" s="75"/>
      <c r="G878" s="98">
        <f>G879</f>
        <v>248660.1</v>
      </c>
    </row>
    <row r="879" spans="1:7" ht="30">
      <c r="A879" s="74" t="s">
        <v>71</v>
      </c>
      <c r="B879" s="75"/>
      <c r="C879" s="75" t="s">
        <v>116</v>
      </c>
      <c r="D879" s="75" t="s">
        <v>33</v>
      </c>
      <c r="E879" s="70" t="s">
        <v>412</v>
      </c>
      <c r="F879" s="75" t="s">
        <v>125</v>
      </c>
      <c r="G879" s="98">
        <v>248660.1</v>
      </c>
    </row>
    <row r="880" spans="1:7" ht="15">
      <c r="A880" s="74" t="s">
        <v>156</v>
      </c>
      <c r="B880" s="75"/>
      <c r="C880" s="75" t="s">
        <v>116</v>
      </c>
      <c r="D880" s="75" t="s">
        <v>33</v>
      </c>
      <c r="E880" s="70" t="s">
        <v>465</v>
      </c>
      <c r="F880" s="75"/>
      <c r="G880" s="98">
        <f>SUM(G881)</f>
        <v>8185.9</v>
      </c>
    </row>
    <row r="881" spans="1:7" ht="15">
      <c r="A881" s="74" t="s">
        <v>411</v>
      </c>
      <c r="B881" s="75"/>
      <c r="C881" s="75" t="s">
        <v>116</v>
      </c>
      <c r="D881" s="75" t="s">
        <v>33</v>
      </c>
      <c r="E881" s="70" t="s">
        <v>644</v>
      </c>
      <c r="F881" s="75"/>
      <c r="G881" s="98">
        <f>SUM(G882+G884+G886)</f>
        <v>8185.9</v>
      </c>
    </row>
    <row r="882" spans="1:7" ht="15">
      <c r="A882" s="74" t="s">
        <v>413</v>
      </c>
      <c r="B882" s="75"/>
      <c r="C882" s="75" t="s">
        <v>116</v>
      </c>
      <c r="D882" s="75" t="s">
        <v>33</v>
      </c>
      <c r="E882" s="70" t="s">
        <v>414</v>
      </c>
      <c r="F882" s="75"/>
      <c r="G882" s="98">
        <f>G883</f>
        <v>200</v>
      </c>
    </row>
    <row r="883" spans="1:7" ht="30">
      <c r="A883" s="74" t="s">
        <v>71</v>
      </c>
      <c r="B883" s="75"/>
      <c r="C883" s="75" t="s">
        <v>116</v>
      </c>
      <c r="D883" s="75" t="s">
        <v>33</v>
      </c>
      <c r="E883" s="70" t="s">
        <v>414</v>
      </c>
      <c r="F883" s="75" t="s">
        <v>125</v>
      </c>
      <c r="G883" s="98">
        <v>200</v>
      </c>
    </row>
    <row r="884" spans="1:7" ht="15">
      <c r="A884" s="74" t="s">
        <v>415</v>
      </c>
      <c r="B884" s="75"/>
      <c r="C884" s="75" t="s">
        <v>116</v>
      </c>
      <c r="D884" s="75" t="s">
        <v>33</v>
      </c>
      <c r="E884" s="70" t="s">
        <v>416</v>
      </c>
      <c r="F884" s="75"/>
      <c r="G884" s="98">
        <f>G885</f>
        <v>50</v>
      </c>
    </row>
    <row r="885" spans="1:7" ht="30">
      <c r="A885" s="74" t="s">
        <v>71</v>
      </c>
      <c r="B885" s="75"/>
      <c r="C885" s="75" t="s">
        <v>116</v>
      </c>
      <c r="D885" s="75" t="s">
        <v>33</v>
      </c>
      <c r="E885" s="70" t="s">
        <v>416</v>
      </c>
      <c r="F885" s="75" t="s">
        <v>125</v>
      </c>
      <c r="G885" s="98">
        <v>50</v>
      </c>
    </row>
    <row r="886" spans="1:7" ht="15">
      <c r="A886" s="74" t="s">
        <v>417</v>
      </c>
      <c r="B886" s="75"/>
      <c r="C886" s="75" t="s">
        <v>116</v>
      </c>
      <c r="D886" s="75" t="s">
        <v>33</v>
      </c>
      <c r="E886" s="70" t="s">
        <v>418</v>
      </c>
      <c r="F886" s="75"/>
      <c r="G886" s="98">
        <f>G887</f>
        <v>7935.9</v>
      </c>
    </row>
    <row r="887" spans="1:7" ht="30">
      <c r="A887" s="74" t="s">
        <v>71</v>
      </c>
      <c r="B887" s="75"/>
      <c r="C887" s="75" t="s">
        <v>116</v>
      </c>
      <c r="D887" s="75" t="s">
        <v>33</v>
      </c>
      <c r="E887" s="70" t="s">
        <v>418</v>
      </c>
      <c r="F887" s="75" t="s">
        <v>125</v>
      </c>
      <c r="G887" s="98">
        <v>7935.9</v>
      </c>
    </row>
    <row r="888" spans="1:7" ht="15">
      <c r="A888" s="74" t="s">
        <v>44</v>
      </c>
      <c r="B888" s="75"/>
      <c r="C888" s="75" t="s">
        <v>116</v>
      </c>
      <c r="D888" s="75" t="s">
        <v>33</v>
      </c>
      <c r="E888" s="70" t="s">
        <v>419</v>
      </c>
      <c r="F888" s="75"/>
      <c r="G888" s="98">
        <f>SUM(G889)</f>
        <v>54717.7</v>
      </c>
    </row>
    <row r="889" spans="1:7" ht="15">
      <c r="A889" s="74" t="s">
        <v>411</v>
      </c>
      <c r="B889" s="70"/>
      <c r="C889" s="75" t="s">
        <v>116</v>
      </c>
      <c r="D889" s="75" t="s">
        <v>33</v>
      </c>
      <c r="E889" s="70" t="s">
        <v>420</v>
      </c>
      <c r="F889" s="75"/>
      <c r="G889" s="98">
        <f>G890+G891+G892</f>
        <v>54717.7</v>
      </c>
    </row>
    <row r="890" spans="1:7" ht="45">
      <c r="A890" s="22" t="s">
        <v>50</v>
      </c>
      <c r="B890" s="75"/>
      <c r="C890" s="75" t="s">
        <v>116</v>
      </c>
      <c r="D890" s="75" t="s">
        <v>33</v>
      </c>
      <c r="E890" s="70" t="s">
        <v>420</v>
      </c>
      <c r="F890" s="75" t="s">
        <v>90</v>
      </c>
      <c r="G890" s="98">
        <v>21486.8</v>
      </c>
    </row>
    <row r="891" spans="1:7" ht="30">
      <c r="A891" s="74" t="s">
        <v>51</v>
      </c>
      <c r="B891" s="75"/>
      <c r="C891" s="75" t="s">
        <v>116</v>
      </c>
      <c r="D891" s="75" t="s">
        <v>33</v>
      </c>
      <c r="E891" s="70" t="s">
        <v>420</v>
      </c>
      <c r="F891" s="75" t="s">
        <v>92</v>
      </c>
      <c r="G891" s="98">
        <v>31504.8</v>
      </c>
    </row>
    <row r="892" spans="1:7" ht="15">
      <c r="A892" s="74" t="s">
        <v>21</v>
      </c>
      <c r="B892" s="75"/>
      <c r="C892" s="75" t="s">
        <v>116</v>
      </c>
      <c r="D892" s="75" t="s">
        <v>33</v>
      </c>
      <c r="E892" s="70" t="s">
        <v>420</v>
      </c>
      <c r="F892" s="75" t="s">
        <v>97</v>
      </c>
      <c r="G892" s="98">
        <v>1726.1</v>
      </c>
    </row>
    <row r="893" spans="1:7" ht="30">
      <c r="A893" s="74" t="s">
        <v>421</v>
      </c>
      <c r="B893" s="75"/>
      <c r="C893" s="75" t="s">
        <v>116</v>
      </c>
      <c r="D893" s="75" t="s">
        <v>33</v>
      </c>
      <c r="E893" s="70" t="s">
        <v>422</v>
      </c>
      <c r="F893" s="75"/>
      <c r="G893" s="98">
        <f>G894</f>
        <v>9031.9</v>
      </c>
    </row>
    <row r="894" spans="1:7" ht="15">
      <c r="A894" s="74" t="s">
        <v>34</v>
      </c>
      <c r="B894" s="75"/>
      <c r="C894" s="75" t="s">
        <v>116</v>
      </c>
      <c r="D894" s="75" t="s">
        <v>33</v>
      </c>
      <c r="E894" s="70" t="s">
        <v>423</v>
      </c>
      <c r="F894" s="75"/>
      <c r="G894" s="98">
        <f>SUM(G895:G896)</f>
        <v>9031.9</v>
      </c>
    </row>
    <row r="895" spans="1:7" ht="30">
      <c r="A895" s="74" t="s">
        <v>51</v>
      </c>
      <c r="B895" s="75"/>
      <c r="C895" s="75" t="s">
        <v>116</v>
      </c>
      <c r="D895" s="75" t="s">
        <v>33</v>
      </c>
      <c r="E895" s="70" t="s">
        <v>423</v>
      </c>
      <c r="F895" s="75" t="s">
        <v>92</v>
      </c>
      <c r="G895" s="98">
        <v>1128</v>
      </c>
    </row>
    <row r="896" spans="1:7" ht="30">
      <c r="A896" s="74" t="s">
        <v>71</v>
      </c>
      <c r="B896" s="75"/>
      <c r="C896" s="75" t="s">
        <v>116</v>
      </c>
      <c r="D896" s="75" t="s">
        <v>33</v>
      </c>
      <c r="E896" s="70" t="s">
        <v>423</v>
      </c>
      <c r="F896" s="75" t="s">
        <v>125</v>
      </c>
      <c r="G896" s="98">
        <v>7903.9</v>
      </c>
    </row>
    <row r="897" spans="1:7" ht="30">
      <c r="A897" s="74" t="s">
        <v>747</v>
      </c>
      <c r="B897" s="181"/>
      <c r="C897" s="75" t="s">
        <v>116</v>
      </c>
      <c r="D897" s="75" t="s">
        <v>33</v>
      </c>
      <c r="E897" s="97" t="s">
        <v>15</v>
      </c>
      <c r="F897" s="75"/>
      <c r="G897" s="98">
        <f>SUM(G898)</f>
        <v>90</v>
      </c>
    </row>
    <row r="898" spans="1:7" ht="15">
      <c r="A898" s="74" t="s">
        <v>85</v>
      </c>
      <c r="B898" s="181"/>
      <c r="C898" s="75" t="s">
        <v>116</v>
      </c>
      <c r="D898" s="75" t="s">
        <v>33</v>
      </c>
      <c r="E898" s="97" t="s">
        <v>67</v>
      </c>
      <c r="F898" s="75"/>
      <c r="G898" s="98">
        <f>G899</f>
        <v>90</v>
      </c>
    </row>
    <row r="899" spans="1:7" ht="15">
      <c r="A899" s="74" t="s">
        <v>34</v>
      </c>
      <c r="B899" s="75"/>
      <c r="C899" s="75" t="s">
        <v>116</v>
      </c>
      <c r="D899" s="75" t="s">
        <v>33</v>
      </c>
      <c r="E899" s="97" t="s">
        <v>614</v>
      </c>
      <c r="F899" s="75"/>
      <c r="G899" s="98">
        <f>SUM(G900:G901)</f>
        <v>90</v>
      </c>
    </row>
    <row r="900" spans="1:7" ht="30">
      <c r="A900" s="74" t="s">
        <v>51</v>
      </c>
      <c r="B900" s="75"/>
      <c r="C900" s="75" t="s">
        <v>116</v>
      </c>
      <c r="D900" s="75" t="s">
        <v>33</v>
      </c>
      <c r="E900" s="97" t="s">
        <v>614</v>
      </c>
      <c r="F900" s="75" t="s">
        <v>92</v>
      </c>
      <c r="G900" s="98">
        <v>30</v>
      </c>
    </row>
    <row r="901" spans="1:7" ht="30">
      <c r="A901" s="74" t="s">
        <v>124</v>
      </c>
      <c r="B901" s="75"/>
      <c r="C901" s="75" t="s">
        <v>116</v>
      </c>
      <c r="D901" s="75" t="s">
        <v>33</v>
      </c>
      <c r="E901" s="97" t="s">
        <v>614</v>
      </c>
      <c r="F901" s="139">
        <v>600</v>
      </c>
      <c r="G901" s="98">
        <v>60</v>
      </c>
    </row>
    <row r="902" spans="1:7" ht="15">
      <c r="A902" s="74" t="s">
        <v>188</v>
      </c>
      <c r="B902" s="75"/>
      <c r="C902" s="75" t="s">
        <v>116</v>
      </c>
      <c r="D902" s="75" t="s">
        <v>43</v>
      </c>
      <c r="E902" s="139"/>
      <c r="F902" s="75"/>
      <c r="G902" s="98">
        <f>G924+G903+G970</f>
        <v>1109201</v>
      </c>
    </row>
    <row r="903" spans="1:7" ht="30">
      <c r="A903" s="74" t="s">
        <v>773</v>
      </c>
      <c r="B903" s="75"/>
      <c r="C903" s="75" t="s">
        <v>116</v>
      </c>
      <c r="D903" s="75" t="s">
        <v>43</v>
      </c>
      <c r="E903" s="69" t="s">
        <v>226</v>
      </c>
      <c r="F903" s="175"/>
      <c r="G903" s="98">
        <f>G914+G904</f>
        <v>807092</v>
      </c>
    </row>
    <row r="904" spans="1:7" ht="45">
      <c r="A904" s="28" t="s">
        <v>551</v>
      </c>
      <c r="B904" s="75"/>
      <c r="C904" s="75" t="s">
        <v>116</v>
      </c>
      <c r="D904" s="75" t="s">
        <v>43</v>
      </c>
      <c r="E904" s="69" t="s">
        <v>676</v>
      </c>
      <c r="F904" s="175"/>
      <c r="G904" s="98">
        <f>SUM(G905)+G908+G912+G910</f>
        <v>4976.400000000001</v>
      </c>
    </row>
    <row r="905" spans="1:7" ht="30">
      <c r="A905" s="74" t="s">
        <v>678</v>
      </c>
      <c r="B905" s="75"/>
      <c r="C905" s="75" t="s">
        <v>116</v>
      </c>
      <c r="D905" s="75" t="s">
        <v>43</v>
      </c>
      <c r="E905" s="69" t="s">
        <v>677</v>
      </c>
      <c r="F905" s="175"/>
      <c r="G905" s="98">
        <f>SUM(G906:G907)</f>
        <v>2927.3</v>
      </c>
    </row>
    <row r="906" spans="1:7" ht="30">
      <c r="A906" s="74" t="s">
        <v>51</v>
      </c>
      <c r="B906" s="75"/>
      <c r="C906" s="75" t="s">
        <v>116</v>
      </c>
      <c r="D906" s="75" t="s">
        <v>43</v>
      </c>
      <c r="E906" s="69" t="s">
        <v>677</v>
      </c>
      <c r="F906" s="75" t="s">
        <v>92</v>
      </c>
      <c r="G906" s="98">
        <v>1372.9</v>
      </c>
    </row>
    <row r="907" spans="1:7" ht="30">
      <c r="A907" s="74" t="s">
        <v>71</v>
      </c>
      <c r="B907" s="75"/>
      <c r="C907" s="75" t="s">
        <v>116</v>
      </c>
      <c r="D907" s="75" t="s">
        <v>43</v>
      </c>
      <c r="E907" s="69" t="s">
        <v>677</v>
      </c>
      <c r="F907" s="75" t="s">
        <v>125</v>
      </c>
      <c r="G907" s="98">
        <v>1554.4</v>
      </c>
    </row>
    <row r="908" spans="1:7" ht="30">
      <c r="A908" s="74" t="s">
        <v>839</v>
      </c>
      <c r="B908" s="75"/>
      <c r="C908" s="75" t="s">
        <v>116</v>
      </c>
      <c r="D908" s="75" t="s">
        <v>43</v>
      </c>
      <c r="E908" s="69" t="s">
        <v>694</v>
      </c>
      <c r="F908" s="75"/>
      <c r="G908" s="98">
        <f>SUM(G909)</f>
        <v>1435.5</v>
      </c>
    </row>
    <row r="909" spans="1:7" ht="30">
      <c r="A909" s="74" t="s">
        <v>71</v>
      </c>
      <c r="B909" s="75"/>
      <c r="C909" s="75" t="s">
        <v>116</v>
      </c>
      <c r="D909" s="75" t="s">
        <v>43</v>
      </c>
      <c r="E909" s="69" t="s">
        <v>694</v>
      </c>
      <c r="F909" s="75" t="s">
        <v>125</v>
      </c>
      <c r="G909" s="98">
        <v>1435.5</v>
      </c>
    </row>
    <row r="910" spans="1:7" ht="75">
      <c r="A910" s="28" t="s">
        <v>822</v>
      </c>
      <c r="B910" s="194"/>
      <c r="C910" s="78" t="s">
        <v>116</v>
      </c>
      <c r="D910" s="78" t="s">
        <v>43</v>
      </c>
      <c r="E910" s="77" t="s">
        <v>892</v>
      </c>
      <c r="F910" s="78"/>
      <c r="G910" s="82">
        <f>G911</f>
        <v>613.6</v>
      </c>
    </row>
    <row r="911" spans="1:7" ht="30">
      <c r="A911" s="28" t="s">
        <v>51</v>
      </c>
      <c r="B911" s="194"/>
      <c r="C911" s="78" t="s">
        <v>116</v>
      </c>
      <c r="D911" s="78" t="s">
        <v>43</v>
      </c>
      <c r="E911" s="77" t="s">
        <v>892</v>
      </c>
      <c r="F911" s="78" t="s">
        <v>92</v>
      </c>
      <c r="G911" s="82">
        <v>613.6</v>
      </c>
    </row>
    <row r="912" spans="1:7" ht="45" hidden="1">
      <c r="A912" s="74" t="s">
        <v>695</v>
      </c>
      <c r="B912" s="75"/>
      <c r="C912" s="75" t="s">
        <v>116</v>
      </c>
      <c r="D912" s="75" t="s">
        <v>43</v>
      </c>
      <c r="E912" s="69" t="s">
        <v>696</v>
      </c>
      <c r="F912" s="75"/>
      <c r="G912" s="98">
        <f>SUM(G913)</f>
        <v>0</v>
      </c>
    </row>
    <row r="913" spans="1:7" ht="30" hidden="1">
      <c r="A913" s="74" t="s">
        <v>51</v>
      </c>
      <c r="B913" s="75"/>
      <c r="C913" s="75" t="s">
        <v>116</v>
      </c>
      <c r="D913" s="75" t="s">
        <v>43</v>
      </c>
      <c r="E913" s="69" t="s">
        <v>696</v>
      </c>
      <c r="F913" s="75" t="s">
        <v>92</v>
      </c>
      <c r="G913" s="98"/>
    </row>
    <row r="914" spans="1:7" ht="75">
      <c r="A914" s="74" t="s">
        <v>291</v>
      </c>
      <c r="B914" s="75"/>
      <c r="C914" s="75" t="s">
        <v>116</v>
      </c>
      <c r="D914" s="75" t="s">
        <v>43</v>
      </c>
      <c r="E914" s="195" t="s">
        <v>228</v>
      </c>
      <c r="F914" s="75"/>
      <c r="G914" s="98">
        <f>G915+G917+G920</f>
        <v>802115.6</v>
      </c>
    </row>
    <row r="915" spans="1:7" ht="30">
      <c r="A915" s="74" t="s">
        <v>562</v>
      </c>
      <c r="B915" s="75"/>
      <c r="C915" s="75" t="s">
        <v>116</v>
      </c>
      <c r="D915" s="75" t="s">
        <v>43</v>
      </c>
      <c r="E915" s="195" t="s">
        <v>563</v>
      </c>
      <c r="F915" s="75"/>
      <c r="G915" s="98">
        <f>G916</f>
        <v>7176.7</v>
      </c>
    </row>
    <row r="916" spans="1:7" ht="30">
      <c r="A916" s="74" t="s">
        <v>124</v>
      </c>
      <c r="B916" s="75"/>
      <c r="C916" s="75" t="s">
        <v>116</v>
      </c>
      <c r="D916" s="75" t="s">
        <v>43</v>
      </c>
      <c r="E916" s="195" t="s">
        <v>563</v>
      </c>
      <c r="F916" s="75" t="s">
        <v>125</v>
      </c>
      <c r="G916" s="98">
        <v>7176.7</v>
      </c>
    </row>
    <row r="917" spans="1:7" ht="75">
      <c r="A917" s="74" t="s">
        <v>564</v>
      </c>
      <c r="B917" s="75"/>
      <c r="C917" s="75" t="s">
        <v>116</v>
      </c>
      <c r="D917" s="75" t="s">
        <v>43</v>
      </c>
      <c r="E917" s="195" t="s">
        <v>565</v>
      </c>
      <c r="F917" s="75"/>
      <c r="G917" s="98">
        <f>G918+G919</f>
        <v>45617.200000000004</v>
      </c>
    </row>
    <row r="918" spans="1:7" ht="45">
      <c r="A918" s="22" t="s">
        <v>50</v>
      </c>
      <c r="B918" s="75"/>
      <c r="C918" s="75" t="s">
        <v>116</v>
      </c>
      <c r="D918" s="75" t="s">
        <v>43</v>
      </c>
      <c r="E918" s="195" t="s">
        <v>565</v>
      </c>
      <c r="F918" s="75" t="s">
        <v>90</v>
      </c>
      <c r="G918" s="98">
        <v>42650.3</v>
      </c>
    </row>
    <row r="919" spans="1:7" ht="30">
      <c r="A919" s="74" t="s">
        <v>51</v>
      </c>
      <c r="B919" s="75"/>
      <c r="C919" s="75" t="s">
        <v>116</v>
      </c>
      <c r="D919" s="75" t="s">
        <v>43</v>
      </c>
      <c r="E919" s="195" t="s">
        <v>565</v>
      </c>
      <c r="F919" s="75" t="s">
        <v>92</v>
      </c>
      <c r="G919" s="98">
        <v>2966.9</v>
      </c>
    </row>
    <row r="920" spans="1:7" ht="60">
      <c r="A920" s="74" t="s">
        <v>566</v>
      </c>
      <c r="B920" s="75"/>
      <c r="C920" s="75" t="s">
        <v>116</v>
      </c>
      <c r="D920" s="75" t="s">
        <v>43</v>
      </c>
      <c r="E920" s="195" t="s">
        <v>567</v>
      </c>
      <c r="F920" s="75"/>
      <c r="G920" s="98">
        <f>G921+G922+G923</f>
        <v>749321.7</v>
      </c>
    </row>
    <row r="921" spans="1:7" ht="45">
      <c r="A921" s="74" t="s">
        <v>50</v>
      </c>
      <c r="B921" s="75"/>
      <c r="C921" s="75" t="s">
        <v>116</v>
      </c>
      <c r="D921" s="75" t="s">
        <v>43</v>
      </c>
      <c r="E921" s="195" t="s">
        <v>567</v>
      </c>
      <c r="F921" s="75" t="s">
        <v>90</v>
      </c>
      <c r="G921" s="98">
        <v>322687</v>
      </c>
    </row>
    <row r="922" spans="1:7" ht="30">
      <c r="A922" s="74" t="s">
        <v>51</v>
      </c>
      <c r="B922" s="75"/>
      <c r="C922" s="75" t="s">
        <v>116</v>
      </c>
      <c r="D922" s="75" t="s">
        <v>43</v>
      </c>
      <c r="E922" s="195" t="s">
        <v>567</v>
      </c>
      <c r="F922" s="75" t="s">
        <v>92</v>
      </c>
      <c r="G922" s="98">
        <v>3890.1</v>
      </c>
    </row>
    <row r="923" spans="1:7" ht="32.25" customHeight="1">
      <c r="A923" s="74" t="s">
        <v>124</v>
      </c>
      <c r="B923" s="75"/>
      <c r="C923" s="75" t="s">
        <v>116</v>
      </c>
      <c r="D923" s="75" t="s">
        <v>43</v>
      </c>
      <c r="E923" s="195" t="s">
        <v>567</v>
      </c>
      <c r="F923" s="75" t="s">
        <v>125</v>
      </c>
      <c r="G923" s="98">
        <v>422744.6</v>
      </c>
    </row>
    <row r="924" spans="1:7" ht="30">
      <c r="A924" s="74" t="s">
        <v>751</v>
      </c>
      <c r="B924" s="75"/>
      <c r="C924" s="75" t="s">
        <v>116</v>
      </c>
      <c r="D924" s="75" t="s">
        <v>43</v>
      </c>
      <c r="E924" s="70" t="s">
        <v>403</v>
      </c>
      <c r="F924" s="75"/>
      <c r="G924" s="98">
        <f>G925+G945+G948+G956+G966</f>
        <v>301884.50000000006</v>
      </c>
    </row>
    <row r="925" spans="1:7" ht="15">
      <c r="A925" s="74" t="s">
        <v>34</v>
      </c>
      <c r="B925" s="75"/>
      <c r="C925" s="75" t="s">
        <v>116</v>
      </c>
      <c r="D925" s="75" t="s">
        <v>43</v>
      </c>
      <c r="E925" s="139" t="s">
        <v>404</v>
      </c>
      <c r="F925" s="139"/>
      <c r="G925" s="98">
        <f>G931+G938+G941+G926+G934+G943+G936</f>
        <v>11660.699999999999</v>
      </c>
    </row>
    <row r="926" spans="1:7" ht="13.5" customHeight="1">
      <c r="A926" s="74" t="s">
        <v>429</v>
      </c>
      <c r="B926" s="75"/>
      <c r="C926" s="75" t="s">
        <v>116</v>
      </c>
      <c r="D926" s="75" t="s">
        <v>43</v>
      </c>
      <c r="E926" s="138" t="s">
        <v>568</v>
      </c>
      <c r="F926" s="139"/>
      <c r="G926" s="98">
        <f>SUM(G927:G930)</f>
        <v>2508.8</v>
      </c>
    </row>
    <row r="927" spans="1:7" ht="45" hidden="1">
      <c r="A927" s="74" t="s">
        <v>50</v>
      </c>
      <c r="B927" s="75"/>
      <c r="C927" s="75" t="s">
        <v>116</v>
      </c>
      <c r="D927" s="75" t="s">
        <v>43</v>
      </c>
      <c r="E927" s="138" t="s">
        <v>568</v>
      </c>
      <c r="F927" s="139">
        <v>100</v>
      </c>
      <c r="G927" s="98"/>
    </row>
    <row r="928" spans="1:7" ht="30">
      <c r="A928" s="74" t="s">
        <v>51</v>
      </c>
      <c r="B928" s="75"/>
      <c r="C928" s="75" t="s">
        <v>116</v>
      </c>
      <c r="D928" s="75" t="s">
        <v>43</v>
      </c>
      <c r="E928" s="138" t="s">
        <v>568</v>
      </c>
      <c r="F928" s="139">
        <v>200</v>
      </c>
      <c r="G928" s="98">
        <v>858.4</v>
      </c>
    </row>
    <row r="929" spans="1:7" ht="24" customHeight="1">
      <c r="A929" s="74" t="s">
        <v>41</v>
      </c>
      <c r="B929" s="75"/>
      <c r="C929" s="75" t="s">
        <v>116</v>
      </c>
      <c r="D929" s="75" t="s">
        <v>43</v>
      </c>
      <c r="E929" s="138" t="s">
        <v>568</v>
      </c>
      <c r="F929" s="139">
        <v>300</v>
      </c>
      <c r="G929" s="98">
        <v>110</v>
      </c>
    </row>
    <row r="930" spans="1:7" ht="31.5" customHeight="1">
      <c r="A930" s="74" t="s">
        <v>71</v>
      </c>
      <c r="B930" s="75"/>
      <c r="C930" s="75" t="s">
        <v>116</v>
      </c>
      <c r="D930" s="75" t="s">
        <v>43</v>
      </c>
      <c r="E930" s="138" t="s">
        <v>568</v>
      </c>
      <c r="F930" s="139">
        <v>600</v>
      </c>
      <c r="G930" s="98">
        <v>1540.4</v>
      </c>
    </row>
    <row r="931" spans="1:7" ht="30">
      <c r="A931" s="74" t="s">
        <v>424</v>
      </c>
      <c r="B931" s="75"/>
      <c r="C931" s="75" t="s">
        <v>116</v>
      </c>
      <c r="D931" s="75" t="s">
        <v>43</v>
      </c>
      <c r="E931" s="139" t="s">
        <v>425</v>
      </c>
      <c r="F931" s="139"/>
      <c r="G931" s="98">
        <f>G932+G933</f>
        <v>849.5</v>
      </c>
    </row>
    <row r="932" spans="1:7" ht="30">
      <c r="A932" s="74" t="s">
        <v>51</v>
      </c>
      <c r="B932" s="75"/>
      <c r="C932" s="75" t="s">
        <v>116</v>
      </c>
      <c r="D932" s="75" t="s">
        <v>43</v>
      </c>
      <c r="E932" s="139" t="s">
        <v>425</v>
      </c>
      <c r="F932" s="139">
        <v>200</v>
      </c>
      <c r="G932" s="98">
        <v>589.5</v>
      </c>
    </row>
    <row r="933" spans="1:7" ht="30">
      <c r="A933" s="74" t="s">
        <v>71</v>
      </c>
      <c r="B933" s="75"/>
      <c r="C933" s="75" t="s">
        <v>116</v>
      </c>
      <c r="D933" s="75" t="s">
        <v>43</v>
      </c>
      <c r="E933" s="139" t="s">
        <v>425</v>
      </c>
      <c r="F933" s="139">
        <v>600</v>
      </c>
      <c r="G933" s="98">
        <v>260</v>
      </c>
    </row>
    <row r="934" spans="1:7" ht="15">
      <c r="A934" s="74" t="s">
        <v>436</v>
      </c>
      <c r="B934" s="75"/>
      <c r="C934" s="75" t="s">
        <v>116</v>
      </c>
      <c r="D934" s="75" t="s">
        <v>43</v>
      </c>
      <c r="E934" s="138" t="s">
        <v>569</v>
      </c>
      <c r="F934" s="139"/>
      <c r="G934" s="98">
        <f>G935</f>
        <v>2.4</v>
      </c>
    </row>
    <row r="935" spans="1:7" ht="27.75" customHeight="1">
      <c r="A935" s="74" t="s">
        <v>51</v>
      </c>
      <c r="B935" s="75"/>
      <c r="C935" s="75" t="s">
        <v>448</v>
      </c>
      <c r="D935" s="75" t="s">
        <v>43</v>
      </c>
      <c r="E935" s="138" t="s">
        <v>569</v>
      </c>
      <c r="F935" s="139">
        <v>200</v>
      </c>
      <c r="G935" s="98">
        <v>2.4</v>
      </c>
    </row>
    <row r="936" spans="1:7" ht="75" hidden="1">
      <c r="A936" s="28" t="s">
        <v>823</v>
      </c>
      <c r="B936" s="78"/>
      <c r="C936" s="78" t="s">
        <v>116</v>
      </c>
      <c r="D936" s="78" t="s">
        <v>43</v>
      </c>
      <c r="E936" s="81" t="s">
        <v>824</v>
      </c>
      <c r="F936" s="91"/>
      <c r="G936" s="82">
        <f>G937</f>
        <v>0</v>
      </c>
    </row>
    <row r="937" spans="1:7" ht="30" hidden="1">
      <c r="A937" s="28" t="s">
        <v>51</v>
      </c>
      <c r="B937" s="78"/>
      <c r="C937" s="78" t="s">
        <v>116</v>
      </c>
      <c r="D937" s="78" t="s">
        <v>43</v>
      </c>
      <c r="E937" s="81" t="s">
        <v>824</v>
      </c>
      <c r="F937" s="91">
        <v>200</v>
      </c>
      <c r="G937" s="82"/>
    </row>
    <row r="938" spans="1:7" ht="45">
      <c r="A938" s="74" t="s">
        <v>836</v>
      </c>
      <c r="B938" s="75"/>
      <c r="C938" s="75" t="s">
        <v>116</v>
      </c>
      <c r="D938" s="75" t="s">
        <v>43</v>
      </c>
      <c r="E938" s="139" t="s">
        <v>426</v>
      </c>
      <c r="F938" s="139"/>
      <c r="G938" s="98">
        <f>G939+G940</f>
        <v>8000</v>
      </c>
    </row>
    <row r="939" spans="1:7" ht="30">
      <c r="A939" s="74" t="s">
        <v>51</v>
      </c>
      <c r="B939" s="75"/>
      <c r="C939" s="75" t="s">
        <v>116</v>
      </c>
      <c r="D939" s="75" t="s">
        <v>43</v>
      </c>
      <c r="E939" s="139" t="s">
        <v>426</v>
      </c>
      <c r="F939" s="139">
        <v>200</v>
      </c>
      <c r="G939" s="98">
        <v>3687.5</v>
      </c>
    </row>
    <row r="940" spans="1:7" ht="30">
      <c r="A940" s="74" t="s">
        <v>71</v>
      </c>
      <c r="B940" s="75"/>
      <c r="C940" s="75" t="s">
        <v>116</v>
      </c>
      <c r="D940" s="75" t="s">
        <v>43</v>
      </c>
      <c r="E940" s="139" t="s">
        <v>426</v>
      </c>
      <c r="F940" s="139">
        <v>600</v>
      </c>
      <c r="G940" s="98">
        <v>4312.5</v>
      </c>
    </row>
    <row r="941" spans="1:7" ht="45" hidden="1">
      <c r="A941" s="74" t="s">
        <v>427</v>
      </c>
      <c r="B941" s="75"/>
      <c r="C941" s="75" t="s">
        <v>116</v>
      </c>
      <c r="D941" s="75" t="s">
        <v>43</v>
      </c>
      <c r="E941" s="139" t="s">
        <v>428</v>
      </c>
      <c r="F941" s="139"/>
      <c r="G941" s="98">
        <f>G942</f>
        <v>0</v>
      </c>
    </row>
    <row r="942" spans="1:7" ht="30" hidden="1">
      <c r="A942" s="74" t="s">
        <v>51</v>
      </c>
      <c r="B942" s="75"/>
      <c r="C942" s="75" t="s">
        <v>116</v>
      </c>
      <c r="D942" s="75" t="s">
        <v>43</v>
      </c>
      <c r="E942" s="139" t="s">
        <v>428</v>
      </c>
      <c r="F942" s="139">
        <v>200</v>
      </c>
      <c r="G942" s="98"/>
    </row>
    <row r="943" spans="1:7" ht="30">
      <c r="A943" s="74" t="s">
        <v>592</v>
      </c>
      <c r="B943" s="75"/>
      <c r="C943" s="75" t="s">
        <v>448</v>
      </c>
      <c r="D943" s="75" t="s">
        <v>43</v>
      </c>
      <c r="E943" s="138" t="s">
        <v>593</v>
      </c>
      <c r="F943" s="139"/>
      <c r="G943" s="98">
        <f>G944</f>
        <v>300</v>
      </c>
    </row>
    <row r="944" spans="1:7" ht="30">
      <c r="A944" s="74" t="s">
        <v>71</v>
      </c>
      <c r="B944" s="75"/>
      <c r="C944" s="75" t="s">
        <v>448</v>
      </c>
      <c r="D944" s="75" t="s">
        <v>43</v>
      </c>
      <c r="E944" s="138" t="s">
        <v>593</v>
      </c>
      <c r="F944" s="139">
        <v>600</v>
      </c>
      <c r="G944" s="98">
        <v>300</v>
      </c>
    </row>
    <row r="945" spans="1:7" ht="45">
      <c r="A945" s="74" t="s">
        <v>25</v>
      </c>
      <c r="B945" s="75"/>
      <c r="C945" s="75" t="s">
        <v>116</v>
      </c>
      <c r="D945" s="75" t="s">
        <v>43</v>
      </c>
      <c r="E945" s="139" t="s">
        <v>409</v>
      </c>
      <c r="F945" s="75"/>
      <c r="G945" s="98">
        <f>SUM(G946)</f>
        <v>144001.6</v>
      </c>
    </row>
    <row r="946" spans="1:7" ht="13.5" customHeight="1">
      <c r="A946" s="74" t="s">
        <v>429</v>
      </c>
      <c r="B946" s="75"/>
      <c r="C946" s="75" t="s">
        <v>116</v>
      </c>
      <c r="D946" s="75" t="s">
        <v>43</v>
      </c>
      <c r="E946" s="139" t="s">
        <v>430</v>
      </c>
      <c r="F946" s="75"/>
      <c r="G946" s="98">
        <f>G947</f>
        <v>144001.6</v>
      </c>
    </row>
    <row r="947" spans="1:7" ht="30">
      <c r="A947" s="74" t="s">
        <v>71</v>
      </c>
      <c r="B947" s="75"/>
      <c r="C947" s="75" t="s">
        <v>116</v>
      </c>
      <c r="D947" s="75" t="s">
        <v>43</v>
      </c>
      <c r="E947" s="139" t="s">
        <v>430</v>
      </c>
      <c r="F947" s="75" t="s">
        <v>125</v>
      </c>
      <c r="G947" s="98">
        <v>144001.6</v>
      </c>
    </row>
    <row r="948" spans="1:7" ht="15">
      <c r="A948" s="74" t="s">
        <v>156</v>
      </c>
      <c r="B948" s="75"/>
      <c r="C948" s="75" t="s">
        <v>116</v>
      </c>
      <c r="D948" s="75" t="s">
        <v>43</v>
      </c>
      <c r="E948" s="70" t="s">
        <v>465</v>
      </c>
      <c r="F948" s="75"/>
      <c r="G948" s="98">
        <f>SUM(G949)</f>
        <v>2845</v>
      </c>
    </row>
    <row r="949" spans="1:7" ht="15">
      <c r="A949" s="74" t="s">
        <v>429</v>
      </c>
      <c r="B949" s="75"/>
      <c r="C949" s="75" t="s">
        <v>116</v>
      </c>
      <c r="D949" s="75" t="s">
        <v>43</v>
      </c>
      <c r="E949" s="70" t="s">
        <v>431</v>
      </c>
      <c r="F949" s="75"/>
      <c r="G949" s="98">
        <f>G951+G953+G955</f>
        <v>2845</v>
      </c>
    </row>
    <row r="950" spans="1:7" ht="16.5" customHeight="1" hidden="1">
      <c r="A950" s="74" t="s">
        <v>413</v>
      </c>
      <c r="B950" s="75"/>
      <c r="C950" s="75" t="s">
        <v>116</v>
      </c>
      <c r="D950" s="75" t="s">
        <v>43</v>
      </c>
      <c r="E950" s="70" t="s">
        <v>432</v>
      </c>
      <c r="F950" s="75"/>
      <c r="G950" s="98">
        <f>G951</f>
        <v>0</v>
      </c>
    </row>
    <row r="951" spans="1:7" ht="30" hidden="1">
      <c r="A951" s="74" t="s">
        <v>71</v>
      </c>
      <c r="B951" s="75"/>
      <c r="C951" s="75" t="s">
        <v>116</v>
      </c>
      <c r="D951" s="75" t="s">
        <v>43</v>
      </c>
      <c r="E951" s="70" t="s">
        <v>432</v>
      </c>
      <c r="F951" s="75" t="s">
        <v>125</v>
      </c>
      <c r="G951" s="98"/>
    </row>
    <row r="952" spans="1:7" ht="15" hidden="1">
      <c r="A952" s="74" t="s">
        <v>415</v>
      </c>
      <c r="B952" s="75"/>
      <c r="C952" s="75" t="s">
        <v>116</v>
      </c>
      <c r="D952" s="75" t="s">
        <v>43</v>
      </c>
      <c r="E952" s="70" t="s">
        <v>433</v>
      </c>
      <c r="F952" s="75"/>
      <c r="G952" s="98">
        <f>G953</f>
        <v>0</v>
      </c>
    </row>
    <row r="953" spans="1:7" ht="30" hidden="1">
      <c r="A953" s="74" t="s">
        <v>71</v>
      </c>
      <c r="B953" s="75"/>
      <c r="C953" s="75" t="s">
        <v>116</v>
      </c>
      <c r="D953" s="75" t="s">
        <v>43</v>
      </c>
      <c r="E953" s="70" t="s">
        <v>433</v>
      </c>
      <c r="F953" s="75" t="s">
        <v>125</v>
      </c>
      <c r="G953" s="98"/>
    </row>
    <row r="954" spans="1:7" ht="15">
      <c r="A954" s="74" t="s">
        <v>417</v>
      </c>
      <c r="B954" s="75"/>
      <c r="C954" s="75" t="s">
        <v>116</v>
      </c>
      <c r="D954" s="75" t="s">
        <v>43</v>
      </c>
      <c r="E954" s="70" t="s">
        <v>434</v>
      </c>
      <c r="F954" s="75"/>
      <c r="G954" s="98">
        <f>G955</f>
        <v>2845</v>
      </c>
    </row>
    <row r="955" spans="1:7" ht="27.75" customHeight="1">
      <c r="A955" s="74" t="s">
        <v>71</v>
      </c>
      <c r="B955" s="75"/>
      <c r="C955" s="75" t="s">
        <v>116</v>
      </c>
      <c r="D955" s="75" t="s">
        <v>43</v>
      </c>
      <c r="E955" s="70" t="s">
        <v>434</v>
      </c>
      <c r="F955" s="75" t="s">
        <v>125</v>
      </c>
      <c r="G955" s="98">
        <v>2845</v>
      </c>
    </row>
    <row r="956" spans="1:7" ht="28.5" customHeight="1">
      <c r="A956" s="74" t="s">
        <v>44</v>
      </c>
      <c r="B956" s="75"/>
      <c r="C956" s="75" t="s">
        <v>116</v>
      </c>
      <c r="D956" s="75" t="s">
        <v>43</v>
      </c>
      <c r="E956" s="70" t="s">
        <v>419</v>
      </c>
      <c r="F956" s="70"/>
      <c r="G956" s="98">
        <f>SUM(G957+G962)</f>
        <v>135325</v>
      </c>
    </row>
    <row r="957" spans="1:7" ht="18" customHeight="1">
      <c r="A957" s="74" t="s">
        <v>429</v>
      </c>
      <c r="B957" s="75"/>
      <c r="C957" s="75" t="s">
        <v>116</v>
      </c>
      <c r="D957" s="75" t="s">
        <v>43</v>
      </c>
      <c r="E957" s="70" t="s">
        <v>435</v>
      </c>
      <c r="F957" s="70"/>
      <c r="G957" s="98">
        <f>G958+G959+G961+G960</f>
        <v>125105.2</v>
      </c>
    </row>
    <row r="958" spans="1:7" ht="48" customHeight="1">
      <c r="A958" s="22" t="s">
        <v>50</v>
      </c>
      <c r="B958" s="75"/>
      <c r="C958" s="75" t="s">
        <v>116</v>
      </c>
      <c r="D958" s="75" t="s">
        <v>43</v>
      </c>
      <c r="E958" s="70" t="s">
        <v>435</v>
      </c>
      <c r="F958" s="75" t="s">
        <v>90</v>
      </c>
      <c r="G958" s="98">
        <v>64067.9</v>
      </c>
    </row>
    <row r="959" spans="1:7" ht="30">
      <c r="A959" s="74" t="s">
        <v>51</v>
      </c>
      <c r="B959" s="75"/>
      <c r="C959" s="75" t="s">
        <v>116</v>
      </c>
      <c r="D959" s="75" t="s">
        <v>43</v>
      </c>
      <c r="E959" s="70" t="s">
        <v>435</v>
      </c>
      <c r="F959" s="75" t="s">
        <v>92</v>
      </c>
      <c r="G959" s="98">
        <v>48166.5</v>
      </c>
    </row>
    <row r="960" spans="1:7" ht="15" hidden="1">
      <c r="A960" s="74" t="s">
        <v>41</v>
      </c>
      <c r="B960" s="75"/>
      <c r="C960" s="75" t="s">
        <v>116</v>
      </c>
      <c r="D960" s="75" t="s">
        <v>43</v>
      </c>
      <c r="E960" s="70" t="s">
        <v>435</v>
      </c>
      <c r="F960" s="75" t="s">
        <v>100</v>
      </c>
      <c r="G960" s="98"/>
    </row>
    <row r="961" spans="1:7" ht="15">
      <c r="A961" s="74" t="s">
        <v>21</v>
      </c>
      <c r="B961" s="75"/>
      <c r="C961" s="75" t="s">
        <v>116</v>
      </c>
      <c r="D961" s="75" t="s">
        <v>43</v>
      </c>
      <c r="E961" s="70" t="s">
        <v>435</v>
      </c>
      <c r="F961" s="75" t="s">
        <v>97</v>
      </c>
      <c r="G961" s="98">
        <v>12870.8</v>
      </c>
    </row>
    <row r="962" spans="1:7" ht="15">
      <c r="A962" s="74" t="s">
        <v>436</v>
      </c>
      <c r="B962" s="75"/>
      <c r="C962" s="75" t="s">
        <v>116</v>
      </c>
      <c r="D962" s="75" t="s">
        <v>43</v>
      </c>
      <c r="E962" s="139" t="s">
        <v>437</v>
      </c>
      <c r="F962" s="139"/>
      <c r="G962" s="98">
        <f>G963+G964+G965</f>
        <v>10219.8</v>
      </c>
    </row>
    <row r="963" spans="1:7" ht="45">
      <c r="A963" s="22" t="s">
        <v>50</v>
      </c>
      <c r="B963" s="75"/>
      <c r="C963" s="75" t="s">
        <v>116</v>
      </c>
      <c r="D963" s="75" t="s">
        <v>43</v>
      </c>
      <c r="E963" s="139" t="s">
        <v>437</v>
      </c>
      <c r="F963" s="139">
        <v>100</v>
      </c>
      <c r="G963" s="98">
        <v>5493.5</v>
      </c>
    </row>
    <row r="964" spans="1:7" ht="30">
      <c r="A964" s="74" t="s">
        <v>51</v>
      </c>
      <c r="B964" s="75"/>
      <c r="C964" s="75" t="s">
        <v>116</v>
      </c>
      <c r="D964" s="75" t="s">
        <v>43</v>
      </c>
      <c r="E964" s="139" t="s">
        <v>437</v>
      </c>
      <c r="F964" s="139">
        <v>200</v>
      </c>
      <c r="G964" s="98">
        <v>3547.3</v>
      </c>
    </row>
    <row r="965" spans="1:7" ht="15">
      <c r="A965" s="74" t="s">
        <v>21</v>
      </c>
      <c r="B965" s="75"/>
      <c r="C965" s="75" t="s">
        <v>116</v>
      </c>
      <c r="D965" s="75" t="s">
        <v>43</v>
      </c>
      <c r="E965" s="139" t="s">
        <v>437</v>
      </c>
      <c r="F965" s="139">
        <v>800</v>
      </c>
      <c r="G965" s="98">
        <v>1179</v>
      </c>
    </row>
    <row r="966" spans="1:7" ht="30">
      <c r="A966" s="74" t="s">
        <v>421</v>
      </c>
      <c r="B966" s="75"/>
      <c r="C966" s="75" t="s">
        <v>116</v>
      </c>
      <c r="D966" s="75" t="s">
        <v>43</v>
      </c>
      <c r="E966" s="70" t="s">
        <v>422</v>
      </c>
      <c r="F966" s="75"/>
      <c r="G966" s="98">
        <f>G967</f>
        <v>8052.200000000001</v>
      </c>
    </row>
    <row r="967" spans="1:7" ht="15">
      <c r="A967" s="74" t="s">
        <v>34</v>
      </c>
      <c r="B967" s="75"/>
      <c r="C967" s="75" t="s">
        <v>116</v>
      </c>
      <c r="D967" s="75" t="s">
        <v>43</v>
      </c>
      <c r="E967" s="70" t="s">
        <v>423</v>
      </c>
      <c r="F967" s="75"/>
      <c r="G967" s="98">
        <f>SUM(G968:G969)</f>
        <v>8052.200000000001</v>
      </c>
    </row>
    <row r="968" spans="1:7" ht="30">
      <c r="A968" s="74" t="s">
        <v>51</v>
      </c>
      <c r="B968" s="75"/>
      <c r="C968" s="75" t="s">
        <v>116</v>
      </c>
      <c r="D968" s="75" t="s">
        <v>43</v>
      </c>
      <c r="E968" s="70" t="s">
        <v>423</v>
      </c>
      <c r="F968" s="75" t="s">
        <v>92</v>
      </c>
      <c r="G968" s="98">
        <v>5957.8</v>
      </c>
    </row>
    <row r="969" spans="1:7" ht="30">
      <c r="A969" s="74" t="s">
        <v>71</v>
      </c>
      <c r="B969" s="75"/>
      <c r="C969" s="75" t="s">
        <v>116</v>
      </c>
      <c r="D969" s="75" t="s">
        <v>43</v>
      </c>
      <c r="E969" s="70" t="s">
        <v>423</v>
      </c>
      <c r="F969" s="75" t="s">
        <v>125</v>
      </c>
      <c r="G969" s="98">
        <v>2094.4</v>
      </c>
    </row>
    <row r="970" spans="1:7" ht="30">
      <c r="A970" s="196" t="s">
        <v>747</v>
      </c>
      <c r="B970" s="197"/>
      <c r="C970" s="198" t="s">
        <v>116</v>
      </c>
      <c r="D970" s="198" t="s">
        <v>43</v>
      </c>
      <c r="E970" s="199" t="s">
        <v>15</v>
      </c>
      <c r="F970" s="198"/>
      <c r="G970" s="200">
        <f>G973</f>
        <v>224.5</v>
      </c>
    </row>
    <row r="971" spans="1:7" ht="15">
      <c r="A971" s="196" t="s">
        <v>85</v>
      </c>
      <c r="B971" s="198"/>
      <c r="C971" s="198" t="s">
        <v>116</v>
      </c>
      <c r="D971" s="198" t="s">
        <v>43</v>
      </c>
      <c r="E971" s="199" t="s">
        <v>67</v>
      </c>
      <c r="F971" s="198"/>
      <c r="G971" s="200">
        <f>G972</f>
        <v>224.5</v>
      </c>
    </row>
    <row r="972" spans="1:7" ht="15">
      <c r="A972" s="141" t="s">
        <v>34</v>
      </c>
      <c r="B972" s="198"/>
      <c r="C972" s="198" t="s">
        <v>116</v>
      </c>
      <c r="D972" s="198" t="s">
        <v>43</v>
      </c>
      <c r="E972" s="199" t="s">
        <v>614</v>
      </c>
      <c r="F972" s="198"/>
      <c r="G972" s="200">
        <f>G973</f>
        <v>224.5</v>
      </c>
    </row>
    <row r="973" spans="1:7" ht="15">
      <c r="A973" s="141" t="s">
        <v>36</v>
      </c>
      <c r="B973" s="198"/>
      <c r="C973" s="198" t="s">
        <v>116</v>
      </c>
      <c r="D973" s="198" t="s">
        <v>43</v>
      </c>
      <c r="E973" s="199" t="s">
        <v>615</v>
      </c>
      <c r="F973" s="198"/>
      <c r="G973" s="200">
        <f>G974+G975</f>
        <v>224.5</v>
      </c>
    </row>
    <row r="974" spans="1:7" ht="30">
      <c r="A974" s="141" t="s">
        <v>51</v>
      </c>
      <c r="B974" s="198"/>
      <c r="C974" s="198" t="s">
        <v>116</v>
      </c>
      <c r="D974" s="198" t="s">
        <v>43</v>
      </c>
      <c r="E974" s="199" t="s">
        <v>615</v>
      </c>
      <c r="F974" s="198" t="s">
        <v>92</v>
      </c>
      <c r="G974" s="200">
        <v>54.5</v>
      </c>
    </row>
    <row r="975" spans="1:7" ht="30">
      <c r="A975" s="141" t="s">
        <v>71</v>
      </c>
      <c r="B975" s="198"/>
      <c r="C975" s="198" t="s">
        <v>116</v>
      </c>
      <c r="D975" s="198" t="s">
        <v>43</v>
      </c>
      <c r="E975" s="199" t="s">
        <v>615</v>
      </c>
      <c r="F975" s="198" t="s">
        <v>125</v>
      </c>
      <c r="G975" s="200">
        <v>170</v>
      </c>
    </row>
    <row r="976" spans="1:7" ht="15">
      <c r="A976" s="74" t="s">
        <v>117</v>
      </c>
      <c r="B976" s="75"/>
      <c r="C976" s="75" t="s">
        <v>116</v>
      </c>
      <c r="D976" s="75" t="s">
        <v>53</v>
      </c>
      <c r="E976" s="75"/>
      <c r="F976" s="75"/>
      <c r="G976" s="98">
        <f>G977</f>
        <v>75130.29999999999</v>
      </c>
    </row>
    <row r="977" spans="1:7" ht="30">
      <c r="A977" s="74" t="s">
        <v>751</v>
      </c>
      <c r="B977" s="75"/>
      <c r="C977" s="75" t="s">
        <v>116</v>
      </c>
      <c r="D977" s="75" t="s">
        <v>53</v>
      </c>
      <c r="E977" s="97" t="s">
        <v>403</v>
      </c>
      <c r="F977" s="75"/>
      <c r="G977" s="98">
        <f>G981+G978+G988+G984</f>
        <v>75130.29999999999</v>
      </c>
    </row>
    <row r="978" spans="1:7" ht="15">
      <c r="A978" s="74" t="s">
        <v>34</v>
      </c>
      <c r="B978" s="75"/>
      <c r="C978" s="75" t="s">
        <v>116</v>
      </c>
      <c r="D978" s="75" t="s">
        <v>53</v>
      </c>
      <c r="E978" s="138" t="s">
        <v>404</v>
      </c>
      <c r="F978" s="75"/>
      <c r="G978" s="98">
        <f>G979</f>
        <v>222.8</v>
      </c>
    </row>
    <row r="979" spans="1:7" ht="15">
      <c r="A979" s="74" t="s">
        <v>438</v>
      </c>
      <c r="B979" s="75"/>
      <c r="C979" s="75" t="s">
        <v>116</v>
      </c>
      <c r="D979" s="75" t="s">
        <v>53</v>
      </c>
      <c r="E979" s="97" t="s">
        <v>570</v>
      </c>
      <c r="F979" s="75"/>
      <c r="G979" s="98">
        <f>G980</f>
        <v>222.8</v>
      </c>
    </row>
    <row r="980" spans="1:7" ht="30">
      <c r="A980" s="74" t="s">
        <v>71</v>
      </c>
      <c r="B980" s="75"/>
      <c r="C980" s="75" t="s">
        <v>116</v>
      </c>
      <c r="D980" s="75" t="s">
        <v>53</v>
      </c>
      <c r="E980" s="97" t="s">
        <v>570</v>
      </c>
      <c r="F980" s="75" t="s">
        <v>125</v>
      </c>
      <c r="G980" s="98">
        <v>222.8</v>
      </c>
    </row>
    <row r="981" spans="1:7" ht="45">
      <c r="A981" s="74" t="s">
        <v>25</v>
      </c>
      <c r="B981" s="75"/>
      <c r="C981" s="75" t="s">
        <v>116</v>
      </c>
      <c r="D981" s="75" t="s">
        <v>53</v>
      </c>
      <c r="E981" s="138" t="s">
        <v>409</v>
      </c>
      <c r="F981" s="75"/>
      <c r="G981" s="98">
        <f>SUM(G982)</f>
        <v>73378.4</v>
      </c>
    </row>
    <row r="982" spans="1:7" ht="15">
      <c r="A982" s="74" t="s">
        <v>438</v>
      </c>
      <c r="B982" s="75"/>
      <c r="C982" s="75" t="s">
        <v>116</v>
      </c>
      <c r="D982" s="75" t="s">
        <v>53</v>
      </c>
      <c r="E982" s="138" t="s">
        <v>439</v>
      </c>
      <c r="F982" s="75"/>
      <c r="G982" s="98">
        <f>G983</f>
        <v>73378.4</v>
      </c>
    </row>
    <row r="983" spans="1:7" ht="30">
      <c r="A983" s="74" t="s">
        <v>679</v>
      </c>
      <c r="B983" s="75"/>
      <c r="C983" s="75" t="s">
        <v>116</v>
      </c>
      <c r="D983" s="75" t="s">
        <v>53</v>
      </c>
      <c r="E983" s="138" t="s">
        <v>439</v>
      </c>
      <c r="F983" s="75" t="s">
        <v>125</v>
      </c>
      <c r="G983" s="98">
        <v>73378.4</v>
      </c>
    </row>
    <row r="984" spans="1:7" ht="15">
      <c r="A984" s="28" t="s">
        <v>156</v>
      </c>
      <c r="B984" s="78"/>
      <c r="C984" s="75" t="s">
        <v>116</v>
      </c>
      <c r="D984" s="75" t="s">
        <v>53</v>
      </c>
      <c r="E984" s="77" t="s">
        <v>465</v>
      </c>
      <c r="F984" s="78"/>
      <c r="G984" s="82">
        <f>G985</f>
        <v>643.4</v>
      </c>
    </row>
    <row r="985" spans="1:7" ht="15">
      <c r="A985" s="28" t="s">
        <v>438</v>
      </c>
      <c r="B985" s="78"/>
      <c r="C985" s="75" t="s">
        <v>116</v>
      </c>
      <c r="D985" s="75" t="s">
        <v>53</v>
      </c>
      <c r="E985" s="77" t="s">
        <v>825</v>
      </c>
      <c r="F985" s="78"/>
      <c r="G985" s="82">
        <f>G986</f>
        <v>643.4</v>
      </c>
    </row>
    <row r="986" spans="1:7" ht="15">
      <c r="A986" s="28" t="s">
        <v>417</v>
      </c>
      <c r="B986" s="78"/>
      <c r="C986" s="75" t="s">
        <v>116</v>
      </c>
      <c r="D986" s="75" t="s">
        <v>53</v>
      </c>
      <c r="E986" s="77" t="s">
        <v>826</v>
      </c>
      <c r="F986" s="78"/>
      <c r="G986" s="82">
        <f>G987</f>
        <v>643.4</v>
      </c>
    </row>
    <row r="987" spans="1:7" ht="30">
      <c r="A987" s="28" t="s">
        <v>71</v>
      </c>
      <c r="B987" s="78"/>
      <c r="C987" s="75" t="s">
        <v>116</v>
      </c>
      <c r="D987" s="75" t="s">
        <v>53</v>
      </c>
      <c r="E987" s="77" t="s">
        <v>826</v>
      </c>
      <c r="F987" s="78" t="s">
        <v>125</v>
      </c>
      <c r="G987" s="82">
        <v>643.4</v>
      </c>
    </row>
    <row r="988" spans="1:7" ht="30">
      <c r="A988" s="74" t="s">
        <v>421</v>
      </c>
      <c r="B988" s="75"/>
      <c r="C988" s="75" t="s">
        <v>116</v>
      </c>
      <c r="D988" s="75" t="s">
        <v>53</v>
      </c>
      <c r="E988" s="97" t="s">
        <v>422</v>
      </c>
      <c r="F988" s="75"/>
      <c r="G988" s="98">
        <f>G989</f>
        <v>885.7</v>
      </c>
    </row>
    <row r="989" spans="1:7" ht="15">
      <c r="A989" s="74" t="s">
        <v>34</v>
      </c>
      <c r="B989" s="75"/>
      <c r="C989" s="75" t="s">
        <v>116</v>
      </c>
      <c r="D989" s="75" t="s">
        <v>53</v>
      </c>
      <c r="E989" s="97" t="s">
        <v>423</v>
      </c>
      <c r="F989" s="75"/>
      <c r="G989" s="98">
        <f>SUM(G990)</f>
        <v>885.7</v>
      </c>
    </row>
    <row r="990" spans="1:7" ht="30">
      <c r="A990" s="74" t="s">
        <v>71</v>
      </c>
      <c r="B990" s="75"/>
      <c r="C990" s="75" t="s">
        <v>116</v>
      </c>
      <c r="D990" s="75" t="s">
        <v>53</v>
      </c>
      <c r="E990" s="97" t="s">
        <v>423</v>
      </c>
      <c r="F990" s="75" t="s">
        <v>125</v>
      </c>
      <c r="G990" s="98">
        <v>885.7</v>
      </c>
    </row>
    <row r="991" spans="1:7" ht="15">
      <c r="A991" s="74" t="s">
        <v>440</v>
      </c>
      <c r="B991" s="75"/>
      <c r="C991" s="75" t="s">
        <v>116</v>
      </c>
      <c r="D991" s="75" t="s">
        <v>116</v>
      </c>
      <c r="E991" s="75"/>
      <c r="F991" s="75"/>
      <c r="G991" s="98">
        <f>SUM(G1004+G1007+G1010)+G992+G998+G1037</f>
        <v>29716.1</v>
      </c>
    </row>
    <row r="992" spans="1:7" ht="30">
      <c r="A992" s="74" t="s">
        <v>773</v>
      </c>
      <c r="B992" s="75"/>
      <c r="C992" s="75" t="s">
        <v>116</v>
      </c>
      <c r="D992" s="75" t="s">
        <v>116</v>
      </c>
      <c r="E992" s="69" t="s">
        <v>226</v>
      </c>
      <c r="F992" s="75"/>
      <c r="G992" s="98">
        <f>SUM(G993)</f>
        <v>20122.9</v>
      </c>
    </row>
    <row r="993" spans="1:7" ht="45">
      <c r="A993" s="74" t="s">
        <v>551</v>
      </c>
      <c r="B993" s="75"/>
      <c r="C993" s="75" t="s">
        <v>116</v>
      </c>
      <c r="D993" s="75" t="s">
        <v>116</v>
      </c>
      <c r="E993" s="69" t="s">
        <v>676</v>
      </c>
      <c r="F993" s="75"/>
      <c r="G993" s="98">
        <f>SUM(G994)</f>
        <v>20122.9</v>
      </c>
    </row>
    <row r="994" spans="1:7" ht="15">
      <c r="A994" s="74" t="s">
        <v>697</v>
      </c>
      <c r="B994" s="75"/>
      <c r="C994" s="75" t="s">
        <v>116</v>
      </c>
      <c r="D994" s="75" t="s">
        <v>116</v>
      </c>
      <c r="E994" s="75" t="s">
        <v>698</v>
      </c>
      <c r="F994" s="75"/>
      <c r="G994" s="98">
        <f>SUM(G995:G997)</f>
        <v>20122.9</v>
      </c>
    </row>
    <row r="995" spans="1:7" ht="30">
      <c r="A995" s="74" t="s">
        <v>51</v>
      </c>
      <c r="B995" s="75"/>
      <c r="C995" s="75" t="s">
        <v>116</v>
      </c>
      <c r="D995" s="75" t="s">
        <v>116</v>
      </c>
      <c r="E995" s="75" t="s">
        <v>698</v>
      </c>
      <c r="F995" s="71" t="s">
        <v>92</v>
      </c>
      <c r="G995" s="98">
        <v>2524</v>
      </c>
    </row>
    <row r="996" spans="1:7" ht="30">
      <c r="A996" s="74" t="s">
        <v>679</v>
      </c>
      <c r="B996" s="75"/>
      <c r="C996" s="75" t="s">
        <v>116</v>
      </c>
      <c r="D996" s="75" t="s">
        <v>116</v>
      </c>
      <c r="E996" s="75" t="s">
        <v>698</v>
      </c>
      <c r="F996" s="71" t="s">
        <v>125</v>
      </c>
      <c r="G996" s="98">
        <v>4909.5</v>
      </c>
    </row>
    <row r="997" spans="1:7" ht="15">
      <c r="A997" s="74" t="s">
        <v>21</v>
      </c>
      <c r="B997" s="75"/>
      <c r="C997" s="75" t="s">
        <v>116</v>
      </c>
      <c r="D997" s="75" t="s">
        <v>116</v>
      </c>
      <c r="E997" s="75" t="s">
        <v>698</v>
      </c>
      <c r="F997" s="71" t="s">
        <v>97</v>
      </c>
      <c r="G997" s="98">
        <v>12689.4</v>
      </c>
    </row>
    <row r="998" spans="1:7" ht="30">
      <c r="A998" s="28" t="s">
        <v>827</v>
      </c>
      <c r="B998" s="78"/>
      <c r="C998" s="78" t="s">
        <v>116</v>
      </c>
      <c r="D998" s="78" t="s">
        <v>116</v>
      </c>
      <c r="E998" s="77" t="s">
        <v>828</v>
      </c>
      <c r="F998" s="78"/>
      <c r="G998" s="82">
        <f>G999</f>
        <v>338.6</v>
      </c>
    </row>
    <row r="999" spans="1:7" ht="45">
      <c r="A999" s="28" t="s">
        <v>551</v>
      </c>
      <c r="B999" s="78"/>
      <c r="C999" s="78" t="s">
        <v>116</v>
      </c>
      <c r="D999" s="78" t="s">
        <v>116</v>
      </c>
      <c r="E999" s="77" t="s">
        <v>829</v>
      </c>
      <c r="F999" s="78"/>
      <c r="G999" s="82">
        <f>G1000</f>
        <v>338.6</v>
      </c>
    </row>
    <row r="1000" spans="1:7" ht="15">
      <c r="A1000" s="28" t="s">
        <v>830</v>
      </c>
      <c r="B1000" s="78"/>
      <c r="C1000" s="78" t="s">
        <v>116</v>
      </c>
      <c r="D1000" s="78" t="s">
        <v>116</v>
      </c>
      <c r="E1000" s="77" t="s">
        <v>831</v>
      </c>
      <c r="F1000" s="78"/>
      <c r="G1000" s="82">
        <f>SUM(G1001:G1003)</f>
        <v>338.6</v>
      </c>
    </row>
    <row r="1001" spans="1:7" ht="45">
      <c r="A1001" s="28" t="s">
        <v>551</v>
      </c>
      <c r="B1001" s="78"/>
      <c r="C1001" s="78" t="s">
        <v>116</v>
      </c>
      <c r="D1001" s="78" t="s">
        <v>116</v>
      </c>
      <c r="E1001" s="77" t="s">
        <v>831</v>
      </c>
      <c r="F1001" s="78" t="s">
        <v>90</v>
      </c>
      <c r="G1001" s="82">
        <v>35</v>
      </c>
    </row>
    <row r="1002" spans="1:7" ht="30">
      <c r="A1002" s="28" t="s">
        <v>51</v>
      </c>
      <c r="B1002" s="78"/>
      <c r="C1002" s="78" t="s">
        <v>116</v>
      </c>
      <c r="D1002" s="78" t="s">
        <v>116</v>
      </c>
      <c r="E1002" s="77" t="s">
        <v>831</v>
      </c>
      <c r="F1002" s="78" t="s">
        <v>92</v>
      </c>
      <c r="G1002" s="82">
        <v>253.6</v>
      </c>
    </row>
    <row r="1003" spans="1:7" ht="15">
      <c r="A1003" s="28" t="s">
        <v>41</v>
      </c>
      <c r="B1003" s="78"/>
      <c r="C1003" s="78" t="s">
        <v>116</v>
      </c>
      <c r="D1003" s="78" t="s">
        <v>116</v>
      </c>
      <c r="E1003" s="77" t="s">
        <v>831</v>
      </c>
      <c r="F1003" s="78" t="s">
        <v>100</v>
      </c>
      <c r="G1003" s="82">
        <v>50</v>
      </c>
    </row>
    <row r="1004" spans="1:7" ht="30">
      <c r="A1004" s="74" t="s">
        <v>973</v>
      </c>
      <c r="B1004" s="71"/>
      <c r="C1004" s="71" t="s">
        <v>116</v>
      </c>
      <c r="D1004" s="71" t="s">
        <v>116</v>
      </c>
      <c r="E1004" s="71" t="s">
        <v>255</v>
      </c>
      <c r="F1004" s="71"/>
      <c r="G1004" s="72">
        <f>G1005</f>
        <v>78</v>
      </c>
    </row>
    <row r="1005" spans="1:7" ht="15">
      <c r="A1005" s="74" t="s">
        <v>34</v>
      </c>
      <c r="B1005" s="71"/>
      <c r="C1005" s="71" t="s">
        <v>116</v>
      </c>
      <c r="D1005" s="71" t="s">
        <v>116</v>
      </c>
      <c r="E1005" s="71" t="s">
        <v>441</v>
      </c>
      <c r="F1005" s="71"/>
      <c r="G1005" s="72">
        <f>SUM(G1006)</f>
        <v>78</v>
      </c>
    </row>
    <row r="1006" spans="1:7" ht="30">
      <c r="A1006" s="74" t="s">
        <v>51</v>
      </c>
      <c r="B1006" s="71"/>
      <c r="C1006" s="71" t="s">
        <v>116</v>
      </c>
      <c r="D1006" s="71" t="s">
        <v>116</v>
      </c>
      <c r="E1006" s="71" t="s">
        <v>441</v>
      </c>
      <c r="F1006" s="71" t="s">
        <v>92</v>
      </c>
      <c r="G1006" s="72">
        <v>78</v>
      </c>
    </row>
    <row r="1007" spans="1:7" ht="45">
      <c r="A1007" s="74" t="s">
        <v>972</v>
      </c>
      <c r="B1007" s="71"/>
      <c r="C1007" s="71" t="s">
        <v>116</v>
      </c>
      <c r="D1007" s="71" t="s">
        <v>116</v>
      </c>
      <c r="E1007" s="71" t="s">
        <v>443</v>
      </c>
      <c r="F1007" s="71"/>
      <c r="G1007" s="72">
        <f>G1008</f>
        <v>78.5</v>
      </c>
    </row>
    <row r="1008" spans="1:7" ht="15">
      <c r="A1008" s="74" t="s">
        <v>34</v>
      </c>
      <c r="B1008" s="71"/>
      <c r="C1008" s="71" t="s">
        <v>116</v>
      </c>
      <c r="D1008" s="71" t="s">
        <v>116</v>
      </c>
      <c r="E1008" s="71" t="s">
        <v>444</v>
      </c>
      <c r="F1008" s="71"/>
      <c r="G1008" s="72">
        <f>SUM(G1009)</f>
        <v>78.5</v>
      </c>
    </row>
    <row r="1009" spans="1:7" ht="30">
      <c r="A1009" s="74" t="s">
        <v>51</v>
      </c>
      <c r="B1009" s="71"/>
      <c r="C1009" s="71" t="s">
        <v>116</v>
      </c>
      <c r="D1009" s="71" t="s">
        <v>116</v>
      </c>
      <c r="E1009" s="71" t="s">
        <v>444</v>
      </c>
      <c r="F1009" s="71" t="s">
        <v>92</v>
      </c>
      <c r="G1009" s="72">
        <v>78.5</v>
      </c>
    </row>
    <row r="1010" spans="1:7" ht="30">
      <c r="A1010" s="74" t="s">
        <v>751</v>
      </c>
      <c r="B1010" s="71"/>
      <c r="C1010" s="71" t="s">
        <v>116</v>
      </c>
      <c r="D1010" s="71" t="s">
        <v>116</v>
      </c>
      <c r="E1010" s="70" t="s">
        <v>403</v>
      </c>
      <c r="F1010" s="71"/>
      <c r="G1010" s="72">
        <f>G1011+G1020</f>
        <v>8798.1</v>
      </c>
    </row>
    <row r="1011" spans="1:7" ht="21.75" customHeight="1">
      <c r="A1011" s="74" t="s">
        <v>34</v>
      </c>
      <c r="B1011" s="71"/>
      <c r="C1011" s="71" t="s">
        <v>116</v>
      </c>
      <c r="D1011" s="71" t="s">
        <v>116</v>
      </c>
      <c r="E1011" s="70" t="s">
        <v>404</v>
      </c>
      <c r="F1011" s="71"/>
      <c r="G1011" s="72">
        <f>SUM(G1012+G1016)</f>
        <v>5643.700000000001</v>
      </c>
    </row>
    <row r="1012" spans="1:7" ht="15">
      <c r="A1012" s="176" t="s">
        <v>446</v>
      </c>
      <c r="B1012" s="75"/>
      <c r="C1012" s="75" t="s">
        <v>116</v>
      </c>
      <c r="D1012" s="75" t="s">
        <v>116</v>
      </c>
      <c r="E1012" s="75" t="s">
        <v>447</v>
      </c>
      <c r="F1012" s="71"/>
      <c r="G1012" s="72">
        <f>SUM(G1013:G1014)+G1015</f>
        <v>2669.7000000000003</v>
      </c>
    </row>
    <row r="1013" spans="1:7" ht="30">
      <c r="A1013" s="74" t="s">
        <v>51</v>
      </c>
      <c r="B1013" s="71"/>
      <c r="C1013" s="71" t="s">
        <v>116</v>
      </c>
      <c r="D1013" s="71" t="s">
        <v>116</v>
      </c>
      <c r="E1013" s="139" t="s">
        <v>447</v>
      </c>
      <c r="F1013" s="71" t="s">
        <v>92</v>
      </c>
      <c r="G1013" s="72">
        <v>956</v>
      </c>
    </row>
    <row r="1014" spans="1:7" ht="30">
      <c r="A1014" s="74" t="s">
        <v>679</v>
      </c>
      <c r="B1014" s="71"/>
      <c r="C1014" s="71" t="s">
        <v>116</v>
      </c>
      <c r="D1014" s="71" t="s">
        <v>116</v>
      </c>
      <c r="E1014" s="139" t="s">
        <v>447</v>
      </c>
      <c r="F1014" s="71" t="s">
        <v>125</v>
      </c>
      <c r="G1014" s="72">
        <v>1710.4</v>
      </c>
    </row>
    <row r="1015" spans="1:7" ht="21" customHeight="1">
      <c r="A1015" s="74" t="s">
        <v>21</v>
      </c>
      <c r="B1015" s="71"/>
      <c r="C1015" s="71" t="s">
        <v>116</v>
      </c>
      <c r="D1015" s="71" t="s">
        <v>116</v>
      </c>
      <c r="E1015" s="139" t="s">
        <v>447</v>
      </c>
      <c r="F1015" s="71" t="s">
        <v>97</v>
      </c>
      <c r="G1015" s="72">
        <v>3.3</v>
      </c>
    </row>
    <row r="1016" spans="1:7" ht="15">
      <c r="A1016" s="74" t="s">
        <v>837</v>
      </c>
      <c r="B1016" s="71"/>
      <c r="C1016" s="71" t="s">
        <v>448</v>
      </c>
      <c r="D1016" s="71" t="s">
        <v>116</v>
      </c>
      <c r="E1016" s="70" t="s">
        <v>449</v>
      </c>
      <c r="F1016" s="71"/>
      <c r="G1016" s="72">
        <f>SUM(G1017:G1019)</f>
        <v>2974</v>
      </c>
    </row>
    <row r="1017" spans="1:7" ht="30">
      <c r="A1017" s="74" t="s">
        <v>51</v>
      </c>
      <c r="B1017" s="71"/>
      <c r="C1017" s="71" t="s">
        <v>448</v>
      </c>
      <c r="D1017" s="71" t="s">
        <v>116</v>
      </c>
      <c r="E1017" s="70" t="s">
        <v>449</v>
      </c>
      <c r="F1017" s="71" t="s">
        <v>92</v>
      </c>
      <c r="G1017" s="72">
        <v>280.4</v>
      </c>
    </row>
    <row r="1018" spans="1:7" ht="30">
      <c r="A1018" s="74" t="s">
        <v>71</v>
      </c>
      <c r="B1018" s="71"/>
      <c r="C1018" s="71" t="s">
        <v>448</v>
      </c>
      <c r="D1018" s="71" t="s">
        <v>116</v>
      </c>
      <c r="E1018" s="70" t="s">
        <v>449</v>
      </c>
      <c r="F1018" s="71" t="s">
        <v>125</v>
      </c>
      <c r="G1018" s="72">
        <v>531.3</v>
      </c>
    </row>
    <row r="1019" spans="1:7" ht="15">
      <c r="A1019" s="74" t="s">
        <v>21</v>
      </c>
      <c r="B1019" s="71"/>
      <c r="C1019" s="71" t="s">
        <v>448</v>
      </c>
      <c r="D1019" s="71" t="s">
        <v>116</v>
      </c>
      <c r="E1019" s="70" t="s">
        <v>449</v>
      </c>
      <c r="F1019" s="71" t="s">
        <v>97</v>
      </c>
      <c r="G1019" s="72">
        <v>2162.3</v>
      </c>
    </row>
    <row r="1020" spans="1:7" ht="30">
      <c r="A1020" s="74" t="s">
        <v>450</v>
      </c>
      <c r="B1020" s="75"/>
      <c r="C1020" s="75" t="s">
        <v>116</v>
      </c>
      <c r="D1020" s="75" t="s">
        <v>116</v>
      </c>
      <c r="E1020" s="75" t="s">
        <v>451</v>
      </c>
      <c r="F1020" s="75"/>
      <c r="G1020" s="98">
        <f>G1021+G1032</f>
        <v>3154.4</v>
      </c>
    </row>
    <row r="1021" spans="1:7" ht="15">
      <c r="A1021" s="74" t="s">
        <v>34</v>
      </c>
      <c r="B1021" s="75"/>
      <c r="C1021" s="75" t="s">
        <v>116</v>
      </c>
      <c r="D1021" s="75" t="s">
        <v>116</v>
      </c>
      <c r="E1021" s="75" t="s">
        <v>452</v>
      </c>
      <c r="F1021" s="75"/>
      <c r="G1021" s="98">
        <f>G1025+G1029+G1022</f>
        <v>906.1999999999999</v>
      </c>
    </row>
    <row r="1022" spans="1:7" ht="15">
      <c r="A1022" s="28" t="s">
        <v>830</v>
      </c>
      <c r="B1022" s="78"/>
      <c r="C1022" s="78" t="s">
        <v>116</v>
      </c>
      <c r="D1022" s="78" t="s">
        <v>116</v>
      </c>
      <c r="E1022" s="81" t="s">
        <v>832</v>
      </c>
      <c r="F1022" s="78"/>
      <c r="G1022" s="82">
        <f>G1024+G1023</f>
        <v>270</v>
      </c>
    </row>
    <row r="1023" spans="1:7" ht="45">
      <c r="A1023" s="28" t="s">
        <v>50</v>
      </c>
      <c r="B1023" s="78"/>
      <c r="C1023" s="78" t="s">
        <v>116</v>
      </c>
      <c r="D1023" s="78" t="s">
        <v>116</v>
      </c>
      <c r="E1023" s="81" t="s">
        <v>832</v>
      </c>
      <c r="F1023" s="78" t="s">
        <v>90</v>
      </c>
      <c r="G1023" s="82">
        <v>5</v>
      </c>
    </row>
    <row r="1024" spans="1:7" ht="30">
      <c r="A1024" s="28" t="s">
        <v>51</v>
      </c>
      <c r="B1024" s="78"/>
      <c r="C1024" s="78" t="s">
        <v>116</v>
      </c>
      <c r="D1024" s="78" t="s">
        <v>116</v>
      </c>
      <c r="E1024" s="81" t="s">
        <v>832</v>
      </c>
      <c r="F1024" s="78" t="s">
        <v>92</v>
      </c>
      <c r="G1024" s="82">
        <v>265</v>
      </c>
    </row>
    <row r="1025" spans="1:7" ht="15">
      <c r="A1025" s="74" t="s">
        <v>453</v>
      </c>
      <c r="B1025" s="70"/>
      <c r="C1025" s="75" t="s">
        <v>116</v>
      </c>
      <c r="D1025" s="75" t="s">
        <v>116</v>
      </c>
      <c r="E1025" s="75" t="s">
        <v>454</v>
      </c>
      <c r="F1025" s="75"/>
      <c r="G1025" s="98">
        <f>SUM(G1026:G1028)</f>
        <v>606.1999999999999</v>
      </c>
    </row>
    <row r="1026" spans="1:7" ht="45">
      <c r="A1026" s="28" t="s">
        <v>50</v>
      </c>
      <c r="B1026" s="70"/>
      <c r="C1026" s="75" t="s">
        <v>116</v>
      </c>
      <c r="D1026" s="75" t="s">
        <v>116</v>
      </c>
      <c r="E1026" s="75" t="s">
        <v>454</v>
      </c>
      <c r="F1026" s="78" t="s">
        <v>90</v>
      </c>
      <c r="G1026" s="98">
        <v>295.4</v>
      </c>
    </row>
    <row r="1027" spans="1:7" ht="30">
      <c r="A1027" s="74" t="s">
        <v>51</v>
      </c>
      <c r="B1027" s="70"/>
      <c r="C1027" s="75" t="s">
        <v>116</v>
      </c>
      <c r="D1027" s="75" t="s">
        <v>116</v>
      </c>
      <c r="E1027" s="75" t="s">
        <v>454</v>
      </c>
      <c r="F1027" s="75" t="s">
        <v>92</v>
      </c>
      <c r="G1027" s="98">
        <v>15.4</v>
      </c>
    </row>
    <row r="1028" spans="1:7" ht="30">
      <c r="A1028" s="74" t="s">
        <v>71</v>
      </c>
      <c r="B1028" s="70"/>
      <c r="C1028" s="75" t="s">
        <v>116</v>
      </c>
      <c r="D1028" s="75" t="s">
        <v>116</v>
      </c>
      <c r="E1028" s="75" t="s">
        <v>454</v>
      </c>
      <c r="F1028" s="75" t="s">
        <v>125</v>
      </c>
      <c r="G1028" s="98">
        <v>295.4</v>
      </c>
    </row>
    <row r="1029" spans="1:7" ht="15">
      <c r="A1029" s="74" t="s">
        <v>838</v>
      </c>
      <c r="B1029" s="75"/>
      <c r="C1029" s="75" t="s">
        <v>116</v>
      </c>
      <c r="D1029" s="75" t="s">
        <v>116</v>
      </c>
      <c r="E1029" s="139" t="s">
        <v>455</v>
      </c>
      <c r="F1029" s="75"/>
      <c r="G1029" s="98">
        <f>SUM(G1030:G1031)</f>
        <v>30</v>
      </c>
    </row>
    <row r="1030" spans="1:7" ht="30">
      <c r="A1030" s="74" t="s">
        <v>51</v>
      </c>
      <c r="B1030" s="75"/>
      <c r="C1030" s="75" t="s">
        <v>116</v>
      </c>
      <c r="D1030" s="75" t="s">
        <v>116</v>
      </c>
      <c r="E1030" s="139" t="s">
        <v>455</v>
      </c>
      <c r="F1030" s="75" t="s">
        <v>92</v>
      </c>
      <c r="G1030" s="98">
        <v>22.5</v>
      </c>
    </row>
    <row r="1031" spans="1:7" ht="15">
      <c r="A1031" s="74" t="s">
        <v>41</v>
      </c>
      <c r="B1031" s="75"/>
      <c r="C1031" s="75" t="s">
        <v>116</v>
      </c>
      <c r="D1031" s="75" t="s">
        <v>116</v>
      </c>
      <c r="E1031" s="139" t="s">
        <v>455</v>
      </c>
      <c r="F1031" s="75" t="s">
        <v>100</v>
      </c>
      <c r="G1031" s="98">
        <v>7.5</v>
      </c>
    </row>
    <row r="1032" spans="1:7" ht="15">
      <c r="A1032" s="74" t="s">
        <v>44</v>
      </c>
      <c r="B1032" s="75"/>
      <c r="C1032" s="75" t="s">
        <v>116</v>
      </c>
      <c r="D1032" s="75" t="s">
        <v>116</v>
      </c>
      <c r="E1032" s="70" t="s">
        <v>456</v>
      </c>
      <c r="F1032" s="75"/>
      <c r="G1032" s="98">
        <f>SUM(G1033)</f>
        <v>2248.2000000000003</v>
      </c>
    </row>
    <row r="1033" spans="1:7" ht="15">
      <c r="A1033" s="79" t="s">
        <v>457</v>
      </c>
      <c r="B1033" s="75"/>
      <c r="C1033" s="75" t="s">
        <v>116</v>
      </c>
      <c r="D1033" s="75" t="s">
        <v>116</v>
      </c>
      <c r="E1033" s="70" t="s">
        <v>458</v>
      </c>
      <c r="F1033" s="75"/>
      <c r="G1033" s="98">
        <f>G1034+G1035+G1036</f>
        <v>2248.2000000000003</v>
      </c>
    </row>
    <row r="1034" spans="1:7" ht="45">
      <c r="A1034" s="22" t="s">
        <v>50</v>
      </c>
      <c r="B1034" s="75"/>
      <c r="C1034" s="75" t="s">
        <v>116</v>
      </c>
      <c r="D1034" s="75" t="s">
        <v>116</v>
      </c>
      <c r="E1034" s="70" t="s">
        <v>458</v>
      </c>
      <c r="F1034" s="75" t="s">
        <v>90</v>
      </c>
      <c r="G1034" s="98">
        <v>2059.3</v>
      </c>
    </row>
    <row r="1035" spans="1:7" ht="30">
      <c r="A1035" s="74" t="s">
        <v>51</v>
      </c>
      <c r="B1035" s="75"/>
      <c r="C1035" s="75" t="s">
        <v>116</v>
      </c>
      <c r="D1035" s="75" t="s">
        <v>116</v>
      </c>
      <c r="E1035" s="70" t="s">
        <v>458</v>
      </c>
      <c r="F1035" s="75" t="s">
        <v>92</v>
      </c>
      <c r="G1035" s="98">
        <v>186.6</v>
      </c>
    </row>
    <row r="1036" spans="1:7" ht="15">
      <c r="A1036" s="74" t="s">
        <v>21</v>
      </c>
      <c r="B1036" s="75"/>
      <c r="C1036" s="75" t="s">
        <v>116</v>
      </c>
      <c r="D1036" s="75" t="s">
        <v>116</v>
      </c>
      <c r="E1036" s="70" t="s">
        <v>458</v>
      </c>
      <c r="F1036" s="75" t="s">
        <v>97</v>
      </c>
      <c r="G1036" s="98">
        <v>2.3</v>
      </c>
    </row>
    <row r="1037" spans="1:7" ht="30">
      <c r="A1037" s="74" t="s">
        <v>733</v>
      </c>
      <c r="B1037" s="75"/>
      <c r="C1037" s="75" t="s">
        <v>116</v>
      </c>
      <c r="D1037" s="75" t="s">
        <v>116</v>
      </c>
      <c r="E1037" s="70" t="s">
        <v>256</v>
      </c>
      <c r="F1037" s="75"/>
      <c r="G1037" s="98">
        <f>SUM(G1038)</f>
        <v>300</v>
      </c>
    </row>
    <row r="1038" spans="1:7" ht="30">
      <c r="A1038" s="74" t="s">
        <v>51</v>
      </c>
      <c r="B1038" s="75"/>
      <c r="C1038" s="75" t="s">
        <v>116</v>
      </c>
      <c r="D1038" s="75" t="s">
        <v>116</v>
      </c>
      <c r="E1038" s="70" t="s">
        <v>256</v>
      </c>
      <c r="F1038" s="75" t="s">
        <v>92</v>
      </c>
      <c r="G1038" s="98">
        <v>300</v>
      </c>
    </row>
    <row r="1039" spans="1:7" ht="15">
      <c r="A1039" s="74" t="s">
        <v>190</v>
      </c>
      <c r="B1039" s="70"/>
      <c r="C1039" s="75" t="s">
        <v>116</v>
      </c>
      <c r="D1039" s="75" t="s">
        <v>180</v>
      </c>
      <c r="E1039" s="70"/>
      <c r="F1039" s="70"/>
      <c r="G1039" s="72">
        <f>G1048+G1040</f>
        <v>53108.5</v>
      </c>
    </row>
    <row r="1040" spans="1:7" ht="30">
      <c r="A1040" s="74" t="s">
        <v>835</v>
      </c>
      <c r="B1040" s="75"/>
      <c r="C1040" s="75" t="s">
        <v>116</v>
      </c>
      <c r="D1040" s="75" t="s">
        <v>180</v>
      </c>
      <c r="E1040" s="69" t="s">
        <v>226</v>
      </c>
      <c r="F1040" s="175"/>
      <c r="G1040" s="72">
        <f>G1044+G1041</f>
        <v>4610.5</v>
      </c>
    </row>
    <row r="1041" spans="1:7" ht="45">
      <c r="A1041" s="74" t="s">
        <v>551</v>
      </c>
      <c r="B1041" s="75"/>
      <c r="C1041" s="75" t="s">
        <v>116</v>
      </c>
      <c r="D1041" s="75" t="s">
        <v>180</v>
      </c>
      <c r="E1041" s="69" t="s">
        <v>676</v>
      </c>
      <c r="F1041" s="175"/>
      <c r="G1041" s="72">
        <f>SUM(G1042)</f>
        <v>1620</v>
      </c>
    </row>
    <row r="1042" spans="1:7" ht="15">
      <c r="A1042" s="74" t="s">
        <v>699</v>
      </c>
      <c r="B1042" s="75"/>
      <c r="C1042" s="75" t="s">
        <v>116</v>
      </c>
      <c r="D1042" s="75" t="s">
        <v>180</v>
      </c>
      <c r="E1042" s="69" t="s">
        <v>700</v>
      </c>
      <c r="F1042" s="175"/>
      <c r="G1042" s="72">
        <f>SUM(G1043)</f>
        <v>1620</v>
      </c>
    </row>
    <row r="1043" spans="1:7" ht="30">
      <c r="A1043" s="74" t="s">
        <v>51</v>
      </c>
      <c r="B1043" s="75"/>
      <c r="C1043" s="75" t="s">
        <v>116</v>
      </c>
      <c r="D1043" s="75" t="s">
        <v>180</v>
      </c>
      <c r="E1043" s="69" t="s">
        <v>700</v>
      </c>
      <c r="F1043" s="175">
        <v>200</v>
      </c>
      <c r="G1043" s="72">
        <v>1620</v>
      </c>
    </row>
    <row r="1044" spans="1:7" ht="75">
      <c r="A1044" s="74" t="s">
        <v>571</v>
      </c>
      <c r="B1044" s="75"/>
      <c r="C1044" s="75" t="s">
        <v>116</v>
      </c>
      <c r="D1044" s="75" t="s">
        <v>180</v>
      </c>
      <c r="E1044" s="138" t="s">
        <v>228</v>
      </c>
      <c r="F1044" s="75"/>
      <c r="G1044" s="72">
        <f>G1045</f>
        <v>2990.5</v>
      </c>
    </row>
    <row r="1045" spans="1:7" ht="45">
      <c r="A1045" s="74" t="s">
        <v>572</v>
      </c>
      <c r="B1045" s="75"/>
      <c r="C1045" s="75" t="s">
        <v>116</v>
      </c>
      <c r="D1045" s="75" t="s">
        <v>180</v>
      </c>
      <c r="E1045" s="138" t="s">
        <v>573</v>
      </c>
      <c r="F1045" s="75"/>
      <c r="G1045" s="72">
        <f>G1046+G1047</f>
        <v>2990.5</v>
      </c>
    </row>
    <row r="1046" spans="1:7" ht="45">
      <c r="A1046" s="74" t="s">
        <v>50</v>
      </c>
      <c r="B1046" s="75"/>
      <c r="C1046" s="75" t="s">
        <v>116</v>
      </c>
      <c r="D1046" s="75" t="s">
        <v>180</v>
      </c>
      <c r="E1046" s="138" t="s">
        <v>573</v>
      </c>
      <c r="F1046" s="75" t="s">
        <v>90</v>
      </c>
      <c r="G1046" s="72">
        <v>2588</v>
      </c>
    </row>
    <row r="1047" spans="1:7" ht="30">
      <c r="A1047" s="74" t="s">
        <v>51</v>
      </c>
      <c r="B1047" s="75"/>
      <c r="C1047" s="75" t="s">
        <v>116</v>
      </c>
      <c r="D1047" s="75" t="s">
        <v>180</v>
      </c>
      <c r="E1047" s="138" t="s">
        <v>573</v>
      </c>
      <c r="F1047" s="75" t="s">
        <v>92</v>
      </c>
      <c r="G1047" s="72">
        <v>402.5</v>
      </c>
    </row>
    <row r="1048" spans="1:7" ht="30">
      <c r="A1048" s="74" t="s">
        <v>751</v>
      </c>
      <c r="B1048" s="71"/>
      <c r="C1048" s="71" t="s">
        <v>116</v>
      </c>
      <c r="D1048" s="71" t="s">
        <v>180</v>
      </c>
      <c r="E1048" s="70" t="s">
        <v>403</v>
      </c>
      <c r="F1048" s="70"/>
      <c r="G1048" s="72">
        <f>SUM(G1063)+G1049+G1060+G1056</f>
        <v>48498</v>
      </c>
    </row>
    <row r="1049" spans="1:7" ht="15">
      <c r="A1049" s="74" t="s">
        <v>34</v>
      </c>
      <c r="B1049" s="75"/>
      <c r="C1049" s="75" t="s">
        <v>116</v>
      </c>
      <c r="D1049" s="75" t="s">
        <v>180</v>
      </c>
      <c r="E1049" s="138" t="s">
        <v>404</v>
      </c>
      <c r="F1049" s="75"/>
      <c r="G1049" s="98">
        <f>SUM(G1050+G1054)+G1052</f>
        <v>369</v>
      </c>
    </row>
    <row r="1050" spans="1:7" ht="15">
      <c r="A1050" s="74" t="s">
        <v>575</v>
      </c>
      <c r="B1050" s="75"/>
      <c r="C1050" s="75" t="s">
        <v>116</v>
      </c>
      <c r="D1050" s="75" t="s">
        <v>180</v>
      </c>
      <c r="E1050" s="138" t="s">
        <v>582</v>
      </c>
      <c r="F1050" s="75"/>
      <c r="G1050" s="98">
        <f>G1051</f>
        <v>99.5</v>
      </c>
    </row>
    <row r="1051" spans="1:7" ht="27.75" customHeight="1">
      <c r="A1051" s="74" t="s">
        <v>51</v>
      </c>
      <c r="B1051" s="75"/>
      <c r="C1051" s="75" t="s">
        <v>116</v>
      </c>
      <c r="D1051" s="75" t="s">
        <v>180</v>
      </c>
      <c r="E1051" s="138" t="s">
        <v>582</v>
      </c>
      <c r="F1051" s="75" t="s">
        <v>92</v>
      </c>
      <c r="G1051" s="98">
        <v>99.5</v>
      </c>
    </row>
    <row r="1052" spans="1:7" ht="15" hidden="1">
      <c r="A1052" s="74" t="s">
        <v>699</v>
      </c>
      <c r="B1052" s="75"/>
      <c r="C1052" s="75" t="s">
        <v>116</v>
      </c>
      <c r="D1052" s="75" t="s">
        <v>180</v>
      </c>
      <c r="E1052" s="138" t="s">
        <v>869</v>
      </c>
      <c r="F1052" s="75"/>
      <c r="G1052" s="98">
        <f>SUM(G1053)</f>
        <v>0</v>
      </c>
    </row>
    <row r="1053" spans="1:7" ht="30" hidden="1">
      <c r="A1053" s="74" t="s">
        <v>51</v>
      </c>
      <c r="B1053" s="75"/>
      <c r="C1053" s="75" t="s">
        <v>116</v>
      </c>
      <c r="D1053" s="75" t="s">
        <v>180</v>
      </c>
      <c r="E1053" s="138" t="s">
        <v>869</v>
      </c>
      <c r="F1053" s="75" t="s">
        <v>92</v>
      </c>
      <c r="G1053" s="98"/>
    </row>
    <row r="1054" spans="1:7" ht="30">
      <c r="A1054" s="74" t="s">
        <v>840</v>
      </c>
      <c r="B1054" s="75"/>
      <c r="C1054" s="75" t="s">
        <v>116</v>
      </c>
      <c r="D1054" s="75" t="s">
        <v>180</v>
      </c>
      <c r="E1054" s="138" t="s">
        <v>428</v>
      </c>
      <c r="F1054" s="139"/>
      <c r="G1054" s="98">
        <f>G1055</f>
        <v>269.5</v>
      </c>
    </row>
    <row r="1055" spans="1:7" ht="30">
      <c r="A1055" s="74" t="s">
        <v>51</v>
      </c>
      <c r="B1055" s="75"/>
      <c r="C1055" s="75" t="s">
        <v>116</v>
      </c>
      <c r="D1055" s="75" t="s">
        <v>180</v>
      </c>
      <c r="E1055" s="138" t="s">
        <v>428</v>
      </c>
      <c r="F1055" s="139">
        <v>200</v>
      </c>
      <c r="G1055" s="98">
        <v>269.5</v>
      </c>
    </row>
    <row r="1056" spans="1:7" ht="15">
      <c r="A1056" s="141" t="s">
        <v>44</v>
      </c>
      <c r="B1056" s="198"/>
      <c r="C1056" s="198" t="s">
        <v>116</v>
      </c>
      <c r="D1056" s="198" t="s">
        <v>180</v>
      </c>
      <c r="E1056" s="142" t="s">
        <v>419</v>
      </c>
      <c r="F1056" s="198"/>
      <c r="G1056" s="200">
        <f>G1057</f>
        <v>838.6</v>
      </c>
    </row>
    <row r="1057" spans="1:7" ht="45">
      <c r="A1057" s="141" t="s">
        <v>572</v>
      </c>
      <c r="B1057" s="198"/>
      <c r="C1057" s="198" t="s">
        <v>116</v>
      </c>
      <c r="D1057" s="198" t="s">
        <v>180</v>
      </c>
      <c r="E1057" s="142" t="s">
        <v>850</v>
      </c>
      <c r="F1057" s="198"/>
      <c r="G1057" s="200">
        <f>G1058+G1059</f>
        <v>838.6</v>
      </c>
    </row>
    <row r="1058" spans="1:7" ht="45">
      <c r="A1058" s="141" t="s">
        <v>50</v>
      </c>
      <c r="B1058" s="198"/>
      <c r="C1058" s="198" t="s">
        <v>116</v>
      </c>
      <c r="D1058" s="198" t="s">
        <v>180</v>
      </c>
      <c r="E1058" s="142" t="s">
        <v>850</v>
      </c>
      <c r="F1058" s="198" t="s">
        <v>90</v>
      </c>
      <c r="G1058" s="200">
        <v>620.6</v>
      </c>
    </row>
    <row r="1059" spans="1:7" ht="30">
      <c r="A1059" s="141" t="s">
        <v>51</v>
      </c>
      <c r="B1059" s="198"/>
      <c r="C1059" s="198" t="s">
        <v>116</v>
      </c>
      <c r="D1059" s="198" t="s">
        <v>180</v>
      </c>
      <c r="E1059" s="142" t="s">
        <v>850</v>
      </c>
      <c r="F1059" s="198" t="s">
        <v>92</v>
      </c>
      <c r="G1059" s="200">
        <v>218</v>
      </c>
    </row>
    <row r="1060" spans="1:7" ht="30">
      <c r="A1060" s="74" t="s">
        <v>421</v>
      </c>
      <c r="B1060" s="75"/>
      <c r="C1060" s="75" t="s">
        <v>116</v>
      </c>
      <c r="D1060" s="75" t="s">
        <v>180</v>
      </c>
      <c r="E1060" s="70" t="s">
        <v>422</v>
      </c>
      <c r="F1060" s="139"/>
      <c r="G1060" s="98">
        <f>SUM(G1061)</f>
        <v>179.7</v>
      </c>
    </row>
    <row r="1061" spans="1:7" ht="15">
      <c r="A1061" s="74" t="s">
        <v>34</v>
      </c>
      <c r="B1061" s="75"/>
      <c r="C1061" s="75" t="s">
        <v>116</v>
      </c>
      <c r="D1061" s="75" t="s">
        <v>180</v>
      </c>
      <c r="E1061" s="70" t="s">
        <v>423</v>
      </c>
      <c r="F1061" s="139"/>
      <c r="G1061" s="98">
        <f>SUM(G1062)</f>
        <v>179.7</v>
      </c>
    </row>
    <row r="1062" spans="1:7" ht="30">
      <c r="A1062" s="74" t="s">
        <v>51</v>
      </c>
      <c r="B1062" s="75"/>
      <c r="C1062" s="75" t="s">
        <v>116</v>
      </c>
      <c r="D1062" s="75" t="s">
        <v>180</v>
      </c>
      <c r="E1062" s="70" t="s">
        <v>423</v>
      </c>
      <c r="F1062" s="139">
        <v>200</v>
      </c>
      <c r="G1062" s="98">
        <v>179.7</v>
      </c>
    </row>
    <row r="1063" spans="1:7" ht="30">
      <c r="A1063" s="74" t="s">
        <v>459</v>
      </c>
      <c r="B1063" s="75"/>
      <c r="C1063" s="75" t="s">
        <v>116</v>
      </c>
      <c r="D1063" s="75" t="s">
        <v>180</v>
      </c>
      <c r="E1063" s="97" t="s">
        <v>460</v>
      </c>
      <c r="F1063" s="75"/>
      <c r="G1063" s="98">
        <f>SUM(G1064)</f>
        <v>47110.700000000004</v>
      </c>
    </row>
    <row r="1064" spans="1:7" ht="15">
      <c r="A1064" s="74" t="s">
        <v>44</v>
      </c>
      <c r="B1064" s="75"/>
      <c r="C1064" s="75" t="s">
        <v>116</v>
      </c>
      <c r="D1064" s="75" t="s">
        <v>180</v>
      </c>
      <c r="E1064" s="139" t="s">
        <v>461</v>
      </c>
      <c r="F1064" s="75"/>
      <c r="G1064" s="98">
        <f>SUM(G1065)</f>
        <v>47110.700000000004</v>
      </c>
    </row>
    <row r="1065" spans="1:7" ht="15">
      <c r="A1065" s="176" t="s">
        <v>466</v>
      </c>
      <c r="B1065" s="75"/>
      <c r="C1065" s="75" t="s">
        <v>116</v>
      </c>
      <c r="D1065" s="75" t="s">
        <v>180</v>
      </c>
      <c r="E1065" s="139" t="s">
        <v>462</v>
      </c>
      <c r="F1065" s="75"/>
      <c r="G1065" s="98">
        <f>G1066+G1067+G1068</f>
        <v>47110.700000000004</v>
      </c>
    </row>
    <row r="1066" spans="1:7" ht="45">
      <c r="A1066" s="22" t="s">
        <v>50</v>
      </c>
      <c r="B1066" s="75"/>
      <c r="C1066" s="75" t="s">
        <v>116</v>
      </c>
      <c r="D1066" s="75" t="s">
        <v>180</v>
      </c>
      <c r="E1066" s="139" t="s">
        <v>462</v>
      </c>
      <c r="F1066" s="75" t="s">
        <v>90</v>
      </c>
      <c r="G1066" s="98">
        <v>41529.4</v>
      </c>
    </row>
    <row r="1067" spans="1:7" ht="30">
      <c r="A1067" s="74" t="s">
        <v>51</v>
      </c>
      <c r="B1067" s="75"/>
      <c r="C1067" s="75" t="s">
        <v>116</v>
      </c>
      <c r="D1067" s="75" t="s">
        <v>180</v>
      </c>
      <c r="E1067" s="139" t="s">
        <v>462</v>
      </c>
      <c r="F1067" s="75" t="s">
        <v>92</v>
      </c>
      <c r="G1067" s="98">
        <v>5331.4</v>
      </c>
    </row>
    <row r="1068" spans="1:7" ht="15">
      <c r="A1068" s="74" t="s">
        <v>21</v>
      </c>
      <c r="B1068" s="75"/>
      <c r="C1068" s="75" t="s">
        <v>116</v>
      </c>
      <c r="D1068" s="75" t="s">
        <v>180</v>
      </c>
      <c r="E1068" s="139" t="s">
        <v>462</v>
      </c>
      <c r="F1068" s="75" t="s">
        <v>97</v>
      </c>
      <c r="G1068" s="98">
        <v>249.9</v>
      </c>
    </row>
    <row r="1069" spans="1:7" ht="15">
      <c r="A1069" s="74" t="s">
        <v>29</v>
      </c>
      <c r="B1069" s="71"/>
      <c r="C1069" s="71" t="s">
        <v>30</v>
      </c>
      <c r="D1069" s="71" t="s">
        <v>31</v>
      </c>
      <c r="E1069" s="70"/>
      <c r="F1069" s="70"/>
      <c r="G1069" s="72">
        <f>SUM(G1070+G1077+G1095)</f>
        <v>69822.6</v>
      </c>
    </row>
    <row r="1070" spans="1:7" ht="15">
      <c r="A1070" s="74" t="s">
        <v>52</v>
      </c>
      <c r="B1070" s="75"/>
      <c r="C1070" s="75" t="s">
        <v>30</v>
      </c>
      <c r="D1070" s="75" t="s">
        <v>53</v>
      </c>
      <c r="E1070" s="138"/>
      <c r="F1070" s="75"/>
      <c r="G1070" s="98">
        <f>G1071</f>
        <v>5113</v>
      </c>
    </row>
    <row r="1071" spans="1:7" ht="30">
      <c r="A1071" s="74" t="s">
        <v>833</v>
      </c>
      <c r="B1071" s="71"/>
      <c r="C1071" s="71" t="s">
        <v>30</v>
      </c>
      <c r="D1071" s="71" t="s">
        <v>53</v>
      </c>
      <c r="E1071" s="97" t="s">
        <v>482</v>
      </c>
      <c r="F1071" s="75"/>
      <c r="G1071" s="98">
        <f>G1072</f>
        <v>5113</v>
      </c>
    </row>
    <row r="1072" spans="1:7" ht="30">
      <c r="A1072" s="74" t="s">
        <v>502</v>
      </c>
      <c r="B1072" s="71"/>
      <c r="C1072" s="71" t="s">
        <v>30</v>
      </c>
      <c r="D1072" s="71" t="s">
        <v>53</v>
      </c>
      <c r="E1072" s="97" t="s">
        <v>503</v>
      </c>
      <c r="F1072" s="75"/>
      <c r="G1072" s="98">
        <f>G1073</f>
        <v>5113</v>
      </c>
    </row>
    <row r="1073" spans="1:7" ht="75">
      <c r="A1073" s="74" t="s">
        <v>291</v>
      </c>
      <c r="B1073" s="71"/>
      <c r="C1073" s="71" t="s">
        <v>30</v>
      </c>
      <c r="D1073" s="71" t="s">
        <v>53</v>
      </c>
      <c r="E1073" s="71" t="s">
        <v>504</v>
      </c>
      <c r="F1073" s="75"/>
      <c r="G1073" s="98">
        <f>G1074</f>
        <v>5113</v>
      </c>
    </row>
    <row r="1074" spans="1:7" ht="30">
      <c r="A1074" s="74" t="s">
        <v>577</v>
      </c>
      <c r="B1074" s="71"/>
      <c r="C1074" s="71" t="s">
        <v>30</v>
      </c>
      <c r="D1074" s="71" t="s">
        <v>53</v>
      </c>
      <c r="E1074" s="97" t="s">
        <v>528</v>
      </c>
      <c r="F1074" s="75"/>
      <c r="G1074" s="98">
        <f>G1075+G1076</f>
        <v>5113</v>
      </c>
    </row>
    <row r="1075" spans="1:7" ht="15">
      <c r="A1075" s="74" t="s">
        <v>41</v>
      </c>
      <c r="B1075" s="71"/>
      <c r="C1075" s="71" t="s">
        <v>30</v>
      </c>
      <c r="D1075" s="71" t="s">
        <v>53</v>
      </c>
      <c r="E1075" s="97" t="s">
        <v>528</v>
      </c>
      <c r="F1075" s="71" t="s">
        <v>100</v>
      </c>
      <c r="G1075" s="98">
        <v>4655.4</v>
      </c>
    </row>
    <row r="1076" spans="1:7" ht="30">
      <c r="A1076" s="74" t="s">
        <v>124</v>
      </c>
      <c r="B1076" s="75"/>
      <c r="C1076" s="71" t="s">
        <v>30</v>
      </c>
      <c r="D1076" s="71" t="s">
        <v>53</v>
      </c>
      <c r="E1076" s="97" t="s">
        <v>528</v>
      </c>
      <c r="F1076" s="75" t="s">
        <v>125</v>
      </c>
      <c r="G1076" s="98">
        <v>457.6</v>
      </c>
    </row>
    <row r="1077" spans="1:7" ht="15">
      <c r="A1077" s="74" t="s">
        <v>193</v>
      </c>
      <c r="B1077" s="70"/>
      <c r="C1077" s="75" t="s">
        <v>30</v>
      </c>
      <c r="D1077" s="75" t="s">
        <v>12</v>
      </c>
      <c r="E1077" s="97"/>
      <c r="F1077" s="70"/>
      <c r="G1077" s="72">
        <f>SUM(G1078+G1082+G1089)</f>
        <v>64709.6</v>
      </c>
    </row>
    <row r="1078" spans="1:7" ht="30">
      <c r="A1078" s="74" t="s">
        <v>773</v>
      </c>
      <c r="B1078" s="75"/>
      <c r="C1078" s="75" t="s">
        <v>30</v>
      </c>
      <c r="D1078" s="75" t="s">
        <v>12</v>
      </c>
      <c r="E1078" s="195" t="s">
        <v>226</v>
      </c>
      <c r="F1078" s="75"/>
      <c r="G1078" s="72">
        <f>G1079</f>
        <v>23335</v>
      </c>
    </row>
    <row r="1079" spans="1:7" ht="75">
      <c r="A1079" s="74" t="s">
        <v>571</v>
      </c>
      <c r="B1079" s="75"/>
      <c r="C1079" s="75" t="s">
        <v>30</v>
      </c>
      <c r="D1079" s="75" t="s">
        <v>12</v>
      </c>
      <c r="E1079" s="195" t="s">
        <v>228</v>
      </c>
      <c r="F1079" s="70"/>
      <c r="G1079" s="72">
        <f>G1080</f>
        <v>23335</v>
      </c>
    </row>
    <row r="1080" spans="1:7" ht="30">
      <c r="A1080" s="74" t="s">
        <v>578</v>
      </c>
      <c r="B1080" s="75"/>
      <c r="C1080" s="75" t="s">
        <v>30</v>
      </c>
      <c r="D1080" s="75" t="s">
        <v>12</v>
      </c>
      <c r="E1080" s="195" t="s">
        <v>579</v>
      </c>
      <c r="F1080" s="75"/>
      <c r="G1080" s="72">
        <f>G1081</f>
        <v>23335</v>
      </c>
    </row>
    <row r="1081" spans="1:7" ht="15">
      <c r="A1081" s="74" t="s">
        <v>41</v>
      </c>
      <c r="B1081" s="75"/>
      <c r="C1081" s="75" t="s">
        <v>30</v>
      </c>
      <c r="D1081" s="75" t="s">
        <v>12</v>
      </c>
      <c r="E1081" s="195" t="s">
        <v>579</v>
      </c>
      <c r="F1081" s="75" t="s">
        <v>100</v>
      </c>
      <c r="G1081" s="72">
        <v>23335</v>
      </c>
    </row>
    <row r="1082" spans="1:7" ht="30">
      <c r="A1082" s="74" t="s">
        <v>555</v>
      </c>
      <c r="B1082" s="75"/>
      <c r="C1082" s="75" t="s">
        <v>30</v>
      </c>
      <c r="D1082" s="75" t="s">
        <v>12</v>
      </c>
      <c r="E1082" s="69" t="s">
        <v>556</v>
      </c>
      <c r="F1082" s="75"/>
      <c r="G1082" s="72">
        <f>G1086+G1083</f>
        <v>38374.6</v>
      </c>
    </row>
    <row r="1083" spans="1:7" ht="45">
      <c r="A1083" s="74" t="s">
        <v>551</v>
      </c>
      <c r="B1083" s="75"/>
      <c r="C1083" s="75" t="s">
        <v>30</v>
      </c>
      <c r="D1083" s="75" t="s">
        <v>12</v>
      </c>
      <c r="E1083" s="69" t="s">
        <v>673</v>
      </c>
      <c r="F1083" s="75"/>
      <c r="G1083" s="72">
        <f>SUM(G1084)</f>
        <v>8686.8</v>
      </c>
    </row>
    <row r="1084" spans="1:7" ht="60">
      <c r="A1084" s="74" t="s">
        <v>701</v>
      </c>
      <c r="B1084" s="75"/>
      <c r="C1084" s="75" t="s">
        <v>30</v>
      </c>
      <c r="D1084" s="75" t="s">
        <v>12</v>
      </c>
      <c r="E1084" s="69" t="s">
        <v>702</v>
      </c>
      <c r="F1084" s="75"/>
      <c r="G1084" s="72">
        <f>SUM(G1085)</f>
        <v>8686.8</v>
      </c>
    </row>
    <row r="1085" spans="1:7" ht="15">
      <c r="A1085" s="74" t="s">
        <v>41</v>
      </c>
      <c r="B1085" s="75"/>
      <c r="C1085" s="75" t="s">
        <v>30</v>
      </c>
      <c r="D1085" s="75" t="s">
        <v>12</v>
      </c>
      <c r="E1085" s="69" t="s">
        <v>702</v>
      </c>
      <c r="F1085" s="75" t="s">
        <v>100</v>
      </c>
      <c r="G1085" s="72">
        <v>8686.8</v>
      </c>
    </row>
    <row r="1086" spans="1:7" ht="75">
      <c r="A1086" s="74" t="s">
        <v>571</v>
      </c>
      <c r="B1086" s="75"/>
      <c r="C1086" s="75" t="s">
        <v>30</v>
      </c>
      <c r="D1086" s="75" t="s">
        <v>12</v>
      </c>
      <c r="E1086" s="69" t="s">
        <v>558</v>
      </c>
      <c r="F1086" s="75"/>
      <c r="G1086" s="72">
        <f>G1087</f>
        <v>29687.8</v>
      </c>
    </row>
    <row r="1087" spans="1:7" ht="60">
      <c r="A1087" s="74" t="s">
        <v>580</v>
      </c>
      <c r="B1087" s="75"/>
      <c r="C1087" s="75" t="s">
        <v>30</v>
      </c>
      <c r="D1087" s="75" t="s">
        <v>12</v>
      </c>
      <c r="E1087" s="195" t="s">
        <v>581</v>
      </c>
      <c r="F1087" s="75"/>
      <c r="G1087" s="72">
        <f>G1088</f>
        <v>29687.8</v>
      </c>
    </row>
    <row r="1088" spans="1:7" ht="15">
      <c r="A1088" s="74" t="s">
        <v>41</v>
      </c>
      <c r="B1088" s="71"/>
      <c r="C1088" s="75" t="s">
        <v>30</v>
      </c>
      <c r="D1088" s="75" t="s">
        <v>12</v>
      </c>
      <c r="E1088" s="195" t="s">
        <v>581</v>
      </c>
      <c r="F1088" s="75">
        <v>300</v>
      </c>
      <c r="G1088" s="72">
        <v>29687.8</v>
      </c>
    </row>
    <row r="1089" spans="1:7" ht="30">
      <c r="A1089" s="74" t="s">
        <v>751</v>
      </c>
      <c r="B1089" s="70"/>
      <c r="C1089" s="75" t="s">
        <v>30</v>
      </c>
      <c r="D1089" s="75" t="s">
        <v>12</v>
      </c>
      <c r="E1089" s="70" t="s">
        <v>403</v>
      </c>
      <c r="F1089" s="70"/>
      <c r="G1089" s="72">
        <f>SUM(G1090)</f>
        <v>3000</v>
      </c>
    </row>
    <row r="1090" spans="1:7" ht="13.5" customHeight="1">
      <c r="A1090" s="74" t="s">
        <v>34</v>
      </c>
      <c r="B1090" s="75"/>
      <c r="C1090" s="75" t="s">
        <v>30</v>
      </c>
      <c r="D1090" s="75" t="s">
        <v>12</v>
      </c>
      <c r="E1090" s="139" t="s">
        <v>404</v>
      </c>
      <c r="F1090" s="75"/>
      <c r="G1090" s="98">
        <f>SUM(G1091+G1093)</f>
        <v>3000</v>
      </c>
    </row>
    <row r="1091" spans="1:7" ht="30" hidden="1">
      <c r="A1091" s="74" t="s">
        <v>405</v>
      </c>
      <c r="B1091" s="75"/>
      <c r="C1091" s="75" t="s">
        <v>30</v>
      </c>
      <c r="D1091" s="75" t="s">
        <v>12</v>
      </c>
      <c r="E1091" s="70" t="s">
        <v>406</v>
      </c>
      <c r="F1091" s="75"/>
      <c r="G1091" s="98">
        <f>G1092</f>
        <v>0</v>
      </c>
    </row>
    <row r="1092" spans="1:7" ht="15" hidden="1">
      <c r="A1092" s="74" t="s">
        <v>41</v>
      </c>
      <c r="B1092" s="75"/>
      <c r="C1092" s="75" t="s">
        <v>30</v>
      </c>
      <c r="D1092" s="75" t="s">
        <v>12</v>
      </c>
      <c r="E1092" s="70" t="s">
        <v>406</v>
      </c>
      <c r="F1092" s="75" t="s">
        <v>100</v>
      </c>
      <c r="G1092" s="98"/>
    </row>
    <row r="1093" spans="1:7" ht="90">
      <c r="A1093" s="74" t="s">
        <v>463</v>
      </c>
      <c r="B1093" s="75"/>
      <c r="C1093" s="75" t="s">
        <v>30</v>
      </c>
      <c r="D1093" s="75" t="s">
        <v>12</v>
      </c>
      <c r="E1093" s="70" t="s">
        <v>464</v>
      </c>
      <c r="F1093" s="75"/>
      <c r="G1093" s="98">
        <f>G1094</f>
        <v>3000</v>
      </c>
    </row>
    <row r="1094" spans="1:7" ht="13.5" customHeight="1">
      <c r="A1094" s="74" t="s">
        <v>41</v>
      </c>
      <c r="B1094" s="75"/>
      <c r="C1094" s="75" t="s">
        <v>30</v>
      </c>
      <c r="D1094" s="75" t="s">
        <v>12</v>
      </c>
      <c r="E1094" s="70" t="s">
        <v>464</v>
      </c>
      <c r="F1094" s="75" t="s">
        <v>100</v>
      </c>
      <c r="G1094" s="98">
        <v>3000</v>
      </c>
    </row>
    <row r="1095" spans="1:7" ht="15" hidden="1">
      <c r="A1095" s="74" t="s">
        <v>76</v>
      </c>
      <c r="B1095" s="183"/>
      <c r="C1095" s="71" t="s">
        <v>30</v>
      </c>
      <c r="D1095" s="71" t="s">
        <v>77</v>
      </c>
      <c r="E1095" s="71"/>
      <c r="F1095" s="106"/>
      <c r="G1095" s="72">
        <f>G1096</f>
        <v>0</v>
      </c>
    </row>
    <row r="1096" spans="1:7" ht="30" hidden="1">
      <c r="A1096" s="74" t="s">
        <v>747</v>
      </c>
      <c r="B1096" s="183"/>
      <c r="C1096" s="71" t="s">
        <v>30</v>
      </c>
      <c r="D1096" s="71" t="s">
        <v>77</v>
      </c>
      <c r="E1096" s="70" t="s">
        <v>15</v>
      </c>
      <c r="F1096" s="106"/>
      <c r="G1096" s="72">
        <f>G1097</f>
        <v>0</v>
      </c>
    </row>
    <row r="1097" spans="1:7" s="168" customFormat="1" ht="15" hidden="1">
      <c r="A1097" s="74" t="s">
        <v>85</v>
      </c>
      <c r="B1097" s="183"/>
      <c r="C1097" s="71" t="s">
        <v>30</v>
      </c>
      <c r="D1097" s="71" t="s">
        <v>77</v>
      </c>
      <c r="E1097" s="70" t="s">
        <v>67</v>
      </c>
      <c r="F1097" s="70"/>
      <c r="G1097" s="72">
        <f>SUM(G1099)</f>
        <v>0</v>
      </c>
    </row>
    <row r="1098" spans="1:7" ht="15" hidden="1">
      <c r="A1098" s="74" t="s">
        <v>34</v>
      </c>
      <c r="B1098" s="183"/>
      <c r="C1098" s="71" t="s">
        <v>30</v>
      </c>
      <c r="D1098" s="71" t="s">
        <v>77</v>
      </c>
      <c r="E1098" s="70" t="s">
        <v>614</v>
      </c>
      <c r="F1098" s="70"/>
      <c r="G1098" s="72">
        <f>G1099</f>
        <v>0</v>
      </c>
    </row>
    <row r="1099" spans="1:7" ht="15" hidden="1">
      <c r="A1099" s="74" t="s">
        <v>36</v>
      </c>
      <c r="B1099" s="183"/>
      <c r="C1099" s="71" t="s">
        <v>30</v>
      </c>
      <c r="D1099" s="71" t="s">
        <v>77</v>
      </c>
      <c r="E1099" s="70" t="s">
        <v>615</v>
      </c>
      <c r="F1099" s="70"/>
      <c r="G1099" s="72">
        <f>G1100</f>
        <v>0</v>
      </c>
    </row>
    <row r="1100" spans="1:7" ht="30" hidden="1">
      <c r="A1100" s="74" t="s">
        <v>124</v>
      </c>
      <c r="B1100" s="183"/>
      <c r="C1100" s="71" t="s">
        <v>30</v>
      </c>
      <c r="D1100" s="71" t="s">
        <v>77</v>
      </c>
      <c r="E1100" s="70" t="s">
        <v>615</v>
      </c>
      <c r="F1100" s="70">
        <v>600</v>
      </c>
      <c r="G1100" s="72"/>
    </row>
    <row r="1101" spans="1:7" ht="15">
      <c r="A1101" s="61" t="s">
        <v>113</v>
      </c>
      <c r="B1101" s="94" t="s">
        <v>114</v>
      </c>
      <c r="C1101" s="94"/>
      <c r="D1101" s="94"/>
      <c r="E1101" s="94"/>
      <c r="F1101" s="94"/>
      <c r="G1101" s="96">
        <f>G1102+G1120+G1212</f>
        <v>246261.9</v>
      </c>
    </row>
    <row r="1102" spans="1:7" ht="15">
      <c r="A1102" s="74" t="s">
        <v>115</v>
      </c>
      <c r="B1102" s="75"/>
      <c r="C1102" s="75" t="s">
        <v>116</v>
      </c>
      <c r="D1102" s="75"/>
      <c r="E1102" s="75"/>
      <c r="F1102" s="75"/>
      <c r="G1102" s="98">
        <f>G1103+G1113</f>
        <v>85048.2</v>
      </c>
    </row>
    <row r="1103" spans="1:7" ht="15">
      <c r="A1103" s="74" t="s">
        <v>117</v>
      </c>
      <c r="B1103" s="75"/>
      <c r="C1103" s="75" t="s">
        <v>116</v>
      </c>
      <c r="D1103" s="75" t="s">
        <v>53</v>
      </c>
      <c r="E1103" s="75"/>
      <c r="F1103" s="75"/>
      <c r="G1103" s="98">
        <f>G1104</f>
        <v>84851.3</v>
      </c>
    </row>
    <row r="1104" spans="1:7" ht="15">
      <c r="A1104" s="74" t="s">
        <v>755</v>
      </c>
      <c r="B1104" s="75"/>
      <c r="C1104" s="75" t="s">
        <v>116</v>
      </c>
      <c r="D1104" s="75" t="s">
        <v>53</v>
      </c>
      <c r="E1104" s="75" t="s">
        <v>118</v>
      </c>
      <c r="F1104" s="75"/>
      <c r="G1104" s="98">
        <f>SUM(G1105)</f>
        <v>84851.3</v>
      </c>
    </row>
    <row r="1105" spans="1:7" ht="15">
      <c r="A1105" s="74" t="s">
        <v>119</v>
      </c>
      <c r="B1105" s="75"/>
      <c r="C1105" s="75" t="s">
        <v>116</v>
      </c>
      <c r="D1105" s="75" t="s">
        <v>53</v>
      </c>
      <c r="E1105" s="75" t="s">
        <v>120</v>
      </c>
      <c r="F1105" s="75"/>
      <c r="G1105" s="98">
        <f>G1106+G1109</f>
        <v>84851.3</v>
      </c>
    </row>
    <row r="1106" spans="1:7" ht="45">
      <c r="A1106" s="74" t="s">
        <v>25</v>
      </c>
      <c r="B1106" s="75"/>
      <c r="C1106" s="75" t="s">
        <v>116</v>
      </c>
      <c r="D1106" s="75" t="s">
        <v>53</v>
      </c>
      <c r="E1106" s="75" t="s">
        <v>121</v>
      </c>
      <c r="F1106" s="75"/>
      <c r="G1106" s="98">
        <f>G1107</f>
        <v>84675.2</v>
      </c>
    </row>
    <row r="1107" spans="1:7" ht="15">
      <c r="A1107" s="74" t="s">
        <v>122</v>
      </c>
      <c r="B1107" s="75"/>
      <c r="C1107" s="75" t="s">
        <v>116</v>
      </c>
      <c r="D1107" s="75" t="s">
        <v>53</v>
      </c>
      <c r="E1107" s="75" t="s">
        <v>123</v>
      </c>
      <c r="F1107" s="75"/>
      <c r="G1107" s="98">
        <f>G1108</f>
        <v>84675.2</v>
      </c>
    </row>
    <row r="1108" spans="1:7" ht="30">
      <c r="A1108" s="74" t="s">
        <v>124</v>
      </c>
      <c r="B1108" s="75"/>
      <c r="C1108" s="75" t="s">
        <v>116</v>
      </c>
      <c r="D1108" s="75" t="s">
        <v>53</v>
      </c>
      <c r="E1108" s="75" t="s">
        <v>123</v>
      </c>
      <c r="F1108" s="75" t="s">
        <v>125</v>
      </c>
      <c r="G1108" s="98">
        <v>84675.2</v>
      </c>
    </row>
    <row r="1109" spans="1:7" ht="15">
      <c r="A1109" s="28" t="s">
        <v>156</v>
      </c>
      <c r="B1109" s="78"/>
      <c r="C1109" s="75" t="s">
        <v>116</v>
      </c>
      <c r="D1109" s="75" t="s">
        <v>53</v>
      </c>
      <c r="E1109" s="77" t="s">
        <v>851</v>
      </c>
      <c r="F1109" s="78"/>
      <c r="G1109" s="82">
        <f>G1110</f>
        <v>176.1</v>
      </c>
    </row>
    <row r="1110" spans="1:7" ht="15">
      <c r="A1110" s="28" t="s">
        <v>438</v>
      </c>
      <c r="B1110" s="78"/>
      <c r="C1110" s="75" t="s">
        <v>116</v>
      </c>
      <c r="D1110" s="75" t="s">
        <v>53</v>
      </c>
      <c r="E1110" s="77" t="s">
        <v>852</v>
      </c>
      <c r="F1110" s="78"/>
      <c r="G1110" s="82">
        <f>G1111</f>
        <v>176.1</v>
      </c>
    </row>
    <row r="1111" spans="1:7" ht="15">
      <c r="A1111" s="28" t="s">
        <v>417</v>
      </c>
      <c r="B1111" s="78"/>
      <c r="C1111" s="75" t="s">
        <v>116</v>
      </c>
      <c r="D1111" s="75" t="s">
        <v>53</v>
      </c>
      <c r="E1111" s="77" t="s">
        <v>853</v>
      </c>
      <c r="F1111" s="78"/>
      <c r="G1111" s="82">
        <f>G1112</f>
        <v>176.1</v>
      </c>
    </row>
    <row r="1112" spans="1:7" ht="30">
      <c r="A1112" s="28" t="s">
        <v>71</v>
      </c>
      <c r="B1112" s="78"/>
      <c r="C1112" s="75" t="s">
        <v>116</v>
      </c>
      <c r="D1112" s="75" t="s">
        <v>53</v>
      </c>
      <c r="E1112" s="77" t="s">
        <v>853</v>
      </c>
      <c r="F1112" s="78" t="s">
        <v>125</v>
      </c>
      <c r="G1112" s="82">
        <v>176.1</v>
      </c>
    </row>
    <row r="1113" spans="1:7" ht="15">
      <c r="A1113" s="74" t="s">
        <v>440</v>
      </c>
      <c r="B1113" s="75"/>
      <c r="C1113" s="75" t="s">
        <v>116</v>
      </c>
      <c r="D1113" s="75" t="s">
        <v>116</v>
      </c>
      <c r="E1113" s="70"/>
      <c r="F1113" s="70"/>
      <c r="G1113" s="98">
        <f>SUM(G1114)</f>
        <v>196.9</v>
      </c>
    </row>
    <row r="1114" spans="1:7" ht="30">
      <c r="A1114" s="74" t="s">
        <v>751</v>
      </c>
      <c r="B1114" s="71"/>
      <c r="C1114" s="71" t="s">
        <v>116</v>
      </c>
      <c r="D1114" s="71" t="s">
        <v>116</v>
      </c>
      <c r="E1114" s="70" t="s">
        <v>403</v>
      </c>
      <c r="F1114" s="70"/>
      <c r="G1114" s="98">
        <f>SUM(G1115)</f>
        <v>196.9</v>
      </c>
    </row>
    <row r="1115" spans="1:7" ht="30">
      <c r="A1115" s="74" t="s">
        <v>450</v>
      </c>
      <c r="B1115" s="75"/>
      <c r="C1115" s="75" t="s">
        <v>116</v>
      </c>
      <c r="D1115" s="75" t="s">
        <v>116</v>
      </c>
      <c r="E1115" s="75" t="s">
        <v>451</v>
      </c>
      <c r="F1115" s="75"/>
      <c r="G1115" s="98">
        <f>SUM(G1116)</f>
        <v>196.9</v>
      </c>
    </row>
    <row r="1116" spans="1:7" ht="15">
      <c r="A1116" s="74" t="s">
        <v>34</v>
      </c>
      <c r="B1116" s="75"/>
      <c r="C1116" s="75" t="s">
        <v>116</v>
      </c>
      <c r="D1116" s="75" t="s">
        <v>116</v>
      </c>
      <c r="E1116" s="75" t="s">
        <v>452</v>
      </c>
      <c r="F1116" s="75"/>
      <c r="G1116" s="98">
        <f>SUM(G1117)</f>
        <v>196.9</v>
      </c>
    </row>
    <row r="1117" spans="1:7" ht="15">
      <c r="A1117" s="74" t="s">
        <v>453</v>
      </c>
      <c r="B1117" s="70"/>
      <c r="C1117" s="75" t="s">
        <v>116</v>
      </c>
      <c r="D1117" s="75" t="s">
        <v>116</v>
      </c>
      <c r="E1117" s="75" t="s">
        <v>454</v>
      </c>
      <c r="F1117" s="75"/>
      <c r="G1117" s="98">
        <f>SUM(G1118:G1119)</f>
        <v>196.9</v>
      </c>
    </row>
    <row r="1118" spans="1:7" ht="30" hidden="1">
      <c r="A1118" s="74" t="s">
        <v>51</v>
      </c>
      <c r="B1118" s="75"/>
      <c r="C1118" s="75" t="s">
        <v>116</v>
      </c>
      <c r="D1118" s="75" t="s">
        <v>116</v>
      </c>
      <c r="E1118" s="75" t="s">
        <v>454</v>
      </c>
      <c r="F1118" s="75" t="s">
        <v>92</v>
      </c>
      <c r="G1118" s="72"/>
    </row>
    <row r="1119" spans="1:7" ht="30">
      <c r="A1119" s="74" t="s">
        <v>260</v>
      </c>
      <c r="B1119" s="75"/>
      <c r="C1119" s="75" t="s">
        <v>116</v>
      </c>
      <c r="D1119" s="75" t="s">
        <v>116</v>
      </c>
      <c r="E1119" s="75" t="s">
        <v>454</v>
      </c>
      <c r="F1119" s="139">
        <v>600</v>
      </c>
      <c r="G1119" s="98">
        <v>196.9</v>
      </c>
    </row>
    <row r="1120" spans="1:7" ht="15">
      <c r="A1120" s="74" t="s">
        <v>126</v>
      </c>
      <c r="B1120" s="75"/>
      <c r="C1120" s="75" t="s">
        <v>14</v>
      </c>
      <c r="D1120" s="75"/>
      <c r="E1120" s="75"/>
      <c r="F1120" s="75"/>
      <c r="G1120" s="98">
        <f>SUM(G1121+G1186)</f>
        <v>160824.3</v>
      </c>
    </row>
    <row r="1121" spans="1:7" ht="15">
      <c r="A1121" s="74" t="s">
        <v>127</v>
      </c>
      <c r="B1121" s="75"/>
      <c r="C1121" s="75" t="s">
        <v>14</v>
      </c>
      <c r="D1121" s="75" t="s">
        <v>33</v>
      </c>
      <c r="E1121" s="75"/>
      <c r="F1121" s="75"/>
      <c r="G1121" s="98">
        <f>G1130+G1122</f>
        <v>145616.9</v>
      </c>
    </row>
    <row r="1122" spans="1:7" ht="30">
      <c r="A1122" s="28" t="s">
        <v>806</v>
      </c>
      <c r="B1122" s="78"/>
      <c r="C1122" s="78" t="s">
        <v>14</v>
      </c>
      <c r="D1122" s="78" t="s">
        <v>33</v>
      </c>
      <c r="E1122" s="78" t="s">
        <v>713</v>
      </c>
      <c r="F1122" s="78"/>
      <c r="G1122" s="82">
        <f>G1123</f>
        <v>137.2</v>
      </c>
    </row>
    <row r="1123" spans="1:7" ht="15">
      <c r="A1123" s="28" t="s">
        <v>807</v>
      </c>
      <c r="B1123" s="78"/>
      <c r="C1123" s="78" t="s">
        <v>14</v>
      </c>
      <c r="D1123" s="78" t="s">
        <v>33</v>
      </c>
      <c r="E1123" s="78" t="s">
        <v>714</v>
      </c>
      <c r="F1123" s="78"/>
      <c r="G1123" s="82">
        <f>G1124+G1127</f>
        <v>137.2</v>
      </c>
    </row>
    <row r="1124" spans="1:7" ht="45">
      <c r="A1124" s="28" t="s">
        <v>551</v>
      </c>
      <c r="B1124" s="78"/>
      <c r="C1124" s="78" t="s">
        <v>14</v>
      </c>
      <c r="D1124" s="78" t="s">
        <v>33</v>
      </c>
      <c r="E1124" s="78" t="s">
        <v>715</v>
      </c>
      <c r="F1124" s="78"/>
      <c r="G1124" s="82">
        <f>G1125</f>
        <v>137.2</v>
      </c>
    </row>
    <row r="1125" spans="1:7" ht="15">
      <c r="A1125" s="28" t="s">
        <v>854</v>
      </c>
      <c r="B1125" s="78"/>
      <c r="C1125" s="78" t="s">
        <v>14</v>
      </c>
      <c r="D1125" s="78" t="s">
        <v>33</v>
      </c>
      <c r="E1125" s="78" t="s">
        <v>965</v>
      </c>
      <c r="F1125" s="78"/>
      <c r="G1125" s="82">
        <f>G1126</f>
        <v>137.2</v>
      </c>
    </row>
    <row r="1126" spans="1:7" ht="30">
      <c r="A1126" s="28" t="s">
        <v>51</v>
      </c>
      <c r="B1126" s="78"/>
      <c r="C1126" s="78" t="s">
        <v>14</v>
      </c>
      <c r="D1126" s="78" t="s">
        <v>33</v>
      </c>
      <c r="E1126" s="78" t="s">
        <v>965</v>
      </c>
      <c r="F1126" s="78" t="s">
        <v>92</v>
      </c>
      <c r="G1126" s="82">
        <v>137.2</v>
      </c>
    </row>
    <row r="1127" spans="1:7" ht="15" hidden="1">
      <c r="A1127" s="28" t="s">
        <v>709</v>
      </c>
      <c r="B1127" s="78"/>
      <c r="C1127" s="78" t="s">
        <v>14</v>
      </c>
      <c r="D1127" s="78" t="s">
        <v>33</v>
      </c>
      <c r="E1127" s="78" t="s">
        <v>710</v>
      </c>
      <c r="F1127" s="78"/>
      <c r="G1127" s="82">
        <f>G1128</f>
        <v>0</v>
      </c>
    </row>
    <row r="1128" spans="1:7" ht="15" hidden="1">
      <c r="A1128" s="28" t="s">
        <v>711</v>
      </c>
      <c r="B1128" s="78"/>
      <c r="C1128" s="78" t="s">
        <v>14</v>
      </c>
      <c r="D1128" s="78" t="s">
        <v>33</v>
      </c>
      <c r="E1128" s="78" t="s">
        <v>712</v>
      </c>
      <c r="F1128" s="78"/>
      <c r="G1128" s="82">
        <f>G1129</f>
        <v>0</v>
      </c>
    </row>
    <row r="1129" spans="1:7" ht="45" hidden="1">
      <c r="A1129" s="28" t="s">
        <v>50</v>
      </c>
      <c r="B1129" s="78"/>
      <c r="C1129" s="78" t="s">
        <v>14</v>
      </c>
      <c r="D1129" s="78" t="s">
        <v>33</v>
      </c>
      <c r="E1129" s="78" t="s">
        <v>712</v>
      </c>
      <c r="F1129" s="78" t="s">
        <v>90</v>
      </c>
      <c r="G1129" s="82"/>
    </row>
    <row r="1130" spans="1:7" ht="15">
      <c r="A1130" s="74" t="s">
        <v>755</v>
      </c>
      <c r="B1130" s="75"/>
      <c r="C1130" s="75" t="s">
        <v>14</v>
      </c>
      <c r="D1130" s="75" t="s">
        <v>33</v>
      </c>
      <c r="E1130" s="75" t="s">
        <v>118</v>
      </c>
      <c r="F1130" s="75"/>
      <c r="G1130" s="98">
        <f>G1131+G1144+G1150+G1158+G1163</f>
        <v>145479.69999999998</v>
      </c>
    </row>
    <row r="1131" spans="1:7" ht="15">
      <c r="A1131" s="74" t="s">
        <v>128</v>
      </c>
      <c r="B1131" s="75"/>
      <c r="C1131" s="75" t="s">
        <v>14</v>
      </c>
      <c r="D1131" s="75" t="s">
        <v>33</v>
      </c>
      <c r="E1131" s="75" t="s">
        <v>129</v>
      </c>
      <c r="F1131" s="75"/>
      <c r="G1131" s="98">
        <f>G1132+G1139+G1135</f>
        <v>74618.8</v>
      </c>
    </row>
    <row r="1132" spans="1:7" ht="45">
      <c r="A1132" s="74" t="s">
        <v>25</v>
      </c>
      <c r="B1132" s="75"/>
      <c r="C1132" s="75" t="s">
        <v>14</v>
      </c>
      <c r="D1132" s="75" t="s">
        <v>33</v>
      </c>
      <c r="E1132" s="75" t="s">
        <v>130</v>
      </c>
      <c r="F1132" s="75"/>
      <c r="G1132" s="98">
        <f>G1133</f>
        <v>44546.3</v>
      </c>
    </row>
    <row r="1133" spans="1:7" ht="15">
      <c r="A1133" s="74" t="s">
        <v>131</v>
      </c>
      <c r="B1133" s="75"/>
      <c r="C1133" s="75" t="s">
        <v>14</v>
      </c>
      <c r="D1133" s="75" t="s">
        <v>33</v>
      </c>
      <c r="E1133" s="75" t="s">
        <v>132</v>
      </c>
      <c r="F1133" s="75"/>
      <c r="G1133" s="98">
        <f>G1134</f>
        <v>44546.3</v>
      </c>
    </row>
    <row r="1134" spans="1:7" ht="30">
      <c r="A1134" s="74" t="s">
        <v>124</v>
      </c>
      <c r="B1134" s="75"/>
      <c r="C1134" s="75" t="s">
        <v>14</v>
      </c>
      <c r="D1134" s="75" t="s">
        <v>33</v>
      </c>
      <c r="E1134" s="75" t="s">
        <v>132</v>
      </c>
      <c r="F1134" s="75" t="s">
        <v>125</v>
      </c>
      <c r="G1134" s="98">
        <v>44546.3</v>
      </c>
    </row>
    <row r="1135" spans="1:7" ht="15">
      <c r="A1135" s="28" t="s">
        <v>156</v>
      </c>
      <c r="B1135" s="78"/>
      <c r="C1135" s="75" t="s">
        <v>14</v>
      </c>
      <c r="D1135" s="75" t="s">
        <v>33</v>
      </c>
      <c r="E1135" s="77" t="s">
        <v>855</v>
      </c>
      <c r="F1135" s="78"/>
      <c r="G1135" s="82">
        <f>G1136</f>
        <v>144.9</v>
      </c>
    </row>
    <row r="1136" spans="1:7" ht="15">
      <c r="A1136" s="74" t="s">
        <v>131</v>
      </c>
      <c r="B1136" s="78"/>
      <c r="C1136" s="75" t="s">
        <v>14</v>
      </c>
      <c r="D1136" s="75" t="s">
        <v>33</v>
      </c>
      <c r="E1136" s="77" t="s">
        <v>856</v>
      </c>
      <c r="F1136" s="78"/>
      <c r="G1136" s="82">
        <f>G1137</f>
        <v>144.9</v>
      </c>
    </row>
    <row r="1137" spans="1:7" ht="15">
      <c r="A1137" s="28" t="s">
        <v>417</v>
      </c>
      <c r="B1137" s="78"/>
      <c r="C1137" s="75" t="s">
        <v>14</v>
      </c>
      <c r="D1137" s="75" t="s">
        <v>33</v>
      </c>
      <c r="E1137" s="77" t="s">
        <v>857</v>
      </c>
      <c r="F1137" s="78"/>
      <c r="G1137" s="82">
        <f>G1138</f>
        <v>144.9</v>
      </c>
    </row>
    <row r="1138" spans="1:7" ht="30">
      <c r="A1138" s="28" t="s">
        <v>71</v>
      </c>
      <c r="B1138" s="78"/>
      <c r="C1138" s="75" t="s">
        <v>14</v>
      </c>
      <c r="D1138" s="75" t="s">
        <v>33</v>
      </c>
      <c r="E1138" s="77" t="s">
        <v>857</v>
      </c>
      <c r="F1138" s="78" t="s">
        <v>125</v>
      </c>
      <c r="G1138" s="82">
        <v>144.9</v>
      </c>
    </row>
    <row r="1139" spans="1:7" ht="15">
      <c r="A1139" s="74" t="s">
        <v>44</v>
      </c>
      <c r="B1139" s="75"/>
      <c r="C1139" s="75" t="s">
        <v>14</v>
      </c>
      <c r="D1139" s="75" t="s">
        <v>33</v>
      </c>
      <c r="E1139" s="75" t="s">
        <v>133</v>
      </c>
      <c r="F1139" s="75"/>
      <c r="G1139" s="98">
        <f>G1140</f>
        <v>29927.600000000002</v>
      </c>
    </row>
    <row r="1140" spans="1:7" ht="15">
      <c r="A1140" s="74" t="s">
        <v>131</v>
      </c>
      <c r="B1140" s="75"/>
      <c r="C1140" s="75" t="s">
        <v>14</v>
      </c>
      <c r="D1140" s="75" t="s">
        <v>33</v>
      </c>
      <c r="E1140" s="75" t="s">
        <v>134</v>
      </c>
      <c r="F1140" s="75"/>
      <c r="G1140" s="98">
        <f>G1141+G1142+G1143</f>
        <v>29927.600000000002</v>
      </c>
    </row>
    <row r="1141" spans="1:7" ht="45">
      <c r="A1141" s="74" t="s">
        <v>50</v>
      </c>
      <c r="B1141" s="75"/>
      <c r="C1141" s="75" t="s">
        <v>14</v>
      </c>
      <c r="D1141" s="75" t="s">
        <v>33</v>
      </c>
      <c r="E1141" s="75" t="s">
        <v>134</v>
      </c>
      <c r="F1141" s="75" t="s">
        <v>90</v>
      </c>
      <c r="G1141" s="98">
        <v>24736.9</v>
      </c>
    </row>
    <row r="1142" spans="1:7" ht="30">
      <c r="A1142" s="74" t="s">
        <v>51</v>
      </c>
      <c r="B1142" s="75"/>
      <c r="C1142" s="75" t="s">
        <v>14</v>
      </c>
      <c r="D1142" s="75" t="s">
        <v>33</v>
      </c>
      <c r="E1142" s="75" t="s">
        <v>134</v>
      </c>
      <c r="F1142" s="75" t="s">
        <v>92</v>
      </c>
      <c r="G1142" s="72">
        <v>4818</v>
      </c>
    </row>
    <row r="1143" spans="1:7" ht="15">
      <c r="A1143" s="74" t="s">
        <v>21</v>
      </c>
      <c r="B1143" s="75"/>
      <c r="C1143" s="75" t="s">
        <v>14</v>
      </c>
      <c r="D1143" s="75" t="s">
        <v>33</v>
      </c>
      <c r="E1143" s="75" t="s">
        <v>134</v>
      </c>
      <c r="F1143" s="75" t="s">
        <v>97</v>
      </c>
      <c r="G1143" s="98">
        <v>372.7</v>
      </c>
    </row>
    <row r="1144" spans="1:7" ht="15">
      <c r="A1144" s="74" t="s">
        <v>136</v>
      </c>
      <c r="B1144" s="75"/>
      <c r="C1144" s="75" t="s">
        <v>14</v>
      </c>
      <c r="D1144" s="75" t="s">
        <v>33</v>
      </c>
      <c r="E1144" s="75" t="s">
        <v>137</v>
      </c>
      <c r="F1144" s="75"/>
      <c r="G1144" s="98">
        <f>G1145</f>
        <v>57527.299999999996</v>
      </c>
    </row>
    <row r="1145" spans="1:7" ht="15">
      <c r="A1145" s="74" t="s">
        <v>44</v>
      </c>
      <c r="B1145" s="75"/>
      <c r="C1145" s="75" t="s">
        <v>14</v>
      </c>
      <c r="D1145" s="75" t="s">
        <v>33</v>
      </c>
      <c r="E1145" s="75" t="s">
        <v>138</v>
      </c>
      <c r="F1145" s="75"/>
      <c r="G1145" s="98">
        <f>G1146</f>
        <v>57527.299999999996</v>
      </c>
    </row>
    <row r="1146" spans="1:7" ht="15">
      <c r="A1146" s="74" t="s">
        <v>139</v>
      </c>
      <c r="B1146" s="75"/>
      <c r="C1146" s="75" t="s">
        <v>14</v>
      </c>
      <c r="D1146" s="75" t="s">
        <v>33</v>
      </c>
      <c r="E1146" s="75" t="s">
        <v>140</v>
      </c>
      <c r="F1146" s="75"/>
      <c r="G1146" s="98">
        <f>G1147+G1148+G1149</f>
        <v>57527.299999999996</v>
      </c>
    </row>
    <row r="1147" spans="1:7" ht="45">
      <c r="A1147" s="74" t="s">
        <v>50</v>
      </c>
      <c r="B1147" s="75"/>
      <c r="C1147" s="75" t="s">
        <v>14</v>
      </c>
      <c r="D1147" s="75" t="s">
        <v>33</v>
      </c>
      <c r="E1147" s="75" t="s">
        <v>140</v>
      </c>
      <c r="F1147" s="75" t="s">
        <v>90</v>
      </c>
      <c r="G1147" s="98">
        <v>51546.6</v>
      </c>
    </row>
    <row r="1148" spans="1:7" ht="30">
      <c r="A1148" s="74" t="s">
        <v>51</v>
      </c>
      <c r="B1148" s="75"/>
      <c r="C1148" s="75" t="s">
        <v>14</v>
      </c>
      <c r="D1148" s="75" t="s">
        <v>33</v>
      </c>
      <c r="E1148" s="75" t="s">
        <v>140</v>
      </c>
      <c r="F1148" s="75" t="s">
        <v>92</v>
      </c>
      <c r="G1148" s="72">
        <v>5474.1</v>
      </c>
    </row>
    <row r="1149" spans="1:7" ht="15">
      <c r="A1149" s="74" t="s">
        <v>21</v>
      </c>
      <c r="B1149" s="75"/>
      <c r="C1149" s="75" t="s">
        <v>14</v>
      </c>
      <c r="D1149" s="75" t="s">
        <v>33</v>
      </c>
      <c r="E1149" s="75" t="s">
        <v>140</v>
      </c>
      <c r="F1149" s="75" t="s">
        <v>97</v>
      </c>
      <c r="G1149" s="98">
        <v>506.6</v>
      </c>
    </row>
    <row r="1150" spans="1:7" ht="15">
      <c r="A1150" s="74" t="s">
        <v>141</v>
      </c>
      <c r="B1150" s="75"/>
      <c r="C1150" s="75" t="s">
        <v>14</v>
      </c>
      <c r="D1150" s="75" t="s">
        <v>33</v>
      </c>
      <c r="E1150" s="75" t="s">
        <v>142</v>
      </c>
      <c r="F1150" s="75"/>
      <c r="G1150" s="98">
        <f>G1151+G1154</f>
        <v>10453.800000000001</v>
      </c>
    </row>
    <row r="1151" spans="1:7" ht="45">
      <c r="A1151" s="74" t="s">
        <v>25</v>
      </c>
      <c r="B1151" s="75"/>
      <c r="C1151" s="75" t="s">
        <v>14</v>
      </c>
      <c r="D1151" s="75" t="s">
        <v>33</v>
      </c>
      <c r="E1151" s="75" t="s">
        <v>143</v>
      </c>
      <c r="F1151" s="75"/>
      <c r="G1151" s="98">
        <f>G1152</f>
        <v>10129.2</v>
      </c>
    </row>
    <row r="1152" spans="1:7" ht="15">
      <c r="A1152" s="74" t="s">
        <v>144</v>
      </c>
      <c r="B1152" s="75"/>
      <c r="C1152" s="75" t="s">
        <v>14</v>
      </c>
      <c r="D1152" s="75" t="s">
        <v>33</v>
      </c>
      <c r="E1152" s="75" t="s">
        <v>145</v>
      </c>
      <c r="F1152" s="75"/>
      <c r="G1152" s="98">
        <f>G1153</f>
        <v>10129.2</v>
      </c>
    </row>
    <row r="1153" spans="1:7" ht="30">
      <c r="A1153" s="74" t="s">
        <v>124</v>
      </c>
      <c r="B1153" s="75"/>
      <c r="C1153" s="75" t="s">
        <v>14</v>
      </c>
      <c r="D1153" s="75" t="s">
        <v>33</v>
      </c>
      <c r="E1153" s="75" t="s">
        <v>145</v>
      </c>
      <c r="F1153" s="75" t="s">
        <v>125</v>
      </c>
      <c r="G1153" s="98">
        <v>10129.2</v>
      </c>
    </row>
    <row r="1154" spans="1:7" ht="15">
      <c r="A1154" s="28" t="s">
        <v>156</v>
      </c>
      <c r="B1154" s="75"/>
      <c r="C1154" s="75" t="s">
        <v>14</v>
      </c>
      <c r="D1154" s="75" t="s">
        <v>33</v>
      </c>
      <c r="E1154" s="78" t="s">
        <v>858</v>
      </c>
      <c r="F1154" s="78"/>
      <c r="G1154" s="98">
        <f>SUM(G1155)</f>
        <v>324.6</v>
      </c>
    </row>
    <row r="1155" spans="1:7" ht="15">
      <c r="A1155" s="28" t="s">
        <v>144</v>
      </c>
      <c r="B1155" s="75"/>
      <c r="C1155" s="75" t="s">
        <v>14</v>
      </c>
      <c r="D1155" s="75" t="s">
        <v>33</v>
      </c>
      <c r="E1155" s="78" t="s">
        <v>859</v>
      </c>
      <c r="F1155" s="78"/>
      <c r="G1155" s="98">
        <f>SUM(G1156)</f>
        <v>324.6</v>
      </c>
    </row>
    <row r="1156" spans="1:7" ht="15">
      <c r="A1156" s="28" t="s">
        <v>417</v>
      </c>
      <c r="B1156" s="75"/>
      <c r="C1156" s="75" t="s">
        <v>14</v>
      </c>
      <c r="D1156" s="75" t="s">
        <v>33</v>
      </c>
      <c r="E1156" s="78" t="s">
        <v>860</v>
      </c>
      <c r="F1156" s="78"/>
      <c r="G1156" s="98">
        <f>SUM(G1157)</f>
        <v>324.6</v>
      </c>
    </row>
    <row r="1157" spans="1:7" ht="30">
      <c r="A1157" s="28" t="s">
        <v>71</v>
      </c>
      <c r="B1157" s="75"/>
      <c r="C1157" s="75" t="s">
        <v>14</v>
      </c>
      <c r="D1157" s="75" t="s">
        <v>33</v>
      </c>
      <c r="E1157" s="78" t="s">
        <v>860</v>
      </c>
      <c r="F1157" s="78" t="s">
        <v>125</v>
      </c>
      <c r="G1157" s="98">
        <f>96.9+227.7</f>
        <v>324.6</v>
      </c>
    </row>
    <row r="1158" spans="1:7" ht="30">
      <c r="A1158" s="28" t="s">
        <v>154</v>
      </c>
      <c r="B1158" s="194"/>
      <c r="C1158" s="75" t="s">
        <v>14</v>
      </c>
      <c r="D1158" s="75" t="s">
        <v>33</v>
      </c>
      <c r="E1158" s="78" t="s">
        <v>155</v>
      </c>
      <c r="F1158" s="75"/>
      <c r="G1158" s="98">
        <f>SUM(G1159)</f>
        <v>172.3</v>
      </c>
    </row>
    <row r="1159" spans="1:7" ht="15">
      <c r="A1159" s="28" t="s">
        <v>156</v>
      </c>
      <c r="B1159" s="194"/>
      <c r="C1159" s="75" t="s">
        <v>14</v>
      </c>
      <c r="D1159" s="75" t="s">
        <v>33</v>
      </c>
      <c r="E1159" s="78" t="s">
        <v>157</v>
      </c>
      <c r="F1159" s="78"/>
      <c r="G1159" s="98">
        <f>SUM(G1160)</f>
        <v>172.3</v>
      </c>
    </row>
    <row r="1160" spans="1:7" ht="15">
      <c r="A1160" s="28" t="s">
        <v>144</v>
      </c>
      <c r="B1160" s="194"/>
      <c r="C1160" s="75" t="s">
        <v>14</v>
      </c>
      <c r="D1160" s="75" t="s">
        <v>33</v>
      </c>
      <c r="E1160" s="78" t="s">
        <v>594</v>
      </c>
      <c r="F1160" s="78"/>
      <c r="G1160" s="98">
        <f>SUM(G1161)</f>
        <v>172.3</v>
      </c>
    </row>
    <row r="1161" spans="1:7" ht="15">
      <c r="A1161" s="28" t="s">
        <v>417</v>
      </c>
      <c r="B1161" s="194"/>
      <c r="C1161" s="75" t="s">
        <v>14</v>
      </c>
      <c r="D1161" s="75" t="s">
        <v>33</v>
      </c>
      <c r="E1161" s="78" t="s">
        <v>595</v>
      </c>
      <c r="F1161" s="78"/>
      <c r="G1161" s="98">
        <f>SUM(G1162)</f>
        <v>172.3</v>
      </c>
    </row>
    <row r="1162" spans="1:7" ht="30">
      <c r="A1162" s="28" t="s">
        <v>71</v>
      </c>
      <c r="B1162" s="194"/>
      <c r="C1162" s="75" t="s">
        <v>14</v>
      </c>
      <c r="D1162" s="75" t="s">
        <v>33</v>
      </c>
      <c r="E1162" s="78" t="s">
        <v>595</v>
      </c>
      <c r="F1162" s="78" t="s">
        <v>125</v>
      </c>
      <c r="G1162" s="98">
        <f>400-227.7</f>
        <v>172.3</v>
      </c>
    </row>
    <row r="1163" spans="1:7" ht="15">
      <c r="A1163" s="28" t="s">
        <v>161</v>
      </c>
      <c r="B1163" s="194"/>
      <c r="C1163" s="75" t="s">
        <v>14</v>
      </c>
      <c r="D1163" s="75" t="s">
        <v>33</v>
      </c>
      <c r="E1163" s="78" t="s">
        <v>162</v>
      </c>
      <c r="F1163" s="75"/>
      <c r="G1163" s="98">
        <f>SUM(G1164)+G1170</f>
        <v>2707.5</v>
      </c>
    </row>
    <row r="1164" spans="1:7" ht="15">
      <c r="A1164" s="28" t="s">
        <v>34</v>
      </c>
      <c r="B1164" s="194"/>
      <c r="C1164" s="75" t="s">
        <v>14</v>
      </c>
      <c r="D1164" s="75" t="s">
        <v>33</v>
      </c>
      <c r="E1164" s="78" t="s">
        <v>600</v>
      </c>
      <c r="F1164" s="75"/>
      <c r="G1164" s="98">
        <f>SUM(G1165)</f>
        <v>1581.7</v>
      </c>
    </row>
    <row r="1165" spans="1:7" ht="15">
      <c r="A1165" s="28" t="s">
        <v>158</v>
      </c>
      <c r="B1165" s="194"/>
      <c r="C1165" s="75" t="s">
        <v>14</v>
      </c>
      <c r="D1165" s="75" t="s">
        <v>33</v>
      </c>
      <c r="E1165" s="78" t="s">
        <v>601</v>
      </c>
      <c r="F1165" s="75"/>
      <c r="G1165" s="98">
        <f>SUM(G1168)+G1166</f>
        <v>1581.7</v>
      </c>
    </row>
    <row r="1166" spans="1:7" ht="15">
      <c r="A1166" s="74" t="s">
        <v>131</v>
      </c>
      <c r="B1166" s="194"/>
      <c r="C1166" s="75" t="s">
        <v>14</v>
      </c>
      <c r="D1166" s="75" t="s">
        <v>33</v>
      </c>
      <c r="E1166" s="75" t="s">
        <v>602</v>
      </c>
      <c r="F1166" s="75"/>
      <c r="G1166" s="98">
        <f>SUM(G1167)</f>
        <v>1198.4</v>
      </c>
    </row>
    <row r="1167" spans="1:7" ht="30">
      <c r="A1167" s="28" t="s">
        <v>51</v>
      </c>
      <c r="B1167" s="194"/>
      <c r="C1167" s="75" t="s">
        <v>14</v>
      </c>
      <c r="D1167" s="75" t="s">
        <v>33</v>
      </c>
      <c r="E1167" s="75" t="s">
        <v>602</v>
      </c>
      <c r="F1167" s="75" t="s">
        <v>92</v>
      </c>
      <c r="G1167" s="98">
        <v>1198.4</v>
      </c>
    </row>
    <row r="1168" spans="1:7" ht="15">
      <c r="A1168" s="28" t="s">
        <v>139</v>
      </c>
      <c r="B1168" s="194"/>
      <c r="C1168" s="75" t="s">
        <v>14</v>
      </c>
      <c r="D1168" s="75" t="s">
        <v>33</v>
      </c>
      <c r="E1168" s="78" t="s">
        <v>603</v>
      </c>
      <c r="F1168" s="78"/>
      <c r="G1168" s="98">
        <f>SUM(G1169)</f>
        <v>383.3</v>
      </c>
    </row>
    <row r="1169" spans="1:7" ht="30">
      <c r="A1169" s="28" t="s">
        <v>51</v>
      </c>
      <c r="B1169" s="194"/>
      <c r="C1169" s="75" t="s">
        <v>14</v>
      </c>
      <c r="D1169" s="75" t="s">
        <v>33</v>
      </c>
      <c r="E1169" s="78" t="s">
        <v>603</v>
      </c>
      <c r="F1169" s="78" t="s">
        <v>92</v>
      </c>
      <c r="G1169" s="98">
        <v>383.3</v>
      </c>
    </row>
    <row r="1170" spans="1:7" ht="15">
      <c r="A1170" s="28" t="s">
        <v>156</v>
      </c>
      <c r="B1170" s="194"/>
      <c r="C1170" s="75" t="s">
        <v>14</v>
      </c>
      <c r="D1170" s="75" t="s">
        <v>33</v>
      </c>
      <c r="E1170" s="78" t="s">
        <v>163</v>
      </c>
      <c r="F1170" s="78"/>
      <c r="G1170" s="98">
        <f>SUM(G1171+G1178)+G1181</f>
        <v>1125.8</v>
      </c>
    </row>
    <row r="1171" spans="1:7" ht="15">
      <c r="A1171" s="28" t="s">
        <v>606</v>
      </c>
      <c r="B1171" s="194"/>
      <c r="C1171" s="75" t="s">
        <v>14</v>
      </c>
      <c r="D1171" s="75" t="s">
        <v>33</v>
      </c>
      <c r="E1171" s="78" t="s">
        <v>607</v>
      </c>
      <c r="F1171" s="78"/>
      <c r="G1171" s="98">
        <f>SUM(G1174)+G1172+G1176</f>
        <v>952.4</v>
      </c>
    </row>
    <row r="1172" spans="1:7" ht="15">
      <c r="A1172" s="28" t="s">
        <v>438</v>
      </c>
      <c r="B1172" s="194"/>
      <c r="C1172" s="75" t="s">
        <v>14</v>
      </c>
      <c r="D1172" s="75" t="s">
        <v>33</v>
      </c>
      <c r="E1172" s="75" t="s">
        <v>608</v>
      </c>
      <c r="F1172" s="78"/>
      <c r="G1172" s="98">
        <f>SUM(G1173)</f>
        <v>91.9</v>
      </c>
    </row>
    <row r="1173" spans="1:7" ht="30">
      <c r="A1173" s="74" t="s">
        <v>124</v>
      </c>
      <c r="B1173" s="194"/>
      <c r="C1173" s="75" t="s">
        <v>14</v>
      </c>
      <c r="D1173" s="75" t="s">
        <v>33</v>
      </c>
      <c r="E1173" s="75" t="s">
        <v>608</v>
      </c>
      <c r="F1173" s="78" t="s">
        <v>125</v>
      </c>
      <c r="G1173" s="98">
        <v>91.9</v>
      </c>
    </row>
    <row r="1174" spans="1:7" ht="15">
      <c r="A1174" s="74" t="s">
        <v>131</v>
      </c>
      <c r="B1174" s="201"/>
      <c r="C1174" s="75" t="s">
        <v>14</v>
      </c>
      <c r="D1174" s="75" t="s">
        <v>33</v>
      </c>
      <c r="E1174" s="75" t="s">
        <v>634</v>
      </c>
      <c r="F1174" s="75"/>
      <c r="G1174" s="98">
        <f>SUM(G1175)</f>
        <v>770.5</v>
      </c>
    </row>
    <row r="1175" spans="1:7" ht="30">
      <c r="A1175" s="74" t="s">
        <v>124</v>
      </c>
      <c r="B1175" s="201"/>
      <c r="C1175" s="75" t="s">
        <v>14</v>
      </c>
      <c r="D1175" s="75" t="s">
        <v>33</v>
      </c>
      <c r="E1175" s="75" t="s">
        <v>634</v>
      </c>
      <c r="F1175" s="75" t="s">
        <v>125</v>
      </c>
      <c r="G1175" s="98">
        <v>770.5</v>
      </c>
    </row>
    <row r="1176" spans="1:7" ht="15">
      <c r="A1176" s="74" t="s">
        <v>144</v>
      </c>
      <c r="B1176" s="201"/>
      <c r="C1176" s="75" t="s">
        <v>14</v>
      </c>
      <c r="D1176" s="75" t="s">
        <v>33</v>
      </c>
      <c r="E1176" s="75" t="s">
        <v>870</v>
      </c>
      <c r="F1176" s="75"/>
      <c r="G1176" s="98">
        <f>SUM(G1177)</f>
        <v>90</v>
      </c>
    </row>
    <row r="1177" spans="1:7" ht="30">
      <c r="A1177" s="74" t="s">
        <v>124</v>
      </c>
      <c r="B1177" s="201"/>
      <c r="C1177" s="75" t="s">
        <v>14</v>
      </c>
      <c r="D1177" s="75" t="s">
        <v>33</v>
      </c>
      <c r="E1177" s="75" t="s">
        <v>870</v>
      </c>
      <c r="F1177" s="75" t="s">
        <v>125</v>
      </c>
      <c r="G1177" s="98">
        <v>90</v>
      </c>
    </row>
    <row r="1178" spans="1:7" ht="15">
      <c r="A1178" s="28" t="s">
        <v>307</v>
      </c>
      <c r="B1178" s="202"/>
      <c r="C1178" s="78" t="s">
        <v>14</v>
      </c>
      <c r="D1178" s="78" t="s">
        <v>33</v>
      </c>
      <c r="E1178" s="78" t="s">
        <v>635</v>
      </c>
      <c r="F1178" s="194"/>
      <c r="G1178" s="82">
        <f>G1179</f>
        <v>34.2</v>
      </c>
    </row>
    <row r="1179" spans="1:7" ht="15">
      <c r="A1179" s="28" t="s">
        <v>131</v>
      </c>
      <c r="B1179" s="202"/>
      <c r="C1179" s="78" t="s">
        <v>14</v>
      </c>
      <c r="D1179" s="78" t="s">
        <v>33</v>
      </c>
      <c r="E1179" s="78" t="s">
        <v>637</v>
      </c>
      <c r="F1179" s="194"/>
      <c r="G1179" s="82">
        <f>G1180</f>
        <v>34.2</v>
      </c>
    </row>
    <row r="1180" spans="1:7" ht="30" customHeight="1">
      <c r="A1180" s="28" t="s">
        <v>124</v>
      </c>
      <c r="B1180" s="202"/>
      <c r="C1180" s="78" t="s">
        <v>14</v>
      </c>
      <c r="D1180" s="78" t="s">
        <v>33</v>
      </c>
      <c r="E1180" s="78" t="s">
        <v>637</v>
      </c>
      <c r="F1180" s="78" t="s">
        <v>125</v>
      </c>
      <c r="G1180" s="98">
        <v>34.2</v>
      </c>
    </row>
    <row r="1181" spans="1:7" ht="18" customHeight="1">
      <c r="A1181" s="28" t="s">
        <v>417</v>
      </c>
      <c r="B1181" s="202"/>
      <c r="C1181" s="78" t="s">
        <v>14</v>
      </c>
      <c r="D1181" s="78" t="s">
        <v>33</v>
      </c>
      <c r="E1181" s="78" t="s">
        <v>609</v>
      </c>
      <c r="F1181" s="78"/>
      <c r="G1181" s="98">
        <f>SUM(G1184)+G1182</f>
        <v>139.2</v>
      </c>
    </row>
    <row r="1182" spans="1:7" ht="18" customHeight="1">
      <c r="A1182" s="28" t="s">
        <v>438</v>
      </c>
      <c r="B1182" s="202"/>
      <c r="C1182" s="78" t="s">
        <v>14</v>
      </c>
      <c r="D1182" s="78" t="s">
        <v>33</v>
      </c>
      <c r="E1182" s="78" t="s">
        <v>610</v>
      </c>
      <c r="F1182" s="78"/>
      <c r="G1182" s="98">
        <f>SUM(G1183)</f>
        <v>79.5</v>
      </c>
    </row>
    <row r="1183" spans="1:7" ht="35.25" customHeight="1">
      <c r="A1183" s="74" t="s">
        <v>124</v>
      </c>
      <c r="B1183" s="202"/>
      <c r="C1183" s="78" t="s">
        <v>14</v>
      </c>
      <c r="D1183" s="78" t="s">
        <v>33</v>
      </c>
      <c r="E1183" s="78" t="s">
        <v>610</v>
      </c>
      <c r="F1183" s="78" t="s">
        <v>125</v>
      </c>
      <c r="G1183" s="98">
        <v>79.5</v>
      </c>
    </row>
    <row r="1184" spans="1:7" ht="21" customHeight="1">
      <c r="A1184" s="28" t="s">
        <v>131</v>
      </c>
      <c r="B1184" s="202"/>
      <c r="C1184" s="78" t="s">
        <v>14</v>
      </c>
      <c r="D1184" s="78" t="s">
        <v>33</v>
      </c>
      <c r="E1184" s="78" t="s">
        <v>716</v>
      </c>
      <c r="F1184" s="78"/>
      <c r="G1184" s="98">
        <f>SUM(G1185)</f>
        <v>59.7</v>
      </c>
    </row>
    <row r="1185" spans="1:7" ht="30" customHeight="1">
      <c r="A1185" s="28" t="s">
        <v>71</v>
      </c>
      <c r="B1185" s="202"/>
      <c r="C1185" s="78" t="s">
        <v>14</v>
      </c>
      <c r="D1185" s="78" t="s">
        <v>33</v>
      </c>
      <c r="E1185" s="78" t="s">
        <v>716</v>
      </c>
      <c r="F1185" s="78" t="s">
        <v>125</v>
      </c>
      <c r="G1185" s="98">
        <v>59.7</v>
      </c>
    </row>
    <row r="1186" spans="1:7" ht="15">
      <c r="A1186" s="135" t="s">
        <v>146</v>
      </c>
      <c r="B1186" s="194"/>
      <c r="C1186" s="78" t="s">
        <v>14</v>
      </c>
      <c r="D1186" s="78" t="s">
        <v>12</v>
      </c>
      <c r="E1186" s="78"/>
      <c r="F1186" s="194"/>
      <c r="G1186" s="82">
        <f>G1187</f>
        <v>15207.399999999998</v>
      </c>
    </row>
    <row r="1187" spans="1:7" ht="15">
      <c r="A1187" s="28" t="s">
        <v>755</v>
      </c>
      <c r="B1187" s="194"/>
      <c r="C1187" s="78" t="s">
        <v>14</v>
      </c>
      <c r="D1187" s="78" t="s">
        <v>12</v>
      </c>
      <c r="E1187" s="78" t="s">
        <v>118</v>
      </c>
      <c r="F1187" s="194"/>
      <c r="G1187" s="82">
        <f>G1188+G1196+G1206</f>
        <v>15207.399999999998</v>
      </c>
    </row>
    <row r="1188" spans="1:7" ht="30" hidden="1">
      <c r="A1188" s="28" t="s">
        <v>154</v>
      </c>
      <c r="B1188" s="194"/>
      <c r="C1188" s="78" t="s">
        <v>14</v>
      </c>
      <c r="D1188" s="78" t="s">
        <v>12</v>
      </c>
      <c r="E1188" s="78" t="s">
        <v>155</v>
      </c>
      <c r="F1188" s="194"/>
      <c r="G1188" s="82">
        <f>G1192+G1189</f>
        <v>0</v>
      </c>
    </row>
    <row r="1189" spans="1:7" ht="15" hidden="1">
      <c r="A1189" s="28" t="s">
        <v>34</v>
      </c>
      <c r="B1189" s="194"/>
      <c r="C1189" s="78" t="s">
        <v>14</v>
      </c>
      <c r="D1189" s="78" t="s">
        <v>12</v>
      </c>
      <c r="E1189" s="78" t="s">
        <v>596</v>
      </c>
      <c r="F1189" s="194"/>
      <c r="G1189" s="82">
        <f>G1190</f>
        <v>0</v>
      </c>
    </row>
    <row r="1190" spans="1:7" ht="15" hidden="1">
      <c r="A1190" s="28" t="s">
        <v>131</v>
      </c>
      <c r="B1190" s="194"/>
      <c r="C1190" s="78" t="s">
        <v>14</v>
      </c>
      <c r="D1190" s="78" t="s">
        <v>12</v>
      </c>
      <c r="E1190" s="78" t="s">
        <v>597</v>
      </c>
      <c r="F1190" s="194"/>
      <c r="G1190" s="82">
        <f>G1191</f>
        <v>0</v>
      </c>
    </row>
    <row r="1191" spans="1:7" ht="30" hidden="1">
      <c r="A1191" s="28" t="s">
        <v>51</v>
      </c>
      <c r="B1191" s="194"/>
      <c r="C1191" s="78" t="s">
        <v>14</v>
      </c>
      <c r="D1191" s="78" t="s">
        <v>12</v>
      </c>
      <c r="E1191" s="78" t="s">
        <v>597</v>
      </c>
      <c r="F1191" s="78" t="s">
        <v>92</v>
      </c>
      <c r="G1191" s="82"/>
    </row>
    <row r="1192" spans="1:7" ht="15" hidden="1">
      <c r="A1192" s="28" t="s">
        <v>156</v>
      </c>
      <c r="B1192" s="194"/>
      <c r="C1192" s="78" t="s">
        <v>14</v>
      </c>
      <c r="D1192" s="78" t="s">
        <v>12</v>
      </c>
      <c r="E1192" s="78" t="s">
        <v>157</v>
      </c>
      <c r="F1192" s="78"/>
      <c r="G1192" s="82">
        <f>G1193</f>
        <v>0</v>
      </c>
    </row>
    <row r="1193" spans="1:7" ht="15" hidden="1">
      <c r="A1193" s="28" t="s">
        <v>144</v>
      </c>
      <c r="B1193" s="194"/>
      <c r="C1193" s="78" t="s">
        <v>14</v>
      </c>
      <c r="D1193" s="78" t="s">
        <v>12</v>
      </c>
      <c r="E1193" s="78" t="s">
        <v>594</v>
      </c>
      <c r="F1193" s="78"/>
      <c r="G1193" s="82">
        <f>G1194</f>
        <v>0</v>
      </c>
    </row>
    <row r="1194" spans="1:7" ht="15" hidden="1">
      <c r="A1194" s="28" t="s">
        <v>417</v>
      </c>
      <c r="B1194" s="194"/>
      <c r="C1194" s="78" t="s">
        <v>14</v>
      </c>
      <c r="D1194" s="78" t="s">
        <v>12</v>
      </c>
      <c r="E1194" s="78" t="s">
        <v>595</v>
      </c>
      <c r="F1194" s="78"/>
      <c r="G1194" s="82">
        <f>G1195</f>
        <v>0</v>
      </c>
    </row>
    <row r="1195" spans="1:7" ht="30" hidden="1">
      <c r="A1195" s="28" t="s">
        <v>71</v>
      </c>
      <c r="B1195" s="194"/>
      <c r="C1195" s="78" t="s">
        <v>14</v>
      </c>
      <c r="D1195" s="78" t="s">
        <v>12</v>
      </c>
      <c r="E1195" s="78" t="s">
        <v>595</v>
      </c>
      <c r="F1195" s="78" t="s">
        <v>125</v>
      </c>
      <c r="G1195" s="82"/>
    </row>
    <row r="1196" spans="1:7" ht="15">
      <c r="A1196" s="28" t="s">
        <v>159</v>
      </c>
      <c r="B1196" s="194"/>
      <c r="C1196" s="78" t="s">
        <v>14</v>
      </c>
      <c r="D1196" s="78" t="s">
        <v>12</v>
      </c>
      <c r="E1196" s="78" t="s">
        <v>160</v>
      </c>
      <c r="F1196" s="78"/>
      <c r="G1196" s="82">
        <f>G1197+G1202</f>
        <v>4976.799999999999</v>
      </c>
    </row>
    <row r="1197" spans="1:7" ht="15">
      <c r="A1197" s="28" t="s">
        <v>34</v>
      </c>
      <c r="B1197" s="194"/>
      <c r="C1197" s="78" t="s">
        <v>14</v>
      </c>
      <c r="D1197" s="78" t="s">
        <v>12</v>
      </c>
      <c r="E1197" s="78" t="s">
        <v>598</v>
      </c>
      <c r="F1197" s="78"/>
      <c r="G1197" s="82">
        <f>G1198</f>
        <v>3376.7999999999997</v>
      </c>
    </row>
    <row r="1198" spans="1:7" ht="15">
      <c r="A1198" s="28" t="s">
        <v>158</v>
      </c>
      <c r="B1198" s="194"/>
      <c r="C1198" s="78" t="s">
        <v>14</v>
      </c>
      <c r="D1198" s="78" t="s">
        <v>12</v>
      </c>
      <c r="E1198" s="78" t="s">
        <v>599</v>
      </c>
      <c r="F1198" s="78"/>
      <c r="G1198" s="82">
        <f>G1199+G1200+G1201</f>
        <v>3376.7999999999997</v>
      </c>
    </row>
    <row r="1199" spans="1:7" ht="45">
      <c r="A1199" s="28" t="s">
        <v>50</v>
      </c>
      <c r="B1199" s="194"/>
      <c r="C1199" s="78" t="s">
        <v>14</v>
      </c>
      <c r="D1199" s="78" t="s">
        <v>12</v>
      </c>
      <c r="E1199" s="78" t="s">
        <v>599</v>
      </c>
      <c r="F1199" s="78" t="s">
        <v>90</v>
      </c>
      <c r="G1199" s="82">
        <v>50.1</v>
      </c>
    </row>
    <row r="1200" spans="1:7" ht="33.75" customHeight="1">
      <c r="A1200" s="28" t="s">
        <v>51</v>
      </c>
      <c r="B1200" s="194"/>
      <c r="C1200" s="78" t="s">
        <v>14</v>
      </c>
      <c r="D1200" s="78" t="s">
        <v>12</v>
      </c>
      <c r="E1200" s="78" t="s">
        <v>599</v>
      </c>
      <c r="F1200" s="78" t="s">
        <v>92</v>
      </c>
      <c r="G1200" s="82">
        <v>3236.7</v>
      </c>
    </row>
    <row r="1201" spans="1:7" ht="33.75" customHeight="1">
      <c r="A1201" s="28" t="s">
        <v>41</v>
      </c>
      <c r="B1201" s="194"/>
      <c r="C1201" s="78" t="s">
        <v>14</v>
      </c>
      <c r="D1201" s="78" t="s">
        <v>12</v>
      </c>
      <c r="E1201" s="78" t="s">
        <v>599</v>
      </c>
      <c r="F1201" s="78" t="s">
        <v>100</v>
      </c>
      <c r="G1201" s="82">
        <v>90</v>
      </c>
    </row>
    <row r="1202" spans="1:7" ht="26.25" customHeight="1">
      <c r="A1202" s="28" t="s">
        <v>156</v>
      </c>
      <c r="B1202" s="194"/>
      <c r="C1202" s="78" t="s">
        <v>14</v>
      </c>
      <c r="D1202" s="78" t="s">
        <v>12</v>
      </c>
      <c r="E1202" s="78" t="s">
        <v>895</v>
      </c>
      <c r="F1202" s="78"/>
      <c r="G1202" s="82">
        <f>SUM(G1203)</f>
        <v>1600</v>
      </c>
    </row>
    <row r="1203" spans="1:7" ht="26.25" customHeight="1">
      <c r="A1203" s="28" t="s">
        <v>417</v>
      </c>
      <c r="B1203" s="194"/>
      <c r="C1203" s="78" t="s">
        <v>14</v>
      </c>
      <c r="D1203" s="78" t="s">
        <v>12</v>
      </c>
      <c r="E1203" s="78" t="s">
        <v>894</v>
      </c>
      <c r="F1203" s="78"/>
      <c r="G1203" s="82">
        <f>SUM(G1204)</f>
        <v>1600</v>
      </c>
    </row>
    <row r="1204" spans="1:7" ht="26.25" customHeight="1">
      <c r="A1204" s="28" t="s">
        <v>131</v>
      </c>
      <c r="B1204" s="194"/>
      <c r="C1204" s="78" t="s">
        <v>14</v>
      </c>
      <c r="D1204" s="78" t="s">
        <v>12</v>
      </c>
      <c r="E1204" s="78" t="s">
        <v>896</v>
      </c>
      <c r="F1204" s="78"/>
      <c r="G1204" s="82">
        <f>SUM(G1205)</f>
        <v>1600</v>
      </c>
    </row>
    <row r="1205" spans="1:7" ht="33.75" customHeight="1">
      <c r="A1205" s="28" t="s">
        <v>71</v>
      </c>
      <c r="B1205" s="194"/>
      <c r="C1205" s="78" t="s">
        <v>14</v>
      </c>
      <c r="D1205" s="78" t="s">
        <v>12</v>
      </c>
      <c r="E1205" s="78" t="s">
        <v>896</v>
      </c>
      <c r="F1205" s="78" t="s">
        <v>125</v>
      </c>
      <c r="G1205" s="82">
        <v>1600</v>
      </c>
    </row>
    <row r="1206" spans="1:7" ht="32.25" customHeight="1">
      <c r="A1206" s="135" t="s">
        <v>149</v>
      </c>
      <c r="B1206" s="194"/>
      <c r="C1206" s="78" t="s">
        <v>14</v>
      </c>
      <c r="D1206" s="78" t="s">
        <v>12</v>
      </c>
      <c r="E1206" s="78" t="s">
        <v>150</v>
      </c>
      <c r="F1206" s="78"/>
      <c r="G1206" s="82">
        <f>G1207</f>
        <v>10230.599999999999</v>
      </c>
    </row>
    <row r="1207" spans="1:7" ht="15">
      <c r="A1207" s="28" t="s">
        <v>44</v>
      </c>
      <c r="B1207" s="194"/>
      <c r="C1207" s="78" t="s">
        <v>14</v>
      </c>
      <c r="D1207" s="78" t="s">
        <v>12</v>
      </c>
      <c r="E1207" s="78" t="s">
        <v>151</v>
      </c>
      <c r="F1207" s="78"/>
      <c r="G1207" s="82">
        <f>G1208</f>
        <v>10230.599999999999</v>
      </c>
    </row>
    <row r="1208" spans="1:7" ht="15">
      <c r="A1208" s="135" t="s">
        <v>152</v>
      </c>
      <c r="B1208" s="194"/>
      <c r="C1208" s="78" t="s">
        <v>14</v>
      </c>
      <c r="D1208" s="78" t="s">
        <v>12</v>
      </c>
      <c r="E1208" s="78" t="s">
        <v>153</v>
      </c>
      <c r="F1208" s="78"/>
      <c r="G1208" s="82">
        <f>G1209+G1210+G1211</f>
        <v>10230.599999999999</v>
      </c>
    </row>
    <row r="1209" spans="1:7" ht="45">
      <c r="A1209" s="28" t="s">
        <v>50</v>
      </c>
      <c r="B1209" s="194"/>
      <c r="C1209" s="78" t="s">
        <v>14</v>
      </c>
      <c r="D1209" s="78" t="s">
        <v>12</v>
      </c>
      <c r="E1209" s="78" t="s">
        <v>153</v>
      </c>
      <c r="F1209" s="78" t="s">
        <v>90</v>
      </c>
      <c r="G1209" s="82">
        <v>9232.8</v>
      </c>
    </row>
    <row r="1210" spans="1:7" ht="30">
      <c r="A1210" s="28" t="s">
        <v>51</v>
      </c>
      <c r="B1210" s="194"/>
      <c r="C1210" s="78" t="s">
        <v>14</v>
      </c>
      <c r="D1210" s="78" t="s">
        <v>12</v>
      </c>
      <c r="E1210" s="78" t="s">
        <v>153</v>
      </c>
      <c r="F1210" s="78" t="s">
        <v>92</v>
      </c>
      <c r="G1210" s="82">
        <v>978</v>
      </c>
    </row>
    <row r="1211" spans="1:7" ht="15">
      <c r="A1211" s="28" t="s">
        <v>21</v>
      </c>
      <c r="B1211" s="194"/>
      <c r="C1211" s="78" t="s">
        <v>14</v>
      </c>
      <c r="D1211" s="78" t="s">
        <v>12</v>
      </c>
      <c r="E1211" s="78" t="s">
        <v>153</v>
      </c>
      <c r="F1211" s="78" t="s">
        <v>97</v>
      </c>
      <c r="G1211" s="82">
        <v>19.8</v>
      </c>
    </row>
    <row r="1212" spans="1:7" ht="15">
      <c r="A1212" s="74" t="s">
        <v>29</v>
      </c>
      <c r="B1212" s="71"/>
      <c r="C1212" s="71" t="s">
        <v>30</v>
      </c>
      <c r="D1212" s="71" t="s">
        <v>31</v>
      </c>
      <c r="E1212" s="70"/>
      <c r="F1212" s="70"/>
      <c r="G1212" s="72">
        <f>SUM(G1213)</f>
        <v>389.4</v>
      </c>
    </row>
    <row r="1213" spans="1:7" ht="21.75" customHeight="1">
      <c r="A1213" s="74" t="s">
        <v>52</v>
      </c>
      <c r="B1213" s="75"/>
      <c r="C1213" s="75" t="s">
        <v>30</v>
      </c>
      <c r="D1213" s="75" t="s">
        <v>53</v>
      </c>
      <c r="E1213" s="138"/>
      <c r="F1213" s="75"/>
      <c r="G1213" s="98">
        <f>SUM(G1214)</f>
        <v>389.4</v>
      </c>
    </row>
    <row r="1214" spans="1:7" ht="30">
      <c r="A1214" s="28" t="s">
        <v>833</v>
      </c>
      <c r="B1214" s="184"/>
      <c r="C1214" s="133" t="s">
        <v>30</v>
      </c>
      <c r="D1214" s="133" t="s">
        <v>53</v>
      </c>
      <c r="E1214" s="133" t="s">
        <v>482</v>
      </c>
      <c r="F1214" s="140"/>
      <c r="G1214" s="185">
        <f>G1215</f>
        <v>389.4</v>
      </c>
    </row>
    <row r="1215" spans="1:7" s="168" customFormat="1" ht="30">
      <c r="A1215" s="28" t="s">
        <v>502</v>
      </c>
      <c r="B1215" s="184"/>
      <c r="C1215" s="133" t="s">
        <v>30</v>
      </c>
      <c r="D1215" s="133" t="s">
        <v>53</v>
      </c>
      <c r="E1215" s="133" t="s">
        <v>503</v>
      </c>
      <c r="F1215" s="140"/>
      <c r="G1215" s="185">
        <f>G1216</f>
        <v>389.4</v>
      </c>
    </row>
    <row r="1216" spans="1:7" ht="75">
      <c r="A1216" s="28" t="s">
        <v>291</v>
      </c>
      <c r="B1216" s="184"/>
      <c r="C1216" s="133" t="s">
        <v>30</v>
      </c>
      <c r="D1216" s="133" t="s">
        <v>53</v>
      </c>
      <c r="E1216" s="133" t="s">
        <v>504</v>
      </c>
      <c r="F1216" s="140"/>
      <c r="G1216" s="185">
        <f>SUM(G1217)</f>
        <v>389.4</v>
      </c>
    </row>
    <row r="1217" spans="1:7" ht="30">
      <c r="A1217" s="28" t="s">
        <v>527</v>
      </c>
      <c r="B1217" s="184"/>
      <c r="C1217" s="203" t="s">
        <v>30</v>
      </c>
      <c r="D1217" s="203" t="s">
        <v>53</v>
      </c>
      <c r="E1217" s="203" t="s">
        <v>528</v>
      </c>
      <c r="F1217" s="140"/>
      <c r="G1217" s="204">
        <f>SUM(G1218)</f>
        <v>389.4</v>
      </c>
    </row>
    <row r="1218" spans="1:7" ht="15">
      <c r="A1218" s="28" t="s">
        <v>41</v>
      </c>
      <c r="B1218" s="184"/>
      <c r="C1218" s="133" t="s">
        <v>30</v>
      </c>
      <c r="D1218" s="133" t="s">
        <v>53</v>
      </c>
      <c r="E1218" s="133" t="s">
        <v>528</v>
      </c>
      <c r="F1218" s="140">
        <v>300</v>
      </c>
      <c r="G1218" s="185">
        <v>389.4</v>
      </c>
    </row>
    <row r="1219" spans="1:7" ht="15">
      <c r="A1219" s="119" t="s">
        <v>199</v>
      </c>
      <c r="B1219" s="99"/>
      <c r="C1219" s="205"/>
      <c r="D1219" s="205"/>
      <c r="E1219" s="205"/>
      <c r="F1219" s="205"/>
      <c r="G1219" s="35">
        <f>SUM(G10+G31+G52+G497+G534+G738+G847+G1101)</f>
        <v>4572400.300000001</v>
      </c>
    </row>
    <row r="1220" ht="15">
      <c r="F1220" s="209"/>
    </row>
    <row r="1221" ht="15" hidden="1">
      <c r="G1221" s="73">
        <v>4572400.3</v>
      </c>
    </row>
    <row r="1222" ht="15" hidden="1">
      <c r="G1222" s="206">
        <f>SUM(G1219-G1221)</f>
        <v>9.313225746154785E-10</v>
      </c>
    </row>
    <row r="1223" ht="15">
      <c r="G1223" s="206"/>
    </row>
  </sheetData>
  <sheetProtection/>
  <mergeCells count="3">
    <mergeCell ref="A8:A9"/>
    <mergeCell ref="B8:F8"/>
    <mergeCell ref="A6:E6"/>
  </mergeCells>
  <printOptions/>
  <pageMargins left="1.1023622047244095" right="0.11811023622047245" top="0" bottom="0" header="0" footer="0"/>
  <pageSetup fitToHeight="18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55.57421875" style="36" customWidth="1"/>
    <col min="2" max="2" width="14.421875" style="36" customWidth="1"/>
    <col min="3" max="3" width="14.7109375" style="36" customWidth="1"/>
    <col min="4" max="4" width="16.8515625" style="36" customWidth="1"/>
    <col min="5" max="5" width="14.8515625" style="36" hidden="1" customWidth="1"/>
    <col min="6" max="6" width="14.57421875" style="36" hidden="1" customWidth="1"/>
    <col min="7" max="7" width="9.140625" style="36" customWidth="1"/>
    <col min="8" max="8" width="20.140625" style="36" customWidth="1"/>
    <col min="9" max="16384" width="9.140625" style="36" customWidth="1"/>
  </cols>
  <sheetData>
    <row r="1" spans="3:4" ht="15">
      <c r="C1" s="37"/>
      <c r="D1" s="37" t="s">
        <v>1361</v>
      </c>
    </row>
    <row r="2" spans="3:4" ht="15" customHeight="1">
      <c r="C2" s="1"/>
      <c r="D2" s="1" t="s">
        <v>1359</v>
      </c>
    </row>
    <row r="3" spans="3:4" ht="15">
      <c r="C3" s="1"/>
      <c r="D3" s="1" t="s">
        <v>0</v>
      </c>
    </row>
    <row r="4" spans="3:4" ht="15">
      <c r="C4" s="1"/>
      <c r="D4" s="1" t="s">
        <v>1</v>
      </c>
    </row>
    <row r="5" spans="3:4" ht="15">
      <c r="C5" s="1"/>
      <c r="D5" s="1" t="s">
        <v>1360</v>
      </c>
    </row>
    <row r="7" spans="1:5" ht="46.5" customHeight="1">
      <c r="A7" s="298" t="s">
        <v>730</v>
      </c>
      <c r="B7" s="298"/>
      <c r="C7" s="298"/>
      <c r="D7" s="298"/>
      <c r="E7" s="298"/>
    </row>
    <row r="8" ht="15">
      <c r="D8" s="2" t="s">
        <v>942</v>
      </c>
    </row>
    <row r="9" spans="1:6" ht="69.75" customHeight="1">
      <c r="A9" s="38" t="s">
        <v>166</v>
      </c>
      <c r="B9" s="38" t="s">
        <v>170</v>
      </c>
      <c r="C9" s="38" t="s">
        <v>171</v>
      </c>
      <c r="D9" s="38" t="s">
        <v>944</v>
      </c>
      <c r="E9" s="226" t="s">
        <v>757</v>
      </c>
      <c r="F9" s="227"/>
    </row>
    <row r="10" spans="1:8" s="43" customFormat="1" ht="14.25">
      <c r="A10" s="39" t="s">
        <v>88</v>
      </c>
      <c r="B10" s="40" t="s">
        <v>33</v>
      </c>
      <c r="C10" s="40" t="s">
        <v>31</v>
      </c>
      <c r="D10" s="41">
        <f>SUM(D11:D17)</f>
        <v>252099.5</v>
      </c>
      <c r="E10" s="228">
        <f>SUM(E11:E17)</f>
        <v>252099.5</v>
      </c>
      <c r="F10" s="229">
        <f>SUM(D10-E10)</f>
        <v>0</v>
      </c>
      <c r="H10" s="42"/>
    </row>
    <row r="11" spans="1:6" ht="30">
      <c r="A11" s="44" t="s">
        <v>172</v>
      </c>
      <c r="B11" s="45" t="s">
        <v>33</v>
      </c>
      <c r="C11" s="45" t="s">
        <v>43</v>
      </c>
      <c r="D11" s="46">
        <v>2251.4</v>
      </c>
      <c r="E11" s="230">
        <f>SUM(Ведомственная!G58)</f>
        <v>2251.4</v>
      </c>
      <c r="F11" s="231">
        <f aca="true" t="shared" si="0" ref="F11:F56">SUM(D11-E11)</f>
        <v>0</v>
      </c>
    </row>
    <row r="12" spans="1:8" ht="45">
      <c r="A12" s="44" t="s">
        <v>173</v>
      </c>
      <c r="B12" s="45" t="s">
        <v>33</v>
      </c>
      <c r="C12" s="45" t="s">
        <v>53</v>
      </c>
      <c r="D12" s="46">
        <v>16896.7</v>
      </c>
      <c r="E12" s="230">
        <f>SUM(Ведомственная!G12)</f>
        <v>16896.7</v>
      </c>
      <c r="F12" s="231">
        <f t="shared" si="0"/>
        <v>0</v>
      </c>
      <c r="H12" s="47"/>
    </row>
    <row r="13" spans="1:6" ht="60">
      <c r="A13" s="44" t="s">
        <v>174</v>
      </c>
      <c r="B13" s="45" t="s">
        <v>33</v>
      </c>
      <c r="C13" s="45" t="s">
        <v>12</v>
      </c>
      <c r="D13" s="46">
        <v>115442.6</v>
      </c>
      <c r="E13" s="230">
        <f>SUM(Ведомственная!G59)</f>
        <v>115442.6</v>
      </c>
      <c r="F13" s="231">
        <f t="shared" si="0"/>
        <v>0</v>
      </c>
    </row>
    <row r="14" spans="1:6" ht="15">
      <c r="A14" s="44" t="s">
        <v>175</v>
      </c>
      <c r="B14" s="45" t="s">
        <v>33</v>
      </c>
      <c r="C14" s="45" t="s">
        <v>176</v>
      </c>
      <c r="D14" s="46">
        <v>157.4</v>
      </c>
      <c r="E14" s="230">
        <f>SUM(Ведомственная!G85)</f>
        <v>157.4</v>
      </c>
      <c r="F14" s="231">
        <f t="shared" si="0"/>
        <v>0</v>
      </c>
    </row>
    <row r="15" spans="1:6" ht="45">
      <c r="A15" s="44" t="s">
        <v>103</v>
      </c>
      <c r="B15" s="45" t="s">
        <v>33</v>
      </c>
      <c r="C15" s="45" t="s">
        <v>77</v>
      </c>
      <c r="D15" s="46">
        <v>32738</v>
      </c>
      <c r="E15" s="230">
        <f>SUM(Ведомственная!G33+Ведомственная!G499)</f>
        <v>32738</v>
      </c>
      <c r="F15" s="231">
        <f t="shared" si="0"/>
        <v>0</v>
      </c>
    </row>
    <row r="16" spans="1:6" ht="15">
      <c r="A16" s="44" t="s">
        <v>147</v>
      </c>
      <c r="B16" s="45" t="s">
        <v>33</v>
      </c>
      <c r="C16" s="45" t="s">
        <v>177</v>
      </c>
      <c r="D16" s="46">
        <v>100</v>
      </c>
      <c r="E16" s="230">
        <f>SUM(Ведомственная!G506)</f>
        <v>100</v>
      </c>
      <c r="F16" s="231">
        <f t="shared" si="0"/>
        <v>0</v>
      </c>
    </row>
    <row r="17" spans="1:6" ht="15">
      <c r="A17" s="44" t="s">
        <v>94</v>
      </c>
      <c r="B17" s="45" t="s">
        <v>33</v>
      </c>
      <c r="C17" s="45" t="s">
        <v>95</v>
      </c>
      <c r="D17" s="46">
        <v>84513.4</v>
      </c>
      <c r="E17" s="230">
        <f>SUM(Ведомственная!G20+Ведомственная!G41+Ведомственная!G90+Ведомственная!G510)</f>
        <v>84513.40000000001</v>
      </c>
      <c r="F17" s="231">
        <f t="shared" si="0"/>
        <v>-1.4551915228366852E-11</v>
      </c>
    </row>
    <row r="18" spans="1:6" s="43" customFormat="1" ht="28.5">
      <c r="A18" s="39" t="s">
        <v>261</v>
      </c>
      <c r="B18" s="40" t="s">
        <v>53</v>
      </c>
      <c r="C18" s="40" t="s">
        <v>31</v>
      </c>
      <c r="D18" s="41">
        <f>SUM(D19:D20)</f>
        <v>27310.1</v>
      </c>
      <c r="E18" s="228">
        <f>SUM(E19:E20)</f>
        <v>27310.1</v>
      </c>
      <c r="F18" s="229">
        <f t="shared" si="0"/>
        <v>0</v>
      </c>
    </row>
    <row r="19" spans="1:6" ht="15">
      <c r="A19" s="44" t="s">
        <v>178</v>
      </c>
      <c r="B19" s="45" t="s">
        <v>53</v>
      </c>
      <c r="C19" s="45" t="s">
        <v>12</v>
      </c>
      <c r="D19" s="46">
        <v>7258.1</v>
      </c>
      <c r="E19" s="230">
        <f>SUM(Ведомственная!G147)</f>
        <v>7258.099999999999</v>
      </c>
      <c r="F19" s="231">
        <f t="shared" si="0"/>
        <v>9.094947017729282E-13</v>
      </c>
    </row>
    <row r="20" spans="1:6" ht="45">
      <c r="A20" s="44" t="s">
        <v>179</v>
      </c>
      <c r="B20" s="45" t="s">
        <v>53</v>
      </c>
      <c r="C20" s="45" t="s">
        <v>180</v>
      </c>
      <c r="D20" s="46">
        <v>20052</v>
      </c>
      <c r="E20" s="230">
        <f>SUM(Ведомственная!G154)</f>
        <v>20052</v>
      </c>
      <c r="F20" s="231">
        <f t="shared" si="0"/>
        <v>0</v>
      </c>
    </row>
    <row r="21" spans="1:6" s="43" customFormat="1" ht="14.25">
      <c r="A21" s="39" t="s">
        <v>11</v>
      </c>
      <c r="B21" s="40" t="s">
        <v>12</v>
      </c>
      <c r="C21" s="40" t="s">
        <v>31</v>
      </c>
      <c r="D21" s="41">
        <f>SUM(D22:D25)</f>
        <v>265640.89999999997</v>
      </c>
      <c r="E21" s="228">
        <f>SUM(E22:E25)</f>
        <v>265640.89999999997</v>
      </c>
      <c r="F21" s="229">
        <f t="shared" si="0"/>
        <v>0</v>
      </c>
    </row>
    <row r="22" spans="1:6" ht="15">
      <c r="A22" s="44" t="s">
        <v>797</v>
      </c>
      <c r="B22" s="45" t="s">
        <v>12</v>
      </c>
      <c r="C22" s="45" t="s">
        <v>176</v>
      </c>
      <c r="D22" s="46">
        <v>198.4</v>
      </c>
      <c r="E22" s="230">
        <f>SUM(Ведомственная!G181)</f>
        <v>198.4</v>
      </c>
      <c r="F22" s="231">
        <f t="shared" si="0"/>
        <v>0</v>
      </c>
    </row>
    <row r="23" spans="1:6" ht="15">
      <c r="A23" s="44" t="s">
        <v>13</v>
      </c>
      <c r="B23" s="45" t="s">
        <v>12</v>
      </c>
      <c r="C23" s="45" t="s">
        <v>14</v>
      </c>
      <c r="D23" s="46">
        <v>103916.4</v>
      </c>
      <c r="E23" s="230">
        <f>SUM(Ведомственная!G187+Ведомственная!G536)</f>
        <v>103916.4</v>
      </c>
      <c r="F23" s="231">
        <f t="shared" si="0"/>
        <v>0</v>
      </c>
    </row>
    <row r="24" spans="1:6" ht="15">
      <c r="A24" s="44" t="s">
        <v>181</v>
      </c>
      <c r="B24" s="45" t="s">
        <v>12</v>
      </c>
      <c r="C24" s="45" t="s">
        <v>180</v>
      </c>
      <c r="D24" s="46">
        <v>150392.9</v>
      </c>
      <c r="E24" s="230">
        <f>SUM(Ведомственная!G195)</f>
        <v>150392.9</v>
      </c>
      <c r="F24" s="231">
        <f t="shared" si="0"/>
        <v>0</v>
      </c>
    </row>
    <row r="25" spans="1:6" ht="15">
      <c r="A25" s="44" t="s">
        <v>22</v>
      </c>
      <c r="B25" s="45" t="s">
        <v>12</v>
      </c>
      <c r="C25" s="45" t="s">
        <v>23</v>
      </c>
      <c r="D25" s="46">
        <v>11133.2</v>
      </c>
      <c r="E25" s="230">
        <f>SUM(Ведомственная!G216+Ведомственная!G542)</f>
        <v>11133.2</v>
      </c>
      <c r="F25" s="231">
        <f t="shared" si="0"/>
        <v>0</v>
      </c>
    </row>
    <row r="26" spans="1:6" ht="14.25" customHeight="1">
      <c r="A26" s="39" t="s">
        <v>271</v>
      </c>
      <c r="B26" s="40" t="s">
        <v>176</v>
      </c>
      <c r="C26" s="40" t="s">
        <v>31</v>
      </c>
      <c r="D26" s="41">
        <f>SUM(D27:D30)</f>
        <v>220419.9</v>
      </c>
      <c r="E26" s="228">
        <f>SUM(E27:E30)</f>
        <v>220419.9</v>
      </c>
      <c r="F26" s="231">
        <f t="shared" si="0"/>
        <v>0</v>
      </c>
    </row>
    <row r="27" spans="1:6" ht="15" hidden="1">
      <c r="A27" s="44" t="s">
        <v>182</v>
      </c>
      <c r="B27" s="45" t="s">
        <v>176</v>
      </c>
      <c r="C27" s="45" t="s">
        <v>33</v>
      </c>
      <c r="D27" s="46"/>
      <c r="E27" s="230">
        <f>SUM(Ведомственная!G264)</f>
        <v>0</v>
      </c>
      <c r="F27" s="231">
        <f t="shared" si="0"/>
        <v>0</v>
      </c>
    </row>
    <row r="28" spans="1:6" ht="15">
      <c r="A28" s="44" t="s">
        <v>183</v>
      </c>
      <c r="B28" s="45" t="s">
        <v>176</v>
      </c>
      <c r="C28" s="45" t="s">
        <v>43</v>
      </c>
      <c r="D28" s="46">
        <v>46086.9</v>
      </c>
      <c r="E28" s="230">
        <f>SUM(Ведомственная!G277)</f>
        <v>46086.9</v>
      </c>
      <c r="F28" s="231">
        <f t="shared" si="0"/>
        <v>0</v>
      </c>
    </row>
    <row r="29" spans="1:6" ht="15">
      <c r="A29" s="44" t="s">
        <v>184</v>
      </c>
      <c r="B29" s="45" t="s">
        <v>176</v>
      </c>
      <c r="C29" s="45" t="s">
        <v>53</v>
      </c>
      <c r="D29" s="46">
        <v>161986.5</v>
      </c>
      <c r="E29" s="230">
        <f>SUM(Ведомственная!G308)</f>
        <v>161986.5</v>
      </c>
      <c r="F29" s="231">
        <f t="shared" si="0"/>
        <v>0</v>
      </c>
    </row>
    <row r="30" spans="1:6" ht="30">
      <c r="A30" s="44" t="s">
        <v>185</v>
      </c>
      <c r="B30" s="45" t="s">
        <v>176</v>
      </c>
      <c r="C30" s="45" t="s">
        <v>176</v>
      </c>
      <c r="D30" s="46">
        <v>12346.5</v>
      </c>
      <c r="E30" s="230">
        <f>SUM(Ведомственная!G352)</f>
        <v>12346.5</v>
      </c>
      <c r="F30" s="231">
        <f t="shared" si="0"/>
        <v>0</v>
      </c>
    </row>
    <row r="31" spans="1:6" s="43" customFormat="1" ht="14.25">
      <c r="A31" s="39" t="s">
        <v>467</v>
      </c>
      <c r="B31" s="40" t="s">
        <v>77</v>
      </c>
      <c r="C31" s="40" t="s">
        <v>31</v>
      </c>
      <c r="D31" s="41">
        <f>SUM(D32:D33)</f>
        <v>6270.5</v>
      </c>
      <c r="E31" s="228">
        <f>SUM(E32:E33)</f>
        <v>6270.5</v>
      </c>
      <c r="F31" s="229">
        <f t="shared" si="0"/>
        <v>0</v>
      </c>
    </row>
    <row r="32" spans="1:6" ht="30">
      <c r="A32" s="44" t="s">
        <v>278</v>
      </c>
      <c r="B32" s="45" t="s">
        <v>77</v>
      </c>
      <c r="C32" s="45" t="s">
        <v>53</v>
      </c>
      <c r="D32" s="46">
        <v>5548.9</v>
      </c>
      <c r="E32" s="230">
        <f>SUM(Ведомственная!G379)</f>
        <v>5548.9</v>
      </c>
      <c r="F32" s="231">
        <f t="shared" si="0"/>
        <v>0</v>
      </c>
    </row>
    <row r="33" spans="1:6" ht="15">
      <c r="A33" s="44" t="s">
        <v>186</v>
      </c>
      <c r="B33" s="45" t="s">
        <v>77</v>
      </c>
      <c r="C33" s="45" t="s">
        <v>176</v>
      </c>
      <c r="D33" s="46">
        <v>721.6</v>
      </c>
      <c r="E33" s="230">
        <f>SUM(Ведомственная!G388)</f>
        <v>721.6</v>
      </c>
      <c r="F33" s="231">
        <f t="shared" si="0"/>
        <v>0</v>
      </c>
    </row>
    <row r="34" spans="1:6" s="43" customFormat="1" ht="14.25">
      <c r="A34" s="39" t="s">
        <v>115</v>
      </c>
      <c r="B34" s="40" t="s">
        <v>116</v>
      </c>
      <c r="C34" s="40" t="s">
        <v>31</v>
      </c>
      <c r="D34" s="41">
        <f>SUM(D35:D39)</f>
        <v>2243484.3</v>
      </c>
      <c r="E34" s="228">
        <f>SUM(E35:E39)</f>
        <v>2243484.3</v>
      </c>
      <c r="F34" s="229">
        <f t="shared" si="0"/>
        <v>0</v>
      </c>
    </row>
    <row r="35" spans="1:6" ht="15">
      <c r="A35" s="44" t="s">
        <v>187</v>
      </c>
      <c r="B35" s="45" t="s">
        <v>116</v>
      </c>
      <c r="C35" s="45" t="s">
        <v>33</v>
      </c>
      <c r="D35" s="46">
        <v>891083.3</v>
      </c>
      <c r="E35" s="230">
        <f>SUM(Ведомственная!G849)</f>
        <v>891083.3</v>
      </c>
      <c r="F35" s="231">
        <f t="shared" si="0"/>
        <v>0</v>
      </c>
    </row>
    <row r="36" spans="1:6" ht="15">
      <c r="A36" s="44" t="s">
        <v>188</v>
      </c>
      <c r="B36" s="45" t="s">
        <v>116</v>
      </c>
      <c r="C36" s="45" t="s">
        <v>43</v>
      </c>
      <c r="D36" s="46">
        <v>1109201</v>
      </c>
      <c r="E36" s="230">
        <f>SUM(Ведомственная!G902+Ведомственная!G402)</f>
        <v>1109201</v>
      </c>
      <c r="F36" s="231">
        <f t="shared" si="0"/>
        <v>0</v>
      </c>
    </row>
    <row r="37" spans="1:6" ht="15">
      <c r="A37" s="44" t="s">
        <v>117</v>
      </c>
      <c r="B37" s="45" t="s">
        <v>116</v>
      </c>
      <c r="C37" s="45" t="s">
        <v>53</v>
      </c>
      <c r="D37" s="46">
        <v>159981.6</v>
      </c>
      <c r="E37" s="230">
        <f>SUM(Ведомственная!G1103+Ведомственная!G976+Ведомственная!G411)</f>
        <v>159981.59999999998</v>
      </c>
      <c r="F37" s="231">
        <f t="shared" si="0"/>
        <v>2.9103830456733704E-11</v>
      </c>
    </row>
    <row r="38" spans="1:6" ht="15">
      <c r="A38" s="44" t="s">
        <v>189</v>
      </c>
      <c r="B38" s="45" t="s">
        <v>116</v>
      </c>
      <c r="C38" s="45" t="s">
        <v>116</v>
      </c>
      <c r="D38" s="46">
        <v>30109.9</v>
      </c>
      <c r="E38" s="230">
        <f>SUM(Ведомственная!G548+Ведомственная!G740+Ведомственная!G991+Ведомственная!G1113)</f>
        <v>30109.9</v>
      </c>
      <c r="F38" s="231">
        <f t="shared" si="0"/>
        <v>0</v>
      </c>
    </row>
    <row r="39" spans="1:6" ht="15">
      <c r="A39" s="44" t="s">
        <v>190</v>
      </c>
      <c r="B39" s="45" t="s">
        <v>116</v>
      </c>
      <c r="C39" s="45" t="s">
        <v>180</v>
      </c>
      <c r="D39" s="46">
        <v>53108.5</v>
      </c>
      <c r="E39" s="230">
        <f>SUM(Ведомственная!G1039)</f>
        <v>53108.5</v>
      </c>
      <c r="F39" s="231">
        <f t="shared" si="0"/>
        <v>0</v>
      </c>
    </row>
    <row r="40" spans="1:6" s="43" customFormat="1" ht="14.25">
      <c r="A40" s="39" t="s">
        <v>468</v>
      </c>
      <c r="B40" s="40" t="s">
        <v>14</v>
      </c>
      <c r="C40" s="40" t="s">
        <v>31</v>
      </c>
      <c r="D40" s="41">
        <f>SUM(D41:D42)</f>
        <v>160928.6</v>
      </c>
      <c r="E40" s="228">
        <f>SUM(E41:E42)</f>
        <v>160928.59999999998</v>
      </c>
      <c r="F40" s="229">
        <f t="shared" si="0"/>
        <v>2.9103830456733704E-11</v>
      </c>
    </row>
    <row r="41" spans="1:6" ht="15">
      <c r="A41" s="44" t="s">
        <v>191</v>
      </c>
      <c r="B41" s="45" t="s">
        <v>14</v>
      </c>
      <c r="C41" s="45" t="s">
        <v>33</v>
      </c>
      <c r="D41" s="46">
        <v>145721.2</v>
      </c>
      <c r="E41" s="230">
        <f>SUM(Ведомственная!G1121+Ведомственная!G416)</f>
        <v>145721.19999999998</v>
      </c>
      <c r="F41" s="231">
        <f t="shared" si="0"/>
        <v>2.9103830456733704E-11</v>
      </c>
    </row>
    <row r="42" spans="1:6" ht="15">
      <c r="A42" s="44" t="s">
        <v>192</v>
      </c>
      <c r="B42" s="45" t="s">
        <v>14</v>
      </c>
      <c r="C42" s="45" t="s">
        <v>12</v>
      </c>
      <c r="D42" s="46">
        <v>15207.4</v>
      </c>
      <c r="E42" s="230">
        <f>SUM(Ведомственная!G1186)</f>
        <v>15207.399999999998</v>
      </c>
      <c r="F42" s="231">
        <f t="shared" si="0"/>
        <v>1.8189894035458565E-12</v>
      </c>
    </row>
    <row r="43" spans="1:6" s="43" customFormat="1" ht="14.25">
      <c r="A43" s="39" t="s">
        <v>29</v>
      </c>
      <c r="B43" s="40" t="s">
        <v>30</v>
      </c>
      <c r="C43" s="40" t="s">
        <v>31</v>
      </c>
      <c r="D43" s="41">
        <f>SUM(D44:D48)</f>
        <v>1250442.0999999999</v>
      </c>
      <c r="E43" s="228">
        <f>SUM(E44:E48)</f>
        <v>1250442.0999999999</v>
      </c>
      <c r="F43" s="229">
        <f t="shared" si="0"/>
        <v>0</v>
      </c>
    </row>
    <row r="44" spans="1:6" ht="15">
      <c r="A44" s="44" t="s">
        <v>32</v>
      </c>
      <c r="B44" s="45" t="s">
        <v>30</v>
      </c>
      <c r="C44" s="45" t="s">
        <v>33</v>
      </c>
      <c r="D44" s="46">
        <v>10106.3</v>
      </c>
      <c r="E44" s="230">
        <f>SUM(Ведомственная!G555)</f>
        <v>10106.3</v>
      </c>
      <c r="F44" s="231">
        <f t="shared" si="0"/>
        <v>0</v>
      </c>
    </row>
    <row r="45" spans="1:6" ht="15">
      <c r="A45" s="44" t="s">
        <v>42</v>
      </c>
      <c r="B45" s="45" t="s">
        <v>30</v>
      </c>
      <c r="C45" s="45" t="s">
        <v>43</v>
      </c>
      <c r="D45" s="46">
        <v>83540.9</v>
      </c>
      <c r="E45" s="230">
        <f>SUM(Ведомственная!G562)</f>
        <v>83540.90000000001</v>
      </c>
      <c r="F45" s="231">
        <f t="shared" si="0"/>
        <v>-1.4551915228366852E-11</v>
      </c>
    </row>
    <row r="46" spans="1:6" ht="15">
      <c r="A46" s="44" t="s">
        <v>52</v>
      </c>
      <c r="B46" s="45" t="s">
        <v>30</v>
      </c>
      <c r="C46" s="45" t="s">
        <v>53</v>
      </c>
      <c r="D46" s="46">
        <v>739980.1</v>
      </c>
      <c r="E46" s="230">
        <f>SUM(Ведомственная!G421+Ведомственная!G582+Ведомственная!G1070+Ведомственная!G1213)</f>
        <v>739980.1</v>
      </c>
      <c r="F46" s="231">
        <f t="shared" si="0"/>
        <v>0</v>
      </c>
    </row>
    <row r="47" spans="1:6" ht="15">
      <c r="A47" s="44" t="s">
        <v>193</v>
      </c>
      <c r="B47" s="45" t="s">
        <v>30</v>
      </c>
      <c r="C47" s="45" t="s">
        <v>12</v>
      </c>
      <c r="D47" s="46">
        <v>352799.4</v>
      </c>
      <c r="E47" s="230">
        <f>SUM(Ведомственная!G677+Ведомственная!G437+Ведомственная!G1077)</f>
        <v>352799.39999999997</v>
      </c>
      <c r="F47" s="231">
        <f t="shared" si="0"/>
        <v>5.820766091346741E-11</v>
      </c>
    </row>
    <row r="48" spans="1:6" ht="15">
      <c r="A48" s="44" t="s">
        <v>76</v>
      </c>
      <c r="B48" s="45" t="s">
        <v>30</v>
      </c>
      <c r="C48" s="45" t="s">
        <v>77</v>
      </c>
      <c r="D48" s="46">
        <v>64015.4</v>
      </c>
      <c r="E48" s="230">
        <f>SUM(Ведомственная!G445+Ведомственная!G525+Ведомственная!G711+Ведомственная!G747+Ведомственная!G1095)</f>
        <v>64015.4</v>
      </c>
      <c r="F48" s="231">
        <f t="shared" si="0"/>
        <v>0</v>
      </c>
    </row>
    <row r="49" spans="1:6" s="43" customFormat="1" ht="14.25">
      <c r="A49" s="39" t="s">
        <v>295</v>
      </c>
      <c r="B49" s="40" t="s">
        <v>177</v>
      </c>
      <c r="C49" s="40" t="s">
        <v>31</v>
      </c>
      <c r="D49" s="41">
        <f>SUM(D50:D53)</f>
        <v>144802.1</v>
      </c>
      <c r="E49" s="228">
        <f>SUM(E50:E53)</f>
        <v>144802.1</v>
      </c>
      <c r="F49" s="229">
        <f t="shared" si="0"/>
        <v>0</v>
      </c>
    </row>
    <row r="50" spans="1:6" ht="15">
      <c r="A50" s="44" t="s">
        <v>194</v>
      </c>
      <c r="B50" s="45" t="s">
        <v>177</v>
      </c>
      <c r="C50" s="45" t="s">
        <v>33</v>
      </c>
      <c r="D50" s="46">
        <v>130342.5</v>
      </c>
      <c r="E50" s="230">
        <f>SUM(Ведомственная!G468+Ведомственная!G754)</f>
        <v>130342.5</v>
      </c>
      <c r="F50" s="231">
        <f t="shared" si="0"/>
        <v>0</v>
      </c>
    </row>
    <row r="51" spans="1:6" ht="15">
      <c r="A51" s="44" t="s">
        <v>195</v>
      </c>
      <c r="B51" s="45" t="s">
        <v>177</v>
      </c>
      <c r="C51" s="45" t="s">
        <v>43</v>
      </c>
      <c r="D51" s="46">
        <v>11784.4</v>
      </c>
      <c r="E51" s="230">
        <f>SUM(Ведомственная!G816)+Ведомственная!G478</f>
        <v>11784.4</v>
      </c>
      <c r="F51" s="231">
        <f t="shared" si="0"/>
        <v>0</v>
      </c>
    </row>
    <row r="52" spans="1:6" ht="14.25" customHeight="1">
      <c r="A52" s="44" t="s">
        <v>196</v>
      </c>
      <c r="B52" s="45" t="s">
        <v>177</v>
      </c>
      <c r="C52" s="45" t="s">
        <v>53</v>
      </c>
      <c r="D52" s="46">
        <v>2665.2</v>
      </c>
      <c r="E52" s="230">
        <f>SUM(Ведомственная!G838)</f>
        <v>2665.2</v>
      </c>
      <c r="F52" s="231">
        <f t="shared" si="0"/>
        <v>0</v>
      </c>
    </row>
    <row r="53" spans="1:6" ht="15">
      <c r="A53" s="44" t="s">
        <v>197</v>
      </c>
      <c r="B53" s="45" t="s">
        <v>177</v>
      </c>
      <c r="C53" s="45" t="s">
        <v>176</v>
      </c>
      <c r="D53" s="46">
        <v>10</v>
      </c>
      <c r="E53" s="230">
        <f>Ведомственная!G493</f>
        <v>10</v>
      </c>
      <c r="F53" s="231">
        <f t="shared" si="0"/>
        <v>0</v>
      </c>
    </row>
    <row r="54" spans="1:6" s="43" customFormat="1" ht="28.5">
      <c r="A54" s="39" t="s">
        <v>214</v>
      </c>
      <c r="B54" s="40" t="s">
        <v>95</v>
      </c>
      <c r="C54" s="40" t="s">
        <v>31</v>
      </c>
      <c r="D54" s="41">
        <f>SUM(D55)</f>
        <v>1002.3</v>
      </c>
      <c r="E54" s="228">
        <f>SUM(E55)</f>
        <v>1002.3000000000001</v>
      </c>
      <c r="F54" s="229">
        <f t="shared" si="0"/>
        <v>-1.1368683772161603E-13</v>
      </c>
    </row>
    <row r="55" spans="1:6" ht="30">
      <c r="A55" s="44" t="s">
        <v>198</v>
      </c>
      <c r="B55" s="45" t="s">
        <v>95</v>
      </c>
      <c r="C55" s="45" t="s">
        <v>33</v>
      </c>
      <c r="D55" s="46">
        <v>1002.3</v>
      </c>
      <c r="E55" s="230">
        <f>SUM(Ведомственная!G529)</f>
        <v>1002.3000000000001</v>
      </c>
      <c r="F55" s="231">
        <f t="shared" si="0"/>
        <v>-1.1368683772161603E-13</v>
      </c>
    </row>
    <row r="56" spans="1:6" s="43" customFormat="1" ht="14.25">
      <c r="A56" s="39" t="s">
        <v>199</v>
      </c>
      <c r="B56" s="48"/>
      <c r="C56" s="48"/>
      <c r="D56" s="35">
        <f>SUM(D10+D18+D21+D26+D31+D34+D40+D43+D49+D54)</f>
        <v>4572400.299999999</v>
      </c>
      <c r="E56" s="232">
        <f>SUM(E10+E18+E21+E26+E31+E34+E40+E43+E49+E54)</f>
        <v>4572400.299999999</v>
      </c>
      <c r="F56" s="229">
        <f t="shared" si="0"/>
        <v>0</v>
      </c>
    </row>
    <row r="57" spans="5:6" ht="13.5" customHeight="1">
      <c r="E57" s="47"/>
      <c r="F57" s="47"/>
    </row>
    <row r="58" ht="15" hidden="1">
      <c r="E58" s="47">
        <f>SUM(E56-Ведомственная!G1219)</f>
        <v>-1.862645149230957E-09</v>
      </c>
    </row>
    <row r="59" spans="4:5" ht="15">
      <c r="D59" s="73"/>
      <c r="E59" s="47"/>
    </row>
  </sheetData>
  <sheetProtection/>
  <mergeCells count="1">
    <mergeCell ref="A7:E7"/>
  </mergeCells>
  <conditionalFormatting sqref="D10:E55">
    <cfRule type="cellIs" priority="14" dxfId="12" operator="lessThan">
      <formula>0</formula>
    </cfRule>
  </conditionalFormatting>
  <conditionalFormatting sqref="D10">
    <cfRule type="cellIs" priority="13" dxfId="12" operator="lessThan">
      <formula>0</formula>
    </cfRule>
  </conditionalFormatting>
  <conditionalFormatting sqref="D18">
    <cfRule type="cellIs" priority="12" dxfId="12" operator="lessThan">
      <formula>0</formula>
    </cfRule>
  </conditionalFormatting>
  <conditionalFormatting sqref="D21">
    <cfRule type="cellIs" priority="11" dxfId="12" operator="lessThan">
      <formula>0</formula>
    </cfRule>
  </conditionalFormatting>
  <conditionalFormatting sqref="D26">
    <cfRule type="cellIs" priority="10" dxfId="12" operator="lessThan">
      <formula>0</formula>
    </cfRule>
  </conditionalFormatting>
  <conditionalFormatting sqref="D31">
    <cfRule type="cellIs" priority="9" dxfId="12" operator="lessThan">
      <formula>0</formula>
    </cfRule>
  </conditionalFormatting>
  <conditionalFormatting sqref="D34">
    <cfRule type="cellIs" priority="8" dxfId="12" operator="lessThan">
      <formula>0</formula>
    </cfRule>
  </conditionalFormatting>
  <conditionalFormatting sqref="D40">
    <cfRule type="cellIs" priority="7" dxfId="12" operator="lessThan">
      <formula>0</formula>
    </cfRule>
  </conditionalFormatting>
  <conditionalFormatting sqref="D43">
    <cfRule type="cellIs" priority="5" dxfId="12" operator="lessThan">
      <formula>0</formula>
    </cfRule>
  </conditionalFormatting>
  <conditionalFormatting sqref="D49">
    <cfRule type="cellIs" priority="4" dxfId="12" operator="lessThan">
      <formula>0</formula>
    </cfRule>
  </conditionalFormatting>
  <conditionalFormatting sqref="D54">
    <cfRule type="cellIs" priority="3" dxfId="12" operator="lessThan">
      <formula>0</formula>
    </cfRule>
  </conditionalFormatting>
  <conditionalFormatting sqref="D10">
    <cfRule type="cellIs" priority="2" dxfId="12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9.00390625" style="216" customWidth="1"/>
    <col min="2" max="2" width="14.421875" style="217" customWidth="1"/>
    <col min="3" max="3" width="13.8515625" style="217" customWidth="1"/>
    <col min="4" max="4" width="13.7109375" style="217" customWidth="1"/>
    <col min="5" max="16384" width="9.140625" style="217" customWidth="1"/>
  </cols>
  <sheetData>
    <row r="1" spans="3:4" ht="15">
      <c r="C1" s="218" t="s">
        <v>1358</v>
      </c>
      <c r="D1" s="218"/>
    </row>
    <row r="2" spans="3:4" ht="15">
      <c r="C2" s="219" t="s">
        <v>1359</v>
      </c>
      <c r="D2" s="219"/>
    </row>
    <row r="3" spans="3:4" ht="15">
      <c r="C3" s="219" t="s">
        <v>0</v>
      </c>
      <c r="D3" s="219"/>
    </row>
    <row r="4" spans="3:4" ht="15">
      <c r="C4" s="219" t="s">
        <v>1</v>
      </c>
      <c r="D4" s="219"/>
    </row>
    <row r="5" spans="3:4" ht="15">
      <c r="C5" s="1" t="s">
        <v>1360</v>
      </c>
      <c r="D5" s="1"/>
    </row>
    <row r="6" spans="1:4" ht="52.5" customHeight="1">
      <c r="A6" s="298" t="s">
        <v>964</v>
      </c>
      <c r="B6" s="298"/>
      <c r="C6" s="303"/>
      <c r="D6" s="303"/>
    </row>
    <row r="7" spans="2:4" ht="15">
      <c r="B7" s="220"/>
      <c r="D7" s="2" t="s">
        <v>942</v>
      </c>
    </row>
    <row r="8" spans="1:4" ht="33.75" customHeight="1">
      <c r="A8" s="3" t="s">
        <v>897</v>
      </c>
      <c r="B8" s="4" t="s">
        <v>898</v>
      </c>
      <c r="C8" s="4" t="s">
        <v>899</v>
      </c>
      <c r="D8" s="4" t="s">
        <v>900</v>
      </c>
    </row>
    <row r="9" spans="1:4" s="221" customFormat="1" ht="42.75">
      <c r="A9" s="5" t="s">
        <v>655</v>
      </c>
      <c r="B9" s="27">
        <f>SUM(B10+B12)</f>
        <v>10000</v>
      </c>
      <c r="C9" s="27">
        <f>SUM(C10+C12)</f>
        <v>0</v>
      </c>
      <c r="D9" s="27">
        <f>SUM(D10+D12)</f>
        <v>124922.5</v>
      </c>
    </row>
    <row r="10" spans="1:4" ht="18.75">
      <c r="A10" s="6" t="s">
        <v>326</v>
      </c>
      <c r="B10" s="210">
        <f>SUM(B11)</f>
        <v>10000</v>
      </c>
      <c r="C10" s="211"/>
      <c r="D10" s="211"/>
    </row>
    <row r="11" spans="1:4" ht="30">
      <c r="A11" s="7" t="s">
        <v>901</v>
      </c>
      <c r="B11" s="8">
        <v>10000</v>
      </c>
      <c r="C11" s="211"/>
      <c r="D11" s="211"/>
    </row>
    <row r="12" spans="1:4" s="221" customFormat="1" ht="30">
      <c r="A12" s="9" t="s">
        <v>685</v>
      </c>
      <c r="B12" s="32">
        <f>SUM(B13)</f>
        <v>0</v>
      </c>
      <c r="C12" s="32">
        <f>SUM(C13)</f>
        <v>0</v>
      </c>
      <c r="D12" s="32">
        <f>SUM(D13)</f>
        <v>124922.5</v>
      </c>
    </row>
    <row r="13" spans="1:4" ht="45">
      <c r="A13" s="10" t="s">
        <v>688</v>
      </c>
      <c r="B13" s="212"/>
      <c r="C13" s="211"/>
      <c r="D13" s="213">
        <v>124922.5</v>
      </c>
    </row>
    <row r="14" spans="1:4" s="222" customFormat="1" ht="28.5">
      <c r="A14" s="11" t="s">
        <v>970</v>
      </c>
      <c r="B14" s="214">
        <f>SUM(B15)</f>
        <v>4115.8</v>
      </c>
      <c r="C14" s="214">
        <f>SUM(C15)</f>
        <v>8500</v>
      </c>
      <c r="D14" s="214">
        <f>SUM(D15)</f>
        <v>0</v>
      </c>
    </row>
    <row r="15" spans="1:4" ht="30">
      <c r="A15" s="12" t="s">
        <v>245</v>
      </c>
      <c r="B15" s="21">
        <f>SUM(B16:B17)</f>
        <v>4115.8</v>
      </c>
      <c r="C15" s="21">
        <f>SUM(C16:C16)</f>
        <v>8500</v>
      </c>
      <c r="D15" s="21">
        <f>SUM(D16:D16)</f>
        <v>0</v>
      </c>
    </row>
    <row r="16" spans="1:4" ht="15">
      <c r="A16" s="13" t="s">
        <v>902</v>
      </c>
      <c r="B16" s="23"/>
      <c r="C16" s="23">
        <v>8500</v>
      </c>
      <c r="D16" s="23"/>
    </row>
    <row r="17" spans="1:4" ht="15">
      <c r="A17" s="13" t="s">
        <v>903</v>
      </c>
      <c r="B17" s="23">
        <v>4115.8</v>
      </c>
      <c r="C17" s="23"/>
      <c r="D17" s="23"/>
    </row>
    <row r="18" spans="1:4" s="222" customFormat="1" ht="28.5">
      <c r="A18" s="14" t="s">
        <v>971</v>
      </c>
      <c r="B18" s="15">
        <f>B19+B21</f>
        <v>51794.2</v>
      </c>
      <c r="C18" s="15">
        <f>C19+C21</f>
        <v>51358.1</v>
      </c>
      <c r="D18" s="15">
        <f>D19+D21</f>
        <v>46419.8</v>
      </c>
    </row>
    <row r="19" spans="1:4" ht="18.75" customHeight="1" hidden="1">
      <c r="A19" s="16" t="s">
        <v>904</v>
      </c>
      <c r="B19" s="17"/>
      <c r="C19" s="17"/>
      <c r="D19" s="17"/>
    </row>
    <row r="20" spans="1:4" ht="20.25" customHeight="1" hidden="1">
      <c r="A20" s="18" t="s">
        <v>905</v>
      </c>
      <c r="B20" s="19"/>
      <c r="C20" s="19"/>
      <c r="D20" s="19"/>
    </row>
    <row r="21" spans="1:4" ht="60">
      <c r="A21" s="20" t="s">
        <v>481</v>
      </c>
      <c r="B21" s="21">
        <f>SUM(B22)</f>
        <v>51794.2</v>
      </c>
      <c r="C21" s="21">
        <f>SUM(C22)</f>
        <v>51358.1</v>
      </c>
      <c r="D21" s="21">
        <f>SUM(D22)</f>
        <v>46419.8</v>
      </c>
    </row>
    <row r="22" spans="1:4" ht="45">
      <c r="A22" s="22" t="s">
        <v>906</v>
      </c>
      <c r="B22" s="23">
        <f>50370.5+1423.7</f>
        <v>51794.2</v>
      </c>
      <c r="C22" s="23">
        <v>51358.1</v>
      </c>
      <c r="D22" s="23">
        <v>46419.8</v>
      </c>
    </row>
    <row r="23" spans="1:4" s="222" customFormat="1" ht="28.5">
      <c r="A23" s="24" t="s">
        <v>907</v>
      </c>
      <c r="B23" s="15">
        <f>SUM(B24,B37)</f>
        <v>1039.3</v>
      </c>
      <c r="C23" s="15">
        <f>SUM(C24,C37)</f>
        <v>3600</v>
      </c>
      <c r="D23" s="15"/>
    </row>
    <row r="24" spans="1:4" ht="15">
      <c r="A24" s="223" t="s">
        <v>908</v>
      </c>
      <c r="B24" s="32">
        <f>SUM(B25:B36)</f>
        <v>1039.3</v>
      </c>
      <c r="C24" s="32">
        <f>SUM(C25:C36)</f>
        <v>3600</v>
      </c>
      <c r="D24" s="17"/>
    </row>
    <row r="25" spans="1:4" ht="15">
      <c r="A25" s="25" t="s">
        <v>909</v>
      </c>
      <c r="B25" s="21">
        <v>0</v>
      </c>
      <c r="C25" s="19">
        <v>3600</v>
      </c>
      <c r="D25" s="19"/>
    </row>
    <row r="26" spans="1:4" ht="27.75" customHeight="1">
      <c r="A26" s="25" t="s">
        <v>910</v>
      </c>
      <c r="B26" s="23">
        <v>50</v>
      </c>
      <c r="C26" s="19"/>
      <c r="D26" s="19"/>
    </row>
    <row r="27" spans="1:4" ht="45">
      <c r="A27" s="10" t="s">
        <v>955</v>
      </c>
      <c r="B27" s="23">
        <v>4</v>
      </c>
      <c r="C27" s="19"/>
      <c r="D27" s="19"/>
    </row>
    <row r="28" spans="1:4" ht="45">
      <c r="A28" s="10" t="s">
        <v>956</v>
      </c>
      <c r="B28" s="23">
        <v>39</v>
      </c>
      <c r="C28" s="19"/>
      <c r="D28" s="19"/>
    </row>
    <row r="29" spans="1:4" ht="60" hidden="1">
      <c r="A29" s="25" t="s">
        <v>911</v>
      </c>
      <c r="B29" s="23">
        <v>0</v>
      </c>
      <c r="C29" s="19"/>
      <c r="D29" s="19"/>
    </row>
    <row r="30" spans="1:4" ht="45" hidden="1">
      <c r="A30" s="25" t="s">
        <v>957</v>
      </c>
      <c r="B30" s="23">
        <v>0</v>
      </c>
      <c r="C30" s="19"/>
      <c r="D30" s="19"/>
    </row>
    <row r="31" spans="1:4" ht="30" hidden="1">
      <c r="A31" s="25" t="s">
        <v>912</v>
      </c>
      <c r="B31" s="23">
        <v>0</v>
      </c>
      <c r="C31" s="19"/>
      <c r="D31" s="19"/>
    </row>
    <row r="32" spans="1:4" ht="45">
      <c r="A32" s="215" t="s">
        <v>913</v>
      </c>
      <c r="B32" s="23">
        <v>68</v>
      </c>
      <c r="C32" s="19"/>
      <c r="D32" s="19"/>
    </row>
    <row r="33" spans="1:4" ht="45">
      <c r="A33" s="215" t="s">
        <v>914</v>
      </c>
      <c r="B33" s="23">
        <v>37.8</v>
      </c>
      <c r="C33" s="19"/>
      <c r="D33" s="19"/>
    </row>
    <row r="34" spans="1:4" ht="45">
      <c r="A34" s="215" t="s">
        <v>915</v>
      </c>
      <c r="B34" s="23">
        <v>186.5</v>
      </c>
      <c r="C34" s="19"/>
      <c r="D34" s="19"/>
    </row>
    <row r="35" spans="1:4" ht="30">
      <c r="A35" s="215" t="s">
        <v>978</v>
      </c>
      <c r="B35" s="23">
        <v>650</v>
      </c>
      <c r="C35" s="19"/>
      <c r="D35" s="19"/>
    </row>
    <row r="36" spans="1:4" ht="15">
      <c r="A36" s="10" t="s">
        <v>958</v>
      </c>
      <c r="B36" s="23">
        <v>4</v>
      </c>
      <c r="C36" s="19"/>
      <c r="D36" s="19"/>
    </row>
    <row r="37" spans="1:4" ht="30">
      <c r="A37" s="223" t="s">
        <v>916</v>
      </c>
      <c r="B37" s="32">
        <f>SUM(B38:B38)</f>
        <v>0</v>
      </c>
      <c r="C37" s="17"/>
      <c r="D37" s="17"/>
    </row>
    <row r="38" spans="1:4" ht="15">
      <c r="A38" s="25" t="s">
        <v>917</v>
      </c>
      <c r="B38" s="8">
        <v>0</v>
      </c>
      <c r="C38" s="19"/>
      <c r="D38" s="19"/>
    </row>
    <row r="39" spans="1:4" s="222" customFormat="1" ht="28.5">
      <c r="A39" s="26" t="s">
        <v>969</v>
      </c>
      <c r="B39" s="27">
        <f>SUM(B40:B47)</f>
        <v>973.5999999999999</v>
      </c>
      <c r="C39" s="15"/>
      <c r="D39" s="15"/>
    </row>
    <row r="40" spans="1:4" ht="12.75" customHeight="1">
      <c r="A40" s="28" t="s">
        <v>918</v>
      </c>
      <c r="B40" s="8">
        <v>659.3</v>
      </c>
      <c r="C40" s="19"/>
      <c r="D40" s="19"/>
    </row>
    <row r="41" spans="1:4" ht="15" hidden="1">
      <c r="A41" s="28" t="s">
        <v>919</v>
      </c>
      <c r="B41" s="8"/>
      <c r="C41" s="19"/>
      <c r="D41" s="19"/>
    </row>
    <row r="42" spans="1:4" ht="15" hidden="1">
      <c r="A42" s="28" t="s">
        <v>920</v>
      </c>
      <c r="B42" s="8"/>
      <c r="C42" s="19"/>
      <c r="D42" s="19"/>
    </row>
    <row r="43" spans="1:4" ht="15">
      <c r="A43" s="28" t="s">
        <v>921</v>
      </c>
      <c r="B43" s="8">
        <v>104.3</v>
      </c>
      <c r="C43" s="19"/>
      <c r="D43" s="19"/>
    </row>
    <row r="44" spans="1:4" ht="30">
      <c r="A44" s="28" t="s">
        <v>922</v>
      </c>
      <c r="B44" s="8">
        <v>200</v>
      </c>
      <c r="C44" s="19"/>
      <c r="D44" s="19"/>
    </row>
    <row r="45" spans="1:4" ht="15">
      <c r="A45" s="29" t="s">
        <v>923</v>
      </c>
      <c r="B45" s="8">
        <v>10</v>
      </c>
      <c r="C45" s="19"/>
      <c r="D45" s="19"/>
    </row>
    <row r="46" spans="1:4" ht="15" hidden="1">
      <c r="A46" s="28" t="s">
        <v>924</v>
      </c>
      <c r="B46" s="8"/>
      <c r="C46" s="19"/>
      <c r="D46" s="19"/>
    </row>
    <row r="47" spans="1:4" ht="27.75" customHeight="1" hidden="1">
      <c r="A47" s="28" t="s">
        <v>925</v>
      </c>
      <c r="B47" s="8">
        <v>0</v>
      </c>
      <c r="C47" s="19"/>
      <c r="D47" s="19"/>
    </row>
    <row r="48" spans="1:4" s="222" customFormat="1" ht="42.75" hidden="1">
      <c r="A48" s="26" t="s">
        <v>841</v>
      </c>
      <c r="B48" s="27">
        <f>SUM(B49)</f>
        <v>0</v>
      </c>
      <c r="C48" s="15"/>
      <c r="D48" s="15"/>
    </row>
    <row r="49" spans="1:4" ht="15" hidden="1">
      <c r="A49" s="28" t="s">
        <v>926</v>
      </c>
      <c r="B49" s="8"/>
      <c r="C49" s="19"/>
      <c r="D49" s="19"/>
    </row>
    <row r="50" spans="1:4" ht="28.5">
      <c r="A50" s="30" t="s">
        <v>297</v>
      </c>
      <c r="B50" s="27">
        <f>SUM(B51)</f>
        <v>318.3</v>
      </c>
      <c r="C50" s="19"/>
      <c r="D50" s="19"/>
    </row>
    <row r="51" spans="1:4" ht="30">
      <c r="A51" s="31" t="s">
        <v>333</v>
      </c>
      <c r="B51" s="32">
        <f>SUM(B52:B53)</f>
        <v>318.3</v>
      </c>
      <c r="C51" s="19"/>
      <c r="D51" s="19"/>
    </row>
    <row r="52" spans="1:4" ht="30">
      <c r="A52" s="7" t="s">
        <v>927</v>
      </c>
      <c r="B52" s="8">
        <v>316.2</v>
      </c>
      <c r="C52" s="19"/>
      <c r="D52" s="19"/>
    </row>
    <row r="53" spans="1:4" ht="30">
      <c r="A53" s="7" t="s">
        <v>928</v>
      </c>
      <c r="B53" s="8">
        <v>2.1</v>
      </c>
      <c r="C53" s="19"/>
      <c r="D53" s="19"/>
    </row>
    <row r="54" spans="1:4" ht="42.75">
      <c r="A54" s="33" t="s">
        <v>967</v>
      </c>
      <c r="B54" s="27">
        <f>SUM(B55)</f>
        <v>343</v>
      </c>
      <c r="C54" s="19"/>
      <c r="D54" s="19"/>
    </row>
    <row r="55" spans="1:4" ht="27" customHeight="1">
      <c r="A55" s="9" t="s">
        <v>320</v>
      </c>
      <c r="B55" s="32">
        <f>SUM(B56:B58)</f>
        <v>343</v>
      </c>
      <c r="C55" s="19"/>
      <c r="D55" s="19"/>
    </row>
    <row r="56" spans="1:4" ht="0.75" customHeight="1" hidden="1">
      <c r="A56" s="10" t="s">
        <v>929</v>
      </c>
      <c r="B56" s="8"/>
      <c r="C56" s="19"/>
      <c r="D56" s="19"/>
    </row>
    <row r="57" spans="1:4" ht="21" customHeight="1">
      <c r="A57" s="34" t="s">
        <v>930</v>
      </c>
      <c r="B57" s="23">
        <v>343</v>
      </c>
      <c r="C57" s="19"/>
      <c r="D57" s="19"/>
    </row>
    <row r="58" spans="1:4" ht="15" hidden="1">
      <c r="A58" s="10" t="s">
        <v>931</v>
      </c>
      <c r="B58" s="8"/>
      <c r="C58" s="19"/>
      <c r="D58" s="19"/>
    </row>
    <row r="59" spans="1:4" s="222" customFormat="1" ht="28.5">
      <c r="A59" s="5" t="s">
        <v>966</v>
      </c>
      <c r="B59" s="27">
        <f>SUM(B60:B66)</f>
        <v>546.2</v>
      </c>
      <c r="C59" s="15"/>
      <c r="D59" s="15"/>
    </row>
    <row r="60" spans="1:4" s="222" customFormat="1" ht="15">
      <c r="A60" s="25" t="s">
        <v>933</v>
      </c>
      <c r="B60" s="23">
        <v>150</v>
      </c>
      <c r="C60" s="15"/>
      <c r="D60" s="15"/>
    </row>
    <row r="61" spans="1:4" s="222" customFormat="1" ht="30">
      <c r="A61" s="10" t="s">
        <v>959</v>
      </c>
      <c r="B61" s="23">
        <v>35</v>
      </c>
      <c r="C61" s="15"/>
      <c r="D61" s="15"/>
    </row>
    <row r="62" spans="1:4" s="222" customFormat="1" ht="30">
      <c r="A62" s="10" t="s">
        <v>960</v>
      </c>
      <c r="B62" s="23">
        <v>40</v>
      </c>
      <c r="C62" s="15"/>
      <c r="D62" s="15"/>
    </row>
    <row r="63" spans="1:4" s="222" customFormat="1" ht="45">
      <c r="A63" s="10" t="s">
        <v>961</v>
      </c>
      <c r="B63" s="23">
        <v>37</v>
      </c>
      <c r="C63" s="15"/>
      <c r="D63" s="15"/>
    </row>
    <row r="64" spans="1:4" s="222" customFormat="1" ht="30">
      <c r="A64" s="10" t="s">
        <v>962</v>
      </c>
      <c r="B64" s="23">
        <v>30</v>
      </c>
      <c r="C64" s="15"/>
      <c r="D64" s="15"/>
    </row>
    <row r="65" spans="1:4" s="222" customFormat="1" ht="45">
      <c r="A65" s="10" t="s">
        <v>963</v>
      </c>
      <c r="B65" s="23">
        <v>30</v>
      </c>
      <c r="C65" s="15"/>
      <c r="D65" s="15"/>
    </row>
    <row r="66" spans="1:4" s="222" customFormat="1" ht="30">
      <c r="A66" s="225" t="s">
        <v>932</v>
      </c>
      <c r="B66" s="23">
        <v>224.20000000000002</v>
      </c>
      <c r="C66" s="15"/>
      <c r="D66" s="15"/>
    </row>
    <row r="67" spans="1:4" s="222" customFormat="1" ht="21.75" customHeight="1">
      <c r="A67" s="14" t="s">
        <v>934</v>
      </c>
      <c r="B67" s="35">
        <f>SUM(B9+B14+B18+B23+B39+B50+B54+B59)</f>
        <v>69130.40000000001</v>
      </c>
      <c r="C67" s="35">
        <f>SUM(C9+C14+C18+C23+C39+C50+C54+C59)</f>
        <v>63458.1</v>
      </c>
      <c r="D67" s="35">
        <f>SUM(D9+D14+D18+D23+D39+D50+D54+D59)</f>
        <v>171342.3</v>
      </c>
    </row>
    <row r="70" ht="12.75">
      <c r="B70" s="224"/>
    </row>
  </sheetData>
  <sheetProtection/>
  <mergeCells count="1">
    <mergeCell ref="A6:D6"/>
  </mergeCells>
  <printOptions/>
  <pageMargins left="0.9055118110236221" right="0.11811023622047245" top="0.15748031496062992" bottom="0.35433070866141736" header="0.31496062992125984" footer="0.31496062992125984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2018-12-13T03:41:26Z</cp:lastPrinted>
  <dcterms:created xsi:type="dcterms:W3CDTF">2016-11-10T06:54:02Z</dcterms:created>
  <dcterms:modified xsi:type="dcterms:W3CDTF">2018-12-19T05:22:02Z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