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25" windowWidth="24675" windowHeight="9870" activeTab="4"/>
  </bookViews>
  <sheets>
    <sheet name="ГАДЫ" sheetId="1" r:id="rId1"/>
    <sheet name="Ведомственная" sheetId="2" r:id="rId2"/>
    <sheet name="Программы" sheetId="3" r:id="rId3"/>
    <sheet name="Раздел, подраздел" sheetId="4" r:id="rId4"/>
    <sheet name="Кап.строительство" sheetId="5" r:id="rId5"/>
  </sheets>
  <definedNames>
    <definedName name="_xlnm.Print_Titles" localSheetId="1">'Ведомственная'!$9:$10</definedName>
    <definedName name="_xlnm.Print_Titles" localSheetId="4">'Кап.строительство'!$8:$8</definedName>
    <definedName name="_xlnm.Print_Titles" localSheetId="2">'Программы'!$10:$10</definedName>
    <definedName name="_xlnm.Print_Area" localSheetId="0">'ГАДЫ'!$A$1:$C$235</definedName>
  </definedNames>
  <calcPr fullCalcOnLoad="1"/>
</workbook>
</file>

<file path=xl/sharedStrings.xml><?xml version="1.0" encoding="utf-8"?>
<sst xmlns="http://schemas.openxmlformats.org/spreadsheetml/2006/main" count="8282" uniqueCount="1324">
  <si>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</si>
  <si>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</si>
  <si>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</si>
  <si>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</si>
  <si>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</si>
  <si>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</si>
  <si>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</si>
  <si>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</si>
  <si>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</si>
  <si>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</si>
  <si>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</si>
  <si>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</si>
  <si>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</si>
  <si>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</si>
  <si>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</si>
  <si>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</si>
  <si>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</si>
  <si>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</si>
  <si>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</si>
  <si>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</si>
  <si>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</si>
  <si>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</si>
  <si>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</si>
  <si>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</si>
  <si>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</si>
  <si>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</si>
  <si>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</si>
  <si>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</si>
  <si>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</si>
  <si>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</si>
  <si>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</si>
  <si>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</si>
  <si>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</si>
  <si>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</si>
  <si>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</si>
  <si>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</si>
  <si>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</si>
  <si>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</si>
  <si>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</si>
  <si>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</si>
  <si>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</si>
  <si>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</si>
  <si>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</si>
  <si>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</si>
  <si>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</si>
  <si>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</si>
  <si>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</si>
  <si>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</si>
  <si>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</si>
  <si>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</si>
  <si>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</si>
  <si>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</si>
  <si>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</si>
  <si>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</si>
  <si>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</si>
  <si>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</si>
  <si>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</si>
  <si>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</si>
  <si>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</si>
  <si>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</si>
  <si>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</si>
  <si>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</si>
  <si>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</si>
  <si>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</si>
  <si>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</si>
  <si>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</si>
  <si>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</si>
  <si>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</si>
  <si>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</si>
  <si>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</si>
  <si>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</si>
  <si>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</si>
  <si>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</si>
  <si>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</si>
  <si>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</si>
  <si>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</si>
  <si>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</si>
  <si>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</si>
  <si>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</si>
  <si>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</si>
  <si>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</si>
  <si>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</si>
  <si>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</si>
  <si>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</si>
  <si>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</si>
  <si>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</si>
  <si>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</si>
  <si>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</si>
  <si>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</si>
  <si>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</si>
  <si>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</si>
  <si>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</si>
  <si>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</si>
  <si>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</si>
  <si>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</si>
  <si>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</si>
  <si>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</si>
  <si>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</si>
  <si>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</si>
  <si>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</si>
  <si>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</si>
  <si>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</si>
  <si>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</si>
  <si>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</si>
  <si>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</si>
  <si>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</si>
  <si>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</si>
  <si>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</si>
  <si>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</si>
  <si>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</si>
  <si>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</si>
  <si>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</si>
  <si>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</si>
  <si>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</si>
  <si>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</si>
  <si>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</si>
  <si>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</si>
  <si>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</si>
  <si>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</si>
  <si>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</si>
  <si>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</si>
  <si>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</si>
  <si>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</si>
  <si>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</si>
  <si>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</si>
  <si>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</si>
  <si>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</si>
  <si>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</si>
  <si>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</si>
  <si>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</si>
  <si>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</si>
  <si>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</si>
  <si>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</si>
  <si>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</si>
  <si>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</si>
  <si>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</si>
  <si>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</si>
  <si>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</si>
  <si>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</si>
  <si>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</si>
  <si>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</si>
  <si>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</si>
  <si>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</si>
  <si>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</si>
  <si>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</si>
  <si>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</si>
  <si>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</si>
  <si>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</si>
  <si>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</si>
  <si>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</si>
  <si>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</si>
  <si>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</si>
  <si>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</si>
  <si>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</si>
  <si>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</si>
  <si>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</si>
  <si>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</si>
  <si>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</si>
  <si>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</si>
  <si>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</si>
  <si>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</si>
  <si>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</si>
  <si>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</si>
  <si>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</si>
  <si>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</si>
  <si>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</si>
  <si>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</si>
  <si>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</si>
  <si>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</si>
  <si>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</si>
  <si>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</si>
  <si>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</si>
  <si>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</si>
  <si>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</si>
  <si>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</si>
  <si>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</si>
  <si>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</si>
  <si>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</si>
  <si>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</si>
  <si>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</si>
  <si>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</si>
  <si>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</si>
  <si>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</si>
  <si>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</si>
  <si>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</si>
  <si>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</si>
  <si>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</si>
  <si>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</si>
  <si>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</si>
  <si>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</si>
  <si>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</si>
  <si>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</si>
  <si>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</si>
  <si>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</si>
  <si>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</si>
  <si>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</si>
  <si>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</si>
  <si>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</si>
  <si>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</si>
  <si>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</si>
  <si>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</si>
  <si>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</si>
  <si>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</si>
  <si>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</si>
  <si>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</si>
  <si>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</si>
  <si>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</si>
  <si>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</si>
  <si>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</si>
  <si>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</si>
  <si>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</si>
  <si>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</si>
  <si>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</si>
  <si>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</si>
  <si>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</si>
  <si>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</si>
  <si>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</si>
  <si>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</si>
  <si>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</si>
  <si>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</si>
  <si>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</si>
  <si>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</si>
  <si>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</si>
  <si>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</si>
  <si>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</si>
  <si>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</si>
  <si>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</si>
  <si>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</si>
  <si>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</si>
  <si>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</si>
  <si>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</si>
  <si>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</si>
  <si>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</si>
  <si>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</si>
  <si>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</si>
  <si>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</si>
  <si>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</si>
  <si>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</si>
  <si>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</si>
  <si>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</si>
  <si>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</si>
  <si>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</si>
  <si>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</si>
  <si>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</si>
  <si>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</si>
  <si>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</si>
  <si>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</si>
  <si>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</si>
  <si>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</si>
  <si>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</si>
  <si>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</si>
  <si>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</si>
  <si>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</si>
  <si>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</si>
  <si>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</si>
  <si>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</si>
  <si>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</si>
  <si>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</si>
  <si>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</si>
  <si>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</si>
  <si>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</si>
  <si>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</si>
  <si>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</si>
  <si>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</si>
  <si>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</si>
  <si>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</si>
  <si>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</si>
  <si>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</si>
  <si>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</si>
  <si>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</si>
  <si>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</si>
  <si>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</si>
  <si>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</si>
  <si>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</si>
  <si>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</si>
  <si>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</si>
  <si>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</si>
  <si>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</si>
  <si>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</si>
  <si>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</si>
  <si>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</si>
  <si>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</si>
  <si>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</si>
  <si>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</si>
  <si>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</si>
  <si>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</si>
  <si>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</si>
  <si>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</si>
  <si>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</si>
  <si>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</si>
  <si>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</si>
  <si>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</si>
  <si>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</si>
  <si>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</si>
  <si>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</si>
  <si>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</si>
  <si>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</si>
  <si>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</si>
  <si>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</si>
  <si>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</si>
  <si>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</si>
  <si>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</si>
  <si>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</si>
  <si>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</si>
  <si>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</si>
  <si>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</si>
  <si>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</si>
  <si>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</si>
  <si>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</si>
  <si>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</si>
  <si>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</si>
  <si>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</si>
  <si>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</si>
  <si>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</si>
  <si>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</si>
  <si>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</si>
  <si>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</si>
  <si>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</si>
  <si>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</si>
  <si>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</si>
  <si>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</si>
  <si>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</si>
  <si>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</si>
  <si>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</si>
  <si>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</si>
  <si>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</si>
  <si>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</si>
  <si>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</si>
  <si>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</si>
  <si>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</si>
  <si>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</si>
  <si>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</si>
  <si>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</si>
  <si>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</si>
  <si>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</si>
  <si>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</si>
  <si>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</si>
  <si>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</si>
  <si>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</si>
  <si>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</si>
  <si>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</si>
  <si>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</si>
  <si>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</si>
  <si>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</si>
  <si>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</si>
  <si>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</si>
  <si>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</si>
  <si>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</si>
  <si>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</si>
  <si>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</si>
  <si>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</si>
  <si>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</si>
  <si>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</si>
  <si>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</si>
  <si>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</si>
  <si>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</si>
  <si>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</si>
  <si>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</si>
  <si>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</si>
  <si>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</si>
  <si>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</si>
  <si>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</si>
  <si>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</si>
  <si>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</si>
  <si>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</si>
  <si>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</si>
  <si>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</si>
  <si>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</si>
  <si>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</si>
  <si>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</si>
  <si>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</si>
  <si>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</si>
  <si>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</si>
  <si>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</si>
  <si>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</si>
  <si>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</si>
  <si>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</si>
  <si>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</si>
  <si>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</si>
  <si>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</si>
  <si>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</si>
  <si>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</si>
  <si>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</si>
  <si>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</si>
  <si>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</si>
  <si>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</si>
  <si>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</si>
  <si>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</si>
  <si>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</si>
  <si>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</si>
  <si>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</si>
  <si>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</si>
  <si>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</si>
  <si>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</si>
  <si>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</si>
  <si>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</si>
  <si>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</si>
  <si>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</si>
  <si>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</si>
  <si>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</si>
  <si>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</si>
  <si>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</si>
  <si>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</si>
  <si>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</si>
  <si>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</si>
  <si>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</si>
  <si>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МКУ МГО "Образование"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</si>
  <si>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</si>
  <si>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</si>
  <si>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</si>
  <si>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</si>
  <si>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</si>
  <si>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</si>
  <si>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</si>
  <si>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</si>
  <si>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</si>
  <si>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</si>
  <si>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</si>
  <si>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</si>
  <si>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</si>
  <si>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</si>
  <si>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</si>
  <si>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</si>
  <si>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</si>
  <si>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</si>
  <si>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</si>
  <si>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</si>
  <si>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</si>
  <si>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</si>
  <si>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</si>
  <si>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</si>
  <si>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</si>
  <si>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</si>
  <si>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</si>
  <si>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</si>
  <si>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</si>
  <si>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</si>
  <si>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</si>
  <si>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</si>
  <si>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</si>
  <si>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</si>
  <si>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</si>
  <si>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</si>
  <si>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</si>
  <si>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</si>
  <si>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</si>
  <si>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</si>
  <si>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</si>
  <si>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</si>
  <si>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</si>
  <si>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</si>
  <si>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</si>
  <si>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</si>
  <si>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</si>
  <si>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</si>
  <si>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</si>
  <si>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</si>
  <si>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</si>
  <si>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</si>
  <si>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</si>
  <si>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</si>
  <si>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</si>
  <si>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</si>
  <si>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</si>
  <si>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</si>
  <si>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</si>
  <si>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</si>
  <si>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</si>
  <si>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</si>
  <si>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</si>
  <si>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</si>
  <si>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</si>
  <si>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</si>
  <si>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</si>
  <si>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</si>
  <si>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</si>
  <si>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</si>
  <si>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</si>
  <si>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</si>
  <si>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</si>
  <si>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</si>
  <si>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</si>
  <si>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</si>
  <si>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</si>
  <si>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</si>
  <si>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</si>
  <si>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</si>
  <si>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</si>
  <si>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</si>
  <si>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</si>
  <si>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</si>
  <si>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</si>
  <si>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</si>
  <si>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</si>
  <si>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</si>
  <si>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</si>
  <si>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</si>
  <si>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</si>
  <si>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</si>
  <si>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</si>
  <si>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</si>
  <si>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</si>
  <si>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</si>
  <si>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</si>
  <si>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</si>
  <si>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</si>
  <si>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</si>
  <si>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</si>
  <si>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</si>
  <si>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</si>
  <si>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</si>
  <si>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</si>
  <si>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</si>
  <si>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</si>
  <si>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</si>
  <si>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</si>
  <si>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</si>
  <si>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</si>
  <si>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</si>
  <si>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</si>
  <si>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</si>
  <si>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</si>
  <si>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</si>
  <si>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</si>
  <si>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</si>
  <si>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</si>
  <si>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</si>
  <si>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</si>
  <si>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</si>
  <si>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</si>
  <si>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</si>
  <si>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</si>
  <si>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</si>
  <si>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</si>
  <si>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</si>
  <si>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</si>
  <si>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</si>
  <si>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</si>
  <si>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</si>
  <si>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</si>
  <si>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</si>
  <si>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</si>
  <si>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</si>
  <si>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</si>
  <si>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</si>
  <si>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</si>
  <si>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</si>
  <si>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</si>
  <si>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</si>
  <si>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</si>
  <si>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</si>
  <si>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</si>
  <si>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</si>
  <si>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</si>
  <si>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</si>
  <si>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</si>
  <si>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</si>
  <si>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</si>
  <si>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</si>
  <si>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</si>
  <si>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</si>
  <si>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</si>
  <si>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</si>
  <si>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</si>
  <si>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</si>
  <si>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</si>
  <si>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</si>
  <si>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</si>
  <si>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</si>
  <si>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</si>
  <si>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</si>
  <si>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</si>
  <si>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</si>
  <si>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</si>
  <si>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</si>
  <si>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</si>
  <si>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</si>
  <si>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</si>
  <si>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</si>
  <si>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</si>
  <si>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</si>
  <si>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</si>
  <si>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</si>
  <si>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</si>
  <si>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</si>
  <si>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</si>
  <si>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</si>
  <si>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</si>
  <si>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47 2 14 00000</t>
  </si>
  <si>
    <t>Подпрограмма "Дети Южного Урала"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</si>
  <si>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</si>
  <si>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</si>
  <si>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</si>
  <si>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</si>
  <si>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</si>
  <si>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</si>
  <si>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</si>
  <si>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</si>
  <si>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</si>
  <si>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</si>
  <si>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</si>
  <si>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</si>
  <si>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</si>
  <si>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</si>
  <si>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</si>
  <si>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</si>
  <si>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</si>
  <si>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</si>
  <si>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</si>
  <si>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</si>
  <si>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</si>
  <si>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</si>
  <si>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</si>
  <si>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</si>
  <si>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</si>
  <si>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</si>
  <si>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</si>
  <si>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</si>
  <si>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</si>
  <si>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</si>
  <si>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</si>
  <si>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</si>
  <si>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</si>
  <si>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</si>
  <si>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</si>
  <si>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</si>
  <si>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</si>
  <si>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</si>
  <si>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</si>
  <si>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</si>
  <si>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</si>
  <si>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</si>
  <si>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</si>
  <si>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</si>
  <si>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</si>
  <si>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</si>
  <si>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</si>
  <si>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</si>
  <si>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</si>
  <si>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</si>
  <si>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</si>
  <si>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</si>
  <si>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</si>
  <si>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</si>
  <si>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</si>
  <si>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88 0 00 00000</t>
  </si>
  <si>
    <t>88 0 07 00000</t>
  </si>
  <si>
    <t>88 0 07 85050</t>
  </si>
  <si>
    <t>88 0 07 85053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</si>
  <si>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</si>
  <si>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</si>
  <si>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</si>
  <si>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</si>
  <si>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</si>
  <si>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</si>
  <si>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</si>
  <si>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</si>
  <si>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</si>
  <si>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</si>
  <si>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(тыс.руб.)</t>
  </si>
  <si>
    <t>Наименование объектов</t>
  </si>
  <si>
    <t>Сумма              на 2018 год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</si>
  <si>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</si>
  <si>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</si>
  <si>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</si>
  <si>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Подпрограмма: Подготовка земельных участков для освоения в целях жилищного строительства</t>
  </si>
  <si>
    <t>Итого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</si>
  <si>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</si>
  <si>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</si>
  <si>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</si>
  <si>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</si>
  <si>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</si>
  <si>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</si>
  <si>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</si>
  <si>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</si>
  <si>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</si>
  <si>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</si>
  <si>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</si>
  <si>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</si>
  <si>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</si>
  <si>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</si>
  <si>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</si>
  <si>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</si>
  <si>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</si>
  <si>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</si>
  <si>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</si>
  <si>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</si>
  <si>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</si>
  <si>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</si>
  <si>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</si>
  <si>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</si>
  <si>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</si>
  <si>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</si>
  <si>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</si>
  <si>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</si>
  <si>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20 4 01 R0810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</si>
  <si>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</si>
  <si>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</si>
  <si>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</si>
  <si>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</si>
  <si>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</si>
  <si>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</si>
  <si>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</si>
  <si>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</si>
  <si>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</si>
  <si>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</si>
  <si>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</si>
  <si>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</si>
  <si>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</si>
  <si>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</si>
  <si>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</si>
  <si>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</si>
  <si>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</si>
  <si>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</si>
  <si>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</si>
  <si>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</si>
  <si>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</si>
  <si>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</si>
  <si>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</si>
  <si>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</si>
  <si>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</si>
  <si>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</si>
  <si>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</si>
  <si>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</si>
  <si>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</si>
  <si>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</si>
  <si>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</si>
  <si>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</si>
  <si>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</si>
  <si>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</si>
  <si>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</si>
  <si>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</si>
  <si>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</si>
  <si>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</si>
  <si>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</si>
  <si>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</si>
  <si>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</si>
  <si>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</si>
  <si>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Муниципальная программа "Формирование современной городской среды на 2017 год" на территории миасского городского округа</t>
  </si>
  <si>
    <t>58 0 00 00000</t>
  </si>
  <si>
    <t>58 0 07 00000</t>
  </si>
  <si>
    <t>58 0 07 64000</t>
  </si>
  <si>
    <t>Приобретение здания котельной на пл.Революции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</si>
  <si>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</si>
  <si>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</si>
  <si>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</si>
  <si>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</si>
  <si>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Распределение бюджетных ассигнований по разделам и подразделам классификации расходов бюджета на 2018 год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</si>
  <si>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2018 год</t>
  </si>
  <si>
    <t>НА 2018 ГОД</t>
  </si>
  <si>
    <t>Сумма на 2018 год,                 тыс. рублей</t>
  </si>
  <si>
    <t>на 2018 год                 (тыс. руб.)</t>
  </si>
  <si>
    <t>Муниципальная программа "Обеспечение деятельности Администрации МГО на 2017-2020  годы"</t>
  </si>
  <si>
    <t>Муниципальная программа "Улучшение условий  и охраны труда  в Миасском городском округе на 2017-2020 годы"</t>
  </si>
  <si>
    <t>Муниципальная программа "Обеспечение деятельности Администрации МГО на 2017-2020 годы"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</si>
  <si>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</si>
  <si>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"Профилактика  преступлений  и иных правонарушений на территории МГО на 2017-2020 годы"</t>
  </si>
  <si>
    <t>Муниципальная программа "Профилактика терроризма в МГО на 2017-2020  годы"</t>
  </si>
  <si>
    <t>Муниципальная программа "Обеспечение деятельности муниципального бюджетного учреждения «Миасский окружной архив на 2017-2020 годы"</t>
  </si>
  <si>
    <t>Муниципальная программа "Обеспечение безопасности жизнедеятельности населения Миасского городского округа на 2017-2020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</si>
  <si>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2017-2020 годы"</t>
  </si>
  <si>
    <t>Подпрограмма "Создание комплексной системы экстренного оповещения населения Миасского городского округа на 2017-2020 годы"</t>
  </si>
  <si>
    <t>Муниципальная программа "Комплексное развитие транспортной и дорожной инфраструктуры Миасского городского округа на 2017-2020годы"</t>
  </si>
  <si>
    <t>Муниципальная программа "Комплексное развитие транспортной и дорожной инфраструктуры Миасского городского округа на 2017-2020 годы"</t>
  </si>
  <si>
    <t>Муниципальная программа "Повышение безопасности дорожного движения на территории Миасского городского округа на 2017-2020 годы"</t>
  </si>
  <si>
    <t>Муниципальная программа "Экономическое развитие МГО на 2017-2020  годы"</t>
  </si>
  <si>
    <t>Муниципальная программа "Капитальное строительство на территории Миасского городского округа на 2014-2020 годы"</t>
  </si>
  <si>
    <t>Подпрограмма "Организация и осуществление деятельности МКУ "Комитет по строительству" на 2017-2020 годы"</t>
  </si>
  <si>
    <t>Муниципальная программа "Организация функционирования объектов коммунальной инфраструктуры Миасского городского округа на 2017-2020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</si>
  <si>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2017-2020 годы"</t>
  </si>
  <si>
    <t>Муниципальная программа "Благоустройство Миасского городского округа на 2017-2020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</si>
  <si>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</si>
  <si>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"Охрана окружающей среды на территории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</si>
  <si>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</si>
  <si>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</si>
  <si>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</si>
  <si>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</si>
  <si>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</si>
  <si>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 программа «Развитие системы образования в Миасском городском округе на 2017-2020 годы»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</si>
  <si>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2017-2020 годы"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</si>
  <si>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2017-2020 годы"</t>
  </si>
  <si>
    <t>Подпрограмма "Организация исполнения муниципальной программы «Социальная защита населения Миасского городского округа на 2017-2020 годы»"</t>
  </si>
  <si>
    <t>Муниципальная  программа «Профилактика и противодействие проявлениям экстремизма в МГО на 2017-2020 годы»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</si>
  <si>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2017-2020 годы»</t>
  </si>
  <si>
    <t>Муниципальная программа "Развитие культуры в МГО на 2017-2020 годы"</t>
  </si>
  <si>
    <t>Муниципальная программа "Улучшение условий и охраны труда  в Миасском городском округе на 2017-2020 годы"</t>
  </si>
  <si>
    <t>с ведомственной</t>
  </si>
  <si>
    <t>Муниципальная программа "Обеспечение доступным и комфортным жильем граждан РФ территории МГО на 2014-2020 годы"</t>
  </si>
  <si>
    <t>Подпрограмма переселение граждан из аварийного жилищного фонда МГО на 2017-2020 годы</t>
  </si>
  <si>
    <t>Государственная программа Челябинской области "Развитие физической культуры и спорта в Челябинской области" на 2015 - 2020 годы</t>
  </si>
  <si>
    <t>Муниципальная программа «Развитие туризма в Миасском городском округе на 2018-2020 годы»</t>
  </si>
  <si>
    <t>89 0 00 00000</t>
  </si>
  <si>
    <t>57 3 07 10000</t>
  </si>
  <si>
    <t>Муниципальная программа "Развитие муниципальной службы в Администрации Миасского городского округа на 2018-2020 годы"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</si>
  <si>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</si>
  <si>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</si>
  <si>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</si>
  <si>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</si>
  <si>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</si>
  <si>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18 1 01 00000</t>
  </si>
  <si>
    <t>18 1 01 00160</t>
  </si>
  <si>
    <t>51 0 13 00000</t>
  </si>
  <si>
    <t>78 0 00 00000</t>
  </si>
  <si>
    <t>78 0 13 00000</t>
  </si>
  <si>
    <t>Государственная программа Челябинской области «Развитие образования в Челябинской области на 2018–2025 годы»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</si>
  <si>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</si>
  <si>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Оплата труда руководителей спортивных секций в физкультурно-спортивных организациях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</si>
  <si>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S1001</t>
  </si>
  <si>
    <t>Приобретение спортивного инвентаря и оборудования физкультурно-спортивным организациям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</si>
  <si>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</si>
  <si>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</si>
  <si>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S1006</t>
  </si>
  <si>
    <t>Финансовая поддержка организаций спортивной подготовки по базовым видам спорта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</si>
  <si>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S1007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</si>
  <si>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</si>
  <si>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80 2 07 L4952</t>
  </si>
  <si>
    <t>80 3 24 00000</t>
  </si>
  <si>
    <t>80 3 24 90000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</si>
  <si>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
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</si>
  <si>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</si>
  <si>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20 1 01 71001</t>
  </si>
  <si>
    <t>Приобретение спортивного инвентаря и оборудования физкультурно-спортивным организациям</t>
  </si>
  <si>
    <t>20 1 01 71005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</si>
  <si>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</si>
  <si>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20 2 01 71006</t>
  </si>
  <si>
    <t>Подпрограмма «Развитие системы подготовки спортивного резерва»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</si>
  <si>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</t>
  </si>
  <si>
    <t>20 4 01 R4952</t>
  </si>
  <si>
    <t>Финансовая поддержка организаций спортивной подготовки по базовым видам спорта</t>
  </si>
  <si>
    <t>20 4 01 71007</t>
  </si>
  <si>
    <t>Оказание адресной финансовой поддержки спортивным организациям, осуществояющим подготовку спортивного резерва для сборных команд Российской Федерации</t>
  </si>
  <si>
    <t>Сельское хозяйство и рыболовство</t>
  </si>
  <si>
    <t>Государственная программа Челябинской области «Развитие сельского хозяйства в Челябинской области на 2017–2020 годы»</t>
  </si>
  <si>
    <t>31 0 00 00000</t>
  </si>
  <si>
    <t>Подпрограмма «Управление реализацией государственной программы Челябинской области «Развитие сельского хозяйства в Челябинской области» на 2017-2020 годы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</si>
  <si>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</si>
  <si>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</si>
  <si>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</si>
  <si>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</si>
  <si>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Государственная программа Челябинской области "Развитие социальной защиты населения в Челябинской области" на 2017-2020годы</t>
  </si>
  <si>
    <t>Государственная программа Челябинской области "Развитие культуры и туризма в Челябинской области на 2015-2020г."</t>
  </si>
  <si>
    <t>Подпрограмма "Сохранение и развитие культурно-досуговой сферы на 2015-2020г."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</si>
  <si>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</si>
  <si>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Государственная программа Челябинской области «Развитие образования в Челябинской области на 2018 – 2025 годы»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</si>
  <si>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2017-2020 годы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</si>
  <si>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</si>
  <si>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</si>
  <si>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Государственная программа Челябинской области "Доступная среда" на 2016-2020 годы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</si>
  <si>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</si>
  <si>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</si>
  <si>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</si>
  <si>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</si>
  <si>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</si>
  <si>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</si>
  <si>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Адаптация зданий для доступа инвалидов и других маломобильных групп населения в муниципальные дошкольные образовательные организации (софинансирование)</t>
  </si>
  <si>
    <t>81 3 07 L0277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</si>
  <si>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</si>
  <si>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0 01 R0275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</si>
  <si>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(софинансирование)</t>
  </si>
  <si>
    <t>79 0 07 L0275</t>
  </si>
  <si>
    <t>79 0 20 42300</t>
  </si>
  <si>
    <t>79 0 24 42300</t>
  </si>
  <si>
    <t>Государственная программа Челябинской области «Повышение эффективности реализации молодежной политики в Челябинской области» на 2018-2020 годы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</si>
  <si>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</si>
  <si>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</si>
  <si>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</si>
  <si>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</si>
  <si>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79 5 07 43100</t>
  </si>
  <si>
    <t>Государственная программа Челябинской области "Развитие социальной защиты населения в Челябинской области" на  2017 - 2020 годы</t>
  </si>
  <si>
    <t>Государственная программа Челябинской области "Развитие социальной защиты населения в Челябинской области" на  2017 - 20120 годы</t>
  </si>
  <si>
    <t>Государственная программа Челябинской области «Развитие образования в Челябинской области на 2018 –2025 годы»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</si>
  <si>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</si>
  <si>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Организация отдыха детей в каникулярное время (софинансирование)</t>
  </si>
  <si>
    <t>Организация и проведение мероприятий с детьми и молодежью (софинансирование)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</si>
  <si>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</si>
  <si>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Приобретение транспортных средств для организации перевозки обучающихся (софинансирование)</t>
  </si>
  <si>
    <t>Очистные сооружения п.Хребет</t>
  </si>
  <si>
    <t>Наружная газораспределительная сеть (правобережная) с.Сыростан Миасского городского округа Челябинской области</t>
  </si>
  <si>
    <t>Газификация Запрудной части г. Миасса
(2 очередь ), в т.ч. ПИР, газоснабжение ж/д по ул. Нагорной, Чебаркульской, Новой, Сарафановской, Байдина, Мало-Сарафановской, Торбеева, Охотной и пер. Большому, Лесному, Проточному, Загородному, Гончарному</t>
  </si>
  <si>
    <t>Газоснабжение жилых домов по ул. Рабочей (№ 2-58а),
пер. Механическому (№4-13)  в с. Черновское Миасского городского округа</t>
  </si>
  <si>
    <t>Строительство сетей теплоснабжения ж/д №1,2,3,4 на пл.Революции</t>
  </si>
  <si>
    <t>Электроснабжение п. Тыелга</t>
  </si>
  <si>
    <t>Приют для безнадзорных животных</t>
  </si>
  <si>
    <t>МБОУ ДОД ДШИ №2</t>
  </si>
  <si>
    <t>ДК с. Смородинка</t>
  </si>
  <si>
    <t>Физкультурно-спортивный комплекс (ФСК) "Центр скалолазания" по пр. Макеева г.Миасс Челябинской области</t>
  </si>
  <si>
    <t>Пристрой к школе №13 на 400 мест</t>
  </si>
  <si>
    <t>Проектирование и строительство участков линий наружного освещения</t>
  </si>
  <si>
    <t>Газоснабжение улиц Ленина, Березовской, Динамитной, Ветреной, Свердлова, Панферова, пер.Клубничный, Латвийский, Луговой, Ветреный, проезда Садовый в Южной части города Миасс Челябинской области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</si>
  <si>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</si>
  <si>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Распределение бюджетных ассигнований на капитальные вложения в объекты муниципальной собственности Миасского городского округа на 2018 год и на плановый период 2019-2020гг.</t>
  </si>
  <si>
    <t>55 1 13 00000</t>
  </si>
  <si>
    <t>Муниципальная программа "Формирование современной городской среды  на территории Миасского городского округа на 2018-2022 годы"</t>
  </si>
  <si>
    <t>Комплексное проектирование ливневой канализации г.Миасса</t>
  </si>
  <si>
    <t>Автодорога в мкр.№3 от перекрестка ул.8 Июля-бул.Мира</t>
  </si>
  <si>
    <t>Реконструкция перекрестка ул.Богдана Хмельницкого и а/д "Миасс-Златоуст"</t>
  </si>
  <si>
    <t>Миасского городского округа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</si>
  <si>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</si>
  <si>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</si>
  <si>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</si>
  <si>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</si>
  <si>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</si>
  <si>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006</t>
  </si>
  <si>
    <t>Министерство дорожного хозяйства и транспорта Челябинской области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</si>
  <si>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</si>
  <si>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 &lt;1&gt;</t>
  </si>
  <si>
    <t>007</t>
  </si>
  <si>
    <t>Контрольно-счетная палата Челябинской области</t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</si>
  <si>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</si>
  <si>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 &lt;1&gt;</t>
  </si>
  <si>
    <t>008</t>
  </si>
  <si>
    <t>Министерство сельского хозяйства Челябинской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</si>
  <si>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</si>
  <si>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 &lt;1,3&gt;</t>
  </si>
  <si>
    <t>009</t>
  </si>
  <si>
    <t>Министерство экологии Челябинской области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</si>
  <si>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</si>
  <si>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 &lt;1,3&gt;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</si>
  <si>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</si>
  <si>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 &lt;1,3&gt;</t>
  </si>
  <si>
    <t>1 16 25040 01 0000 140</t>
  </si>
  <si>
    <t>Денежные взыскания (штрафы) за нарушение законодательства об экологической экспертизе &lt;1,3&gt;</t>
  </si>
  <si>
    <t>1 16 25050 01 0000 140</t>
  </si>
  <si>
    <t>Денежные взыскания (штрафы) за нарушение законодательства в области охраны окружающей среды &lt;1&gt;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</si>
  <si>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</si>
  <si>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 &lt;1&gt;</t>
  </si>
  <si>
    <t>011</t>
  </si>
  <si>
    <t>Министерство строительства и  инфраструктуры Челябинской области</t>
  </si>
  <si>
    <t>016</t>
  </si>
  <si>
    <t>Министерство здравоохранения Челябинской области</t>
  </si>
  <si>
    <t>018</t>
  </si>
  <si>
    <t>Государственный комитет по делам архивов Челябинской области</t>
  </si>
  <si>
    <t>019</t>
  </si>
  <si>
    <t xml:space="preserve">Министерство имущества и природных ресурсов Челябинской области </t>
  </si>
  <si>
    <t>1 16 25010 01 0000 140</t>
  </si>
  <si>
    <t>Денежные взыскания (штрафы) за нарушение законодательства Российской Федерации о недрах &lt;1,3&gt;</t>
  </si>
  <si>
    <t>034</t>
  </si>
  <si>
    <t>Главное контрольное управление Челябинской области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</si>
  <si>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</si>
  <si>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&lt;1&gt;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</si>
  <si>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</si>
  <si>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</si>
  <si>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</si>
  <si>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&lt;3&gt;</t>
  </si>
  <si>
    <t>076</t>
  </si>
  <si>
    <t>Федеральное агентство по рыболовству</t>
  </si>
  <si>
    <t>116 35020 04 0000 140</t>
  </si>
  <si>
    <t>116 90040 04 0000 140</t>
  </si>
  <si>
    <t>078</t>
  </si>
  <si>
    <t>Главное управление "Государственная жилищная инспекция Челябинской области"</t>
  </si>
  <si>
    <t>096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</si>
  <si>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</si>
  <si>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Управление Федерального казначейства по Челябинской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</si>
  <si>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</si>
  <si>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</si>
  <si>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</si>
  <si>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</si>
  <si>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</si>
  <si>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</si>
  <si>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</si>
  <si>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</si>
  <si>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106</t>
  </si>
  <si>
    <t>Управление Государственного автодорожного надзора по Челябинской области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</si>
  <si>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</si>
  <si>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</si>
  <si>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&lt;1,3&gt;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</si>
  <si>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</si>
  <si>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 &lt;2,4&gt;</t>
  </si>
  <si>
    <t>Денежные взыскания (штрафы) за нарушение законодательства в области охраны окружающей среды &lt;1,3&gt;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</si>
  <si>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</si>
  <si>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&lt;1,3&gt;</t>
  </si>
  <si>
    <t>150</t>
  </si>
  <si>
    <t>Главное управление по труду и занятости населения Челябинской области</t>
  </si>
  <si>
    <t>161</t>
  </si>
  <si>
    <t>Управление Федеральной антимонопольной службы по Челябинской области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</si>
  <si>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</si>
  <si>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</si>
  <si>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</si>
  <si>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</si>
  <si>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</si>
  <si>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</si>
  <si>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</si>
  <si>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</si>
  <si>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</si>
  <si>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>Единый налог на вмененный доход для отдельных видов деятельности &lt;1,3&gt;</t>
  </si>
  <si>
    <t>1 05 03000 01 0000 110</t>
  </si>
  <si>
    <t>Единый сельскохозяйственный налог &lt;1,3&gt;</t>
  </si>
  <si>
    <t>1 05 04000 02 0000 110</t>
  </si>
  <si>
    <t>Налог, взимаемый в связи с применением патентной системы налогообложения &lt;1,3&gt;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</si>
  <si>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</si>
  <si>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</si>
  <si>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</si>
  <si>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</si>
  <si>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1 08 03000 01 0000 110</t>
  </si>
  <si>
    <t>Государственная пошлина по делам, рассматриваемым в судах общей юрисдикции, мировыми судьями &lt;1,3&gt;</t>
  </si>
  <si>
    <t>1 09 00000 00 0000 000</t>
  </si>
  <si>
    <t>Задолженность и перерасчеты по отмененным налогам, сборам и иным обязательным платежам &lt;1,3&gt;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</si>
  <si>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</si>
  <si>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&lt;1,3&gt;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</si>
  <si>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</si>
  <si>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&lt;1,3&gt;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</si>
  <si>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</si>
  <si>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&lt;1,3&gt;</t>
  </si>
  <si>
    <t>Главное управление Министерства внутренних дел Российской Федерации по Челябинской области</t>
  </si>
  <si>
    <t>1 08 07100 01 0000 110</t>
  </si>
  <si>
    <t>Государственная пошлина за выдачу и обмен паспорта гражданина Российской Федерации &lt;1,3&gt;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</si>
  <si>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</si>
  <si>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&lt;1,3&gt;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</si>
  <si>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</si>
  <si>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&lt;1,3&gt;</t>
  </si>
  <si>
    <t>1 16 30030 01 0000 140</t>
  </si>
  <si>
    <t>Прочие денежные взыскания (штрафы) за правонарушения в области дорожного движения &lt;1,3&gt;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</si>
  <si>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</si>
  <si>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&lt;1,3&gt;</t>
  </si>
  <si>
    <t>Управление Федеральной миграционной службы по Челябинской области</t>
  </si>
  <si>
    <t>Государственная пошлина за выдачу и обмен паспорта гражданина Российской Федерации &lt;2,4&gt;</t>
  </si>
  <si>
    <t>1 08 07150 01 0000 110</t>
  </si>
  <si>
    <t>Государственная пошлина за выдачу разрешения на установку рекламной конструкции  &lt;1,2&gt;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</si>
  <si>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</si>
  <si>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&lt;1,2&gt;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</si>
  <si>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</si>
  <si>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</si>
  <si>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</si>
  <si>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</si>
  <si>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</si>
  <si>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&lt;2&gt;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</si>
  <si>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</si>
  <si>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&lt;2&gt;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</si>
  <si>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</si>
  <si>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&lt;2&gt;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</si>
  <si>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</si>
  <si>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&lt;2&gt;</t>
  </si>
  <si>
    <t>1 11 05074 04 0000 120</t>
  </si>
  <si>
    <t>Доходы от сдачи в аренду имущества, составляющего казну городских округов (за исключением земельных участков) &lt;2&gt;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</si>
  <si>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</si>
  <si>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&lt;2&gt;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</si>
  <si>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</si>
  <si>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</si>
  <si>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</si>
  <si>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 &lt;2&gt;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</si>
  <si>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</si>
  <si>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&lt;2&gt;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</si>
  <si>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</si>
  <si>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</si>
  <si>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</si>
  <si>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</si>
  <si>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</si>
  <si>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&lt;2&gt;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</si>
  <si>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</si>
  <si>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</si>
  <si>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</si>
  <si>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</si>
  <si>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</si>
  <si>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&lt;2&gt;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</si>
  <si>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</si>
  <si>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</si>
  <si>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</si>
  <si>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</si>
  <si>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</si>
  <si>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</si>
  <si>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</si>
  <si>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&lt;2&gt;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</si>
  <si>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</si>
  <si>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</si>
  <si>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</si>
  <si>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&lt;2&gt;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</si>
  <si>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</si>
  <si>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</si>
  <si>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</si>
  <si>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</si>
  <si>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1 16 51020 02 0000 140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</si>
  <si>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городских округов</t>
  </si>
  <si>
    <t>1 17 05040 04 0000 180</t>
  </si>
  <si>
    <t>Прочие неналоговые доходы бюджетов городских округов &lt;2&gt;</t>
  </si>
  <si>
    <t>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</si>
  <si>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</si>
  <si>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2 02 20051 04 0000 151</t>
  </si>
  <si>
    <t>Субсидии бюджетам городских округов на реализацию федеральных целевых программ</t>
  </si>
  <si>
    <t>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</si>
  <si>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</si>
  <si>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202 20079 04 0000 151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</si>
  <si>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</si>
  <si>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</si>
  <si>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</si>
  <si>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</si>
  <si>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</si>
  <si>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2 02 20301 04 0000 151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</si>
  <si>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</si>
  <si>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2 02 20302 04 0000 151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</si>
  <si>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</si>
  <si>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2 02 25027 04 0000 151
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</si>
  <si>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</si>
  <si>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</si>
  <si>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</si>
  <si>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</si>
  <si>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</si>
  <si>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</si>
  <si>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</si>
  <si>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</si>
  <si>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</si>
  <si>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2 02 35485 04 0000 151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</si>
  <si>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</si>
  <si>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2 02 35930 04 0000 151</t>
  </si>
  <si>
    <t xml:space="preserve">Субвенции бюджетам городских округов на государственную регистрацию актов гражданского состояния
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</si>
  <si>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</si>
  <si>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</si>
  <si>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</si>
  <si>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</si>
  <si>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</si>
  <si>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2 02 15001 04 0000 151</t>
  </si>
  <si>
    <t>Дотации бюджетам городских округов на выравнивание бюджетной обеспеченности</t>
  </si>
  <si>
    <t>2 02 15002 04 0000 151</t>
  </si>
  <si>
    <t xml:space="preserve">Дотации бюджетам городских округов на поддержку мер по обеспечению сбалансированности бюджетов
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</si>
  <si>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</si>
  <si>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</si>
  <si>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</si>
  <si>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2 02 30013 04 0000 151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</si>
  <si>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</si>
  <si>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</si>
  <si>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</si>
  <si>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</si>
  <si>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</si>
  <si>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2 02 35084 04 0000 151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</si>
  <si>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</si>
  <si>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</si>
  <si>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</si>
  <si>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</si>
  <si>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</si>
  <si>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2 02 35250 04 0000 151</t>
  </si>
  <si>
    <t>Субвенции бюджетам городских округов на оплату жилищно-коммунальных услуг отдельным категориям граждан</t>
  </si>
  <si>
    <t>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</si>
  <si>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</si>
  <si>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</si>
  <si>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</si>
  <si>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</si>
  <si>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</si>
  <si>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2 19 35137 04 0000 151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</si>
  <si>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</si>
  <si>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2 19 35220 04 0000 151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</si>
  <si>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</si>
  <si>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2 19 35250 04 0000 151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</si>
  <si>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</si>
  <si>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2 19 35260 04 0000 151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</si>
  <si>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</si>
  <si>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2 19 35270 04 0000 151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</si>
  <si>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</si>
  <si>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2 19 35280 04 0000 151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</si>
  <si>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</si>
  <si>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2 19 35380 04 0000 151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</si>
  <si>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</si>
  <si>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2 19 35462 04 0000 151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</si>
  <si>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</si>
  <si>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202 20051 04 0000 151</t>
  </si>
  <si>
    <t xml:space="preserve">Субсидии бюджетам городских округов на реализацию федеральных целевых программ
</t>
  </si>
  <si>
    <t>2 02 25081 04 0000 151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</si>
  <si>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</si>
  <si>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</si>
  <si>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</si>
  <si>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Муниципальное казенное учреждение Миасского городского округа "Образование"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</si>
  <si>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</si>
  <si>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</si>
  <si>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</si>
  <si>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2 02 25097 04 0000 151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</si>
  <si>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</si>
  <si>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2 02 30021 04 0000 151</t>
  </si>
  <si>
    <t>Субвенции бюджетам городских округов на ежемесячное денежное вознаграждение за классное руководство</t>
  </si>
  <si>
    <t>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</si>
  <si>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</si>
  <si>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Муниципальное казенное учреждение "Управление культуры" 
Миасского городского округа</t>
  </si>
  <si>
    <t>2 02 25519 04 0000 151</t>
  </si>
  <si>
    <t>Субсидия бюджетам городских округов на поддержку отрасли культуры</t>
  </si>
  <si>
    <t>2 02 45144 04 0000 151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</si>
  <si>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</si>
  <si>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2 02 45146 04 0000 151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</si>
  <si>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</si>
  <si>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2 02 45148 04 0000 151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</si>
  <si>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</si>
  <si>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Собрание депутатов Миасского городского округа</t>
  </si>
  <si>
    <t>Контрольно-счетная палата Миасского городского округа</t>
  </si>
  <si>
    <t>Министерство юстиции Российской Федерации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</si>
  <si>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</si>
  <si>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</si>
  <si>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 &lt;1,3&gt;</t>
  </si>
  <si>
    <t>1 16 25060 01 0000 140</t>
  </si>
  <si>
    <t>Денежные взыскания (штрафы) за нарушение земельного законодательства &lt;1,3&gt;</t>
  </si>
  <si>
    <t>Управление Федеральной службы судебных приставов по Челябинской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</si>
  <si>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&lt;1&gt;</t>
  </si>
  <si>
    <t xml:space="preserve"> Межрегиональное управление № 92 Федерального медико-биологического агентства</t>
  </si>
  <si>
    <t>Прокуратура Челябинской области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</si>
  <si>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</si>
  <si>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</si>
  <si>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информационно-консультационных услуг органами местного самоуправления городских округов, казенными учреждениями городских округов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</si>
  <si>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</si>
  <si>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</si>
  <si>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</si>
  <si>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</si>
  <si>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</si>
  <si>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</si>
  <si>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</si>
  <si>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</si>
  <si>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</si>
  <si>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</si>
  <si>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</si>
  <si>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</si>
  <si>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</si>
  <si>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</si>
  <si>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</si>
  <si>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</si>
  <si>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</si>
  <si>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</si>
  <si>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</si>
  <si>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</si>
  <si>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</si>
  <si>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</si>
  <si>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</si>
  <si>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</si>
  <si>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</si>
  <si>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</si>
  <si>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</si>
  <si>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</si>
  <si>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</si>
  <si>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</si>
  <si>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1 17 14020 04 0000 180</t>
  </si>
  <si>
    <t>Средства самообложения граждан, зачисляемые в бюджеты городских округов</t>
  </si>
  <si>
    <t>2 02 29999 04 0000 151</t>
  </si>
  <si>
    <t>Прочие субсидии бюджетам городских округов</t>
  </si>
  <si>
    <t>2 02 30024 04 0000 151</t>
  </si>
  <si>
    <t>Субвенции бюджетам городских округов на выполнение передаваемых полномочий субъектов Российской Федерации</t>
  </si>
  <si>
    <t>2 02 39999 04 0000 151</t>
  </si>
  <si>
    <t>Прочие субвенции бюджетам городских округов</t>
  </si>
  <si>
    <t>2 02 49999 04 0000 151</t>
  </si>
  <si>
    <t>Прочие межбюджетные трансферты, передаваемые бюджетам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</si>
  <si>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</si>
  <si>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</si>
  <si>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</si>
  <si>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</si>
  <si>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</si>
  <si>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</si>
  <si>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</si>
  <si>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</si>
  <si>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</si>
  <si>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</si>
  <si>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2 07 04050 04 0000 180</t>
  </si>
  <si>
    <t>Прочие безвозмездные поступления в бюджеты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</si>
  <si>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</si>
  <si>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</si>
  <si>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</si>
  <si>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</si>
  <si>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</si>
  <si>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</si>
  <si>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2 18 60020 04 0000 151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</si>
  <si>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</si>
  <si>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</si>
  <si>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</si>
  <si>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r>
      <rPr>
        <b/>
        <sz val="11"/>
        <rFont val="Times New Roman"/>
        <family val="1"/>
      </rPr>
      <t xml:space="preserve"> &lt;1&gt;</t>
    </r>
    <r>
      <rPr>
        <sz val="11"/>
        <rFont val="Times New Roman"/>
        <family val="1"/>
      </rPr>
      <t xml:space="preserve">  Администрирование данных поступлений осуществляется с применением кодов подвидов доходов, предусмотренных приказом Министерства финансов Российской Федерации от 1 июля 2013 года N65н "Об утверждении Указаний о порядке применения бюджетной классификации Российской Федерации";</t>
    </r>
  </si>
  <si>
    <r>
      <t xml:space="preserve"> &lt;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>&gt;   Администрирование данных поступлений осуществляется с применением кодов подвидов доходов, предусмотренных приказом Финансового управления Администрации Миасского городского округа от 17.12.2015  года № 71 "Об утверждении перечня кодов подвидов по видам доходов бюджета Миасского городского округа";</t>
    </r>
  </si>
  <si>
    <r>
      <rPr>
        <b/>
        <sz val="11"/>
        <rFont val="Times New Roman"/>
        <family val="1"/>
      </rPr>
      <t xml:space="preserve"> &lt;3&gt;</t>
    </r>
    <r>
      <rPr>
        <sz val="11"/>
        <rFont val="Times New Roman"/>
        <family val="1"/>
      </rPr>
      <t xml:space="preserve"> В части доходов, зачисляемых в бюджет Миасского городского округа.</t>
    </r>
  </si>
  <si>
    <t>Мероприятия в рамках государственной программы "Развитие физической культуры и спорта в Челябинской области на 2015-2020 годы"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</si>
  <si>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</t>
  </si>
  <si>
    <t>28 1 02 R0840</t>
  </si>
  <si>
    <t>Софинансирование расходов на реализацию мероприятий по поэтапному внедрению ВФСК "Готов к труду и обороне"</t>
  </si>
  <si>
    <t>80 2 07 S1270</t>
  </si>
  <si>
    <t>Наружная газораспределительная сеть (правобережная) с. Сыростан Миасского городского округа Челябинской области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</si>
  <si>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</t>
  </si>
  <si>
    <t>Газоснабжение ж/д по ул. Центральной, Солнечной, Березовой, Садовой, Гранитной, переулкам Лесному, Сосновому в п. Михеевка Миасского городского округа Челябинской области</t>
  </si>
  <si>
    <t>Газоснабжение ж/д по ул.Лесопильной, Комсомольской, Огородной, Феди Горелова в границах от ул.Малышева до ул. Заимочной в Южной части г. Миасса Челябинской области</t>
  </si>
  <si>
    <t>Реконструкция трибун стадиона "Труд" в г. Миассе Челябинской области</t>
  </si>
  <si>
    <t>Ливневая канализация по ул. Попова в г. Миассе</t>
  </si>
  <si>
    <t>Линия наружного освещения по ул. Инструментальщиков от ул. Победы до ул. Орловской</t>
  </si>
  <si>
    <t>Реконструкция нижнего поля спортивного комплекса, расположенного в центральном районе г.Миасса на правом берегу р.Миасс</t>
  </si>
  <si>
    <t>Челябинская обл, г.Миасс, проспект Октября,25 территория МБОУ "СОШ №18". Устройство спортивной площадки с искусственным покрытием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</si>
  <si>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</t>
  </si>
  <si>
    <t>79 0 99 48900</t>
  </si>
  <si>
    <t>69 2 20 00000</t>
  </si>
  <si>
    <t>69 2 20 42300</t>
  </si>
  <si>
    <t>69 2 24 42300</t>
  </si>
  <si>
    <t>Комплектование книжных фондов муниципальных общедоступных библиотек</t>
  </si>
  <si>
    <t>38 1 01 R519А</t>
  </si>
  <si>
    <t>69 1 20 00000</t>
  </si>
  <si>
    <t>69 1 20 44000</t>
  </si>
  <si>
    <t>69 1 24 44000</t>
  </si>
  <si>
    <t>69 4 20 00000</t>
  </si>
  <si>
    <t>69 4 20 44100</t>
  </si>
  <si>
    <t>69 4 24 44100</t>
  </si>
  <si>
    <t>Оказание адресной финансовой поддержки спортивным организациям, осуществляющим подготовку спортивного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</si>
  <si>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060</t>
  </si>
  <si>
    <t xml:space="preserve"> 
Федеральная служба по надзору в сфере здравоохранения</t>
  </si>
  <si>
    <t>2 02 25027 04 0000 151</t>
  </si>
  <si>
    <t>Примечание</t>
  </si>
  <si>
    <t>Государственная программа Челябинской области "Благоустройство населенных пунктов Челябинской области" на 2018-2022 годы</t>
  </si>
  <si>
    <t xml:space="preserve">Реализация приоритетного проекта "Формирование комфортной городской среды" </t>
  </si>
  <si>
    <t>45 0 00 00000</t>
  </si>
  <si>
    <t>45 0 01 00000</t>
  </si>
  <si>
    <t>45 0 01 R5550</t>
  </si>
  <si>
    <t xml:space="preserve">Мероприятия в рамках приоритетного проекта "Формирование комфортной городской среды"  </t>
  </si>
  <si>
    <t>58 0 07 L4000</t>
  </si>
  <si>
    <t>99 0 24 00000</t>
  </si>
  <si>
    <t>Муниципальная программа «Предоставление дополнительных мер социальной поддержки в сфере здравоохранения Миасского городского округа на 2017-2019 годы»</t>
  </si>
  <si>
    <t>79 0 07 88800</t>
  </si>
  <si>
    <t>14 4 01 R4970</t>
  </si>
  <si>
    <t>Газопровод п.В.Атлян</t>
  </si>
  <si>
    <t xml:space="preserve">2 02 25497 04 0000 151
</t>
  </si>
  <si>
    <t>Субсидии бюджетам городских округов на реализацию мероприятий по обеспечению жильем молодых семей</t>
  </si>
  <si>
    <t>2 19 25064 04 0000 151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</si>
  <si>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</si>
  <si>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69 7 22 44100</t>
  </si>
  <si>
    <t>Государственная программа Челябинской области «Управление государственным имуществом, земельными и природными ресурсами Челябинской области в 2017–2020 годах»</t>
  </si>
  <si>
    <t>Подпрограмма «Внесение в Единый государственный реестр недвижимости сведений о границах населенных пунктов Челябинской области и о границах Челябинской области на 2017–2020 годы»</t>
  </si>
  <si>
    <t>39 0 00 00000</t>
  </si>
  <si>
    <t>39 2 00 00000</t>
  </si>
  <si>
    <t>39 2 01 00000</t>
  </si>
  <si>
    <t>39 2 01 82300</t>
  </si>
  <si>
    <t>99 0 00 74100</t>
  </si>
  <si>
    <t xml:space="preserve">Проведение работ по описанию местоположения границ населенных пунктов Челябинской области 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</si>
  <si>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 за счет средств областного бюджета</t>
  </si>
  <si>
    <t>Реконструкция участка сетей теплоснабжения от котельной п.Первомайский по ул.Кирова, 80 через ТК-1 в сторону ТК-2, ул.Кирова,82</t>
  </si>
  <si>
    <t>ПРИЛОЖЕНИЕ 1</t>
  </si>
  <si>
    <t>к  Решению Собрания депутатов</t>
  </si>
  <si>
    <t>от 22.06.2018 г. №9</t>
  </si>
  <si>
    <t>ПРИЛОЖЕНИЕ 4</t>
  </si>
  <si>
    <t>к Решению Собрания</t>
  </si>
  <si>
    <t>ПРИЛОЖЕНИЕ  2</t>
  </si>
  <si>
    <t>ПРИЛОЖЕНИЕ 6</t>
  </si>
  <si>
    <t>ПРИЛОЖЕНИЕ 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</si>
</sst>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/>
      <top style="hair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4" fillId="0" borderId="0" xfId="54" applyFont="1" applyFill="1">
      <alignment/>
      <protection/>
    </xf>
    <xf numFmtId="0" fontId="52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53" fillId="0" borderId="0" xfId="54" applyFont="1" applyFill="1">
      <alignment/>
      <protection/>
    </xf>
    <xf numFmtId="0" fontId="4" fillId="0" borderId="0" xfId="54" applyFont="1" applyFill="1" applyAlignment="1">
      <alignment horizontal="left" vertical="center"/>
      <protection/>
    </xf>
    <xf numFmtId="0" fontId="4" fillId="33" borderId="0" xfId="54" applyFont="1" applyFill="1" applyAlignment="1">
      <alignment horizontal="center" vertical="center" wrapText="1"/>
      <protection/>
    </xf>
    <xf numFmtId="0" fontId="4" fillId="33" borderId="0" xfId="54" applyFont="1" applyFill="1" applyAlignment="1">
      <alignment horizontal="right" vertical="center" wrapText="1"/>
      <protection/>
    </xf>
    <xf numFmtId="0" fontId="4" fillId="33" borderId="0" xfId="54" applyFont="1" applyFill="1" applyAlignment="1">
      <alignment horizontal="right" vertical="center"/>
      <protection/>
    </xf>
    <xf numFmtId="0" fontId="54" fillId="33" borderId="0" xfId="54" applyFont="1" applyFill="1" applyAlignment="1">
      <alignment horizontal="right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left" vertical="center" wrapText="1"/>
      <protection/>
    </xf>
    <xf numFmtId="49" fontId="4" fillId="33" borderId="11" xfId="54" applyNumberFormat="1" applyFont="1" applyFill="1" applyBorder="1" applyAlignment="1">
      <alignment horizontal="center" vertical="center" wrapText="1"/>
      <protection/>
    </xf>
    <xf numFmtId="49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5" fillId="33" borderId="10" xfId="54" applyFont="1" applyFill="1" applyBorder="1" applyAlignment="1">
      <alignment vertical="center" wrapText="1"/>
      <protection/>
    </xf>
    <xf numFmtId="0" fontId="4" fillId="33" borderId="10" xfId="54" applyFont="1" applyFill="1" applyBorder="1" applyAlignment="1">
      <alignment horizontal="left" vertical="top" wrapText="1"/>
      <protection/>
    </xf>
    <xf numFmtId="0" fontId="5" fillId="33" borderId="10" xfId="54" applyFont="1" applyFill="1" applyBorder="1" applyAlignment="1">
      <alignment wrapText="1"/>
      <protection/>
    </xf>
    <xf numFmtId="49" fontId="4" fillId="33" borderId="12" xfId="54" applyNumberFormat="1" applyFont="1" applyFill="1" applyBorder="1" applyAlignment="1">
      <alignment horizontal="center" vertical="center" wrapText="1"/>
      <protection/>
    </xf>
    <xf numFmtId="0" fontId="4" fillId="33" borderId="10" xfId="54" applyNumberFormat="1" applyFont="1" applyFill="1" applyBorder="1" applyAlignment="1">
      <alignment vertical="center" wrapText="1"/>
      <protection/>
    </xf>
    <xf numFmtId="49" fontId="4" fillId="33" borderId="10" xfId="54" applyNumberFormat="1" applyFont="1" applyFill="1" applyBorder="1" applyAlignment="1">
      <alignment horizontal="left" vertical="center" wrapText="1"/>
      <protection/>
    </xf>
    <xf numFmtId="49" fontId="4" fillId="33" borderId="13" xfId="54" applyNumberFormat="1" applyFont="1" applyFill="1" applyBorder="1" applyAlignment="1">
      <alignment horizontal="center" vertical="center" wrapText="1"/>
      <protection/>
    </xf>
    <xf numFmtId="49" fontId="4" fillId="33" borderId="13" xfId="54" applyNumberFormat="1" applyFont="1" applyFill="1" applyBorder="1" applyAlignment="1">
      <alignment horizontal="left" vertical="center" wrapText="1"/>
      <protection/>
    </xf>
    <xf numFmtId="0" fontId="4" fillId="33" borderId="13" xfId="54" applyNumberFormat="1" applyFont="1" applyFill="1" applyBorder="1" applyAlignment="1">
      <alignment vertical="center" wrapText="1"/>
      <protection/>
    </xf>
    <xf numFmtId="49" fontId="4" fillId="33" borderId="14" xfId="54" applyNumberFormat="1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justify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52" fillId="33" borderId="10" xfId="54" applyFont="1" applyFill="1" applyBorder="1" applyAlignment="1">
      <alignment horizontal="center" vertical="center" wrapText="1"/>
      <protection/>
    </xf>
    <xf numFmtId="49" fontId="52" fillId="33" borderId="10" xfId="54" applyNumberFormat="1" applyFont="1" applyFill="1" applyBorder="1" applyAlignment="1">
      <alignment horizontal="center" vertical="center" wrapText="1"/>
      <protection/>
    </xf>
    <xf numFmtId="49" fontId="52" fillId="33" borderId="10" xfId="54" applyNumberFormat="1" applyFont="1" applyFill="1" applyBorder="1" applyAlignment="1">
      <alignment horizontal="left" vertic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0" xfId="54" applyFont="1" applyFill="1" applyAlignment="1">
      <alignment horizontal="center" vertical="center"/>
      <protection/>
    </xf>
    <xf numFmtId="49" fontId="5" fillId="33" borderId="10" xfId="54" applyNumberFormat="1" applyFont="1" applyFill="1" applyBorder="1" applyAlignment="1">
      <alignment horizontal="left" vertical="center" wrapText="1"/>
      <protection/>
    </xf>
    <xf numFmtId="0" fontId="4" fillId="33" borderId="11" xfId="54" applyFont="1" applyFill="1" applyBorder="1" applyAlignment="1">
      <alignment horizontal="left" vertical="center" wrapText="1"/>
      <protection/>
    </xf>
    <xf numFmtId="0" fontId="4" fillId="33" borderId="0" xfId="54" applyFont="1" applyFill="1" applyAlignment="1">
      <alignment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center" wrapText="1"/>
      <protection/>
    </xf>
    <xf numFmtId="49" fontId="4" fillId="33" borderId="10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4" fillId="33" borderId="0" xfId="0" applyFont="1" applyFill="1" applyAlignment="1">
      <alignment horizontal="justify" wrapText="1"/>
    </xf>
    <xf numFmtId="49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left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 horizontal="justify"/>
    </xf>
    <xf numFmtId="0" fontId="4" fillId="33" borderId="0" xfId="0" applyFont="1" applyFill="1" applyAlignment="1">
      <alignment horizontal="left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4" fillId="33" borderId="10" xfId="0" applyFont="1" applyFill="1" applyBorder="1" applyAlignment="1">
      <alignment horizontal="justify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2" fontId="5" fillId="33" borderId="10" xfId="62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/>
    </xf>
    <xf numFmtId="49" fontId="4" fillId="0" borderId="10" xfId="0" applyNumberFormat="1" applyFont="1" applyBorder="1" applyAlignment="1" applyProtection="1">
      <alignment horizontal="justify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justify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>
      <alignment horizontal="justify" vertical="center" wrapText="1"/>
    </xf>
    <xf numFmtId="0" fontId="55" fillId="33" borderId="10" xfId="0" applyFont="1" applyFill="1" applyBorder="1" applyAlignment="1">
      <alignment horizontal="justify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justify" vertical="center" wrapText="1"/>
    </xf>
    <xf numFmtId="172" fontId="52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33" borderId="10" xfId="0" applyNumberFormat="1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3" fontId="52" fillId="33" borderId="10" xfId="62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3" borderId="10" xfId="55" applyFont="1" applyFill="1" applyBorder="1">
      <alignment/>
      <protection/>
    </xf>
    <xf numFmtId="49" fontId="4" fillId="33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NumberFormat="1" applyFont="1" applyFill="1" applyBorder="1" applyAlignment="1">
      <alignment horizontal="center" vertical="center"/>
      <protection/>
    </xf>
    <xf numFmtId="172" fontId="4" fillId="33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justify" wrapText="1"/>
      <protection/>
    </xf>
    <xf numFmtId="0" fontId="4" fillId="33" borderId="10" xfId="55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justify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172" fontId="54" fillId="33" borderId="10" xfId="0" applyNumberFormat="1" applyFont="1" applyFill="1" applyBorder="1" applyAlignment="1">
      <alignment horizontal="center" vertical="center"/>
    </xf>
    <xf numFmtId="4" fontId="52" fillId="33" borderId="0" xfId="0" applyNumberFormat="1" applyFont="1" applyFill="1" applyAlignment="1">
      <alignment horizontal="center"/>
    </xf>
    <xf numFmtId="172" fontId="52" fillId="33" borderId="0" xfId="0" applyNumberFormat="1" applyFont="1" applyFill="1" applyAlignment="1">
      <alignment horizontal="center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72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/>
    </xf>
    <xf numFmtId="172" fontId="52" fillId="0" borderId="0" xfId="0" applyNumberFormat="1" applyFont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justify" vertical="center" wrapText="1"/>
      <protection/>
    </xf>
    <xf numFmtId="172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justify" vertical="center" wrapText="1"/>
    </xf>
    <xf numFmtId="0" fontId="52" fillId="6" borderId="0" xfId="0" applyFont="1" applyFill="1" applyAlignment="1">
      <alignment horizontal="center" vertical="center"/>
    </xf>
    <xf numFmtId="172" fontId="54" fillId="34" borderId="0" xfId="0" applyNumberFormat="1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176" fontId="54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52" fillId="0" borderId="0" xfId="0" applyFont="1" applyFill="1" applyAlignment="1">
      <alignment horizontal="center" vertical="center"/>
    </xf>
    <xf numFmtId="172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center" wrapText="1"/>
    </xf>
    <xf numFmtId="49" fontId="52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justify" vertical="center" wrapText="1"/>
    </xf>
    <xf numFmtId="172" fontId="52" fillId="0" borderId="0" xfId="0" applyNumberFormat="1" applyFont="1" applyAlignment="1">
      <alignment/>
    </xf>
    <xf numFmtId="172" fontId="9" fillId="33" borderId="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 horizontal="center"/>
    </xf>
    <xf numFmtId="4" fontId="52" fillId="0" borderId="0" xfId="0" applyNumberFormat="1" applyFont="1" applyAlignment="1">
      <alignment horizontal="center" vertical="center"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49" fontId="57" fillId="0" borderId="10" xfId="52" applyNumberFormat="1" applyFont="1" applyBorder="1" applyAlignment="1">
      <alignment horizontal="justify" vertical="center" wrapText="1"/>
      <protection/>
    </xf>
    <xf numFmtId="49" fontId="57" fillId="0" borderId="10" xfId="52" applyNumberFormat="1" applyFont="1" applyBorder="1" applyAlignment="1">
      <alignment horizontal="center" vertical="center" wrapText="1"/>
      <protection/>
    </xf>
    <xf numFmtId="172" fontId="57" fillId="0" borderId="10" xfId="52" applyNumberFormat="1" applyFont="1" applyBorder="1" applyAlignment="1">
      <alignment horizontal="center" vertical="center"/>
      <protection/>
    </xf>
    <xf numFmtId="49" fontId="55" fillId="0" borderId="10" xfId="52" applyNumberFormat="1" applyFont="1" applyBorder="1" applyAlignment="1">
      <alignment horizontal="justify" vertical="center" wrapText="1"/>
      <protection/>
    </xf>
    <xf numFmtId="49" fontId="55" fillId="0" borderId="10" xfId="52" applyNumberFormat="1" applyFont="1" applyBorder="1" applyAlignment="1">
      <alignment horizontal="center" vertical="center" wrapText="1"/>
      <protection/>
    </xf>
    <xf numFmtId="172" fontId="55" fillId="0" borderId="10" xfId="52" applyNumberFormat="1" applyFont="1" applyBorder="1" applyAlignment="1">
      <alignment horizontal="center" vertical="center"/>
      <protection/>
    </xf>
    <xf numFmtId="0" fontId="54" fillId="0" borderId="10" xfId="0" applyFont="1" applyBorder="1" applyAlignment="1">
      <alignment vertical="center"/>
    </xf>
    <xf numFmtId="172" fontId="5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6" fillId="0" borderId="17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1" fillId="0" borderId="10" xfId="0" applyNumberFormat="1" applyFont="1" applyFill="1" applyBorder="1" applyAlignment="1" applyProtection="1">
      <alignment horizontal="justify" vertical="center" wrapText="1"/>
      <protection/>
    </xf>
    <xf numFmtId="176" fontId="58" fillId="0" borderId="10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49" fontId="4" fillId="0" borderId="10" xfId="53" applyNumberFormat="1" applyFont="1" applyBorder="1" applyAlignment="1" applyProtection="1">
      <alignment horizontal="justify" vertical="center" wrapText="1"/>
      <protection/>
    </xf>
    <xf numFmtId="172" fontId="5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justify" vertical="center" wrapText="1"/>
      <protection/>
    </xf>
    <xf numFmtId="176" fontId="60" fillId="0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0" xfId="0" applyFont="1" applyFill="1" applyBorder="1" applyAlignment="1">
      <alignment horizontal="justify" vertical="center" wrapText="1"/>
    </xf>
    <xf numFmtId="176" fontId="60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justify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justify" vertical="center" wrapText="1"/>
    </xf>
    <xf numFmtId="172" fontId="54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172" fontId="60" fillId="0" borderId="10" xfId="0" applyNumberFormat="1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 wrapText="1"/>
    </xf>
    <xf numFmtId="172" fontId="60" fillId="33" borderId="10" xfId="0" applyNumberFormat="1" applyFont="1" applyFill="1" applyBorder="1" applyAlignment="1">
      <alignment horizontal="center" vertical="center" wrapText="1"/>
    </xf>
    <xf numFmtId="172" fontId="52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wrapText="1"/>
    </xf>
    <xf numFmtId="172" fontId="60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justify" wrapText="1"/>
    </xf>
    <xf numFmtId="172" fontId="52" fillId="0" borderId="10" xfId="0" applyNumberFormat="1" applyFont="1" applyFill="1" applyBorder="1" applyAlignment="1">
      <alignment horizont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49" fontId="5" fillId="0" borderId="10" xfId="53" applyNumberFormat="1" applyFont="1" applyBorder="1" applyAlignment="1" applyProtection="1">
      <alignment horizontal="justify" vertical="center" wrapText="1"/>
      <protection/>
    </xf>
    <xf numFmtId="49" fontId="12" fillId="0" borderId="10" xfId="53" applyNumberFormat="1" applyFont="1" applyBorder="1" applyAlignment="1" applyProtection="1">
      <alignment horizontal="justify" vertical="center" wrapText="1"/>
      <protection/>
    </xf>
    <xf numFmtId="172" fontId="6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justify" vertical="center" wrapText="1"/>
      <protection/>
    </xf>
    <xf numFmtId="49" fontId="4" fillId="33" borderId="10" xfId="0" applyNumberFormat="1" applyFont="1" applyFill="1" applyBorder="1" applyAlignment="1" applyProtection="1">
      <alignment horizontal="justify" vertical="center" wrapText="1"/>
      <protection/>
    </xf>
    <xf numFmtId="49" fontId="12" fillId="33" borderId="10" xfId="0" applyNumberFormat="1" applyFont="1" applyFill="1" applyBorder="1" applyAlignment="1">
      <alignment horizontal="justify" vertical="center" wrapText="1"/>
    </xf>
    <xf numFmtId="172" fontId="8" fillId="0" borderId="0" xfId="0" applyNumberFormat="1" applyFont="1" applyAlignment="1">
      <alignment/>
    </xf>
    <xf numFmtId="0" fontId="52" fillId="33" borderId="0" xfId="0" applyFont="1" applyFill="1" applyAlignment="1">
      <alignment horizontal="left" vertical="center"/>
    </xf>
    <xf numFmtId="172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72" fontId="52" fillId="0" borderId="0" xfId="0" applyNumberFormat="1" applyFont="1" applyAlignment="1">
      <alignment vertical="center"/>
    </xf>
    <xf numFmtId="0" fontId="61" fillId="33" borderId="0" xfId="54" applyFont="1" applyFill="1" applyAlignment="1">
      <alignment horizontal="center" vertical="center" wrapText="1"/>
      <protection/>
    </xf>
    <xf numFmtId="0" fontId="52" fillId="33" borderId="18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center" wrapText="1"/>
      <protection/>
    </xf>
    <xf numFmtId="49" fontId="5" fillId="33" borderId="11" xfId="54" applyNumberFormat="1" applyFont="1" applyFill="1" applyBorder="1" applyAlignment="1">
      <alignment horizontal="left" vertical="center" wrapText="1"/>
      <protection/>
    </xf>
    <xf numFmtId="49" fontId="5" fillId="33" borderId="12" xfId="54" applyNumberFormat="1" applyFont="1" applyFill="1" applyBorder="1" applyAlignment="1">
      <alignment horizontal="left" vertical="center" wrapText="1"/>
      <protection/>
    </xf>
    <xf numFmtId="0" fontId="5" fillId="33" borderId="11" xfId="54" applyFont="1" applyFill="1" applyBorder="1" applyAlignment="1">
      <alignment horizontal="left" vertical="center" wrapText="1"/>
      <protection/>
    </xf>
    <xf numFmtId="0" fontId="5" fillId="33" borderId="12" xfId="54" applyFont="1" applyFill="1" applyBorder="1" applyAlignment="1">
      <alignment horizontal="left" vertical="center" wrapText="1"/>
      <protection/>
    </xf>
    <xf numFmtId="0" fontId="4" fillId="33" borderId="19" xfId="54" applyFont="1" applyFill="1" applyBorder="1" applyAlignment="1">
      <alignment horizontal="left" wrapText="1"/>
      <protection/>
    </xf>
    <xf numFmtId="0" fontId="4" fillId="33" borderId="0" xfId="54" applyFont="1" applyFill="1" applyAlignment="1">
      <alignment horizontal="left" vertical="center" wrapText="1"/>
      <protection/>
    </xf>
    <xf numFmtId="0" fontId="5" fillId="33" borderId="0" xfId="54" applyFont="1" applyFill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BA6AE607F67387DB35B071B7AC6269B2FD3EB93DED401F3CB6EF3559j9y3H" TargetMode="External" /><Relationship Id="rId2" Type="http://schemas.openxmlformats.org/officeDocument/2006/relationships/hyperlink" Target="consultantplus://offline/ref=AB698C739C67974272996CE6846A764237C43A47CC81D8CEA1C01F636Al901H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3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5.8515625" style="6" customWidth="1"/>
    <col min="2" max="2" width="22.28125" style="6" customWidth="1"/>
    <col min="3" max="3" width="80.7109375" style="37" customWidth="1"/>
    <col min="4" max="16384" width="9.140625" style="1" customWidth="1"/>
  </cols>
  <sheetData>
    <row r="1" ht="15">
      <c r="C1" s="7" t="s">
        <v>1316</v>
      </c>
    </row>
    <row r="2" ht="15">
      <c r="C2" s="7" t="s">
        <v>1317</v>
      </c>
    </row>
    <row r="3" ht="15">
      <c r="C3" s="7" t="s">
        <v>896</v>
      </c>
    </row>
    <row r="4" ht="15">
      <c r="C4" s="8" t="s">
        <v>1318</v>
      </c>
    </row>
    <row r="5" spans="1:247" ht="45" customHeight="1">
      <c r="A5" s="258" t="s">
        <v>897</v>
      </c>
      <c r="B5" s="258"/>
      <c r="C5" s="25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ht="15">
      <c r="A6" s="259"/>
      <c r="B6" s="259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3" ht="15" customHeight="1">
      <c r="A7" s="260" t="s">
        <v>898</v>
      </c>
      <c r="B7" s="261"/>
      <c r="C7" s="262" t="s">
        <v>899</v>
      </c>
    </row>
    <row r="8" spans="1:3" ht="45">
      <c r="A8" s="10" t="s">
        <v>900</v>
      </c>
      <c r="B8" s="10" t="s">
        <v>901</v>
      </c>
      <c r="C8" s="263"/>
    </row>
    <row r="9" spans="1:3" ht="15">
      <c r="A9" s="264" t="s">
        <v>902</v>
      </c>
      <c r="B9" s="265"/>
      <c r="C9" s="11" t="s">
        <v>903</v>
      </c>
    </row>
    <row r="10" spans="1:3" ht="30">
      <c r="A10" s="12" t="s">
        <v>902</v>
      </c>
      <c r="B10" s="13" t="s">
        <v>904</v>
      </c>
      <c r="C10" s="14" t="s">
        <v>905</v>
      </c>
    </row>
    <row r="11" spans="1:3" ht="15">
      <c r="A11" s="264" t="s">
        <v>906</v>
      </c>
      <c r="B11" s="265"/>
      <c r="C11" s="11" t="s">
        <v>907</v>
      </c>
    </row>
    <row r="12" spans="1:3" ht="30">
      <c r="A12" s="12" t="s">
        <v>906</v>
      </c>
      <c r="B12" s="13" t="s">
        <v>908</v>
      </c>
      <c r="C12" s="14" t="s">
        <v>909</v>
      </c>
    </row>
    <row r="13" spans="1:3" ht="15">
      <c r="A13" s="264" t="s">
        <v>910</v>
      </c>
      <c r="B13" s="265"/>
      <c r="C13" s="11" t="s">
        <v>911</v>
      </c>
    </row>
    <row r="14" spans="1:3" ht="45">
      <c r="A14" s="12" t="s">
        <v>910</v>
      </c>
      <c r="B14" s="10" t="s">
        <v>912</v>
      </c>
      <c r="C14" s="14" t="s">
        <v>913</v>
      </c>
    </row>
    <row r="15" spans="1:3" ht="30">
      <c r="A15" s="12" t="s">
        <v>910</v>
      </c>
      <c r="B15" s="13" t="s">
        <v>904</v>
      </c>
      <c r="C15" s="14" t="s">
        <v>905</v>
      </c>
    </row>
    <row r="16" spans="1:3" ht="15">
      <c r="A16" s="264" t="s">
        <v>914</v>
      </c>
      <c r="B16" s="265"/>
      <c r="C16" s="11" t="s">
        <v>915</v>
      </c>
    </row>
    <row r="17" spans="1:3" ht="30">
      <c r="A17" s="12" t="s">
        <v>914</v>
      </c>
      <c r="B17" s="13" t="s">
        <v>916</v>
      </c>
      <c r="C17" s="15" t="s">
        <v>917</v>
      </c>
    </row>
    <row r="18" spans="1:3" ht="30">
      <c r="A18" s="12" t="s">
        <v>914</v>
      </c>
      <c r="B18" s="13" t="s">
        <v>918</v>
      </c>
      <c r="C18" s="15" t="s">
        <v>919</v>
      </c>
    </row>
    <row r="19" spans="1:3" ht="30">
      <c r="A19" s="12" t="s">
        <v>914</v>
      </c>
      <c r="B19" s="13" t="s">
        <v>920</v>
      </c>
      <c r="C19" s="15" t="s">
        <v>921</v>
      </c>
    </row>
    <row r="20" spans="1:3" ht="30">
      <c r="A20" s="12" t="s">
        <v>914</v>
      </c>
      <c r="B20" s="13" t="s">
        <v>922</v>
      </c>
      <c r="C20" s="15" t="s">
        <v>923</v>
      </c>
    </row>
    <row r="21" spans="1:3" ht="30">
      <c r="A21" s="12" t="s">
        <v>914</v>
      </c>
      <c r="B21" s="13" t="s">
        <v>924</v>
      </c>
      <c r="C21" s="15" t="s">
        <v>925</v>
      </c>
    </row>
    <row r="22" spans="1:3" ht="15">
      <c r="A22" s="264" t="s">
        <v>926</v>
      </c>
      <c r="B22" s="265"/>
      <c r="C22" s="11" t="s">
        <v>927</v>
      </c>
    </row>
    <row r="23" spans="1:3" ht="30">
      <c r="A23" s="12" t="s">
        <v>926</v>
      </c>
      <c r="B23" s="13" t="s">
        <v>904</v>
      </c>
      <c r="C23" s="14" t="s">
        <v>905</v>
      </c>
    </row>
    <row r="24" spans="1:3" ht="15">
      <c r="A24" s="264" t="s">
        <v>928</v>
      </c>
      <c r="B24" s="265"/>
      <c r="C24" s="16" t="s">
        <v>929</v>
      </c>
    </row>
    <row r="25" spans="1:3" ht="30">
      <c r="A25" s="12" t="s">
        <v>928</v>
      </c>
      <c r="B25" s="13" t="s">
        <v>904</v>
      </c>
      <c r="C25" s="14" t="s">
        <v>905</v>
      </c>
    </row>
    <row r="26" spans="1:3" ht="15">
      <c r="A26" s="264" t="s">
        <v>930</v>
      </c>
      <c r="B26" s="265"/>
      <c r="C26" s="11" t="s">
        <v>931</v>
      </c>
    </row>
    <row r="27" spans="1:3" ht="30">
      <c r="A27" s="12" t="s">
        <v>930</v>
      </c>
      <c r="B27" s="13" t="s">
        <v>904</v>
      </c>
      <c r="C27" s="14" t="s">
        <v>905</v>
      </c>
    </row>
    <row r="28" spans="1:3" ht="15">
      <c r="A28" s="264" t="s">
        <v>932</v>
      </c>
      <c r="B28" s="265"/>
      <c r="C28" s="11" t="s">
        <v>933</v>
      </c>
    </row>
    <row r="29" spans="1:3" ht="30">
      <c r="A29" s="12" t="s">
        <v>932</v>
      </c>
      <c r="B29" s="13" t="s">
        <v>934</v>
      </c>
      <c r="C29" s="15" t="s">
        <v>935</v>
      </c>
    </row>
    <row r="30" spans="1:3" ht="15">
      <c r="A30" s="264" t="s">
        <v>936</v>
      </c>
      <c r="B30" s="265"/>
      <c r="C30" s="11" t="s">
        <v>937</v>
      </c>
    </row>
    <row r="31" spans="1:3" ht="30">
      <c r="A31" s="12" t="s">
        <v>936</v>
      </c>
      <c r="B31" s="13" t="s">
        <v>908</v>
      </c>
      <c r="C31" s="14" t="s">
        <v>909</v>
      </c>
    </row>
    <row r="32" spans="1:3" ht="60">
      <c r="A32" s="12" t="s">
        <v>936</v>
      </c>
      <c r="B32" s="13" t="s">
        <v>938</v>
      </c>
      <c r="C32" s="17" t="s">
        <v>939</v>
      </c>
    </row>
    <row r="33" spans="1:247" ht="28.5">
      <c r="A33" s="264" t="s">
        <v>940</v>
      </c>
      <c r="B33" s="265"/>
      <c r="C33" s="16" t="s">
        <v>941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3" ht="15">
      <c r="A34" s="13" t="s">
        <v>940</v>
      </c>
      <c r="B34" s="13" t="s">
        <v>942</v>
      </c>
      <c r="C34" s="14" t="s">
        <v>943</v>
      </c>
    </row>
    <row r="35" spans="1:3" ht="29.25">
      <c r="A35" s="264" t="s">
        <v>1285</v>
      </c>
      <c r="B35" s="265"/>
      <c r="C35" s="18" t="s">
        <v>1286</v>
      </c>
    </row>
    <row r="36" spans="1:3" ht="30">
      <c r="A36" s="13" t="s">
        <v>1285</v>
      </c>
      <c r="B36" s="19" t="s">
        <v>904</v>
      </c>
      <c r="C36" s="14" t="s">
        <v>905</v>
      </c>
    </row>
    <row r="37" spans="1:3" ht="15">
      <c r="A37" s="264" t="s">
        <v>944</v>
      </c>
      <c r="B37" s="265"/>
      <c r="C37" s="16" t="s">
        <v>945</v>
      </c>
    </row>
    <row r="38" spans="1:3" ht="30">
      <c r="A38" s="13" t="s">
        <v>944</v>
      </c>
      <c r="B38" s="13" t="s">
        <v>946</v>
      </c>
      <c r="C38" s="14" t="s">
        <v>925</v>
      </c>
    </row>
    <row r="39" spans="1:3" ht="30">
      <c r="A39" s="13" t="s">
        <v>944</v>
      </c>
      <c r="B39" s="13" t="s">
        <v>947</v>
      </c>
      <c r="C39" s="14" t="s">
        <v>905</v>
      </c>
    </row>
    <row r="40" spans="1:247" ht="28.5">
      <c r="A40" s="264" t="s">
        <v>948</v>
      </c>
      <c r="B40" s="265"/>
      <c r="C40" s="16" t="s">
        <v>949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3" ht="30">
      <c r="A41" s="12" t="s">
        <v>948</v>
      </c>
      <c r="B41" s="13" t="s">
        <v>904</v>
      </c>
      <c r="C41" s="14" t="s">
        <v>905</v>
      </c>
    </row>
    <row r="42" spans="1:247" ht="42.75">
      <c r="A42" s="264" t="s">
        <v>950</v>
      </c>
      <c r="B42" s="265"/>
      <c r="C42" s="16" t="s">
        <v>951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3" ht="30">
      <c r="A43" s="12" t="s">
        <v>950</v>
      </c>
      <c r="B43" s="13" t="s">
        <v>904</v>
      </c>
      <c r="C43" s="14" t="s">
        <v>905</v>
      </c>
    </row>
    <row r="44" spans="1:247" ht="15">
      <c r="A44" s="264" t="s">
        <v>93</v>
      </c>
      <c r="B44" s="265"/>
      <c r="C44" s="16" t="s">
        <v>952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3" ht="60">
      <c r="A45" s="13" t="s">
        <v>93</v>
      </c>
      <c r="B45" s="13" t="s">
        <v>953</v>
      </c>
      <c r="C45" s="14" t="s">
        <v>954</v>
      </c>
    </row>
    <row r="46" spans="1:3" ht="60">
      <c r="A46" s="13" t="s">
        <v>93</v>
      </c>
      <c r="B46" s="13" t="s">
        <v>955</v>
      </c>
      <c r="C46" s="14" t="s">
        <v>956</v>
      </c>
    </row>
    <row r="47" spans="1:3" ht="60">
      <c r="A47" s="13" t="s">
        <v>93</v>
      </c>
      <c r="B47" s="13" t="s">
        <v>957</v>
      </c>
      <c r="C47" s="14" t="s">
        <v>958</v>
      </c>
    </row>
    <row r="48" spans="1:3" ht="60">
      <c r="A48" s="13" t="s">
        <v>93</v>
      </c>
      <c r="B48" s="13" t="s">
        <v>959</v>
      </c>
      <c r="C48" s="14" t="s">
        <v>960</v>
      </c>
    </row>
    <row r="49" spans="1:247" ht="28.5">
      <c r="A49" s="264" t="s">
        <v>961</v>
      </c>
      <c r="B49" s="265"/>
      <c r="C49" s="16" t="s">
        <v>962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30">
      <c r="A50" s="13" t="s">
        <v>961</v>
      </c>
      <c r="B50" s="13" t="s">
        <v>904</v>
      </c>
      <c r="C50" s="14" t="s">
        <v>905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28.5">
      <c r="A51" s="264" t="s">
        <v>963</v>
      </c>
      <c r="B51" s="265"/>
      <c r="C51" s="16" t="s">
        <v>964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45">
      <c r="A52" s="13" t="s">
        <v>963</v>
      </c>
      <c r="B52" s="13" t="s">
        <v>912</v>
      </c>
      <c r="C52" s="14" t="s">
        <v>965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30">
      <c r="A53" s="13" t="s">
        <v>963</v>
      </c>
      <c r="B53" s="13" t="s">
        <v>966</v>
      </c>
      <c r="C53" s="14" t="s">
        <v>967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30">
      <c r="A54" s="13" t="s">
        <v>963</v>
      </c>
      <c r="B54" s="13" t="s">
        <v>922</v>
      </c>
      <c r="C54" s="15" t="s">
        <v>968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45">
      <c r="A55" s="13" t="s">
        <v>963</v>
      </c>
      <c r="B55" s="13" t="s">
        <v>969</v>
      </c>
      <c r="C55" s="14" t="s">
        <v>970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30">
      <c r="A56" s="13" t="s">
        <v>963</v>
      </c>
      <c r="B56" s="13" t="s">
        <v>904</v>
      </c>
      <c r="C56" s="14" t="s">
        <v>905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15">
      <c r="A57" s="264" t="s">
        <v>971</v>
      </c>
      <c r="B57" s="265"/>
      <c r="C57" s="16" t="s">
        <v>972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30">
      <c r="A58" s="13" t="s">
        <v>971</v>
      </c>
      <c r="B58" s="13" t="s">
        <v>904</v>
      </c>
      <c r="C58" s="14" t="s">
        <v>905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28.5">
      <c r="A59" s="264" t="s">
        <v>973</v>
      </c>
      <c r="B59" s="265"/>
      <c r="C59" s="16" t="s">
        <v>974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ht="60">
      <c r="A60" s="13" t="s">
        <v>973</v>
      </c>
      <c r="B60" s="13" t="s">
        <v>938</v>
      </c>
      <c r="C60" s="15" t="s">
        <v>939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ht="42.75">
      <c r="A61" s="264" t="s">
        <v>975</v>
      </c>
      <c r="B61" s="265"/>
      <c r="C61" s="16" t="s">
        <v>976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30">
      <c r="A62" s="13" t="s">
        <v>975</v>
      </c>
      <c r="B62" s="13" t="s">
        <v>904</v>
      </c>
      <c r="C62" s="14" t="s">
        <v>905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5">
      <c r="A63" s="264" t="s">
        <v>977</v>
      </c>
      <c r="B63" s="265"/>
      <c r="C63" s="16" t="s">
        <v>978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247" ht="15">
      <c r="A64" s="13" t="s">
        <v>977</v>
      </c>
      <c r="B64" s="13" t="s">
        <v>979</v>
      </c>
      <c r="C64" s="14" t="s">
        <v>980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:247" ht="30">
      <c r="A65" s="13" t="s">
        <v>977</v>
      </c>
      <c r="B65" s="13" t="s">
        <v>981</v>
      </c>
      <c r="C65" s="14" t="s">
        <v>982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pans="1:247" ht="15">
      <c r="A66" s="13" t="s">
        <v>977</v>
      </c>
      <c r="B66" s="13" t="s">
        <v>983</v>
      </c>
      <c r="C66" s="14" t="s">
        <v>984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:247" ht="15">
      <c r="A67" s="13" t="s">
        <v>977</v>
      </c>
      <c r="B67" s="13" t="s">
        <v>985</v>
      </c>
      <c r="C67" s="14" t="s">
        <v>986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ht="15">
      <c r="A68" s="13" t="s">
        <v>977</v>
      </c>
      <c r="B68" s="13" t="s">
        <v>987</v>
      </c>
      <c r="C68" s="14" t="s">
        <v>988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ht="15">
      <c r="A69" s="13" t="s">
        <v>977</v>
      </c>
      <c r="B69" s="13" t="s">
        <v>989</v>
      </c>
      <c r="C69" s="14" t="s">
        <v>990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5">
      <c r="A70" s="13" t="s">
        <v>977</v>
      </c>
      <c r="B70" s="13" t="s">
        <v>991</v>
      </c>
      <c r="C70" s="14" t="s">
        <v>992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30">
      <c r="A71" s="13" t="s">
        <v>977</v>
      </c>
      <c r="B71" s="13" t="s">
        <v>993</v>
      </c>
      <c r="C71" s="14" t="s">
        <v>994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30">
      <c r="A72" s="13" t="s">
        <v>977</v>
      </c>
      <c r="B72" s="13" t="s">
        <v>995</v>
      </c>
      <c r="C72" s="14" t="s">
        <v>996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60">
      <c r="A73" s="13" t="s">
        <v>977</v>
      </c>
      <c r="B73" s="13" t="s">
        <v>997</v>
      </c>
      <c r="C73" s="14" t="s">
        <v>998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45">
      <c r="A74" s="13" t="s">
        <v>977</v>
      </c>
      <c r="B74" s="13" t="s">
        <v>999</v>
      </c>
      <c r="C74" s="14" t="s">
        <v>1000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247" ht="45">
      <c r="A75" s="13" t="s">
        <v>977</v>
      </c>
      <c r="B75" s="13" t="s">
        <v>1001</v>
      </c>
      <c r="C75" s="14" t="s">
        <v>1002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</row>
    <row r="76" spans="1:247" ht="28.5">
      <c r="A76" s="266">
        <v>188</v>
      </c>
      <c r="B76" s="267"/>
      <c r="C76" s="16" t="s">
        <v>1003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3" ht="30">
      <c r="A77" s="10">
        <v>188</v>
      </c>
      <c r="B77" s="19" t="s">
        <v>1004</v>
      </c>
      <c r="C77" s="14" t="s">
        <v>1005</v>
      </c>
    </row>
    <row r="78" spans="1:3" ht="45">
      <c r="A78" s="10">
        <v>188</v>
      </c>
      <c r="B78" s="10" t="s">
        <v>912</v>
      </c>
      <c r="C78" s="14" t="s">
        <v>965</v>
      </c>
    </row>
    <row r="79" spans="1:3" ht="45">
      <c r="A79" s="10">
        <v>188</v>
      </c>
      <c r="B79" s="10" t="s">
        <v>1006</v>
      </c>
      <c r="C79" s="15" t="s">
        <v>1007</v>
      </c>
    </row>
    <row r="80" spans="1:3" ht="30">
      <c r="A80" s="10">
        <v>188</v>
      </c>
      <c r="B80" s="13" t="s">
        <v>922</v>
      </c>
      <c r="C80" s="15" t="s">
        <v>968</v>
      </c>
    </row>
    <row r="81" spans="1:3" ht="45">
      <c r="A81" s="10">
        <v>188</v>
      </c>
      <c r="B81" s="13" t="s">
        <v>1008</v>
      </c>
      <c r="C81" s="14" t="s">
        <v>1009</v>
      </c>
    </row>
    <row r="82" spans="1:3" ht="30">
      <c r="A82" s="10">
        <v>188</v>
      </c>
      <c r="B82" s="10" t="s">
        <v>1010</v>
      </c>
      <c r="C82" s="14" t="s">
        <v>1011</v>
      </c>
    </row>
    <row r="83" spans="1:3" ht="45">
      <c r="A83" s="10">
        <v>188</v>
      </c>
      <c r="B83" s="13" t="s">
        <v>1012</v>
      </c>
      <c r="C83" s="14" t="s">
        <v>1013</v>
      </c>
    </row>
    <row r="84" spans="1:3" ht="30">
      <c r="A84" s="10">
        <v>188</v>
      </c>
      <c r="B84" s="13" t="s">
        <v>904</v>
      </c>
      <c r="C84" s="14" t="s">
        <v>905</v>
      </c>
    </row>
    <row r="85" spans="1:3" ht="15">
      <c r="A85" s="266">
        <v>192</v>
      </c>
      <c r="B85" s="267"/>
      <c r="C85" s="16" t="s">
        <v>1014</v>
      </c>
    </row>
    <row r="86" spans="1:3" ht="30">
      <c r="A86" s="10">
        <v>192</v>
      </c>
      <c r="B86" s="19" t="s">
        <v>1004</v>
      </c>
      <c r="C86" s="14" t="s">
        <v>1015</v>
      </c>
    </row>
    <row r="87" spans="1:3" ht="15">
      <c r="A87" s="266">
        <v>192</v>
      </c>
      <c r="B87" s="267"/>
      <c r="C87" s="16" t="s">
        <v>1014</v>
      </c>
    </row>
    <row r="88" spans="1:3" ht="30">
      <c r="A88" s="10">
        <v>192</v>
      </c>
      <c r="B88" s="19" t="s">
        <v>1004</v>
      </c>
      <c r="C88" s="14" t="s">
        <v>1015</v>
      </c>
    </row>
    <row r="89" spans="1:3" ht="45">
      <c r="A89" s="10">
        <v>192</v>
      </c>
      <c r="B89" s="13" t="s">
        <v>1012</v>
      </c>
      <c r="C89" s="14" t="s">
        <v>1013</v>
      </c>
    </row>
    <row r="90" spans="1:3" ht="30">
      <c r="A90" s="10">
        <v>192</v>
      </c>
      <c r="B90" s="13" t="s">
        <v>904</v>
      </c>
      <c r="C90" s="14" t="s">
        <v>905</v>
      </c>
    </row>
    <row r="91" spans="1:247" ht="15">
      <c r="A91" s="266">
        <v>283</v>
      </c>
      <c r="B91" s="267"/>
      <c r="C91" s="16" t="s">
        <v>225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1:3" ht="30">
      <c r="A92" s="10">
        <v>283</v>
      </c>
      <c r="B92" s="13" t="s">
        <v>1016</v>
      </c>
      <c r="C92" s="14" t="s">
        <v>1017</v>
      </c>
    </row>
    <row r="93" spans="1:3" ht="60">
      <c r="A93" s="10">
        <v>283</v>
      </c>
      <c r="B93" s="13" t="s">
        <v>1018</v>
      </c>
      <c r="C93" s="14" t="s">
        <v>1019</v>
      </c>
    </row>
    <row r="94" spans="1:3" ht="45">
      <c r="A94" s="10">
        <v>283</v>
      </c>
      <c r="B94" s="13" t="s">
        <v>1020</v>
      </c>
      <c r="C94" s="14" t="s">
        <v>1021</v>
      </c>
    </row>
    <row r="95" spans="1:3" ht="30">
      <c r="A95" s="10">
        <v>283</v>
      </c>
      <c r="B95" s="13" t="s">
        <v>1022</v>
      </c>
      <c r="C95" s="14" t="s">
        <v>1023</v>
      </c>
    </row>
    <row r="96" spans="1:3" ht="60">
      <c r="A96" s="10">
        <v>283</v>
      </c>
      <c r="B96" s="13" t="s">
        <v>1024</v>
      </c>
      <c r="C96" s="20" t="s">
        <v>1025</v>
      </c>
    </row>
    <row r="97" spans="1:3" ht="60">
      <c r="A97" s="10">
        <v>283</v>
      </c>
      <c r="B97" s="13" t="s">
        <v>1026</v>
      </c>
      <c r="C97" s="20" t="s">
        <v>1027</v>
      </c>
    </row>
    <row r="98" spans="1:3" ht="45">
      <c r="A98" s="10">
        <v>283</v>
      </c>
      <c r="B98" s="13" t="s">
        <v>1028</v>
      </c>
      <c r="C98" s="21" t="s">
        <v>1029</v>
      </c>
    </row>
    <row r="99" spans="1:3" ht="45">
      <c r="A99" s="39">
        <v>283</v>
      </c>
      <c r="B99" s="22" t="s">
        <v>1030</v>
      </c>
      <c r="C99" s="23" t="s">
        <v>1031</v>
      </c>
    </row>
    <row r="100" spans="1:3" ht="30">
      <c r="A100" s="39">
        <v>283</v>
      </c>
      <c r="B100" s="22" t="s">
        <v>1032</v>
      </c>
      <c r="C100" s="24" t="s">
        <v>1033</v>
      </c>
    </row>
    <row r="101" spans="1:3" ht="60">
      <c r="A101" s="10">
        <v>283</v>
      </c>
      <c r="B101" s="13" t="s">
        <v>1034</v>
      </c>
      <c r="C101" s="20" t="s">
        <v>1035</v>
      </c>
    </row>
    <row r="102" spans="1:3" ht="75">
      <c r="A102" s="10">
        <v>283</v>
      </c>
      <c r="B102" s="13" t="s">
        <v>1036</v>
      </c>
      <c r="C102" s="20" t="s">
        <v>1037</v>
      </c>
    </row>
    <row r="103" spans="1:3" ht="75">
      <c r="A103" s="10">
        <v>283</v>
      </c>
      <c r="B103" s="13" t="s">
        <v>1038</v>
      </c>
      <c r="C103" s="20" t="s">
        <v>1039</v>
      </c>
    </row>
    <row r="104" spans="1:3" ht="45">
      <c r="A104" s="10">
        <v>283</v>
      </c>
      <c r="B104" s="13" t="s">
        <v>1040</v>
      </c>
      <c r="C104" s="14" t="s">
        <v>1041</v>
      </c>
    </row>
    <row r="105" spans="1:3" ht="60">
      <c r="A105" s="40">
        <v>283</v>
      </c>
      <c r="B105" s="25" t="s">
        <v>1042</v>
      </c>
      <c r="C105" s="26" t="s">
        <v>1043</v>
      </c>
    </row>
    <row r="106" spans="1:3" ht="30">
      <c r="A106" s="10">
        <v>283</v>
      </c>
      <c r="B106" s="13" t="s">
        <v>1044</v>
      </c>
      <c r="C106" s="14" t="s">
        <v>1045</v>
      </c>
    </row>
    <row r="107" spans="1:3" ht="60">
      <c r="A107" s="10">
        <v>283</v>
      </c>
      <c r="B107" s="13" t="s">
        <v>1046</v>
      </c>
      <c r="C107" s="14" t="s">
        <v>1047</v>
      </c>
    </row>
    <row r="108" spans="1:3" ht="45">
      <c r="A108" s="10">
        <v>283</v>
      </c>
      <c r="B108" s="13" t="s">
        <v>1048</v>
      </c>
      <c r="C108" s="21" t="s">
        <v>1049</v>
      </c>
    </row>
    <row r="109" spans="1:3" ht="15">
      <c r="A109" s="10">
        <v>283</v>
      </c>
      <c r="B109" s="13" t="s">
        <v>1050</v>
      </c>
      <c r="C109" s="14" t="s">
        <v>1051</v>
      </c>
    </row>
    <row r="110" spans="1:3" ht="60">
      <c r="A110" s="10">
        <v>283</v>
      </c>
      <c r="B110" s="13" t="s">
        <v>1052</v>
      </c>
      <c r="C110" s="20" t="s">
        <v>1053</v>
      </c>
    </row>
    <row r="111" spans="1:3" ht="60">
      <c r="A111" s="10">
        <v>283</v>
      </c>
      <c r="B111" s="13" t="s">
        <v>1054</v>
      </c>
      <c r="C111" s="20" t="s">
        <v>1055</v>
      </c>
    </row>
    <row r="112" spans="1:3" ht="30">
      <c r="A112" s="10">
        <v>283</v>
      </c>
      <c r="B112" s="13" t="s">
        <v>1056</v>
      </c>
      <c r="C112" s="14" t="s">
        <v>1057</v>
      </c>
    </row>
    <row r="113" spans="1:3" ht="30">
      <c r="A113" s="10">
        <v>283</v>
      </c>
      <c r="B113" s="13" t="s">
        <v>1058</v>
      </c>
      <c r="C113" s="14" t="s">
        <v>1059</v>
      </c>
    </row>
    <row r="114" spans="1:3" ht="45">
      <c r="A114" s="10">
        <v>283</v>
      </c>
      <c r="B114" s="13" t="s">
        <v>1060</v>
      </c>
      <c r="C114" s="14" t="s">
        <v>1061</v>
      </c>
    </row>
    <row r="115" spans="1:3" ht="60">
      <c r="A115" s="10">
        <v>283</v>
      </c>
      <c r="B115" s="13" t="s">
        <v>1062</v>
      </c>
      <c r="C115" s="14" t="s">
        <v>1063</v>
      </c>
    </row>
    <row r="116" spans="1:3" ht="45">
      <c r="A116" s="10">
        <v>283</v>
      </c>
      <c r="B116" s="13" t="s">
        <v>1064</v>
      </c>
      <c r="C116" s="14" t="s">
        <v>1065</v>
      </c>
    </row>
    <row r="117" spans="1:3" ht="60">
      <c r="A117" s="10">
        <v>283</v>
      </c>
      <c r="B117" s="13" t="s">
        <v>1066</v>
      </c>
      <c r="C117" s="14" t="s">
        <v>1067</v>
      </c>
    </row>
    <row r="118" spans="1:3" ht="75">
      <c r="A118" s="10">
        <v>283</v>
      </c>
      <c r="B118" s="13" t="s">
        <v>1068</v>
      </c>
      <c r="C118" s="14" t="s">
        <v>1069</v>
      </c>
    </row>
    <row r="119" spans="1:3" ht="45">
      <c r="A119" s="10">
        <v>283</v>
      </c>
      <c r="B119" s="13" t="s">
        <v>1070</v>
      </c>
      <c r="C119" s="14" t="s">
        <v>1071</v>
      </c>
    </row>
    <row r="120" spans="1:3" ht="15">
      <c r="A120" s="10">
        <v>283</v>
      </c>
      <c r="B120" s="13" t="s">
        <v>1072</v>
      </c>
      <c r="C120" s="14" t="s">
        <v>1073</v>
      </c>
    </row>
    <row r="121" spans="1:3" ht="45">
      <c r="A121" s="10">
        <v>283</v>
      </c>
      <c r="B121" s="13" t="s">
        <v>1074</v>
      </c>
      <c r="C121" s="14" t="s">
        <v>1075</v>
      </c>
    </row>
    <row r="122" spans="1:3" ht="30">
      <c r="A122" s="10">
        <v>283</v>
      </c>
      <c r="B122" s="13" t="s">
        <v>1076</v>
      </c>
      <c r="C122" s="21" t="s">
        <v>1077</v>
      </c>
    </row>
    <row r="123" spans="1:3" ht="30">
      <c r="A123" s="39">
        <v>283</v>
      </c>
      <c r="B123" s="27" t="s">
        <v>1078</v>
      </c>
      <c r="C123" s="28" t="s">
        <v>1079</v>
      </c>
    </row>
    <row r="124" spans="1:3" ht="45">
      <c r="A124" s="39">
        <v>283</v>
      </c>
      <c r="B124" s="27" t="s">
        <v>1080</v>
      </c>
      <c r="C124" s="28" t="s">
        <v>1081</v>
      </c>
    </row>
    <row r="125" spans="1:3" ht="60">
      <c r="A125" s="10">
        <v>283</v>
      </c>
      <c r="B125" s="13" t="s">
        <v>1082</v>
      </c>
      <c r="C125" s="14" t="s">
        <v>1083</v>
      </c>
    </row>
    <row r="126" spans="1:3" ht="75">
      <c r="A126" s="10">
        <v>283</v>
      </c>
      <c r="B126" s="29" t="s">
        <v>1084</v>
      </c>
      <c r="C126" s="28" t="s">
        <v>1085</v>
      </c>
    </row>
    <row r="127" spans="1:3" ht="30">
      <c r="A127" s="10">
        <v>283</v>
      </c>
      <c r="B127" s="29" t="s">
        <v>1086</v>
      </c>
      <c r="C127" s="28" t="s">
        <v>1087</v>
      </c>
    </row>
    <row r="128" spans="1:3" ht="60">
      <c r="A128" s="10">
        <v>283</v>
      </c>
      <c r="B128" s="29" t="s">
        <v>1088</v>
      </c>
      <c r="C128" s="28" t="s">
        <v>1089</v>
      </c>
    </row>
    <row r="129" spans="1:3" ht="30">
      <c r="A129" s="10">
        <v>283</v>
      </c>
      <c r="B129" s="13" t="s">
        <v>1090</v>
      </c>
      <c r="C129" s="14" t="s">
        <v>1091</v>
      </c>
    </row>
    <row r="130" spans="1:3" ht="30">
      <c r="A130" s="10">
        <v>283</v>
      </c>
      <c r="B130" s="41" t="s">
        <v>1301</v>
      </c>
      <c r="C130" s="14" t="s">
        <v>1302</v>
      </c>
    </row>
    <row r="131" spans="1:3" ht="45">
      <c r="A131" s="10">
        <v>283</v>
      </c>
      <c r="B131" s="13" t="s">
        <v>1092</v>
      </c>
      <c r="C131" s="21" t="s">
        <v>1093</v>
      </c>
    </row>
    <row r="132" spans="1:3" ht="45">
      <c r="A132" s="10">
        <v>283</v>
      </c>
      <c r="B132" s="13" t="s">
        <v>1094</v>
      </c>
      <c r="C132" s="21" t="s">
        <v>1095</v>
      </c>
    </row>
    <row r="133" spans="1:3" ht="45">
      <c r="A133" s="10">
        <v>283</v>
      </c>
      <c r="B133" s="13" t="s">
        <v>1096</v>
      </c>
      <c r="C133" s="14" t="s">
        <v>1097</v>
      </c>
    </row>
    <row r="134" spans="1:3" ht="45">
      <c r="A134" s="10">
        <v>283</v>
      </c>
      <c r="B134" s="13" t="s">
        <v>1098</v>
      </c>
      <c r="C134" s="14" t="s">
        <v>1099</v>
      </c>
    </row>
    <row r="135" spans="1:3" ht="30">
      <c r="A135" s="10">
        <v>283</v>
      </c>
      <c r="B135" s="13" t="s">
        <v>1100</v>
      </c>
      <c r="C135" s="14" t="s">
        <v>1101</v>
      </c>
    </row>
    <row r="136" spans="1:3" ht="45">
      <c r="A136" s="10">
        <v>283</v>
      </c>
      <c r="B136" s="13" t="s">
        <v>1102</v>
      </c>
      <c r="C136" s="14" t="s">
        <v>1103</v>
      </c>
    </row>
    <row r="137" spans="1:3" ht="45">
      <c r="A137" s="10">
        <v>283</v>
      </c>
      <c r="B137" s="13" t="s">
        <v>1303</v>
      </c>
      <c r="C137" s="14" t="s">
        <v>1304</v>
      </c>
    </row>
    <row r="138" spans="1:247" ht="42.75">
      <c r="A138" s="266">
        <v>284</v>
      </c>
      <c r="B138" s="267"/>
      <c r="C138" s="11" t="s">
        <v>1104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1:3" ht="15">
      <c r="A139" s="10">
        <v>284</v>
      </c>
      <c r="B139" s="13" t="s">
        <v>1105</v>
      </c>
      <c r="C139" s="14" t="s">
        <v>1106</v>
      </c>
    </row>
    <row r="140" spans="1:3" ht="30">
      <c r="A140" s="10">
        <v>284</v>
      </c>
      <c r="B140" s="13" t="s">
        <v>1107</v>
      </c>
      <c r="C140" s="14" t="s">
        <v>1108</v>
      </c>
    </row>
    <row r="141" spans="1:3" ht="15">
      <c r="A141" s="10">
        <v>284</v>
      </c>
      <c r="B141" s="13" t="s">
        <v>1109</v>
      </c>
      <c r="C141" s="15" t="s">
        <v>1110</v>
      </c>
    </row>
    <row r="142" spans="1:3" ht="45">
      <c r="A142" s="10">
        <v>284</v>
      </c>
      <c r="B142" s="13" t="s">
        <v>1111</v>
      </c>
      <c r="C142" s="14" t="s">
        <v>1112</v>
      </c>
    </row>
    <row r="143" spans="1:3" ht="75">
      <c r="A143" s="10">
        <v>284</v>
      </c>
      <c r="B143" s="13" t="s">
        <v>1113</v>
      </c>
      <c r="C143" s="14" t="s">
        <v>1114</v>
      </c>
    </row>
    <row r="144" spans="1:247" ht="28.5">
      <c r="A144" s="264" t="s">
        <v>13</v>
      </c>
      <c r="B144" s="265"/>
      <c r="C144" s="11" t="s">
        <v>1115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1:3" ht="30">
      <c r="A145" s="10">
        <v>285</v>
      </c>
      <c r="B145" s="13" t="s">
        <v>1116</v>
      </c>
      <c r="C145" s="14" t="s">
        <v>1117</v>
      </c>
    </row>
    <row r="146" spans="1:3" ht="30">
      <c r="A146" s="10">
        <v>285</v>
      </c>
      <c r="B146" s="13" t="s">
        <v>1118</v>
      </c>
      <c r="C146" s="14" t="s">
        <v>1119</v>
      </c>
    </row>
    <row r="147" spans="1:3" ht="30">
      <c r="A147" s="10">
        <v>285</v>
      </c>
      <c r="B147" s="13" t="s">
        <v>1120</v>
      </c>
      <c r="C147" s="14" t="s">
        <v>1121</v>
      </c>
    </row>
    <row r="148" spans="1:3" ht="45">
      <c r="A148" s="10">
        <v>285</v>
      </c>
      <c r="B148" s="19" t="s">
        <v>1122</v>
      </c>
      <c r="C148" s="14" t="s">
        <v>1123</v>
      </c>
    </row>
    <row r="149" spans="1:3" ht="45">
      <c r="A149" s="10">
        <v>285</v>
      </c>
      <c r="B149" s="19" t="s">
        <v>1124</v>
      </c>
      <c r="C149" s="14" t="s">
        <v>1125</v>
      </c>
    </row>
    <row r="150" spans="1:3" ht="45">
      <c r="A150" s="10">
        <v>285</v>
      </c>
      <c r="B150" s="13" t="s">
        <v>1126</v>
      </c>
      <c r="C150" s="14" t="s">
        <v>1127</v>
      </c>
    </row>
    <row r="151" spans="1:3" ht="30">
      <c r="A151" s="10">
        <v>285</v>
      </c>
      <c r="B151" s="13" t="s">
        <v>1128</v>
      </c>
      <c r="C151" s="14" t="s">
        <v>1129</v>
      </c>
    </row>
    <row r="152" spans="1:3" ht="45">
      <c r="A152" s="10">
        <v>285</v>
      </c>
      <c r="B152" s="13" t="s">
        <v>1130</v>
      </c>
      <c r="C152" s="14" t="s">
        <v>1131</v>
      </c>
    </row>
    <row r="153" spans="1:3" ht="75">
      <c r="A153" s="10">
        <v>285</v>
      </c>
      <c r="B153" s="13" t="s">
        <v>1132</v>
      </c>
      <c r="C153" s="20" t="s">
        <v>1133</v>
      </c>
    </row>
    <row r="154" spans="1:3" ht="45">
      <c r="A154" s="10">
        <v>285</v>
      </c>
      <c r="B154" s="19" t="s">
        <v>1134</v>
      </c>
      <c r="C154" s="14" t="s">
        <v>1135</v>
      </c>
    </row>
    <row r="155" spans="1:3" ht="45">
      <c r="A155" s="10">
        <v>285</v>
      </c>
      <c r="B155" s="19" t="s">
        <v>1136</v>
      </c>
      <c r="C155" s="14" t="s">
        <v>1137</v>
      </c>
    </row>
    <row r="156" spans="1:3" ht="45">
      <c r="A156" s="10">
        <v>285</v>
      </c>
      <c r="B156" s="19" t="s">
        <v>1138</v>
      </c>
      <c r="C156" s="14" t="s">
        <v>1139</v>
      </c>
    </row>
    <row r="157" spans="1:3" ht="30">
      <c r="A157" s="10">
        <v>285</v>
      </c>
      <c r="B157" s="19" t="s">
        <v>1140</v>
      </c>
      <c r="C157" s="14" t="s">
        <v>1141</v>
      </c>
    </row>
    <row r="158" spans="1:3" ht="45">
      <c r="A158" s="10">
        <v>285</v>
      </c>
      <c r="B158" s="19" t="s">
        <v>1142</v>
      </c>
      <c r="C158" s="14" t="s">
        <v>1143</v>
      </c>
    </row>
    <row r="159" spans="1:3" ht="90">
      <c r="A159" s="10">
        <v>285</v>
      </c>
      <c r="B159" s="19" t="s">
        <v>1144</v>
      </c>
      <c r="C159" s="14" t="s">
        <v>1145</v>
      </c>
    </row>
    <row r="160" spans="1:3" ht="75">
      <c r="A160" s="10">
        <v>285</v>
      </c>
      <c r="B160" s="19" t="s">
        <v>1146</v>
      </c>
      <c r="C160" s="14" t="s">
        <v>1147</v>
      </c>
    </row>
    <row r="161" spans="1:3" ht="105">
      <c r="A161" s="10">
        <v>285</v>
      </c>
      <c r="B161" s="19" t="s">
        <v>1148</v>
      </c>
      <c r="C161" s="14" t="s">
        <v>1149</v>
      </c>
    </row>
    <row r="162" spans="1:3" ht="45">
      <c r="A162" s="10">
        <v>285</v>
      </c>
      <c r="B162" s="19" t="s">
        <v>1150</v>
      </c>
      <c r="C162" s="14" t="s">
        <v>1151</v>
      </c>
    </row>
    <row r="163" spans="1:3" ht="28.5">
      <c r="A163" s="266">
        <v>287</v>
      </c>
      <c r="B163" s="267"/>
      <c r="C163" s="16" t="s">
        <v>617</v>
      </c>
    </row>
    <row r="164" spans="1:247" ht="15">
      <c r="A164" s="10">
        <v>287</v>
      </c>
      <c r="B164" s="13" t="s">
        <v>1152</v>
      </c>
      <c r="C164" s="33" t="s">
        <v>1153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</row>
    <row r="165" spans="1:3" ht="45">
      <c r="A165" s="10">
        <v>287</v>
      </c>
      <c r="B165" s="13" t="s">
        <v>1154</v>
      </c>
      <c r="C165" s="14" t="s">
        <v>1155</v>
      </c>
    </row>
    <row r="166" spans="1:3" ht="45">
      <c r="A166" s="10">
        <v>287</v>
      </c>
      <c r="B166" s="13" t="s">
        <v>1156</v>
      </c>
      <c r="C166" s="14" t="s">
        <v>1157</v>
      </c>
    </row>
    <row r="167" spans="1:247" ht="28.5">
      <c r="A167" s="266">
        <v>288</v>
      </c>
      <c r="B167" s="267"/>
      <c r="C167" s="16" t="s">
        <v>1158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1:247" ht="45">
      <c r="A168" s="30">
        <v>288</v>
      </c>
      <c r="B168" s="31" t="s">
        <v>1030</v>
      </c>
      <c r="C168" s="32" t="s">
        <v>1159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</row>
    <row r="169" spans="1:3" ht="30">
      <c r="A169" s="10">
        <v>288</v>
      </c>
      <c r="B169" s="13" t="s">
        <v>1160</v>
      </c>
      <c r="C169" s="21" t="s">
        <v>1161</v>
      </c>
    </row>
    <row r="170" spans="1:247" ht="30">
      <c r="A170" s="10">
        <v>288</v>
      </c>
      <c r="B170" s="13" t="s">
        <v>1287</v>
      </c>
      <c r="C170" s="14" t="s">
        <v>1091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1:247" ht="45">
      <c r="A171" s="10">
        <v>288</v>
      </c>
      <c r="B171" s="13" t="s">
        <v>1162</v>
      </c>
      <c r="C171" s="14" t="s">
        <v>1163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2" spans="1:3" ht="30">
      <c r="A172" s="10">
        <v>288</v>
      </c>
      <c r="B172" s="13" t="s">
        <v>1164</v>
      </c>
      <c r="C172" s="14" t="s">
        <v>1165</v>
      </c>
    </row>
    <row r="173" spans="1:3" ht="60">
      <c r="A173" s="10">
        <v>288</v>
      </c>
      <c r="B173" s="13" t="s">
        <v>1166</v>
      </c>
      <c r="C173" s="14" t="s">
        <v>1167</v>
      </c>
    </row>
    <row r="174" spans="1:247" ht="28.5">
      <c r="A174" s="266">
        <v>289</v>
      </c>
      <c r="B174" s="267"/>
      <c r="C174" s="16" t="s">
        <v>1168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</row>
    <row r="175" spans="1:3" ht="15">
      <c r="A175" s="10">
        <v>289</v>
      </c>
      <c r="B175" s="33" t="s">
        <v>1169</v>
      </c>
      <c r="C175" s="14" t="s">
        <v>1170</v>
      </c>
    </row>
    <row r="176" spans="1:3" ht="30">
      <c r="A176" s="10">
        <v>289</v>
      </c>
      <c r="B176" s="34" t="s">
        <v>1171</v>
      </c>
      <c r="C176" s="14" t="s">
        <v>1172</v>
      </c>
    </row>
    <row r="177" spans="1:3" ht="60">
      <c r="A177" s="10">
        <v>289</v>
      </c>
      <c r="B177" s="33" t="s">
        <v>1173</v>
      </c>
      <c r="C177" s="14" t="s">
        <v>1174</v>
      </c>
    </row>
    <row r="178" spans="1:3" ht="45">
      <c r="A178" s="10">
        <v>289</v>
      </c>
      <c r="B178" s="33" t="s">
        <v>1175</v>
      </c>
      <c r="C178" s="14" t="s">
        <v>1176</v>
      </c>
    </row>
    <row r="179" spans="1:247" ht="15">
      <c r="A179" s="266">
        <v>291</v>
      </c>
      <c r="B179" s="267"/>
      <c r="C179" s="16" t="s">
        <v>1177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</row>
    <row r="180" spans="1:247" ht="15">
      <c r="A180" s="266">
        <v>292</v>
      </c>
      <c r="B180" s="267"/>
      <c r="C180" s="11" t="s">
        <v>1178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1:247" ht="15">
      <c r="A181" s="266">
        <v>318</v>
      </c>
      <c r="B181" s="267"/>
      <c r="C181" s="11" t="s">
        <v>1179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2" spans="1:247" ht="30">
      <c r="A182" s="10">
        <v>318</v>
      </c>
      <c r="B182" s="13" t="s">
        <v>904</v>
      </c>
      <c r="C182" s="14" t="s">
        <v>905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</row>
    <row r="183" spans="1:247" ht="28.5">
      <c r="A183" s="266">
        <v>321</v>
      </c>
      <c r="B183" s="267"/>
      <c r="C183" s="11" t="s">
        <v>1180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1:247" ht="30">
      <c r="A184" s="10">
        <v>321</v>
      </c>
      <c r="B184" s="10" t="s">
        <v>1181</v>
      </c>
      <c r="C184" s="15" t="s">
        <v>1182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1:247" ht="15">
      <c r="A185" s="38">
        <v>321</v>
      </c>
      <c r="B185" s="13" t="s">
        <v>1183</v>
      </c>
      <c r="C185" s="15" t="s">
        <v>1184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</row>
    <row r="186" spans="1:247" ht="45">
      <c r="A186" s="38">
        <v>321</v>
      </c>
      <c r="B186" s="13" t="s">
        <v>1012</v>
      </c>
      <c r="C186" s="14" t="s">
        <v>1013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</row>
    <row r="187" spans="1:247" ht="28.5">
      <c r="A187" s="266">
        <v>322</v>
      </c>
      <c r="B187" s="267"/>
      <c r="C187" s="11" t="s">
        <v>1185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</row>
    <row r="188" spans="1:3" ht="45">
      <c r="A188" s="38">
        <v>322</v>
      </c>
      <c r="B188" s="10" t="s">
        <v>1006</v>
      </c>
      <c r="C188" s="15" t="s">
        <v>1186</v>
      </c>
    </row>
    <row r="189" spans="1:247" ht="28.5">
      <c r="A189" s="266">
        <v>388</v>
      </c>
      <c r="B189" s="267"/>
      <c r="C189" s="11" t="s">
        <v>1187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3" ht="45">
      <c r="A190" s="38">
        <v>388</v>
      </c>
      <c r="B190" s="10" t="s">
        <v>969</v>
      </c>
      <c r="C190" s="15" t="s">
        <v>970</v>
      </c>
    </row>
    <row r="191" spans="1:247" ht="15">
      <c r="A191" s="266">
        <v>415</v>
      </c>
      <c r="B191" s="267"/>
      <c r="C191" s="11" t="s">
        <v>1188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</row>
    <row r="192" spans="1:3" ht="30">
      <c r="A192" s="38">
        <v>415</v>
      </c>
      <c r="B192" s="13" t="s">
        <v>904</v>
      </c>
      <c r="C192" s="14" t="s">
        <v>905</v>
      </c>
    </row>
    <row r="193" spans="1:3" ht="57">
      <c r="A193" s="260"/>
      <c r="B193" s="261"/>
      <c r="C193" s="35" t="s">
        <v>1189</v>
      </c>
    </row>
    <row r="194" spans="1:3" ht="30">
      <c r="A194" s="38"/>
      <c r="B194" s="13" t="s">
        <v>1190</v>
      </c>
      <c r="C194" s="21" t="s">
        <v>1191</v>
      </c>
    </row>
    <row r="195" spans="1:3" ht="30">
      <c r="A195" s="38"/>
      <c r="B195" s="13" t="s">
        <v>1160</v>
      </c>
      <c r="C195" s="21" t="s">
        <v>1192</v>
      </c>
    </row>
    <row r="196" spans="1:3" ht="30">
      <c r="A196" s="38"/>
      <c r="B196" s="13" t="s">
        <v>1193</v>
      </c>
      <c r="C196" s="21" t="s">
        <v>1194</v>
      </c>
    </row>
    <row r="197" spans="1:3" ht="15">
      <c r="A197" s="38"/>
      <c r="B197" s="13" t="s">
        <v>1195</v>
      </c>
      <c r="C197" s="14" t="s">
        <v>1196</v>
      </c>
    </row>
    <row r="198" spans="1:3" ht="60">
      <c r="A198" s="38"/>
      <c r="B198" s="13" t="s">
        <v>1197</v>
      </c>
      <c r="C198" s="20" t="s">
        <v>1198</v>
      </c>
    </row>
    <row r="199" spans="1:3" ht="60">
      <c r="A199" s="38"/>
      <c r="B199" s="13" t="s">
        <v>1199</v>
      </c>
      <c r="C199" s="20" t="s">
        <v>1200</v>
      </c>
    </row>
    <row r="200" spans="1:3" ht="45">
      <c r="A200" s="38"/>
      <c r="B200" s="13" t="s">
        <v>1201</v>
      </c>
      <c r="C200" s="20" t="s">
        <v>1202</v>
      </c>
    </row>
    <row r="201" spans="1:3" ht="45">
      <c r="A201" s="10"/>
      <c r="B201" s="13" t="s">
        <v>1203</v>
      </c>
      <c r="C201" s="14" t="s">
        <v>1204</v>
      </c>
    </row>
    <row r="202" spans="1:3" ht="45">
      <c r="A202" s="10"/>
      <c r="B202" s="13" t="s">
        <v>1205</v>
      </c>
      <c r="C202" s="14" t="s">
        <v>1206</v>
      </c>
    </row>
    <row r="203" spans="1:3" ht="30">
      <c r="A203" s="10"/>
      <c r="B203" s="13" t="s">
        <v>1207</v>
      </c>
      <c r="C203" s="14" t="s">
        <v>1208</v>
      </c>
    </row>
    <row r="204" spans="1:3" ht="30">
      <c r="A204" s="38"/>
      <c r="B204" s="13" t="s">
        <v>908</v>
      </c>
      <c r="C204" s="14" t="s">
        <v>1209</v>
      </c>
    </row>
    <row r="205" spans="1:3" ht="45">
      <c r="A205" s="38"/>
      <c r="B205" s="13" t="s">
        <v>1006</v>
      </c>
      <c r="C205" s="14" t="s">
        <v>1210</v>
      </c>
    </row>
    <row r="206" spans="1:3" ht="60">
      <c r="A206" s="38"/>
      <c r="B206" s="13" t="s">
        <v>1211</v>
      </c>
      <c r="C206" s="14" t="s">
        <v>1212</v>
      </c>
    </row>
    <row r="207" spans="1:3" ht="45">
      <c r="A207" s="38"/>
      <c r="B207" s="13" t="s">
        <v>1213</v>
      </c>
      <c r="C207" s="14" t="s">
        <v>1214</v>
      </c>
    </row>
    <row r="208" spans="1:3" ht="45">
      <c r="A208" s="38"/>
      <c r="B208" s="13" t="s">
        <v>1215</v>
      </c>
      <c r="C208" s="14" t="s">
        <v>1216</v>
      </c>
    </row>
    <row r="209" spans="1:3" ht="45">
      <c r="A209" s="38"/>
      <c r="B209" s="13" t="s">
        <v>938</v>
      </c>
      <c r="C209" s="14" t="s">
        <v>1217</v>
      </c>
    </row>
    <row r="210" spans="1:3" ht="30">
      <c r="A210" s="38"/>
      <c r="B210" s="13" t="s">
        <v>904</v>
      </c>
      <c r="C210" s="14" t="s">
        <v>1218</v>
      </c>
    </row>
    <row r="211" spans="1:3" ht="15">
      <c r="A211" s="38"/>
      <c r="B211" s="13" t="s">
        <v>1219</v>
      </c>
      <c r="C211" s="14" t="s">
        <v>1220</v>
      </c>
    </row>
    <row r="212" spans="1:3" ht="15">
      <c r="A212" s="38"/>
      <c r="B212" s="13" t="s">
        <v>1072</v>
      </c>
      <c r="C212" s="14" t="s">
        <v>1221</v>
      </c>
    </row>
    <row r="213" spans="1:3" ht="15">
      <c r="A213" s="38"/>
      <c r="B213" s="13" t="s">
        <v>1222</v>
      </c>
      <c r="C213" s="14" t="s">
        <v>1223</v>
      </c>
    </row>
    <row r="214" spans="1:3" ht="30">
      <c r="A214" s="38"/>
      <c r="B214" s="13" t="s">
        <v>1076</v>
      </c>
      <c r="C214" s="21" t="s">
        <v>1077</v>
      </c>
    </row>
    <row r="215" spans="1:247" ht="30">
      <c r="A215" s="10"/>
      <c r="B215" s="13" t="s">
        <v>1078</v>
      </c>
      <c r="C215" s="21" t="s">
        <v>1079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</row>
    <row r="216" spans="1:3" ht="15">
      <c r="A216" s="38"/>
      <c r="B216" s="13" t="s">
        <v>1224</v>
      </c>
      <c r="C216" s="14" t="s">
        <v>1225</v>
      </c>
    </row>
    <row r="217" spans="1:247" ht="30">
      <c r="A217" s="36"/>
      <c r="B217" s="13" t="s">
        <v>1226</v>
      </c>
      <c r="C217" s="15" t="s">
        <v>1227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</row>
    <row r="218" spans="1:3" ht="15">
      <c r="A218" s="38"/>
      <c r="B218" s="13" t="s">
        <v>1228</v>
      </c>
      <c r="C218" s="14" t="s">
        <v>1229</v>
      </c>
    </row>
    <row r="219" spans="1:3" ht="15">
      <c r="A219" s="38"/>
      <c r="B219" s="13" t="s">
        <v>1230</v>
      </c>
      <c r="C219" s="14" t="s">
        <v>1231</v>
      </c>
    </row>
    <row r="220" spans="1:3" ht="30">
      <c r="A220" s="38"/>
      <c r="B220" s="13" t="s">
        <v>1232</v>
      </c>
      <c r="C220" s="14" t="s">
        <v>1233</v>
      </c>
    </row>
    <row r="221" spans="1:3" ht="30">
      <c r="A221" s="38"/>
      <c r="B221" s="13" t="s">
        <v>1234</v>
      </c>
      <c r="C221" s="14" t="s">
        <v>1235</v>
      </c>
    </row>
    <row r="222" spans="1:3" ht="30">
      <c r="A222" s="38"/>
      <c r="B222" s="13" t="s">
        <v>1236</v>
      </c>
      <c r="C222" s="14" t="s">
        <v>1237</v>
      </c>
    </row>
    <row r="223" spans="1:3" ht="60">
      <c r="A223" s="38"/>
      <c r="B223" s="13" t="s">
        <v>1238</v>
      </c>
      <c r="C223" s="14" t="s">
        <v>1239</v>
      </c>
    </row>
    <row r="224" spans="1:3" ht="30">
      <c r="A224" s="38"/>
      <c r="B224" s="13" t="s">
        <v>1240</v>
      </c>
      <c r="C224" s="14" t="s">
        <v>1241</v>
      </c>
    </row>
    <row r="225" spans="1:3" ht="15">
      <c r="A225" s="38"/>
      <c r="B225" s="13" t="s">
        <v>1242</v>
      </c>
      <c r="C225" s="14" t="s">
        <v>1243</v>
      </c>
    </row>
    <row r="226" spans="1:3" ht="30">
      <c r="A226" s="38"/>
      <c r="B226" s="13" t="s">
        <v>1244</v>
      </c>
      <c r="C226" s="14" t="s">
        <v>1245</v>
      </c>
    </row>
    <row r="227" spans="1:3" ht="30">
      <c r="A227" s="38"/>
      <c r="B227" s="13" t="s">
        <v>1246</v>
      </c>
      <c r="C227" s="14" t="s">
        <v>1247</v>
      </c>
    </row>
    <row r="228" spans="1:3" ht="15" customHeight="1">
      <c r="A228" s="38"/>
      <c r="B228" s="13" t="s">
        <v>1248</v>
      </c>
      <c r="C228" s="14" t="s">
        <v>1249</v>
      </c>
    </row>
    <row r="229" spans="1:3" ht="15" customHeight="1">
      <c r="A229" s="38"/>
      <c r="B229" s="13" t="s">
        <v>1250</v>
      </c>
      <c r="C229" s="14" t="s">
        <v>1251</v>
      </c>
    </row>
    <row r="230" spans="1:3" ht="30">
      <c r="A230" s="38"/>
      <c r="B230" s="13" t="s">
        <v>1252</v>
      </c>
      <c r="C230" s="14" t="s">
        <v>1253</v>
      </c>
    </row>
    <row r="231" spans="1:3" ht="15" customHeight="1">
      <c r="A231" s="268" t="s">
        <v>1288</v>
      </c>
      <c r="B231" s="268"/>
      <c r="C231" s="268"/>
    </row>
    <row r="232" spans="1:3" ht="15" customHeight="1">
      <c r="A232" s="270"/>
      <c r="B232" s="270"/>
      <c r="C232" s="270"/>
    </row>
    <row r="233" spans="1:3" ht="15" customHeight="1">
      <c r="A233" s="269" t="s">
        <v>1254</v>
      </c>
      <c r="B233" s="269"/>
      <c r="C233" s="269"/>
    </row>
    <row r="234" spans="1:3" ht="15">
      <c r="A234" s="269" t="s">
        <v>1255</v>
      </c>
      <c r="B234" s="269"/>
      <c r="C234" s="269"/>
    </row>
    <row r="235" spans="1:3" ht="15">
      <c r="A235" s="269" t="s">
        <v>1256</v>
      </c>
      <c r="B235" s="269"/>
      <c r="C235" s="269"/>
    </row>
  </sheetData>
  <sheetProtection/>
  <mergeCells count="47">
    <mergeCell ref="A234:C234"/>
    <mergeCell ref="A235:C235"/>
    <mergeCell ref="A138:B138"/>
    <mergeCell ref="A144:B144"/>
    <mergeCell ref="A163:B163"/>
    <mergeCell ref="A167:B167"/>
    <mergeCell ref="A174:B174"/>
    <mergeCell ref="A180:B180"/>
    <mergeCell ref="A232:C232"/>
    <mergeCell ref="A233:C233"/>
    <mergeCell ref="A181:B181"/>
    <mergeCell ref="A187:B187"/>
    <mergeCell ref="A189:B189"/>
    <mergeCell ref="A191:B191"/>
    <mergeCell ref="A231:C231"/>
    <mergeCell ref="A183:B183"/>
    <mergeCell ref="A193:B193"/>
    <mergeCell ref="A179:B179"/>
    <mergeCell ref="A44:B44"/>
    <mergeCell ref="A51:B51"/>
    <mergeCell ref="A63:B63"/>
    <mergeCell ref="A76:B76"/>
    <mergeCell ref="A87:B87"/>
    <mergeCell ref="A91:B91"/>
    <mergeCell ref="A85:B85"/>
    <mergeCell ref="A49:B49"/>
    <mergeCell ref="A57:B57"/>
    <mergeCell ref="A59:B59"/>
    <mergeCell ref="A61:B61"/>
    <mergeCell ref="A30:B30"/>
    <mergeCell ref="A33:B33"/>
    <mergeCell ref="A35:B35"/>
    <mergeCell ref="A40:B40"/>
    <mergeCell ref="A42:B42"/>
    <mergeCell ref="A37:B37"/>
    <mergeCell ref="A13:B13"/>
    <mergeCell ref="A16:B16"/>
    <mergeCell ref="A22:B22"/>
    <mergeCell ref="A24:B24"/>
    <mergeCell ref="A26:B26"/>
    <mergeCell ref="A28:B28"/>
    <mergeCell ref="A5:C5"/>
    <mergeCell ref="A6:B6"/>
    <mergeCell ref="A7:B7"/>
    <mergeCell ref="C7:C8"/>
    <mergeCell ref="A9:B9"/>
    <mergeCell ref="A11:B11"/>
  </mergeCells>
  <hyperlinks>
    <hyperlink ref="C160" r:id="rId1" display="consultantplus://offline/ref=F3BA6AE607F67387DB35B071B7AC6269B2FD3EB93DED401F3CB6EF3559j9y3H"/>
    <hyperlink ref="C161" r:id="rId2" display="consultantplus://offline/ref=AB698C739C67974272996CE6846A764237C43A47CC81D8CEA1C01F636Al901H"/>
  </hyperlinks>
  <printOptions/>
  <pageMargins left="1.1023622047244095" right="0.11811023622047245" top="0.35433070866141736" bottom="0.15748031496062992" header="0.31496062992125984" footer="0.31496062992125984"/>
  <pageSetup fitToHeight="8" fitToWidth="1"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81.7109375" style="50" customWidth="1"/>
    <col min="2" max="2" width="9.140625" style="44" customWidth="1"/>
    <col min="3" max="3" width="9.00390625" style="45" customWidth="1"/>
    <col min="4" max="4" width="8.421875" style="45" customWidth="1"/>
    <col min="5" max="5" width="19.140625" style="45" customWidth="1"/>
    <col min="6" max="6" width="12.00390625" style="45" customWidth="1"/>
    <col min="7" max="7" width="18.421875" style="47" customWidth="1"/>
    <col min="8" max="16384" width="9.140625" style="45" customWidth="1"/>
  </cols>
  <sheetData>
    <row r="1" spans="1:6" ht="15">
      <c r="A1" s="43"/>
      <c r="F1" s="46" t="s">
        <v>1319</v>
      </c>
    </row>
    <row r="2" spans="1:6" ht="15">
      <c r="A2" s="48"/>
      <c r="F2" s="49" t="s">
        <v>1320</v>
      </c>
    </row>
    <row r="3" ht="15">
      <c r="F3" s="49" t="s">
        <v>1</v>
      </c>
    </row>
    <row r="4" ht="15">
      <c r="F4" s="49" t="s">
        <v>2</v>
      </c>
    </row>
    <row r="5" spans="2:6" ht="15">
      <c r="B5" s="51" t="s">
        <v>3</v>
      </c>
      <c r="C5" s="52"/>
      <c r="D5" s="52"/>
      <c r="E5" s="52"/>
      <c r="F5" s="53" t="s">
        <v>1318</v>
      </c>
    </row>
    <row r="6" spans="2:7" ht="15">
      <c r="B6" s="51" t="s">
        <v>4</v>
      </c>
      <c r="C6" s="52"/>
      <c r="D6" s="52"/>
      <c r="E6" s="52"/>
      <c r="F6" s="52"/>
      <c r="G6" s="52"/>
    </row>
    <row r="7" spans="2:7" ht="15">
      <c r="B7" s="51" t="s">
        <v>749</v>
      </c>
      <c r="C7" s="52"/>
      <c r="D7" s="52"/>
      <c r="E7" s="52"/>
      <c r="F7" s="52"/>
      <c r="G7" s="52"/>
    </row>
    <row r="8" spans="2:7" ht="15">
      <c r="B8" s="54"/>
      <c r="C8" s="55"/>
      <c r="D8" s="55"/>
      <c r="E8" s="55"/>
      <c r="F8" s="55"/>
      <c r="G8" s="52"/>
    </row>
    <row r="9" spans="1:7" ht="15">
      <c r="A9" s="271" t="s">
        <v>5</v>
      </c>
      <c r="B9" s="272" t="s">
        <v>6</v>
      </c>
      <c r="C9" s="272"/>
      <c r="D9" s="272"/>
      <c r="E9" s="272"/>
      <c r="F9" s="272"/>
      <c r="G9" s="56" t="s">
        <v>7</v>
      </c>
    </row>
    <row r="10" spans="1:7" ht="30">
      <c r="A10" s="271"/>
      <c r="B10" s="57" t="s">
        <v>8</v>
      </c>
      <c r="C10" s="58" t="s">
        <v>9</v>
      </c>
      <c r="D10" s="58" t="s">
        <v>10</v>
      </c>
      <c r="E10" s="58" t="s">
        <v>11</v>
      </c>
      <c r="F10" s="58" t="s">
        <v>172</v>
      </c>
      <c r="G10" s="58" t="s">
        <v>751</v>
      </c>
    </row>
    <row r="11" spans="1:7" s="63" customFormat="1" ht="14.25">
      <c r="A11" s="59" t="s">
        <v>89</v>
      </c>
      <c r="B11" s="60" t="s">
        <v>90</v>
      </c>
      <c r="C11" s="61"/>
      <c r="D11" s="61"/>
      <c r="E11" s="61"/>
      <c r="F11" s="61"/>
      <c r="G11" s="62">
        <f>SUM(G12)</f>
        <v>25072.3</v>
      </c>
    </row>
    <row r="12" spans="1:7" ht="15">
      <c r="A12" s="64" t="s">
        <v>91</v>
      </c>
      <c r="B12" s="57"/>
      <c r="C12" s="57" t="s">
        <v>36</v>
      </c>
      <c r="D12" s="57"/>
      <c r="E12" s="57"/>
      <c r="F12" s="57"/>
      <c r="G12" s="65">
        <f>SUM(G13+G21)</f>
        <v>25072.3</v>
      </c>
    </row>
    <row r="13" spans="1:7" ht="30">
      <c r="A13" s="64" t="s">
        <v>92</v>
      </c>
      <c r="B13" s="57"/>
      <c r="C13" s="57" t="s">
        <v>36</v>
      </c>
      <c r="D13" s="57" t="s">
        <v>56</v>
      </c>
      <c r="E13" s="57"/>
      <c r="F13" s="57"/>
      <c r="G13" s="65">
        <f>SUM(G15)</f>
        <v>17277.3</v>
      </c>
    </row>
    <row r="14" spans="1:7" ht="15">
      <c r="A14" s="66" t="s">
        <v>204</v>
      </c>
      <c r="B14" s="57"/>
      <c r="C14" s="57" t="s">
        <v>36</v>
      </c>
      <c r="D14" s="57" t="s">
        <v>56</v>
      </c>
      <c r="E14" s="57" t="s">
        <v>205</v>
      </c>
      <c r="F14" s="57"/>
      <c r="G14" s="65">
        <f>SUM(G15)</f>
        <v>17277.3</v>
      </c>
    </row>
    <row r="15" spans="1:7" ht="30">
      <c r="A15" s="64" t="s">
        <v>82</v>
      </c>
      <c r="B15" s="57"/>
      <c r="C15" s="57" t="s">
        <v>36</v>
      </c>
      <c r="D15" s="57" t="s">
        <v>56</v>
      </c>
      <c r="E15" s="57" t="s">
        <v>108</v>
      </c>
      <c r="F15" s="57"/>
      <c r="G15" s="65">
        <f>SUM(G16+G19)</f>
        <v>17277.3</v>
      </c>
    </row>
    <row r="16" spans="1:7" ht="15">
      <c r="A16" s="64" t="s">
        <v>84</v>
      </c>
      <c r="B16" s="57"/>
      <c r="C16" s="57" t="s">
        <v>36</v>
      </c>
      <c r="D16" s="57" t="s">
        <v>56</v>
      </c>
      <c r="E16" s="57" t="s">
        <v>109</v>
      </c>
      <c r="F16" s="57"/>
      <c r="G16" s="65">
        <f>SUM(G17+G18)</f>
        <v>15595.4</v>
      </c>
    </row>
    <row r="17" spans="1:7" ht="45">
      <c r="A17" s="67" t="s">
        <v>53</v>
      </c>
      <c r="B17" s="57"/>
      <c r="C17" s="57" t="s">
        <v>36</v>
      </c>
      <c r="D17" s="57" t="s">
        <v>56</v>
      </c>
      <c r="E17" s="57" t="s">
        <v>109</v>
      </c>
      <c r="F17" s="57" t="s">
        <v>93</v>
      </c>
      <c r="G17" s="65">
        <f>14811+736+38.4</f>
        <v>15585.4</v>
      </c>
    </row>
    <row r="18" spans="1:7" ht="30">
      <c r="A18" s="64" t="s">
        <v>54</v>
      </c>
      <c r="B18" s="57"/>
      <c r="C18" s="57" t="s">
        <v>36</v>
      </c>
      <c r="D18" s="57" t="s">
        <v>56</v>
      </c>
      <c r="E18" s="57" t="s">
        <v>109</v>
      </c>
      <c r="F18" s="57" t="s">
        <v>95</v>
      </c>
      <c r="G18" s="68">
        <v>10</v>
      </c>
    </row>
    <row r="19" spans="1:7" ht="15">
      <c r="A19" s="64" t="s">
        <v>96</v>
      </c>
      <c r="B19" s="57"/>
      <c r="C19" s="57" t="s">
        <v>36</v>
      </c>
      <c r="D19" s="57" t="s">
        <v>56</v>
      </c>
      <c r="E19" s="57" t="s">
        <v>110</v>
      </c>
      <c r="F19" s="57"/>
      <c r="G19" s="65">
        <f>SUM(G20)</f>
        <v>1681.8999999999999</v>
      </c>
    </row>
    <row r="20" spans="1:7" ht="45">
      <c r="A20" s="67" t="s">
        <v>53</v>
      </c>
      <c r="B20" s="57"/>
      <c r="C20" s="57" t="s">
        <v>36</v>
      </c>
      <c r="D20" s="57" t="s">
        <v>56</v>
      </c>
      <c r="E20" s="57" t="s">
        <v>110</v>
      </c>
      <c r="F20" s="57" t="s">
        <v>93</v>
      </c>
      <c r="G20" s="65">
        <f>1571.8+110.1</f>
        <v>1681.8999999999999</v>
      </c>
    </row>
    <row r="21" spans="1:7" ht="15">
      <c r="A21" s="64" t="s">
        <v>97</v>
      </c>
      <c r="B21" s="57"/>
      <c r="C21" s="57" t="s">
        <v>36</v>
      </c>
      <c r="D21" s="57" t="s">
        <v>98</v>
      </c>
      <c r="E21" s="57"/>
      <c r="F21" s="57"/>
      <c r="G21" s="65">
        <f>SUM(G22)</f>
        <v>7795</v>
      </c>
    </row>
    <row r="22" spans="1:7" ht="30">
      <c r="A22" s="64" t="s">
        <v>82</v>
      </c>
      <c r="B22" s="57"/>
      <c r="C22" s="57" t="s">
        <v>36</v>
      </c>
      <c r="D22" s="57" t="s">
        <v>98</v>
      </c>
      <c r="E22" s="57" t="s">
        <v>108</v>
      </c>
      <c r="F22" s="57"/>
      <c r="G22" s="65">
        <f>SUM(G23+G26+G28)</f>
        <v>7795</v>
      </c>
    </row>
    <row r="23" spans="1:7" ht="15">
      <c r="A23" s="64" t="s">
        <v>99</v>
      </c>
      <c r="B23" s="57"/>
      <c r="C23" s="57" t="s">
        <v>36</v>
      </c>
      <c r="D23" s="57" t="s">
        <v>98</v>
      </c>
      <c r="E23" s="57" t="s">
        <v>111</v>
      </c>
      <c r="F23" s="57"/>
      <c r="G23" s="68">
        <f>SUM(G24:G25)</f>
        <v>650.6</v>
      </c>
    </row>
    <row r="24" spans="1:7" ht="30">
      <c r="A24" s="64" t="s">
        <v>54</v>
      </c>
      <c r="B24" s="57"/>
      <c r="C24" s="57" t="s">
        <v>36</v>
      </c>
      <c r="D24" s="57" t="s">
        <v>98</v>
      </c>
      <c r="E24" s="57" t="s">
        <v>111</v>
      </c>
      <c r="F24" s="57" t="s">
        <v>95</v>
      </c>
      <c r="G24" s="68">
        <f>645.1-19</f>
        <v>626.1</v>
      </c>
    </row>
    <row r="25" spans="1:7" ht="15">
      <c r="A25" s="64" t="s">
        <v>24</v>
      </c>
      <c r="B25" s="57"/>
      <c r="C25" s="57" t="s">
        <v>36</v>
      </c>
      <c r="D25" s="57" t="s">
        <v>98</v>
      </c>
      <c r="E25" s="57" t="s">
        <v>111</v>
      </c>
      <c r="F25" s="57" t="s">
        <v>100</v>
      </c>
      <c r="G25" s="68">
        <f>39.8-15.3</f>
        <v>24.499999999999996</v>
      </c>
    </row>
    <row r="26" spans="1:7" ht="15">
      <c r="A26" s="64" t="s">
        <v>101</v>
      </c>
      <c r="B26" s="57"/>
      <c r="C26" s="57" t="s">
        <v>36</v>
      </c>
      <c r="D26" s="57" t="s">
        <v>98</v>
      </c>
      <c r="E26" s="57" t="s">
        <v>112</v>
      </c>
      <c r="F26" s="57"/>
      <c r="G26" s="68">
        <f>SUM(G27)</f>
        <v>671.9</v>
      </c>
    </row>
    <row r="27" spans="1:7" ht="30">
      <c r="A27" s="64" t="s">
        <v>54</v>
      </c>
      <c r="B27" s="57"/>
      <c r="C27" s="57" t="s">
        <v>36</v>
      </c>
      <c r="D27" s="57" t="s">
        <v>98</v>
      </c>
      <c r="E27" s="57" t="s">
        <v>112</v>
      </c>
      <c r="F27" s="57" t="s">
        <v>95</v>
      </c>
      <c r="G27" s="68">
        <v>671.9</v>
      </c>
    </row>
    <row r="28" spans="1:7" ht="15">
      <c r="A28" s="66" t="s">
        <v>102</v>
      </c>
      <c r="B28" s="57"/>
      <c r="C28" s="57" t="s">
        <v>36</v>
      </c>
      <c r="D28" s="57" t="s">
        <v>98</v>
      </c>
      <c r="E28" s="57" t="s">
        <v>113</v>
      </c>
      <c r="F28" s="57"/>
      <c r="G28" s="65">
        <f>SUM(G29:G31)</f>
        <v>6472.5</v>
      </c>
    </row>
    <row r="29" spans="1:7" ht="30">
      <c r="A29" s="64" t="s">
        <v>54</v>
      </c>
      <c r="B29" s="57"/>
      <c r="C29" s="57" t="s">
        <v>36</v>
      </c>
      <c r="D29" s="57" t="s">
        <v>98</v>
      </c>
      <c r="E29" s="57" t="s">
        <v>113</v>
      </c>
      <c r="F29" s="57" t="s">
        <v>95</v>
      </c>
      <c r="G29" s="65">
        <f>5769.6+19</f>
        <v>5788.6</v>
      </c>
    </row>
    <row r="30" spans="1:7" ht="15.75" customHeight="1">
      <c r="A30" s="64" t="s">
        <v>44</v>
      </c>
      <c r="B30" s="57"/>
      <c r="C30" s="57" t="s">
        <v>36</v>
      </c>
      <c r="D30" s="57" t="s">
        <v>98</v>
      </c>
      <c r="E30" s="57" t="s">
        <v>113</v>
      </c>
      <c r="F30" s="57" t="s">
        <v>103</v>
      </c>
      <c r="G30" s="65">
        <v>667</v>
      </c>
    </row>
    <row r="31" spans="1:7" ht="19.5" customHeight="1">
      <c r="A31" s="64" t="s">
        <v>24</v>
      </c>
      <c r="B31" s="57"/>
      <c r="C31" s="57" t="s">
        <v>36</v>
      </c>
      <c r="D31" s="57" t="s">
        <v>98</v>
      </c>
      <c r="E31" s="57" t="s">
        <v>113</v>
      </c>
      <c r="F31" s="57" t="s">
        <v>100</v>
      </c>
      <c r="G31" s="65">
        <f>1.6+15.3</f>
        <v>16.900000000000002</v>
      </c>
    </row>
    <row r="32" spans="1:7" s="63" customFormat="1" ht="14.25">
      <c r="A32" s="59" t="s">
        <v>104</v>
      </c>
      <c r="B32" s="60" t="s">
        <v>105</v>
      </c>
      <c r="C32" s="60"/>
      <c r="D32" s="60"/>
      <c r="E32" s="60"/>
      <c r="F32" s="60"/>
      <c r="G32" s="62">
        <f>SUM(G33)</f>
        <v>7994.5</v>
      </c>
    </row>
    <row r="33" spans="1:7" ht="15">
      <c r="A33" s="64" t="s">
        <v>91</v>
      </c>
      <c r="B33" s="57"/>
      <c r="C33" s="57" t="s">
        <v>36</v>
      </c>
      <c r="D33" s="57"/>
      <c r="E33" s="57"/>
      <c r="F33" s="57"/>
      <c r="G33" s="65">
        <f>SUM(G34)+G42</f>
        <v>7994.5</v>
      </c>
    </row>
    <row r="34" spans="1:7" ht="30">
      <c r="A34" s="66" t="s">
        <v>106</v>
      </c>
      <c r="B34" s="57"/>
      <c r="C34" s="57" t="s">
        <v>36</v>
      </c>
      <c r="D34" s="57" t="s">
        <v>80</v>
      </c>
      <c r="E34" s="57"/>
      <c r="F34" s="57"/>
      <c r="G34" s="65">
        <f>SUM(G36)</f>
        <v>6916.3</v>
      </c>
    </row>
    <row r="35" spans="1:7" ht="15">
      <c r="A35" s="66" t="s">
        <v>204</v>
      </c>
      <c r="B35" s="57"/>
      <c r="C35" s="57" t="s">
        <v>36</v>
      </c>
      <c r="D35" s="57" t="s">
        <v>80</v>
      </c>
      <c r="E35" s="57" t="s">
        <v>205</v>
      </c>
      <c r="F35" s="57"/>
      <c r="G35" s="65">
        <f>SUM(G36)</f>
        <v>6916.3</v>
      </c>
    </row>
    <row r="36" spans="1:7" ht="30">
      <c r="A36" s="64" t="s">
        <v>82</v>
      </c>
      <c r="B36" s="57"/>
      <c r="C36" s="57" t="s">
        <v>36</v>
      </c>
      <c r="D36" s="57" t="s">
        <v>80</v>
      </c>
      <c r="E36" s="57" t="s">
        <v>108</v>
      </c>
      <c r="F36" s="57"/>
      <c r="G36" s="65">
        <f>SUM(G37+G40)</f>
        <v>6916.3</v>
      </c>
    </row>
    <row r="37" spans="1:7" ht="30">
      <c r="A37" s="64" t="s">
        <v>206</v>
      </c>
      <c r="B37" s="57"/>
      <c r="C37" s="57" t="s">
        <v>36</v>
      </c>
      <c r="D37" s="57" t="s">
        <v>80</v>
      </c>
      <c r="E37" s="57" t="s">
        <v>114</v>
      </c>
      <c r="F37" s="57"/>
      <c r="G37" s="65">
        <f>SUM(G38:G39)</f>
        <v>4818.8</v>
      </c>
    </row>
    <row r="38" spans="1:7" ht="45">
      <c r="A38" s="67" t="s">
        <v>53</v>
      </c>
      <c r="B38" s="57"/>
      <c r="C38" s="57" t="s">
        <v>36</v>
      </c>
      <c r="D38" s="57" t="s">
        <v>80</v>
      </c>
      <c r="E38" s="57" t="s">
        <v>114</v>
      </c>
      <c r="F38" s="57" t="s">
        <v>93</v>
      </c>
      <c r="G38" s="65">
        <f>4467+314.7+31.8</f>
        <v>4813.5</v>
      </c>
    </row>
    <row r="39" spans="1:7" ht="30">
      <c r="A39" s="64" t="s">
        <v>54</v>
      </c>
      <c r="B39" s="57"/>
      <c r="C39" s="57" t="s">
        <v>36</v>
      </c>
      <c r="D39" s="57" t="s">
        <v>80</v>
      </c>
      <c r="E39" s="57" t="s">
        <v>114</v>
      </c>
      <c r="F39" s="57" t="s">
        <v>95</v>
      </c>
      <c r="G39" s="68">
        <v>5.3</v>
      </c>
    </row>
    <row r="40" spans="1:7" ht="30">
      <c r="A40" s="64" t="s">
        <v>107</v>
      </c>
      <c r="B40" s="57"/>
      <c r="C40" s="57" t="s">
        <v>36</v>
      </c>
      <c r="D40" s="57" t="s">
        <v>80</v>
      </c>
      <c r="E40" s="57" t="s">
        <v>115</v>
      </c>
      <c r="F40" s="57"/>
      <c r="G40" s="65">
        <f>SUM(G41)</f>
        <v>2097.5</v>
      </c>
    </row>
    <row r="41" spans="1:7" ht="45">
      <c r="A41" s="67" t="s">
        <v>53</v>
      </c>
      <c r="B41" s="57"/>
      <c r="C41" s="57" t="s">
        <v>36</v>
      </c>
      <c r="D41" s="57" t="s">
        <v>80</v>
      </c>
      <c r="E41" s="57" t="s">
        <v>115</v>
      </c>
      <c r="F41" s="57" t="s">
        <v>93</v>
      </c>
      <c r="G41" s="65">
        <f>1960.4+137.1</f>
        <v>2097.5</v>
      </c>
    </row>
    <row r="42" spans="1:7" ht="15">
      <c r="A42" s="64" t="s">
        <v>97</v>
      </c>
      <c r="B42" s="57"/>
      <c r="C42" s="57" t="s">
        <v>36</v>
      </c>
      <c r="D42" s="57" t="s">
        <v>98</v>
      </c>
      <c r="E42" s="57"/>
      <c r="F42" s="57"/>
      <c r="G42" s="65">
        <f>SUM(G44)</f>
        <v>1078.2</v>
      </c>
    </row>
    <row r="43" spans="1:7" ht="15">
      <c r="A43" s="66" t="s">
        <v>204</v>
      </c>
      <c r="B43" s="57"/>
      <c r="C43" s="57" t="s">
        <v>36</v>
      </c>
      <c r="D43" s="57" t="s">
        <v>98</v>
      </c>
      <c r="E43" s="57" t="s">
        <v>205</v>
      </c>
      <c r="F43" s="57"/>
      <c r="G43" s="65">
        <f>SUM(G44)</f>
        <v>1078.2</v>
      </c>
    </row>
    <row r="44" spans="1:7" ht="30">
      <c r="A44" s="64" t="s">
        <v>82</v>
      </c>
      <c r="B44" s="57"/>
      <c r="C44" s="57" t="s">
        <v>36</v>
      </c>
      <c r="D44" s="57" t="s">
        <v>98</v>
      </c>
      <c r="E44" s="57" t="s">
        <v>108</v>
      </c>
      <c r="F44" s="57"/>
      <c r="G44" s="68">
        <f>SUM(G45+G48+G50)</f>
        <v>1078.2</v>
      </c>
    </row>
    <row r="45" spans="1:7" ht="15">
      <c r="A45" s="64" t="s">
        <v>99</v>
      </c>
      <c r="B45" s="57"/>
      <c r="C45" s="57" t="s">
        <v>36</v>
      </c>
      <c r="D45" s="57" t="s">
        <v>98</v>
      </c>
      <c r="E45" s="57" t="s">
        <v>111</v>
      </c>
      <c r="F45" s="57"/>
      <c r="G45" s="68">
        <f>SUM(G46:G47)</f>
        <v>237.5</v>
      </c>
    </row>
    <row r="46" spans="1:7" ht="30">
      <c r="A46" s="64" t="s">
        <v>54</v>
      </c>
      <c r="B46" s="57"/>
      <c r="C46" s="57" t="s">
        <v>36</v>
      </c>
      <c r="D46" s="57" t="s">
        <v>98</v>
      </c>
      <c r="E46" s="57" t="s">
        <v>111</v>
      </c>
      <c r="F46" s="57" t="s">
        <v>95</v>
      </c>
      <c r="G46" s="68">
        <v>232.3</v>
      </c>
    </row>
    <row r="47" spans="1:7" ht="15">
      <c r="A47" s="64" t="s">
        <v>24</v>
      </c>
      <c r="B47" s="57"/>
      <c r="C47" s="57" t="s">
        <v>36</v>
      </c>
      <c r="D47" s="57" t="s">
        <v>98</v>
      </c>
      <c r="E47" s="57" t="s">
        <v>111</v>
      </c>
      <c r="F47" s="57" t="s">
        <v>100</v>
      </c>
      <c r="G47" s="68">
        <v>5.2</v>
      </c>
    </row>
    <row r="48" spans="1:7" ht="15">
      <c r="A48" s="64" t="s">
        <v>101</v>
      </c>
      <c r="B48" s="57"/>
      <c r="C48" s="57" t="s">
        <v>36</v>
      </c>
      <c r="D48" s="57" t="s">
        <v>98</v>
      </c>
      <c r="E48" s="57" t="s">
        <v>112</v>
      </c>
      <c r="F48" s="57"/>
      <c r="G48" s="68">
        <f>SUM(G49)</f>
        <v>197.6</v>
      </c>
    </row>
    <row r="49" spans="1:7" ht="30">
      <c r="A49" s="64" t="s">
        <v>54</v>
      </c>
      <c r="B49" s="57"/>
      <c r="C49" s="57" t="s">
        <v>36</v>
      </c>
      <c r="D49" s="57" t="s">
        <v>98</v>
      </c>
      <c r="E49" s="57" t="s">
        <v>112</v>
      </c>
      <c r="F49" s="57" t="s">
        <v>95</v>
      </c>
      <c r="G49" s="65">
        <v>197.6</v>
      </c>
    </row>
    <row r="50" spans="1:7" ht="15">
      <c r="A50" s="66" t="s">
        <v>102</v>
      </c>
      <c r="B50" s="57"/>
      <c r="C50" s="57" t="s">
        <v>36</v>
      </c>
      <c r="D50" s="57" t="s">
        <v>98</v>
      </c>
      <c r="E50" s="57" t="s">
        <v>113</v>
      </c>
      <c r="F50" s="57"/>
      <c r="G50" s="65">
        <f>SUM(G51:G52)</f>
        <v>643.1</v>
      </c>
    </row>
    <row r="51" spans="1:7" ht="30">
      <c r="A51" s="64" t="s">
        <v>54</v>
      </c>
      <c r="B51" s="57"/>
      <c r="C51" s="57" t="s">
        <v>36</v>
      </c>
      <c r="D51" s="57" t="s">
        <v>98</v>
      </c>
      <c r="E51" s="57" t="s">
        <v>113</v>
      </c>
      <c r="F51" s="57" t="s">
        <v>95</v>
      </c>
      <c r="G51" s="65">
        <v>589.1</v>
      </c>
    </row>
    <row r="52" spans="1:7" ht="15">
      <c r="A52" s="64" t="s">
        <v>24</v>
      </c>
      <c r="B52" s="57"/>
      <c r="C52" s="57" t="s">
        <v>36</v>
      </c>
      <c r="D52" s="57" t="s">
        <v>98</v>
      </c>
      <c r="E52" s="57" t="s">
        <v>113</v>
      </c>
      <c r="F52" s="57" t="s">
        <v>100</v>
      </c>
      <c r="G52" s="65">
        <v>54</v>
      </c>
    </row>
    <row r="53" spans="1:7" s="63" customFormat="1" ht="14.25">
      <c r="A53" s="59" t="s">
        <v>225</v>
      </c>
      <c r="B53" s="61">
        <v>283</v>
      </c>
      <c r="C53" s="69"/>
      <c r="D53" s="69"/>
      <c r="E53" s="69"/>
      <c r="F53" s="69"/>
      <c r="G53" s="70">
        <f>SUM(G54+G140+G174+G366+G405)+G252+G381+G449+G400</f>
        <v>782743.2000000001</v>
      </c>
    </row>
    <row r="54" spans="1:7" ht="15">
      <c r="A54" s="64" t="s">
        <v>91</v>
      </c>
      <c r="B54" s="58"/>
      <c r="C54" s="71" t="s">
        <v>36</v>
      </c>
      <c r="D54" s="71"/>
      <c r="E54" s="71"/>
      <c r="F54" s="56"/>
      <c r="G54" s="68">
        <f>SUM(G55+G60)+G86+G91</f>
        <v>199992</v>
      </c>
    </row>
    <row r="55" spans="1:7" ht="30">
      <c r="A55" s="64" t="s">
        <v>176</v>
      </c>
      <c r="B55" s="58"/>
      <c r="C55" s="71" t="s">
        <v>36</v>
      </c>
      <c r="D55" s="71" t="s">
        <v>46</v>
      </c>
      <c r="E55" s="71"/>
      <c r="F55" s="56"/>
      <c r="G55" s="68">
        <f>SUM(G56)</f>
        <v>2053.2</v>
      </c>
    </row>
    <row r="56" spans="1:7" ht="30">
      <c r="A56" s="72" t="s">
        <v>752</v>
      </c>
      <c r="B56" s="73"/>
      <c r="C56" s="71" t="s">
        <v>36</v>
      </c>
      <c r="D56" s="71" t="s">
        <v>46</v>
      </c>
      <c r="E56" s="56" t="s">
        <v>226</v>
      </c>
      <c r="F56" s="56"/>
      <c r="G56" s="68">
        <f>SUM(G57)</f>
        <v>2053.2</v>
      </c>
    </row>
    <row r="57" spans="1:7" ht="30">
      <c r="A57" s="64" t="s">
        <v>82</v>
      </c>
      <c r="B57" s="58"/>
      <c r="C57" s="71" t="s">
        <v>36</v>
      </c>
      <c r="D57" s="71" t="s">
        <v>46</v>
      </c>
      <c r="E57" s="71" t="s">
        <v>227</v>
      </c>
      <c r="F57" s="71"/>
      <c r="G57" s="68">
        <f>SUM(G58)</f>
        <v>2053.2</v>
      </c>
    </row>
    <row r="58" spans="1:7" ht="15">
      <c r="A58" s="64" t="s">
        <v>228</v>
      </c>
      <c r="B58" s="58"/>
      <c r="C58" s="71" t="s">
        <v>36</v>
      </c>
      <c r="D58" s="71" t="s">
        <v>46</v>
      </c>
      <c r="E58" s="71" t="s">
        <v>229</v>
      </c>
      <c r="F58" s="71"/>
      <c r="G58" s="68">
        <f>SUM(G59)</f>
        <v>2053.2</v>
      </c>
    </row>
    <row r="59" spans="1:7" ht="45">
      <c r="A59" s="67" t="s">
        <v>53</v>
      </c>
      <c r="B59" s="58"/>
      <c r="C59" s="71" t="s">
        <v>36</v>
      </c>
      <c r="D59" s="71" t="s">
        <v>46</v>
      </c>
      <c r="E59" s="71" t="s">
        <v>229</v>
      </c>
      <c r="F59" s="71" t="s">
        <v>93</v>
      </c>
      <c r="G59" s="68">
        <f>1836+217.2</f>
        <v>2053.2</v>
      </c>
    </row>
    <row r="60" spans="1:7" ht="30">
      <c r="A60" s="64" t="s">
        <v>296</v>
      </c>
      <c r="B60" s="58"/>
      <c r="C60" s="71" t="s">
        <v>36</v>
      </c>
      <c r="D60" s="71" t="s">
        <v>15</v>
      </c>
      <c r="E60" s="56"/>
      <c r="F60" s="56"/>
      <c r="G60" s="68">
        <f>SUM(G72)+G61+G67+G78</f>
        <v>116394.70000000001</v>
      </c>
    </row>
    <row r="61" spans="1:7" ht="30">
      <c r="A61" s="64" t="s">
        <v>804</v>
      </c>
      <c r="B61" s="58"/>
      <c r="C61" s="71" t="s">
        <v>36</v>
      </c>
      <c r="D61" s="71" t="s">
        <v>15</v>
      </c>
      <c r="E61" s="56" t="s">
        <v>230</v>
      </c>
      <c r="F61" s="56"/>
      <c r="G61" s="68">
        <f>SUM(G62)</f>
        <v>1447.3</v>
      </c>
    </row>
    <row r="62" spans="1:7" ht="75">
      <c r="A62" s="72" t="s">
        <v>231</v>
      </c>
      <c r="B62" s="73"/>
      <c r="C62" s="71" t="s">
        <v>36</v>
      </c>
      <c r="D62" s="71" t="s">
        <v>15</v>
      </c>
      <c r="E62" s="71" t="s">
        <v>232</v>
      </c>
      <c r="F62" s="56"/>
      <c r="G62" s="68">
        <f>SUM(G63)</f>
        <v>1447.3</v>
      </c>
    </row>
    <row r="63" spans="1:7" ht="30">
      <c r="A63" s="64" t="s">
        <v>82</v>
      </c>
      <c r="B63" s="58"/>
      <c r="C63" s="71" t="s">
        <v>36</v>
      </c>
      <c r="D63" s="71" t="s">
        <v>15</v>
      </c>
      <c r="E63" s="71" t="s">
        <v>233</v>
      </c>
      <c r="F63" s="56"/>
      <c r="G63" s="68">
        <f>SUM(G64)</f>
        <v>1447.3</v>
      </c>
    </row>
    <row r="64" spans="1:7" ht="30">
      <c r="A64" s="64" t="s">
        <v>234</v>
      </c>
      <c r="B64" s="58"/>
      <c r="C64" s="71" t="s">
        <v>36</v>
      </c>
      <c r="D64" s="71" t="s">
        <v>15</v>
      </c>
      <c r="E64" s="71" t="s">
        <v>235</v>
      </c>
      <c r="F64" s="56"/>
      <c r="G64" s="68">
        <f>SUM(G65:G66)</f>
        <v>1447.3</v>
      </c>
    </row>
    <row r="65" spans="1:7" ht="45">
      <c r="A65" s="67" t="s">
        <v>53</v>
      </c>
      <c r="B65" s="58"/>
      <c r="C65" s="71" t="s">
        <v>36</v>
      </c>
      <c r="D65" s="71" t="s">
        <v>15</v>
      </c>
      <c r="E65" s="71" t="s">
        <v>235</v>
      </c>
      <c r="F65" s="71" t="s">
        <v>93</v>
      </c>
      <c r="G65" s="68">
        <v>1423.7</v>
      </c>
    </row>
    <row r="66" spans="1:7" ht="30">
      <c r="A66" s="64" t="s">
        <v>54</v>
      </c>
      <c r="B66" s="58"/>
      <c r="C66" s="71" t="s">
        <v>36</v>
      </c>
      <c r="D66" s="71" t="s">
        <v>15</v>
      </c>
      <c r="E66" s="71" t="s">
        <v>235</v>
      </c>
      <c r="F66" s="71" t="s">
        <v>95</v>
      </c>
      <c r="G66" s="68">
        <v>23.6</v>
      </c>
    </row>
    <row r="67" spans="1:7" ht="30">
      <c r="A67" s="64" t="s">
        <v>753</v>
      </c>
      <c r="B67" s="74"/>
      <c r="C67" s="71" t="s">
        <v>36</v>
      </c>
      <c r="D67" s="71" t="s">
        <v>15</v>
      </c>
      <c r="E67" s="71" t="s">
        <v>243</v>
      </c>
      <c r="F67" s="56"/>
      <c r="G67" s="68">
        <f>SUM(G68)</f>
        <v>378.1</v>
      </c>
    </row>
    <row r="68" spans="1:7" ht="75">
      <c r="A68" s="72" t="s">
        <v>231</v>
      </c>
      <c r="B68" s="74"/>
      <c r="C68" s="71" t="s">
        <v>36</v>
      </c>
      <c r="D68" s="71" t="s">
        <v>15</v>
      </c>
      <c r="E68" s="56" t="s">
        <v>478</v>
      </c>
      <c r="F68" s="56"/>
      <c r="G68" s="68">
        <f>SUM(G69)</f>
        <v>378.1</v>
      </c>
    </row>
    <row r="69" spans="1:7" ht="15">
      <c r="A69" s="64" t="s">
        <v>240</v>
      </c>
      <c r="B69" s="74"/>
      <c r="C69" s="71" t="s">
        <v>36</v>
      </c>
      <c r="D69" s="71" t="s">
        <v>15</v>
      </c>
      <c r="E69" s="56" t="s">
        <v>479</v>
      </c>
      <c r="F69" s="56"/>
      <c r="G69" s="68">
        <f>SUM(G70:G71)</f>
        <v>378.1</v>
      </c>
    </row>
    <row r="70" spans="1:7" ht="45">
      <c r="A70" s="67" t="s">
        <v>53</v>
      </c>
      <c r="B70" s="74"/>
      <c r="C70" s="71" t="s">
        <v>36</v>
      </c>
      <c r="D70" s="71" t="s">
        <v>15</v>
      </c>
      <c r="E70" s="56" t="s">
        <v>479</v>
      </c>
      <c r="F70" s="56">
        <v>100</v>
      </c>
      <c r="G70" s="68">
        <v>352.6</v>
      </c>
    </row>
    <row r="71" spans="1:7" ht="30">
      <c r="A71" s="64" t="s">
        <v>54</v>
      </c>
      <c r="B71" s="74"/>
      <c r="C71" s="71" t="s">
        <v>36</v>
      </c>
      <c r="D71" s="71" t="s">
        <v>15</v>
      </c>
      <c r="E71" s="56" t="s">
        <v>479</v>
      </c>
      <c r="F71" s="71" t="s">
        <v>95</v>
      </c>
      <c r="G71" s="68">
        <v>25.5</v>
      </c>
    </row>
    <row r="72" spans="1:7" ht="30">
      <c r="A72" s="72" t="s">
        <v>754</v>
      </c>
      <c r="B72" s="73"/>
      <c r="C72" s="71" t="s">
        <v>36</v>
      </c>
      <c r="D72" s="71" t="s">
        <v>15</v>
      </c>
      <c r="E72" s="56" t="s">
        <v>226</v>
      </c>
      <c r="F72" s="56"/>
      <c r="G72" s="68">
        <f>SUM(G73)</f>
        <v>114470.1</v>
      </c>
    </row>
    <row r="73" spans="1:7" ht="30">
      <c r="A73" s="64" t="s">
        <v>82</v>
      </c>
      <c r="B73" s="58"/>
      <c r="C73" s="71" t="s">
        <v>36</v>
      </c>
      <c r="D73" s="71" t="s">
        <v>15</v>
      </c>
      <c r="E73" s="71" t="s">
        <v>227</v>
      </c>
      <c r="F73" s="71"/>
      <c r="G73" s="68">
        <f>SUM(G74)</f>
        <v>114470.1</v>
      </c>
    </row>
    <row r="74" spans="1:7" ht="15">
      <c r="A74" s="64" t="s">
        <v>84</v>
      </c>
      <c r="B74" s="58"/>
      <c r="C74" s="71" t="s">
        <v>36</v>
      </c>
      <c r="D74" s="71" t="s">
        <v>15</v>
      </c>
      <c r="E74" s="71" t="s">
        <v>236</v>
      </c>
      <c r="F74" s="71"/>
      <c r="G74" s="68">
        <f>SUM(G75:G77)</f>
        <v>114470.1</v>
      </c>
    </row>
    <row r="75" spans="1:7" ht="45">
      <c r="A75" s="67" t="s">
        <v>53</v>
      </c>
      <c r="B75" s="58"/>
      <c r="C75" s="71" t="s">
        <v>36</v>
      </c>
      <c r="D75" s="71" t="s">
        <v>15</v>
      </c>
      <c r="E75" s="71" t="s">
        <v>236</v>
      </c>
      <c r="F75" s="71" t="s">
        <v>93</v>
      </c>
      <c r="G75" s="68">
        <v>114377</v>
      </c>
    </row>
    <row r="76" spans="1:7" ht="29.25" customHeight="1">
      <c r="A76" s="64" t="s">
        <v>54</v>
      </c>
      <c r="B76" s="58"/>
      <c r="C76" s="71" t="s">
        <v>36</v>
      </c>
      <c r="D76" s="71" t="s">
        <v>15</v>
      </c>
      <c r="E76" s="71" t="s">
        <v>236</v>
      </c>
      <c r="F76" s="71" t="s">
        <v>95</v>
      </c>
      <c r="G76" s="68">
        <v>93.1</v>
      </c>
    </row>
    <row r="77" spans="1:7" ht="15" hidden="1">
      <c r="A77" s="64" t="s">
        <v>44</v>
      </c>
      <c r="B77" s="58"/>
      <c r="C77" s="71" t="s">
        <v>36</v>
      </c>
      <c r="D77" s="71" t="s">
        <v>15</v>
      </c>
      <c r="E77" s="71" t="s">
        <v>236</v>
      </c>
      <c r="F77" s="71" t="s">
        <v>103</v>
      </c>
      <c r="G77" s="68">
        <v>0</v>
      </c>
    </row>
    <row r="78" spans="1:7" ht="15">
      <c r="A78" s="64" t="s">
        <v>204</v>
      </c>
      <c r="B78" s="58"/>
      <c r="C78" s="71" t="s">
        <v>36</v>
      </c>
      <c r="D78" s="71" t="s">
        <v>15</v>
      </c>
      <c r="E78" s="71" t="s">
        <v>205</v>
      </c>
      <c r="F78" s="71"/>
      <c r="G78" s="68">
        <f>SUM(G79)</f>
        <v>99.19999999999999</v>
      </c>
    </row>
    <row r="79" spans="1:7" ht="75">
      <c r="A79" s="72" t="s">
        <v>231</v>
      </c>
      <c r="B79" s="73"/>
      <c r="C79" s="71" t="s">
        <v>36</v>
      </c>
      <c r="D79" s="71" t="s">
        <v>15</v>
      </c>
      <c r="E79" s="71" t="s">
        <v>237</v>
      </c>
      <c r="F79" s="71"/>
      <c r="G79" s="68">
        <f>SUM(G80+G83)</f>
        <v>99.19999999999999</v>
      </c>
    </row>
    <row r="80" spans="1:7" ht="30">
      <c r="A80" s="64" t="s">
        <v>238</v>
      </c>
      <c r="B80" s="58"/>
      <c r="C80" s="71" t="s">
        <v>36</v>
      </c>
      <c r="D80" s="71" t="s">
        <v>15</v>
      </c>
      <c r="E80" s="71" t="s">
        <v>239</v>
      </c>
      <c r="F80" s="56"/>
      <c r="G80" s="68">
        <f>SUM(G81:G82)</f>
        <v>99.19999999999999</v>
      </c>
    </row>
    <row r="81" spans="1:7" ht="45">
      <c r="A81" s="67" t="s">
        <v>53</v>
      </c>
      <c r="B81" s="58"/>
      <c r="C81" s="71" t="s">
        <v>36</v>
      </c>
      <c r="D81" s="71" t="s">
        <v>15</v>
      </c>
      <c r="E81" s="71" t="s">
        <v>239</v>
      </c>
      <c r="F81" s="71" t="s">
        <v>93</v>
      </c>
      <c r="G81" s="68">
        <v>88.6</v>
      </c>
    </row>
    <row r="82" spans="1:7" ht="27.75" customHeight="1">
      <c r="A82" s="64" t="s">
        <v>54</v>
      </c>
      <c r="B82" s="58"/>
      <c r="C82" s="71" t="s">
        <v>36</v>
      </c>
      <c r="D82" s="71" t="s">
        <v>15</v>
      </c>
      <c r="E82" s="71" t="s">
        <v>239</v>
      </c>
      <c r="F82" s="71" t="s">
        <v>95</v>
      </c>
      <c r="G82" s="68">
        <v>10.6</v>
      </c>
    </row>
    <row r="83" spans="1:7" ht="45" hidden="1">
      <c r="A83" s="64" t="s">
        <v>480</v>
      </c>
      <c r="B83" s="75"/>
      <c r="C83" s="71" t="s">
        <v>36</v>
      </c>
      <c r="D83" s="71" t="s">
        <v>15</v>
      </c>
      <c r="E83" s="71" t="s">
        <v>481</v>
      </c>
      <c r="F83" s="56"/>
      <c r="G83" s="68">
        <f>SUM(G84:G85)</f>
        <v>0</v>
      </c>
    </row>
    <row r="84" spans="1:7" ht="45" hidden="1">
      <c r="A84" s="67" t="s">
        <v>53</v>
      </c>
      <c r="B84" s="75"/>
      <c r="C84" s="71" t="s">
        <v>36</v>
      </c>
      <c r="D84" s="71" t="s">
        <v>15</v>
      </c>
      <c r="E84" s="71" t="s">
        <v>481</v>
      </c>
      <c r="F84" s="71" t="s">
        <v>93</v>
      </c>
      <c r="G84" s="68"/>
    </row>
    <row r="85" spans="1:7" ht="30" hidden="1">
      <c r="A85" s="64" t="s">
        <v>54</v>
      </c>
      <c r="B85" s="75"/>
      <c r="C85" s="71" t="s">
        <v>36</v>
      </c>
      <c r="D85" s="71" t="s">
        <v>15</v>
      </c>
      <c r="E85" s="71" t="s">
        <v>481</v>
      </c>
      <c r="F85" s="71" t="s">
        <v>95</v>
      </c>
      <c r="G85" s="68"/>
    </row>
    <row r="86" spans="1:7" ht="15">
      <c r="A86" s="64" t="s">
        <v>179</v>
      </c>
      <c r="B86" s="58"/>
      <c r="C86" s="71" t="s">
        <v>36</v>
      </c>
      <c r="D86" s="71" t="s">
        <v>180</v>
      </c>
      <c r="E86" s="71"/>
      <c r="F86" s="71"/>
      <c r="G86" s="68">
        <f>SUM(G87)</f>
        <v>158.2</v>
      </c>
    </row>
    <row r="87" spans="1:7" ht="15">
      <c r="A87" s="64" t="s">
        <v>210</v>
      </c>
      <c r="B87" s="58"/>
      <c r="C87" s="71" t="s">
        <v>36</v>
      </c>
      <c r="D87" s="71" t="s">
        <v>180</v>
      </c>
      <c r="E87" s="71" t="s">
        <v>205</v>
      </c>
      <c r="F87" s="71"/>
      <c r="G87" s="68">
        <f>SUM(G88)</f>
        <v>158.2</v>
      </c>
    </row>
    <row r="88" spans="1:7" ht="75">
      <c r="A88" s="72" t="s">
        <v>231</v>
      </c>
      <c r="B88" s="73"/>
      <c r="C88" s="71" t="s">
        <v>36</v>
      </c>
      <c r="D88" s="71" t="s">
        <v>180</v>
      </c>
      <c r="E88" s="71" t="s">
        <v>237</v>
      </c>
      <c r="F88" s="71"/>
      <c r="G88" s="68">
        <f>SUM(G89)</f>
        <v>158.2</v>
      </c>
    </row>
    <row r="89" spans="1:7" ht="45">
      <c r="A89" s="64" t="s">
        <v>241</v>
      </c>
      <c r="B89" s="58"/>
      <c r="C89" s="71" t="s">
        <v>36</v>
      </c>
      <c r="D89" s="71" t="s">
        <v>180</v>
      </c>
      <c r="E89" s="71" t="s">
        <v>242</v>
      </c>
      <c r="F89" s="71"/>
      <c r="G89" s="68">
        <f>SUM(G90)</f>
        <v>158.2</v>
      </c>
    </row>
    <row r="90" spans="1:7" ht="15">
      <c r="A90" s="64" t="s">
        <v>94</v>
      </c>
      <c r="B90" s="58"/>
      <c r="C90" s="71" t="s">
        <v>36</v>
      </c>
      <c r="D90" s="71" t="s">
        <v>180</v>
      </c>
      <c r="E90" s="71" t="s">
        <v>242</v>
      </c>
      <c r="F90" s="71" t="s">
        <v>95</v>
      </c>
      <c r="G90" s="68">
        <v>158.2</v>
      </c>
    </row>
    <row r="91" spans="1:7" ht="15">
      <c r="A91" s="64" t="s">
        <v>97</v>
      </c>
      <c r="B91" s="58"/>
      <c r="C91" s="71" t="s">
        <v>36</v>
      </c>
      <c r="D91" s="71" t="s">
        <v>98</v>
      </c>
      <c r="E91" s="71"/>
      <c r="F91" s="56"/>
      <c r="G91" s="68">
        <f>SUM(G92+G94+G97+G108+G119+G121+G125+G127+G136)</f>
        <v>81385.90000000001</v>
      </c>
    </row>
    <row r="92" spans="1:7" ht="30" hidden="1">
      <c r="A92" s="64" t="s">
        <v>785</v>
      </c>
      <c r="B92" s="58"/>
      <c r="C92" s="71" t="s">
        <v>36</v>
      </c>
      <c r="D92" s="71" t="s">
        <v>98</v>
      </c>
      <c r="E92" s="71" t="s">
        <v>243</v>
      </c>
      <c r="F92" s="56"/>
      <c r="G92" s="68">
        <f>SUM(G93)</f>
        <v>0</v>
      </c>
    </row>
    <row r="93" spans="1:7" ht="15" hidden="1">
      <c r="A93" s="64" t="s">
        <v>94</v>
      </c>
      <c r="B93" s="58"/>
      <c r="C93" s="71" t="s">
        <v>36</v>
      </c>
      <c r="D93" s="71" t="s">
        <v>98</v>
      </c>
      <c r="E93" s="56" t="s">
        <v>243</v>
      </c>
      <c r="F93" s="56">
        <v>200</v>
      </c>
      <c r="G93" s="68"/>
    </row>
    <row r="94" spans="1:7" ht="30">
      <c r="A94" s="64" t="s">
        <v>793</v>
      </c>
      <c r="B94" s="58"/>
      <c r="C94" s="71" t="s">
        <v>36</v>
      </c>
      <c r="D94" s="71" t="s">
        <v>98</v>
      </c>
      <c r="E94" s="71" t="s">
        <v>244</v>
      </c>
      <c r="F94" s="56"/>
      <c r="G94" s="68">
        <f>SUM(G95:G96)</f>
        <v>150</v>
      </c>
    </row>
    <row r="95" spans="1:7" ht="30">
      <c r="A95" s="64" t="s">
        <v>54</v>
      </c>
      <c r="B95" s="58"/>
      <c r="C95" s="71" t="s">
        <v>36</v>
      </c>
      <c r="D95" s="71" t="s">
        <v>98</v>
      </c>
      <c r="E95" s="56" t="s">
        <v>244</v>
      </c>
      <c r="F95" s="56">
        <v>200</v>
      </c>
      <c r="G95" s="68">
        <v>150</v>
      </c>
    </row>
    <row r="96" spans="1:7" ht="15" hidden="1">
      <c r="A96" s="64" t="s">
        <v>24</v>
      </c>
      <c r="B96" s="58"/>
      <c r="C96" s="71" t="s">
        <v>36</v>
      </c>
      <c r="D96" s="71" t="s">
        <v>98</v>
      </c>
      <c r="E96" s="56" t="s">
        <v>244</v>
      </c>
      <c r="F96" s="56">
        <v>800</v>
      </c>
      <c r="G96" s="68"/>
    </row>
    <row r="97" spans="1:7" ht="30">
      <c r="A97" s="72" t="s">
        <v>752</v>
      </c>
      <c r="B97" s="73"/>
      <c r="C97" s="71" t="s">
        <v>36</v>
      </c>
      <c r="D97" s="71" t="s">
        <v>98</v>
      </c>
      <c r="E97" s="56" t="s">
        <v>226</v>
      </c>
      <c r="F97" s="56"/>
      <c r="G97" s="68">
        <f>SUM(G98)</f>
        <v>42616.8</v>
      </c>
    </row>
    <row r="98" spans="1:7" ht="30">
      <c r="A98" s="64" t="s">
        <v>82</v>
      </c>
      <c r="B98" s="58"/>
      <c r="C98" s="71" t="s">
        <v>36</v>
      </c>
      <c r="D98" s="71" t="s">
        <v>98</v>
      </c>
      <c r="E98" s="71" t="s">
        <v>227</v>
      </c>
      <c r="F98" s="56"/>
      <c r="G98" s="68">
        <f>SUM(G99+G102+G104)</f>
        <v>42616.8</v>
      </c>
    </row>
    <row r="99" spans="1:7" ht="15">
      <c r="A99" s="64" t="s">
        <v>99</v>
      </c>
      <c r="B99" s="58"/>
      <c r="C99" s="71" t="s">
        <v>36</v>
      </c>
      <c r="D99" s="71" t="s">
        <v>98</v>
      </c>
      <c r="E99" s="56" t="s">
        <v>245</v>
      </c>
      <c r="F99" s="56"/>
      <c r="G99" s="68">
        <f>SUM(G100:G101)</f>
        <v>4978.2</v>
      </c>
    </row>
    <row r="100" spans="1:7" ht="30">
      <c r="A100" s="64" t="s">
        <v>54</v>
      </c>
      <c r="B100" s="58"/>
      <c r="C100" s="71" t="s">
        <v>36</v>
      </c>
      <c r="D100" s="71" t="s">
        <v>98</v>
      </c>
      <c r="E100" s="56" t="s">
        <v>245</v>
      </c>
      <c r="F100" s="56">
        <v>200</v>
      </c>
      <c r="G100" s="68">
        <v>4931.9</v>
      </c>
    </row>
    <row r="101" spans="1:7" ht="15">
      <c r="A101" s="64" t="s">
        <v>24</v>
      </c>
      <c r="B101" s="58"/>
      <c r="C101" s="71" t="s">
        <v>36</v>
      </c>
      <c r="D101" s="71" t="s">
        <v>98</v>
      </c>
      <c r="E101" s="56" t="s">
        <v>245</v>
      </c>
      <c r="F101" s="56">
        <v>800</v>
      </c>
      <c r="G101" s="68">
        <v>46.3</v>
      </c>
    </row>
    <row r="102" spans="1:7" ht="15">
      <c r="A102" s="64" t="s">
        <v>101</v>
      </c>
      <c r="B102" s="58"/>
      <c r="C102" s="71" t="s">
        <v>36</v>
      </c>
      <c r="D102" s="71" t="s">
        <v>98</v>
      </c>
      <c r="E102" s="56" t="s">
        <v>246</v>
      </c>
      <c r="F102" s="56"/>
      <c r="G102" s="68">
        <f>SUM(G103)</f>
        <v>10824.2</v>
      </c>
    </row>
    <row r="103" spans="1:7" ht="30">
      <c r="A103" s="64" t="s">
        <v>54</v>
      </c>
      <c r="B103" s="58"/>
      <c r="C103" s="71" t="s">
        <v>36</v>
      </c>
      <c r="D103" s="71" t="s">
        <v>98</v>
      </c>
      <c r="E103" s="56" t="s">
        <v>246</v>
      </c>
      <c r="F103" s="56">
        <v>200</v>
      </c>
      <c r="G103" s="68">
        <v>10824.2</v>
      </c>
    </row>
    <row r="104" spans="1:7" ht="15">
      <c r="A104" s="64" t="s">
        <v>102</v>
      </c>
      <c r="B104" s="58"/>
      <c r="C104" s="71" t="s">
        <v>36</v>
      </c>
      <c r="D104" s="71" t="s">
        <v>98</v>
      </c>
      <c r="E104" s="56" t="s">
        <v>247</v>
      </c>
      <c r="F104" s="56"/>
      <c r="G104" s="68">
        <f>SUM(G105:G107)</f>
        <v>26814.4</v>
      </c>
    </row>
    <row r="105" spans="1:7" ht="27.75" customHeight="1">
      <c r="A105" s="64" t="s">
        <v>54</v>
      </c>
      <c r="B105" s="58"/>
      <c r="C105" s="71" t="s">
        <v>36</v>
      </c>
      <c r="D105" s="71" t="s">
        <v>98</v>
      </c>
      <c r="E105" s="56" t="s">
        <v>247</v>
      </c>
      <c r="F105" s="56">
        <v>200</v>
      </c>
      <c r="G105" s="68">
        <v>20350.8</v>
      </c>
    </row>
    <row r="106" spans="1:7" ht="14.25" customHeight="1">
      <c r="A106" s="64" t="s">
        <v>44</v>
      </c>
      <c r="B106" s="58"/>
      <c r="C106" s="71" t="s">
        <v>36</v>
      </c>
      <c r="D106" s="71" t="s">
        <v>98</v>
      </c>
      <c r="E106" s="56" t="s">
        <v>247</v>
      </c>
      <c r="F106" s="56">
        <v>300</v>
      </c>
      <c r="G106" s="68">
        <v>5.7</v>
      </c>
    </row>
    <row r="107" spans="1:7" ht="15">
      <c r="A107" s="64" t="s">
        <v>24</v>
      </c>
      <c r="B107" s="58"/>
      <c r="C107" s="71" t="s">
        <v>36</v>
      </c>
      <c r="D107" s="71" t="s">
        <v>98</v>
      </c>
      <c r="E107" s="56" t="s">
        <v>247</v>
      </c>
      <c r="F107" s="56">
        <v>800</v>
      </c>
      <c r="G107" s="68">
        <v>6457.9</v>
      </c>
    </row>
    <row r="108" spans="1:7" ht="30">
      <c r="A108" s="64" t="s">
        <v>755</v>
      </c>
      <c r="B108" s="58"/>
      <c r="C108" s="71" t="s">
        <v>36</v>
      </c>
      <c r="D108" s="71" t="s">
        <v>98</v>
      </c>
      <c r="E108" s="56" t="s">
        <v>248</v>
      </c>
      <c r="F108" s="56"/>
      <c r="G108" s="68">
        <f>SUM(G109)+G114</f>
        <v>15908.099999999999</v>
      </c>
    </row>
    <row r="109" spans="1:7" ht="30">
      <c r="A109" s="64" t="s">
        <v>249</v>
      </c>
      <c r="B109" s="58"/>
      <c r="C109" s="71" t="s">
        <v>36</v>
      </c>
      <c r="D109" s="71" t="s">
        <v>98</v>
      </c>
      <c r="E109" s="56" t="s">
        <v>250</v>
      </c>
      <c r="F109" s="56"/>
      <c r="G109" s="68">
        <f>SUM(G110)</f>
        <v>15739.3</v>
      </c>
    </row>
    <row r="110" spans="1:7" ht="30">
      <c r="A110" s="64" t="s">
        <v>82</v>
      </c>
      <c r="B110" s="58"/>
      <c r="C110" s="71" t="s">
        <v>36</v>
      </c>
      <c r="D110" s="71" t="s">
        <v>98</v>
      </c>
      <c r="E110" s="56" t="s">
        <v>251</v>
      </c>
      <c r="F110" s="56"/>
      <c r="G110" s="68">
        <f>SUM(G111)</f>
        <v>15739.3</v>
      </c>
    </row>
    <row r="111" spans="1:7" ht="30">
      <c r="A111" s="64" t="s">
        <v>805</v>
      </c>
      <c r="B111" s="58"/>
      <c r="C111" s="71" t="s">
        <v>36</v>
      </c>
      <c r="D111" s="71" t="s">
        <v>98</v>
      </c>
      <c r="E111" s="56" t="s">
        <v>253</v>
      </c>
      <c r="F111" s="56"/>
      <c r="G111" s="68">
        <f>SUM(G112:G113)</f>
        <v>15739.3</v>
      </c>
    </row>
    <row r="112" spans="1:7" ht="30">
      <c r="A112" s="64" t="s">
        <v>54</v>
      </c>
      <c r="B112" s="58"/>
      <c r="C112" s="71" t="s">
        <v>36</v>
      </c>
      <c r="D112" s="71" t="s">
        <v>98</v>
      </c>
      <c r="E112" s="56" t="s">
        <v>253</v>
      </c>
      <c r="F112" s="56">
        <v>200</v>
      </c>
      <c r="G112" s="68">
        <f>19835.1-4115.8</f>
        <v>15719.3</v>
      </c>
    </row>
    <row r="113" spans="1:7" ht="15">
      <c r="A113" s="64" t="s">
        <v>24</v>
      </c>
      <c r="B113" s="58"/>
      <c r="C113" s="71" t="s">
        <v>36</v>
      </c>
      <c r="D113" s="71" t="s">
        <v>98</v>
      </c>
      <c r="E113" s="56" t="s">
        <v>253</v>
      </c>
      <c r="F113" s="56">
        <v>800</v>
      </c>
      <c r="G113" s="68">
        <v>20</v>
      </c>
    </row>
    <row r="114" spans="1:7" ht="30">
      <c r="A114" s="64" t="s">
        <v>254</v>
      </c>
      <c r="B114" s="58"/>
      <c r="C114" s="71" t="s">
        <v>36</v>
      </c>
      <c r="D114" s="71" t="s">
        <v>98</v>
      </c>
      <c r="E114" s="56" t="s">
        <v>255</v>
      </c>
      <c r="F114" s="56"/>
      <c r="G114" s="68">
        <f>SUM(G115)</f>
        <v>168.8</v>
      </c>
    </row>
    <row r="115" spans="1:7" ht="30">
      <c r="A115" s="64" t="s">
        <v>82</v>
      </c>
      <c r="B115" s="58"/>
      <c r="C115" s="71" t="s">
        <v>36</v>
      </c>
      <c r="D115" s="71" t="s">
        <v>98</v>
      </c>
      <c r="E115" s="56" t="s">
        <v>256</v>
      </c>
      <c r="F115" s="56"/>
      <c r="G115" s="68">
        <f>SUM(G116)</f>
        <v>168.8</v>
      </c>
    </row>
    <row r="116" spans="1:7" ht="45" customHeight="1">
      <c r="A116" s="64" t="s">
        <v>805</v>
      </c>
      <c r="B116" s="58"/>
      <c r="C116" s="71" t="s">
        <v>36</v>
      </c>
      <c r="D116" s="71" t="s">
        <v>98</v>
      </c>
      <c r="E116" s="56" t="s">
        <v>257</v>
      </c>
      <c r="F116" s="56"/>
      <c r="G116" s="68">
        <f>SUM(G117:G118)</f>
        <v>168.8</v>
      </c>
    </row>
    <row r="117" spans="1:7" ht="28.5" customHeight="1">
      <c r="A117" s="64" t="s">
        <v>54</v>
      </c>
      <c r="B117" s="58"/>
      <c r="C117" s="71" t="s">
        <v>36</v>
      </c>
      <c r="D117" s="71" t="s">
        <v>98</v>
      </c>
      <c r="E117" s="56" t="s">
        <v>257</v>
      </c>
      <c r="F117" s="56">
        <v>200</v>
      </c>
      <c r="G117" s="68">
        <v>168.8</v>
      </c>
    </row>
    <row r="118" spans="1:7" ht="15" hidden="1">
      <c r="A118" s="64" t="s">
        <v>24</v>
      </c>
      <c r="B118" s="58"/>
      <c r="C118" s="71" t="s">
        <v>36</v>
      </c>
      <c r="D118" s="71" t="s">
        <v>98</v>
      </c>
      <c r="E118" s="56" t="s">
        <v>257</v>
      </c>
      <c r="F118" s="56">
        <v>800</v>
      </c>
      <c r="G118" s="68"/>
    </row>
    <row r="119" spans="1:7" ht="30" hidden="1">
      <c r="A119" s="64" t="s">
        <v>258</v>
      </c>
      <c r="B119" s="58"/>
      <c r="C119" s="71" t="s">
        <v>36</v>
      </c>
      <c r="D119" s="71" t="s">
        <v>98</v>
      </c>
      <c r="E119" s="56" t="s">
        <v>259</v>
      </c>
      <c r="F119" s="56"/>
      <c r="G119" s="68">
        <f>SUM(G120)</f>
        <v>0</v>
      </c>
    </row>
    <row r="120" spans="1:7" ht="15" hidden="1">
      <c r="A120" s="64" t="s">
        <v>94</v>
      </c>
      <c r="B120" s="58"/>
      <c r="C120" s="71" t="s">
        <v>36</v>
      </c>
      <c r="D120" s="71" t="s">
        <v>98</v>
      </c>
      <c r="E120" s="56" t="s">
        <v>259</v>
      </c>
      <c r="F120" s="56">
        <v>200</v>
      </c>
      <c r="G120" s="68"/>
    </row>
    <row r="121" spans="1:7" ht="27.75" customHeight="1">
      <c r="A121" s="64" t="s">
        <v>756</v>
      </c>
      <c r="B121" s="58"/>
      <c r="C121" s="71" t="s">
        <v>36</v>
      </c>
      <c r="D121" s="71" t="s">
        <v>98</v>
      </c>
      <c r="E121" s="56" t="s">
        <v>260</v>
      </c>
      <c r="F121" s="56"/>
      <c r="G121" s="68">
        <f>SUM(G122:G124)</f>
        <v>414.4</v>
      </c>
    </row>
    <row r="122" spans="1:7" ht="45" hidden="1">
      <c r="A122" s="67" t="s">
        <v>53</v>
      </c>
      <c r="B122" s="58"/>
      <c r="C122" s="71" t="s">
        <v>36</v>
      </c>
      <c r="D122" s="71" t="s">
        <v>98</v>
      </c>
      <c r="E122" s="56" t="s">
        <v>260</v>
      </c>
      <c r="F122" s="56">
        <v>100</v>
      </c>
      <c r="G122" s="68"/>
    </row>
    <row r="123" spans="1:7" ht="30">
      <c r="A123" s="64" t="s">
        <v>54</v>
      </c>
      <c r="B123" s="58"/>
      <c r="C123" s="71" t="s">
        <v>36</v>
      </c>
      <c r="D123" s="71" t="s">
        <v>98</v>
      </c>
      <c r="E123" s="56" t="s">
        <v>260</v>
      </c>
      <c r="F123" s="56">
        <v>200</v>
      </c>
      <c r="G123" s="68">
        <v>264.4</v>
      </c>
    </row>
    <row r="124" spans="1:7" ht="15">
      <c r="A124" s="64" t="s">
        <v>44</v>
      </c>
      <c r="B124" s="58"/>
      <c r="C124" s="71" t="s">
        <v>36</v>
      </c>
      <c r="D124" s="71" t="s">
        <v>98</v>
      </c>
      <c r="E124" s="56" t="s">
        <v>260</v>
      </c>
      <c r="F124" s="56">
        <v>300</v>
      </c>
      <c r="G124" s="68">
        <v>150</v>
      </c>
    </row>
    <row r="125" spans="1:7" ht="15">
      <c r="A125" s="64" t="s">
        <v>757</v>
      </c>
      <c r="B125" s="58"/>
      <c r="C125" s="71" t="s">
        <v>36</v>
      </c>
      <c r="D125" s="71" t="s">
        <v>98</v>
      </c>
      <c r="E125" s="56" t="s">
        <v>261</v>
      </c>
      <c r="F125" s="56"/>
      <c r="G125" s="68">
        <f>SUM(G126)</f>
        <v>135</v>
      </c>
    </row>
    <row r="126" spans="1:7" ht="30">
      <c r="A126" s="64" t="s">
        <v>54</v>
      </c>
      <c r="B126" s="58"/>
      <c r="C126" s="71" t="s">
        <v>36</v>
      </c>
      <c r="D126" s="71" t="s">
        <v>98</v>
      </c>
      <c r="E126" s="56" t="s">
        <v>261</v>
      </c>
      <c r="F126" s="56">
        <v>200</v>
      </c>
      <c r="G126" s="68">
        <f>135</f>
        <v>135</v>
      </c>
    </row>
    <row r="127" spans="1:7" ht="30">
      <c r="A127" s="64" t="s">
        <v>758</v>
      </c>
      <c r="B127" s="58"/>
      <c r="C127" s="71" t="s">
        <v>36</v>
      </c>
      <c r="D127" s="71" t="s">
        <v>98</v>
      </c>
      <c r="E127" s="56" t="s">
        <v>262</v>
      </c>
      <c r="F127" s="56"/>
      <c r="G127" s="68">
        <f>SUM(G128+G131)+G133</f>
        <v>4542.900000000001</v>
      </c>
    </row>
    <row r="128" spans="1:7" ht="75">
      <c r="A128" s="72" t="s">
        <v>231</v>
      </c>
      <c r="B128" s="58"/>
      <c r="C128" s="71" t="s">
        <v>36</v>
      </c>
      <c r="D128" s="71" t="s">
        <v>98</v>
      </c>
      <c r="E128" s="56" t="s">
        <v>483</v>
      </c>
      <c r="F128" s="56"/>
      <c r="G128" s="68">
        <f>SUM(G129)</f>
        <v>156.8</v>
      </c>
    </row>
    <row r="129" spans="1:7" ht="30">
      <c r="A129" s="64" t="s">
        <v>482</v>
      </c>
      <c r="B129" s="58"/>
      <c r="C129" s="71" t="s">
        <v>36</v>
      </c>
      <c r="D129" s="71" t="s">
        <v>98</v>
      </c>
      <c r="E129" s="56" t="s">
        <v>484</v>
      </c>
      <c r="F129" s="56"/>
      <c r="G129" s="68">
        <f>SUM(G130)</f>
        <v>156.8</v>
      </c>
    </row>
    <row r="130" spans="1:7" ht="30">
      <c r="A130" s="64" t="s">
        <v>264</v>
      </c>
      <c r="B130" s="58"/>
      <c r="C130" s="71" t="s">
        <v>36</v>
      </c>
      <c r="D130" s="71" t="s">
        <v>98</v>
      </c>
      <c r="E130" s="56" t="s">
        <v>484</v>
      </c>
      <c r="F130" s="56">
        <v>600</v>
      </c>
      <c r="G130" s="68">
        <v>156.8</v>
      </c>
    </row>
    <row r="131" spans="1:7" ht="45">
      <c r="A131" s="64" t="s">
        <v>28</v>
      </c>
      <c r="B131" s="58"/>
      <c r="C131" s="71" t="s">
        <v>36</v>
      </c>
      <c r="D131" s="71" t="s">
        <v>98</v>
      </c>
      <c r="E131" s="56" t="s">
        <v>263</v>
      </c>
      <c r="F131" s="56"/>
      <c r="G131" s="68">
        <f>SUM(G132)</f>
        <v>4386.1</v>
      </c>
    </row>
    <row r="132" spans="1:7" ht="30">
      <c r="A132" s="64" t="s">
        <v>264</v>
      </c>
      <c r="B132" s="58"/>
      <c r="C132" s="71" t="s">
        <v>36</v>
      </c>
      <c r="D132" s="71" t="s">
        <v>98</v>
      </c>
      <c r="E132" s="56" t="s">
        <v>263</v>
      </c>
      <c r="F132" s="56">
        <v>600</v>
      </c>
      <c r="G132" s="76">
        <f>3723.8+662.3</f>
        <v>4386.1</v>
      </c>
    </row>
    <row r="133" spans="1:7" ht="15" hidden="1">
      <c r="A133" s="64" t="s">
        <v>159</v>
      </c>
      <c r="B133" s="58"/>
      <c r="C133" s="71" t="s">
        <v>36</v>
      </c>
      <c r="D133" s="71" t="s">
        <v>98</v>
      </c>
      <c r="E133" s="56" t="s">
        <v>669</v>
      </c>
      <c r="F133" s="56"/>
      <c r="G133" s="76">
        <f>SUM(G134)</f>
        <v>0</v>
      </c>
    </row>
    <row r="134" spans="1:7" ht="15" hidden="1">
      <c r="A134" s="77" t="s">
        <v>611</v>
      </c>
      <c r="B134" s="58"/>
      <c r="C134" s="71" t="s">
        <v>36</v>
      </c>
      <c r="D134" s="71" t="s">
        <v>98</v>
      </c>
      <c r="E134" s="56" t="s">
        <v>670</v>
      </c>
      <c r="F134" s="56"/>
      <c r="G134" s="76">
        <f>SUM(G135)</f>
        <v>0</v>
      </c>
    </row>
    <row r="135" spans="1:7" ht="30" hidden="1">
      <c r="A135" s="64" t="s">
        <v>264</v>
      </c>
      <c r="B135" s="58"/>
      <c r="C135" s="71" t="s">
        <v>36</v>
      </c>
      <c r="D135" s="71" t="s">
        <v>98</v>
      </c>
      <c r="E135" s="56" t="s">
        <v>670</v>
      </c>
      <c r="F135" s="56">
        <v>600</v>
      </c>
      <c r="G135" s="76"/>
    </row>
    <row r="136" spans="1:7" ht="15">
      <c r="A136" s="66" t="s">
        <v>204</v>
      </c>
      <c r="B136" s="58"/>
      <c r="C136" s="71" t="s">
        <v>36</v>
      </c>
      <c r="D136" s="71" t="s">
        <v>98</v>
      </c>
      <c r="E136" s="56" t="s">
        <v>205</v>
      </c>
      <c r="F136" s="56"/>
      <c r="G136" s="68">
        <f>G137</f>
        <v>17618.7</v>
      </c>
    </row>
    <row r="137" spans="1:7" ht="15">
      <c r="A137" s="66" t="s">
        <v>102</v>
      </c>
      <c r="B137" s="58"/>
      <c r="C137" s="71" t="s">
        <v>36</v>
      </c>
      <c r="D137" s="71" t="s">
        <v>98</v>
      </c>
      <c r="E137" s="56" t="s">
        <v>113</v>
      </c>
      <c r="F137" s="56"/>
      <c r="G137" s="68">
        <f>SUM(G138:G139)</f>
        <v>17618.7</v>
      </c>
    </row>
    <row r="138" spans="1:7" ht="30">
      <c r="A138" s="64" t="s">
        <v>54</v>
      </c>
      <c r="B138" s="58"/>
      <c r="C138" s="71" t="s">
        <v>36</v>
      </c>
      <c r="D138" s="71" t="s">
        <v>98</v>
      </c>
      <c r="E138" s="56" t="s">
        <v>113</v>
      </c>
      <c r="F138" s="56">
        <v>200</v>
      </c>
      <c r="G138" s="68">
        <v>383.4</v>
      </c>
    </row>
    <row r="139" spans="1:7" ht="15">
      <c r="A139" s="64" t="s">
        <v>24</v>
      </c>
      <c r="B139" s="58"/>
      <c r="C139" s="71" t="s">
        <v>36</v>
      </c>
      <c r="D139" s="71" t="s">
        <v>98</v>
      </c>
      <c r="E139" s="56" t="s">
        <v>113</v>
      </c>
      <c r="F139" s="56">
        <v>800</v>
      </c>
      <c r="G139" s="68">
        <f>17235.1+0.2</f>
        <v>17235.3</v>
      </c>
    </row>
    <row r="140" spans="1:7" ht="15">
      <c r="A140" s="64" t="s">
        <v>265</v>
      </c>
      <c r="B140" s="58"/>
      <c r="C140" s="71" t="s">
        <v>56</v>
      </c>
      <c r="D140" s="71"/>
      <c r="E140" s="71"/>
      <c r="F140" s="71"/>
      <c r="G140" s="68">
        <f>SUM(G141)+G148</f>
        <v>25631.299999999996</v>
      </c>
    </row>
    <row r="141" spans="1:7" ht="15">
      <c r="A141" s="78" t="s">
        <v>182</v>
      </c>
      <c r="B141" s="56"/>
      <c r="C141" s="71" t="s">
        <v>56</v>
      </c>
      <c r="D141" s="71" t="s">
        <v>15</v>
      </c>
      <c r="E141" s="71"/>
      <c r="F141" s="71"/>
      <c r="G141" s="68">
        <f>SUM(G142)</f>
        <v>6856.9</v>
      </c>
    </row>
    <row r="142" spans="1:7" ht="45">
      <c r="A142" s="64" t="s">
        <v>844</v>
      </c>
      <c r="B142" s="58"/>
      <c r="C142" s="71" t="s">
        <v>56</v>
      </c>
      <c r="D142" s="71" t="s">
        <v>15</v>
      </c>
      <c r="E142" s="71" t="s">
        <v>496</v>
      </c>
      <c r="F142" s="71"/>
      <c r="G142" s="68">
        <f>SUM(G143)</f>
        <v>6856.9</v>
      </c>
    </row>
    <row r="143" spans="1:7" ht="75">
      <c r="A143" s="72" t="s">
        <v>231</v>
      </c>
      <c r="B143" s="73"/>
      <c r="C143" s="71" t="s">
        <v>56</v>
      </c>
      <c r="D143" s="71" t="s">
        <v>15</v>
      </c>
      <c r="E143" s="71" t="s">
        <v>497</v>
      </c>
      <c r="F143" s="71"/>
      <c r="G143" s="68">
        <f>SUM(G144)</f>
        <v>6856.9</v>
      </c>
    </row>
    <row r="144" spans="1:7" ht="30">
      <c r="A144" s="64" t="s">
        <v>266</v>
      </c>
      <c r="B144" s="58"/>
      <c r="C144" s="71" t="s">
        <v>56</v>
      </c>
      <c r="D144" s="71" t="s">
        <v>15</v>
      </c>
      <c r="E144" s="71" t="s">
        <v>498</v>
      </c>
      <c r="F144" s="71"/>
      <c r="G144" s="68">
        <f>SUM(G145:G147)</f>
        <v>6856.9</v>
      </c>
    </row>
    <row r="145" spans="1:7" ht="45">
      <c r="A145" s="67" t="s">
        <v>53</v>
      </c>
      <c r="B145" s="58"/>
      <c r="C145" s="71" t="s">
        <v>56</v>
      </c>
      <c r="D145" s="71" t="s">
        <v>15</v>
      </c>
      <c r="E145" s="71" t="s">
        <v>498</v>
      </c>
      <c r="F145" s="71" t="s">
        <v>93</v>
      </c>
      <c r="G145" s="68">
        <v>4231.9</v>
      </c>
    </row>
    <row r="146" spans="1:7" ht="30">
      <c r="A146" s="64" t="s">
        <v>54</v>
      </c>
      <c r="B146" s="58"/>
      <c r="C146" s="71" t="s">
        <v>56</v>
      </c>
      <c r="D146" s="71" t="s">
        <v>15</v>
      </c>
      <c r="E146" s="71" t="s">
        <v>498</v>
      </c>
      <c r="F146" s="71" t="s">
        <v>95</v>
      </c>
      <c r="G146" s="68">
        <v>2527</v>
      </c>
    </row>
    <row r="147" spans="1:7" ht="15">
      <c r="A147" s="64" t="s">
        <v>24</v>
      </c>
      <c r="B147" s="58"/>
      <c r="C147" s="71" t="s">
        <v>56</v>
      </c>
      <c r="D147" s="71" t="s">
        <v>15</v>
      </c>
      <c r="E147" s="71" t="s">
        <v>498</v>
      </c>
      <c r="F147" s="71" t="s">
        <v>100</v>
      </c>
      <c r="G147" s="68">
        <v>98</v>
      </c>
    </row>
    <row r="148" spans="1:7" ht="30">
      <c r="A148" s="67" t="s">
        <v>339</v>
      </c>
      <c r="B148" s="57"/>
      <c r="C148" s="57" t="s">
        <v>56</v>
      </c>
      <c r="D148" s="57" t="s">
        <v>184</v>
      </c>
      <c r="E148" s="57"/>
      <c r="F148" s="57"/>
      <c r="G148" s="65">
        <f>SUM(G149+G168)</f>
        <v>18774.399999999998</v>
      </c>
    </row>
    <row r="149" spans="1:7" ht="30">
      <c r="A149" s="67" t="s">
        <v>759</v>
      </c>
      <c r="B149" s="57"/>
      <c r="C149" s="57" t="s">
        <v>56</v>
      </c>
      <c r="D149" s="57" t="s">
        <v>184</v>
      </c>
      <c r="E149" s="57" t="s">
        <v>343</v>
      </c>
      <c r="F149" s="57"/>
      <c r="G149" s="65">
        <f>SUM(G150,G160,G164)</f>
        <v>18274.3</v>
      </c>
    </row>
    <row r="150" spans="1:7" ht="30">
      <c r="A150" s="67" t="s">
        <v>760</v>
      </c>
      <c r="B150" s="57"/>
      <c r="C150" s="57" t="s">
        <v>56</v>
      </c>
      <c r="D150" s="57" t="s">
        <v>184</v>
      </c>
      <c r="E150" s="57" t="s">
        <v>344</v>
      </c>
      <c r="F150" s="57"/>
      <c r="G150" s="65">
        <f>SUM(G151,G156)</f>
        <v>17676.1</v>
      </c>
    </row>
    <row r="151" spans="1:7" ht="15">
      <c r="A151" s="67" t="s">
        <v>37</v>
      </c>
      <c r="B151" s="57"/>
      <c r="C151" s="57" t="s">
        <v>56</v>
      </c>
      <c r="D151" s="57" t="s">
        <v>184</v>
      </c>
      <c r="E151" s="57" t="s">
        <v>345</v>
      </c>
      <c r="F151" s="57"/>
      <c r="G151" s="65">
        <f>SUM(G152)+G154</f>
        <v>1365</v>
      </c>
    </row>
    <row r="152" spans="1:7" ht="30">
      <c r="A152" s="67" t="s">
        <v>340</v>
      </c>
      <c r="B152" s="57"/>
      <c r="C152" s="57" t="s">
        <v>56</v>
      </c>
      <c r="D152" s="57" t="s">
        <v>184</v>
      </c>
      <c r="E152" s="57" t="s">
        <v>346</v>
      </c>
      <c r="F152" s="57"/>
      <c r="G152" s="65">
        <f>SUM(G153)</f>
        <v>1320</v>
      </c>
    </row>
    <row r="153" spans="1:7" ht="30">
      <c r="A153" s="67" t="s">
        <v>54</v>
      </c>
      <c r="B153" s="57"/>
      <c r="C153" s="57" t="s">
        <v>56</v>
      </c>
      <c r="D153" s="57" t="s">
        <v>184</v>
      </c>
      <c r="E153" s="57" t="s">
        <v>346</v>
      </c>
      <c r="F153" s="57" t="s">
        <v>95</v>
      </c>
      <c r="G153" s="65">
        <v>1320</v>
      </c>
    </row>
    <row r="154" spans="1:7" ht="30">
      <c r="A154" s="67" t="s">
        <v>341</v>
      </c>
      <c r="B154" s="57"/>
      <c r="C154" s="57" t="s">
        <v>56</v>
      </c>
      <c r="D154" s="57" t="s">
        <v>184</v>
      </c>
      <c r="E154" s="57" t="s">
        <v>347</v>
      </c>
      <c r="F154" s="57"/>
      <c r="G154" s="65">
        <f>SUM(G155)</f>
        <v>45</v>
      </c>
    </row>
    <row r="155" spans="1:7" ht="30">
      <c r="A155" s="67" t="s">
        <v>54</v>
      </c>
      <c r="B155" s="57"/>
      <c r="C155" s="57" t="s">
        <v>56</v>
      </c>
      <c r="D155" s="57" t="s">
        <v>184</v>
      </c>
      <c r="E155" s="57" t="s">
        <v>347</v>
      </c>
      <c r="F155" s="57" t="s">
        <v>95</v>
      </c>
      <c r="G155" s="65">
        <v>45</v>
      </c>
    </row>
    <row r="156" spans="1:7" ht="15">
      <c r="A156" s="67" t="s">
        <v>47</v>
      </c>
      <c r="B156" s="57"/>
      <c r="C156" s="57" t="s">
        <v>56</v>
      </c>
      <c r="D156" s="57" t="s">
        <v>184</v>
      </c>
      <c r="E156" s="57" t="s">
        <v>348</v>
      </c>
      <c r="F156" s="57"/>
      <c r="G156" s="65">
        <f>SUM(G157:G159)</f>
        <v>16311.099999999999</v>
      </c>
    </row>
    <row r="157" spans="1:7" ht="45">
      <c r="A157" s="67" t="s">
        <v>53</v>
      </c>
      <c r="B157" s="57"/>
      <c r="C157" s="57" t="s">
        <v>56</v>
      </c>
      <c r="D157" s="57" t="s">
        <v>184</v>
      </c>
      <c r="E157" s="57" t="s">
        <v>348</v>
      </c>
      <c r="F157" s="57" t="s">
        <v>93</v>
      </c>
      <c r="G157" s="65">
        <v>12943.1</v>
      </c>
    </row>
    <row r="158" spans="1:7" ht="30">
      <c r="A158" s="67" t="s">
        <v>54</v>
      </c>
      <c r="B158" s="57"/>
      <c r="C158" s="57" t="s">
        <v>56</v>
      </c>
      <c r="D158" s="57" t="s">
        <v>184</v>
      </c>
      <c r="E158" s="57" t="s">
        <v>348</v>
      </c>
      <c r="F158" s="57" t="s">
        <v>95</v>
      </c>
      <c r="G158" s="65">
        <v>3195.2</v>
      </c>
    </row>
    <row r="159" spans="1:7" ht="15">
      <c r="A159" s="67" t="s">
        <v>24</v>
      </c>
      <c r="B159" s="57"/>
      <c r="C159" s="57" t="s">
        <v>56</v>
      </c>
      <c r="D159" s="57" t="s">
        <v>184</v>
      </c>
      <c r="E159" s="57" t="s">
        <v>348</v>
      </c>
      <c r="F159" s="57" t="s">
        <v>100</v>
      </c>
      <c r="G159" s="65">
        <v>172.8</v>
      </c>
    </row>
    <row r="160" spans="1:7" ht="45">
      <c r="A160" s="67" t="s">
        <v>342</v>
      </c>
      <c r="B160" s="57"/>
      <c r="C160" s="57" t="s">
        <v>56</v>
      </c>
      <c r="D160" s="57" t="s">
        <v>184</v>
      </c>
      <c r="E160" s="57" t="s">
        <v>349</v>
      </c>
      <c r="F160" s="57"/>
      <c r="G160" s="65">
        <f>SUM(G161)</f>
        <v>150</v>
      </c>
    </row>
    <row r="161" spans="1:7" ht="15">
      <c r="A161" s="67" t="s">
        <v>37</v>
      </c>
      <c r="B161" s="57"/>
      <c r="C161" s="57" t="s">
        <v>56</v>
      </c>
      <c r="D161" s="57" t="s">
        <v>184</v>
      </c>
      <c r="E161" s="57" t="s">
        <v>350</v>
      </c>
      <c r="F161" s="57"/>
      <c r="G161" s="65">
        <f>SUM(G162)</f>
        <v>150</v>
      </c>
    </row>
    <row r="162" spans="1:7" ht="30">
      <c r="A162" s="67" t="s">
        <v>341</v>
      </c>
      <c r="B162" s="57"/>
      <c r="C162" s="57" t="s">
        <v>56</v>
      </c>
      <c r="D162" s="57" t="s">
        <v>184</v>
      </c>
      <c r="E162" s="57" t="s">
        <v>351</v>
      </c>
      <c r="F162" s="57"/>
      <c r="G162" s="65">
        <f>SUM(G163)</f>
        <v>150</v>
      </c>
    </row>
    <row r="163" spans="1:7" ht="30">
      <c r="A163" s="67" t="s">
        <v>54</v>
      </c>
      <c r="B163" s="57"/>
      <c r="C163" s="57" t="s">
        <v>56</v>
      </c>
      <c r="D163" s="57" t="s">
        <v>184</v>
      </c>
      <c r="E163" s="57" t="s">
        <v>351</v>
      </c>
      <c r="F163" s="57" t="s">
        <v>95</v>
      </c>
      <c r="G163" s="65">
        <v>150</v>
      </c>
    </row>
    <row r="164" spans="1:7" ht="30">
      <c r="A164" s="67" t="s">
        <v>761</v>
      </c>
      <c r="B164" s="57"/>
      <c r="C164" s="57" t="s">
        <v>56</v>
      </c>
      <c r="D164" s="57" t="s">
        <v>184</v>
      </c>
      <c r="E164" s="57" t="s">
        <v>352</v>
      </c>
      <c r="F164" s="57"/>
      <c r="G164" s="65">
        <f>SUM(G165)</f>
        <v>448.2</v>
      </c>
    </row>
    <row r="165" spans="1:7" ht="15">
      <c r="A165" s="67" t="s">
        <v>37</v>
      </c>
      <c r="B165" s="57"/>
      <c r="C165" s="57" t="s">
        <v>56</v>
      </c>
      <c r="D165" s="57" t="s">
        <v>184</v>
      </c>
      <c r="E165" s="57" t="s">
        <v>353</v>
      </c>
      <c r="F165" s="57"/>
      <c r="G165" s="65">
        <f>SUM(G166)</f>
        <v>448.2</v>
      </c>
    </row>
    <row r="166" spans="1:7" ht="45">
      <c r="A166" s="67" t="s">
        <v>336</v>
      </c>
      <c r="B166" s="57"/>
      <c r="C166" s="57" t="s">
        <v>56</v>
      </c>
      <c r="D166" s="57" t="s">
        <v>184</v>
      </c>
      <c r="E166" s="57" t="s">
        <v>792</v>
      </c>
      <c r="F166" s="57"/>
      <c r="G166" s="65">
        <f>SUM(G167)</f>
        <v>448.2</v>
      </c>
    </row>
    <row r="167" spans="1:7" ht="30">
      <c r="A167" s="67" t="s">
        <v>54</v>
      </c>
      <c r="B167" s="57"/>
      <c r="C167" s="57" t="s">
        <v>56</v>
      </c>
      <c r="D167" s="57" t="s">
        <v>184</v>
      </c>
      <c r="E167" s="57" t="s">
        <v>792</v>
      </c>
      <c r="F167" s="57" t="s">
        <v>95</v>
      </c>
      <c r="G167" s="65">
        <v>448.2</v>
      </c>
    </row>
    <row r="168" spans="1:7" ht="15">
      <c r="A168" s="67" t="s">
        <v>204</v>
      </c>
      <c r="B168" s="57"/>
      <c r="C168" s="57" t="s">
        <v>56</v>
      </c>
      <c r="D168" s="57" t="s">
        <v>184</v>
      </c>
      <c r="E168" s="57" t="s">
        <v>205</v>
      </c>
      <c r="F168" s="57"/>
      <c r="G168" s="65">
        <f>SUM(G169)</f>
        <v>500.1</v>
      </c>
    </row>
    <row r="169" spans="1:7" ht="45">
      <c r="A169" s="67" t="s">
        <v>336</v>
      </c>
      <c r="B169" s="57"/>
      <c r="C169" s="57" t="s">
        <v>56</v>
      </c>
      <c r="D169" s="57" t="s">
        <v>184</v>
      </c>
      <c r="E169" s="57" t="s">
        <v>391</v>
      </c>
      <c r="F169" s="57"/>
      <c r="G169" s="65">
        <f>SUM(G171+G173)</f>
        <v>500.1</v>
      </c>
    </row>
    <row r="170" spans="1:7" ht="30">
      <c r="A170" s="67" t="s">
        <v>390</v>
      </c>
      <c r="B170" s="57"/>
      <c r="C170" s="57" t="s">
        <v>56</v>
      </c>
      <c r="D170" s="57" t="s">
        <v>184</v>
      </c>
      <c r="E170" s="57" t="s">
        <v>392</v>
      </c>
      <c r="F170" s="57"/>
      <c r="G170" s="65">
        <f>SUM(G171)</f>
        <v>500</v>
      </c>
    </row>
    <row r="171" spans="1:7" ht="29.25" customHeight="1">
      <c r="A171" s="67" t="s">
        <v>54</v>
      </c>
      <c r="B171" s="57"/>
      <c r="C171" s="57" t="s">
        <v>56</v>
      </c>
      <c r="D171" s="57" t="s">
        <v>184</v>
      </c>
      <c r="E171" s="57" t="s">
        <v>392</v>
      </c>
      <c r="F171" s="57" t="s">
        <v>95</v>
      </c>
      <c r="G171" s="65">
        <v>500</v>
      </c>
    </row>
    <row r="172" spans="1:7" ht="15">
      <c r="A172" s="66" t="s">
        <v>102</v>
      </c>
      <c r="B172" s="58"/>
      <c r="C172" s="57" t="s">
        <v>56</v>
      </c>
      <c r="D172" s="57" t="s">
        <v>184</v>
      </c>
      <c r="E172" s="56" t="s">
        <v>697</v>
      </c>
      <c r="F172" s="56"/>
      <c r="G172" s="68">
        <f>G173</f>
        <v>0.1</v>
      </c>
    </row>
    <row r="173" spans="1:7" ht="15">
      <c r="A173" s="64" t="s">
        <v>24</v>
      </c>
      <c r="B173" s="58"/>
      <c r="C173" s="57" t="s">
        <v>56</v>
      </c>
      <c r="D173" s="57" t="s">
        <v>184</v>
      </c>
      <c r="E173" s="56" t="s">
        <v>697</v>
      </c>
      <c r="F173" s="56">
        <v>800</v>
      </c>
      <c r="G173" s="68">
        <v>0.1</v>
      </c>
    </row>
    <row r="174" spans="1:7" ht="15">
      <c r="A174" s="64" t="s">
        <v>14</v>
      </c>
      <c r="B174" s="58"/>
      <c r="C174" s="71" t="s">
        <v>15</v>
      </c>
      <c r="D174" s="56"/>
      <c r="E174" s="56"/>
      <c r="F174" s="56"/>
      <c r="G174" s="68">
        <f>SUM(G210)+G181+G189+G175</f>
        <v>254683.69999999998</v>
      </c>
    </row>
    <row r="175" spans="1:7" ht="15">
      <c r="A175" s="79" t="s">
        <v>831</v>
      </c>
      <c r="B175" s="80"/>
      <c r="C175" s="81" t="s">
        <v>15</v>
      </c>
      <c r="D175" s="81" t="s">
        <v>180</v>
      </c>
      <c r="E175" s="81"/>
      <c r="F175" s="81"/>
      <c r="G175" s="82">
        <f>SUM(G176)</f>
        <v>198.4</v>
      </c>
    </row>
    <row r="176" spans="1:7" ht="30">
      <c r="A176" s="79" t="s">
        <v>832</v>
      </c>
      <c r="B176" s="80"/>
      <c r="C176" s="81" t="s">
        <v>15</v>
      </c>
      <c r="D176" s="81" t="s">
        <v>180</v>
      </c>
      <c r="E176" s="81" t="s">
        <v>833</v>
      </c>
      <c r="F176" s="81"/>
      <c r="G176" s="82">
        <f>SUM(G177)</f>
        <v>198.4</v>
      </c>
    </row>
    <row r="177" spans="1:7" ht="30">
      <c r="A177" s="79" t="s">
        <v>834</v>
      </c>
      <c r="B177" s="80"/>
      <c r="C177" s="81" t="s">
        <v>15</v>
      </c>
      <c r="D177" s="81" t="s">
        <v>180</v>
      </c>
      <c r="E177" s="81" t="s">
        <v>835</v>
      </c>
      <c r="F177" s="81"/>
      <c r="G177" s="82">
        <f>SUM(G178)</f>
        <v>198.4</v>
      </c>
    </row>
    <row r="178" spans="1:7" ht="75">
      <c r="A178" s="83" t="s">
        <v>295</v>
      </c>
      <c r="B178" s="84"/>
      <c r="C178" s="81" t="s">
        <v>15</v>
      </c>
      <c r="D178" s="81" t="s">
        <v>180</v>
      </c>
      <c r="E178" s="81" t="s">
        <v>836</v>
      </c>
      <c r="F178" s="81"/>
      <c r="G178" s="82">
        <f>SUM(G179)</f>
        <v>198.4</v>
      </c>
    </row>
    <row r="179" spans="1:7" ht="60">
      <c r="A179" s="83" t="s">
        <v>837</v>
      </c>
      <c r="B179" s="84"/>
      <c r="C179" s="81" t="s">
        <v>15</v>
      </c>
      <c r="D179" s="81" t="s">
        <v>180</v>
      </c>
      <c r="E179" s="81" t="s">
        <v>838</v>
      </c>
      <c r="F179" s="81"/>
      <c r="G179" s="82">
        <f>SUM(G180)</f>
        <v>198.4</v>
      </c>
    </row>
    <row r="180" spans="1:7" ht="30">
      <c r="A180" s="79" t="s">
        <v>54</v>
      </c>
      <c r="B180" s="80"/>
      <c r="C180" s="81" t="s">
        <v>15</v>
      </c>
      <c r="D180" s="81" t="s">
        <v>180</v>
      </c>
      <c r="E180" s="81" t="s">
        <v>838</v>
      </c>
      <c r="F180" s="81" t="s">
        <v>95</v>
      </c>
      <c r="G180" s="82">
        <v>198.4</v>
      </c>
    </row>
    <row r="181" spans="1:7" ht="15">
      <c r="A181" s="67" t="s">
        <v>16</v>
      </c>
      <c r="B181" s="57"/>
      <c r="C181" s="57" t="s">
        <v>15</v>
      </c>
      <c r="D181" s="57" t="s">
        <v>17</v>
      </c>
      <c r="E181" s="57"/>
      <c r="F181" s="57"/>
      <c r="G181" s="65">
        <f>SUM(G182)</f>
        <v>93560.4</v>
      </c>
    </row>
    <row r="182" spans="1:7" ht="30">
      <c r="A182" s="67" t="s">
        <v>762</v>
      </c>
      <c r="B182" s="57"/>
      <c r="C182" s="57" t="s">
        <v>15</v>
      </c>
      <c r="D182" s="57" t="s">
        <v>17</v>
      </c>
      <c r="E182" s="57" t="s">
        <v>354</v>
      </c>
      <c r="F182" s="57"/>
      <c r="G182" s="65">
        <f>SUM(G183)</f>
        <v>93560.4</v>
      </c>
    </row>
    <row r="183" spans="1:7" ht="30">
      <c r="A183" s="67" t="s">
        <v>322</v>
      </c>
      <c r="B183" s="57"/>
      <c r="C183" s="57" t="s">
        <v>15</v>
      </c>
      <c r="D183" s="57" t="s">
        <v>17</v>
      </c>
      <c r="E183" s="57" t="s">
        <v>355</v>
      </c>
      <c r="F183" s="57"/>
      <c r="G183" s="65">
        <f>SUM(G184)</f>
        <v>93560.4</v>
      </c>
    </row>
    <row r="184" spans="1:7" ht="30">
      <c r="A184" s="67" t="s">
        <v>20</v>
      </c>
      <c r="B184" s="57"/>
      <c r="C184" s="57" t="s">
        <v>15</v>
      </c>
      <c r="D184" s="57" t="s">
        <v>17</v>
      </c>
      <c r="E184" s="57" t="s">
        <v>356</v>
      </c>
      <c r="F184" s="57"/>
      <c r="G184" s="65">
        <f>SUM(G185+G187)</f>
        <v>93560.4</v>
      </c>
    </row>
    <row r="185" spans="1:7" ht="15">
      <c r="A185" s="67" t="s">
        <v>22</v>
      </c>
      <c r="B185" s="57"/>
      <c r="C185" s="57" t="s">
        <v>15</v>
      </c>
      <c r="D185" s="57" t="s">
        <v>17</v>
      </c>
      <c r="E185" s="57" t="s">
        <v>357</v>
      </c>
      <c r="F185" s="57"/>
      <c r="G185" s="65">
        <f>SUM(G186)</f>
        <v>47960.4</v>
      </c>
    </row>
    <row r="186" spans="1:7" ht="15">
      <c r="A186" s="67" t="s">
        <v>24</v>
      </c>
      <c r="B186" s="57"/>
      <c r="C186" s="57" t="s">
        <v>15</v>
      </c>
      <c r="D186" s="57" t="s">
        <v>17</v>
      </c>
      <c r="E186" s="57" t="s">
        <v>357</v>
      </c>
      <c r="F186" s="57" t="s">
        <v>100</v>
      </c>
      <c r="G186" s="65">
        <v>47960.4</v>
      </c>
    </row>
    <row r="187" spans="1:7" ht="18.75" customHeight="1">
      <c r="A187" s="67" t="s">
        <v>323</v>
      </c>
      <c r="B187" s="57"/>
      <c r="C187" s="57" t="s">
        <v>15</v>
      </c>
      <c r="D187" s="57" t="s">
        <v>17</v>
      </c>
      <c r="E187" s="57" t="s">
        <v>358</v>
      </c>
      <c r="F187" s="57"/>
      <c r="G187" s="65">
        <f>SUM(G188)</f>
        <v>45600</v>
      </c>
    </row>
    <row r="188" spans="1:7" ht="21" customHeight="1">
      <c r="A188" s="67" t="s">
        <v>24</v>
      </c>
      <c r="B188" s="57"/>
      <c r="C188" s="57" t="s">
        <v>15</v>
      </c>
      <c r="D188" s="57" t="s">
        <v>17</v>
      </c>
      <c r="E188" s="57" t="s">
        <v>358</v>
      </c>
      <c r="F188" s="57" t="s">
        <v>100</v>
      </c>
      <c r="G188" s="65">
        <v>45600</v>
      </c>
    </row>
    <row r="189" spans="1:7" ht="15">
      <c r="A189" s="67" t="s">
        <v>324</v>
      </c>
      <c r="B189" s="57"/>
      <c r="C189" s="57" t="s">
        <v>15</v>
      </c>
      <c r="D189" s="57" t="s">
        <v>184</v>
      </c>
      <c r="E189" s="57"/>
      <c r="F189" s="57"/>
      <c r="G189" s="65">
        <f>SUM(G195,G203)+G207+G190</f>
        <v>149748.1</v>
      </c>
    </row>
    <row r="190" spans="1:7" ht="30">
      <c r="A190" s="67" t="s">
        <v>794</v>
      </c>
      <c r="B190" s="57"/>
      <c r="C190" s="57" t="s">
        <v>15</v>
      </c>
      <c r="D190" s="57" t="s">
        <v>184</v>
      </c>
      <c r="E190" s="57" t="s">
        <v>797</v>
      </c>
      <c r="F190" s="57"/>
      <c r="G190" s="65">
        <f>SUM(G191)</f>
        <v>43388.4</v>
      </c>
    </row>
    <row r="191" spans="1:7" ht="30">
      <c r="A191" s="67" t="s">
        <v>795</v>
      </c>
      <c r="B191" s="57"/>
      <c r="C191" s="57" t="s">
        <v>15</v>
      </c>
      <c r="D191" s="57" t="s">
        <v>184</v>
      </c>
      <c r="E191" s="57" t="s">
        <v>798</v>
      </c>
      <c r="F191" s="57"/>
      <c r="G191" s="65">
        <f>SUM(G192)</f>
        <v>43388.4</v>
      </c>
    </row>
    <row r="192" spans="1:7" ht="45">
      <c r="A192" s="67" t="s">
        <v>556</v>
      </c>
      <c r="B192" s="57"/>
      <c r="C192" s="57" t="s">
        <v>15</v>
      </c>
      <c r="D192" s="57" t="s">
        <v>184</v>
      </c>
      <c r="E192" s="57" t="s">
        <v>799</v>
      </c>
      <c r="F192" s="57"/>
      <c r="G192" s="65">
        <f>SUM(G193)</f>
        <v>43388.4</v>
      </c>
    </row>
    <row r="193" spans="1:7" ht="30">
      <c r="A193" s="67" t="s">
        <v>796</v>
      </c>
      <c r="B193" s="57"/>
      <c r="C193" s="57" t="s">
        <v>15</v>
      </c>
      <c r="D193" s="57" t="s">
        <v>184</v>
      </c>
      <c r="E193" s="57" t="s">
        <v>800</v>
      </c>
      <c r="F193" s="57"/>
      <c r="G193" s="65">
        <f>SUM(G194)</f>
        <v>43388.4</v>
      </c>
    </row>
    <row r="194" spans="1:7" ht="30">
      <c r="A194" s="67" t="s">
        <v>54</v>
      </c>
      <c r="B194" s="57"/>
      <c r="C194" s="57" t="s">
        <v>15</v>
      </c>
      <c r="D194" s="57" t="s">
        <v>184</v>
      </c>
      <c r="E194" s="57" t="s">
        <v>800</v>
      </c>
      <c r="F194" s="57" t="s">
        <v>95</v>
      </c>
      <c r="G194" s="65">
        <v>43388.4</v>
      </c>
    </row>
    <row r="195" spans="1:7" ht="30">
      <c r="A195" s="67" t="s">
        <v>763</v>
      </c>
      <c r="B195" s="57"/>
      <c r="C195" s="57" t="s">
        <v>15</v>
      </c>
      <c r="D195" s="57" t="s">
        <v>184</v>
      </c>
      <c r="E195" s="57" t="s">
        <v>354</v>
      </c>
      <c r="F195" s="57"/>
      <c r="G195" s="65">
        <f>SUM(G196)</f>
        <v>85408.5</v>
      </c>
    </row>
    <row r="196" spans="1:7" ht="20.25" customHeight="1">
      <c r="A196" s="67" t="s">
        <v>325</v>
      </c>
      <c r="B196" s="57"/>
      <c r="C196" s="57" t="s">
        <v>15</v>
      </c>
      <c r="D196" s="57" t="s">
        <v>184</v>
      </c>
      <c r="E196" s="57" t="s">
        <v>359</v>
      </c>
      <c r="F196" s="57"/>
      <c r="G196" s="65">
        <f>SUM(G197)+G201</f>
        <v>85408.5</v>
      </c>
    </row>
    <row r="197" spans="1:7" ht="21.75" customHeight="1">
      <c r="A197" s="67" t="s">
        <v>37</v>
      </c>
      <c r="B197" s="57"/>
      <c r="C197" s="57" t="s">
        <v>15</v>
      </c>
      <c r="D197" s="57" t="s">
        <v>184</v>
      </c>
      <c r="E197" s="57" t="s">
        <v>360</v>
      </c>
      <c r="F197" s="57"/>
      <c r="G197" s="65">
        <f>SUM(G198)</f>
        <v>82365.5</v>
      </c>
    </row>
    <row r="198" spans="1:7" ht="30">
      <c r="A198" s="67" t="s">
        <v>326</v>
      </c>
      <c r="B198" s="57"/>
      <c r="C198" s="57" t="s">
        <v>15</v>
      </c>
      <c r="D198" s="57" t="s">
        <v>184</v>
      </c>
      <c r="E198" s="57" t="s">
        <v>361</v>
      </c>
      <c r="F198" s="57"/>
      <c r="G198" s="65">
        <f>SUM(G199:G200)</f>
        <v>82365.5</v>
      </c>
    </row>
    <row r="199" spans="1:7" ht="30">
      <c r="A199" s="67" t="s">
        <v>54</v>
      </c>
      <c r="B199" s="57"/>
      <c r="C199" s="57" t="s">
        <v>15</v>
      </c>
      <c r="D199" s="57" t="s">
        <v>184</v>
      </c>
      <c r="E199" s="57" t="s">
        <v>361</v>
      </c>
      <c r="F199" s="57" t="s">
        <v>95</v>
      </c>
      <c r="G199" s="65">
        <v>82365.5</v>
      </c>
    </row>
    <row r="200" spans="1:7" ht="15" hidden="1">
      <c r="A200" s="67" t="s">
        <v>330</v>
      </c>
      <c r="B200" s="57"/>
      <c r="C200" s="57" t="s">
        <v>15</v>
      </c>
      <c r="D200" s="57" t="s">
        <v>184</v>
      </c>
      <c r="E200" s="57" t="s">
        <v>361</v>
      </c>
      <c r="F200" s="57" t="s">
        <v>292</v>
      </c>
      <c r="G200" s="65"/>
    </row>
    <row r="201" spans="1:7" ht="30">
      <c r="A201" s="67" t="s">
        <v>494</v>
      </c>
      <c r="B201" s="57"/>
      <c r="C201" s="57" t="s">
        <v>15</v>
      </c>
      <c r="D201" s="57" t="s">
        <v>184</v>
      </c>
      <c r="E201" s="57" t="s">
        <v>891</v>
      </c>
      <c r="F201" s="57"/>
      <c r="G201" s="65">
        <f>SUM(G202)</f>
        <v>3043</v>
      </c>
    </row>
    <row r="202" spans="1:7" ht="15">
      <c r="A202" s="67" t="s">
        <v>330</v>
      </c>
      <c r="B202" s="57"/>
      <c r="C202" s="57" t="s">
        <v>15</v>
      </c>
      <c r="D202" s="57" t="s">
        <v>184</v>
      </c>
      <c r="E202" s="57" t="s">
        <v>891</v>
      </c>
      <c r="F202" s="57" t="s">
        <v>292</v>
      </c>
      <c r="G202" s="65">
        <v>3043</v>
      </c>
    </row>
    <row r="203" spans="1:7" ht="30">
      <c r="A203" s="67" t="s">
        <v>764</v>
      </c>
      <c r="B203" s="57"/>
      <c r="C203" s="57" t="s">
        <v>15</v>
      </c>
      <c r="D203" s="57" t="s">
        <v>184</v>
      </c>
      <c r="E203" s="57" t="s">
        <v>362</v>
      </c>
      <c r="F203" s="57"/>
      <c r="G203" s="65">
        <f>SUM(G204)</f>
        <v>19951.2</v>
      </c>
    </row>
    <row r="204" spans="1:7" ht="15">
      <c r="A204" s="67" t="s">
        <v>37</v>
      </c>
      <c r="B204" s="57"/>
      <c r="C204" s="57" t="s">
        <v>15</v>
      </c>
      <c r="D204" s="57" t="s">
        <v>184</v>
      </c>
      <c r="E204" s="57" t="s">
        <v>363</v>
      </c>
      <c r="F204" s="57"/>
      <c r="G204" s="65">
        <f>SUM(G205)</f>
        <v>19951.2</v>
      </c>
    </row>
    <row r="205" spans="1:7" ht="30">
      <c r="A205" s="67" t="s">
        <v>326</v>
      </c>
      <c r="B205" s="57"/>
      <c r="C205" s="57" t="s">
        <v>15</v>
      </c>
      <c r="D205" s="57" t="s">
        <v>184</v>
      </c>
      <c r="E205" s="57" t="s">
        <v>364</v>
      </c>
      <c r="F205" s="57"/>
      <c r="G205" s="65">
        <f>SUM(G206)</f>
        <v>19951.2</v>
      </c>
    </row>
    <row r="206" spans="1:7" ht="30">
      <c r="A206" s="67" t="s">
        <v>54</v>
      </c>
      <c r="B206" s="57"/>
      <c r="C206" s="57" t="s">
        <v>15</v>
      </c>
      <c r="D206" s="57" t="s">
        <v>184</v>
      </c>
      <c r="E206" s="57" t="s">
        <v>364</v>
      </c>
      <c r="F206" s="57" t="s">
        <v>95</v>
      </c>
      <c r="G206" s="65">
        <v>19951.2</v>
      </c>
    </row>
    <row r="207" spans="1:7" ht="30">
      <c r="A207" s="67" t="s">
        <v>766</v>
      </c>
      <c r="B207" s="57"/>
      <c r="C207" s="57" t="s">
        <v>15</v>
      </c>
      <c r="D207" s="57" t="s">
        <v>184</v>
      </c>
      <c r="E207" s="57" t="s">
        <v>365</v>
      </c>
      <c r="F207" s="57"/>
      <c r="G207" s="65">
        <f>SUM(G208)</f>
        <v>1000</v>
      </c>
    </row>
    <row r="208" spans="1:7" ht="30">
      <c r="A208" s="67" t="s">
        <v>329</v>
      </c>
      <c r="B208" s="57"/>
      <c r="C208" s="57" t="s">
        <v>15</v>
      </c>
      <c r="D208" s="57" t="s">
        <v>184</v>
      </c>
      <c r="E208" s="57" t="s">
        <v>388</v>
      </c>
      <c r="F208" s="57"/>
      <c r="G208" s="65">
        <f>SUM(G209)</f>
        <v>1000</v>
      </c>
    </row>
    <row r="209" spans="1:7" ht="15">
      <c r="A209" s="67" t="s">
        <v>330</v>
      </c>
      <c r="B209" s="57"/>
      <c r="C209" s="57" t="s">
        <v>15</v>
      </c>
      <c r="D209" s="57" t="s">
        <v>184</v>
      </c>
      <c r="E209" s="57" t="s">
        <v>388</v>
      </c>
      <c r="F209" s="57" t="s">
        <v>292</v>
      </c>
      <c r="G209" s="65">
        <v>1000</v>
      </c>
    </row>
    <row r="210" spans="1:7" ht="15">
      <c r="A210" s="64" t="s">
        <v>25</v>
      </c>
      <c r="B210" s="58"/>
      <c r="C210" s="71" t="s">
        <v>15</v>
      </c>
      <c r="D210" s="71" t="s">
        <v>26</v>
      </c>
      <c r="E210" s="56"/>
      <c r="F210" s="56"/>
      <c r="G210" s="68">
        <f>SUM(G216+G236)+G230+G239+G244+G247+G211</f>
        <v>11176.800000000001</v>
      </c>
    </row>
    <row r="211" spans="1:7" ht="45">
      <c r="A211" s="85" t="s">
        <v>1306</v>
      </c>
      <c r="B211" s="58"/>
      <c r="C211" s="71" t="s">
        <v>15</v>
      </c>
      <c r="D211" s="71" t="s">
        <v>26</v>
      </c>
      <c r="E211" s="57" t="s">
        <v>1308</v>
      </c>
      <c r="F211" s="56"/>
      <c r="G211" s="68">
        <f>SUM(G212)</f>
        <v>400</v>
      </c>
    </row>
    <row r="212" spans="1:7" ht="45">
      <c r="A212" s="85" t="s">
        <v>1307</v>
      </c>
      <c r="B212" s="58"/>
      <c r="C212" s="71" t="s">
        <v>15</v>
      </c>
      <c r="D212" s="71" t="s">
        <v>26</v>
      </c>
      <c r="E212" s="57" t="s">
        <v>1309</v>
      </c>
      <c r="F212" s="56"/>
      <c r="G212" s="68">
        <f>SUM(G213)</f>
        <v>400</v>
      </c>
    </row>
    <row r="213" spans="1:7" ht="45">
      <c r="A213" s="85" t="s">
        <v>556</v>
      </c>
      <c r="B213" s="58"/>
      <c r="C213" s="71" t="s">
        <v>15</v>
      </c>
      <c r="D213" s="71" t="s">
        <v>26</v>
      </c>
      <c r="E213" s="57" t="s">
        <v>1310</v>
      </c>
      <c r="F213" s="56"/>
      <c r="G213" s="68">
        <f>SUM(G214)</f>
        <v>400</v>
      </c>
    </row>
    <row r="214" spans="1:7" ht="30">
      <c r="A214" s="85" t="s">
        <v>1313</v>
      </c>
      <c r="B214" s="58"/>
      <c r="C214" s="71" t="s">
        <v>15</v>
      </c>
      <c r="D214" s="71" t="s">
        <v>26</v>
      </c>
      <c r="E214" s="57" t="s">
        <v>1311</v>
      </c>
      <c r="F214" s="56"/>
      <c r="G214" s="68">
        <f>SUM(G215)</f>
        <v>400</v>
      </c>
    </row>
    <row r="215" spans="1:7" ht="30">
      <c r="A215" s="85" t="s">
        <v>54</v>
      </c>
      <c r="B215" s="58"/>
      <c r="C215" s="71" t="s">
        <v>15</v>
      </c>
      <c r="D215" s="71" t="s">
        <v>26</v>
      </c>
      <c r="E215" s="57" t="s">
        <v>1311</v>
      </c>
      <c r="F215" s="56">
        <v>200</v>
      </c>
      <c r="G215" s="68">
        <v>400</v>
      </c>
    </row>
    <row r="216" spans="1:7" ht="15">
      <c r="A216" s="64" t="s">
        <v>765</v>
      </c>
      <c r="B216" s="58"/>
      <c r="C216" s="71" t="s">
        <v>15</v>
      </c>
      <c r="D216" s="71" t="s">
        <v>26</v>
      </c>
      <c r="E216" s="56" t="s">
        <v>267</v>
      </c>
      <c r="F216" s="56"/>
      <c r="G216" s="68">
        <f>SUM(G217+G224)</f>
        <v>3270</v>
      </c>
    </row>
    <row r="217" spans="1:7" ht="30">
      <c r="A217" s="64" t="s">
        <v>693</v>
      </c>
      <c r="B217" s="58"/>
      <c r="C217" s="71" t="s">
        <v>15</v>
      </c>
      <c r="D217" s="71" t="s">
        <v>26</v>
      </c>
      <c r="E217" s="71" t="s">
        <v>268</v>
      </c>
      <c r="F217" s="56"/>
      <c r="G217" s="68">
        <f>SUM(G221)+G218</f>
        <v>1500</v>
      </c>
    </row>
    <row r="218" spans="1:7" ht="45" hidden="1">
      <c r="A218" s="64" t="s">
        <v>556</v>
      </c>
      <c r="B218" s="58"/>
      <c r="C218" s="71" t="s">
        <v>15</v>
      </c>
      <c r="D218" s="71" t="s">
        <v>26</v>
      </c>
      <c r="E218" s="71" t="s">
        <v>731</v>
      </c>
      <c r="F218" s="56"/>
      <c r="G218" s="68">
        <f>SUM(G219)</f>
        <v>0</v>
      </c>
    </row>
    <row r="219" spans="1:7" ht="30" hidden="1">
      <c r="A219" s="64" t="s">
        <v>732</v>
      </c>
      <c r="B219" s="58"/>
      <c r="C219" s="71" t="s">
        <v>15</v>
      </c>
      <c r="D219" s="71" t="s">
        <v>26</v>
      </c>
      <c r="E219" s="71" t="s">
        <v>733</v>
      </c>
      <c r="F219" s="56"/>
      <c r="G219" s="68">
        <f>SUM(G220)</f>
        <v>0</v>
      </c>
    </row>
    <row r="220" spans="1:7" ht="15" hidden="1">
      <c r="A220" s="64" t="s">
        <v>24</v>
      </c>
      <c r="B220" s="58"/>
      <c r="C220" s="71" t="s">
        <v>15</v>
      </c>
      <c r="D220" s="71" t="s">
        <v>26</v>
      </c>
      <c r="E220" s="71" t="s">
        <v>733</v>
      </c>
      <c r="F220" s="56">
        <v>800</v>
      </c>
      <c r="G220" s="68"/>
    </row>
    <row r="221" spans="1:7" ht="30">
      <c r="A221" s="86" t="s">
        <v>20</v>
      </c>
      <c r="B221" s="87"/>
      <c r="C221" s="71" t="s">
        <v>15</v>
      </c>
      <c r="D221" s="71" t="s">
        <v>26</v>
      </c>
      <c r="E221" s="71" t="s">
        <v>474</v>
      </c>
      <c r="F221" s="56"/>
      <c r="G221" s="68">
        <f>SUM(G222)</f>
        <v>1500</v>
      </c>
    </row>
    <row r="222" spans="1:7" ht="15">
      <c r="A222" s="64" t="s">
        <v>269</v>
      </c>
      <c r="B222" s="58"/>
      <c r="C222" s="71" t="s">
        <v>15</v>
      </c>
      <c r="D222" s="71" t="s">
        <v>26</v>
      </c>
      <c r="E222" s="71" t="s">
        <v>321</v>
      </c>
      <c r="F222" s="71"/>
      <c r="G222" s="68">
        <f>SUM(G223)</f>
        <v>1500</v>
      </c>
    </row>
    <row r="223" spans="1:7" ht="15">
      <c r="A223" s="64" t="s">
        <v>24</v>
      </c>
      <c r="B223" s="58"/>
      <c r="C223" s="71" t="s">
        <v>15</v>
      </c>
      <c r="D223" s="71" t="s">
        <v>26</v>
      </c>
      <c r="E223" s="71" t="s">
        <v>321</v>
      </c>
      <c r="F223" s="71" t="s">
        <v>100</v>
      </c>
      <c r="G223" s="68">
        <v>1500</v>
      </c>
    </row>
    <row r="224" spans="1:7" ht="15">
      <c r="A224" s="64" t="s">
        <v>270</v>
      </c>
      <c r="B224" s="58"/>
      <c r="C224" s="71" t="s">
        <v>15</v>
      </c>
      <c r="D224" s="71" t="s">
        <v>26</v>
      </c>
      <c r="E224" s="71" t="s">
        <v>271</v>
      </c>
      <c r="F224" s="56"/>
      <c r="G224" s="68">
        <f>SUM(G225)</f>
        <v>1770</v>
      </c>
    </row>
    <row r="225" spans="1:7" ht="30">
      <c r="A225" s="86" t="s">
        <v>71</v>
      </c>
      <c r="B225" s="87"/>
      <c r="C225" s="71" t="s">
        <v>15</v>
      </c>
      <c r="D225" s="71" t="s">
        <v>26</v>
      </c>
      <c r="E225" s="71" t="s">
        <v>588</v>
      </c>
      <c r="F225" s="56"/>
      <c r="G225" s="68">
        <f>SUM(G226)+G228</f>
        <v>1770</v>
      </c>
    </row>
    <row r="226" spans="1:7" ht="30">
      <c r="A226" s="64" t="s">
        <v>595</v>
      </c>
      <c r="B226" s="58"/>
      <c r="C226" s="71" t="s">
        <v>15</v>
      </c>
      <c r="D226" s="71" t="s">
        <v>26</v>
      </c>
      <c r="E226" s="71" t="s">
        <v>319</v>
      </c>
      <c r="F226" s="71"/>
      <c r="G226" s="68">
        <f>SUM(G227)</f>
        <v>1770</v>
      </c>
    </row>
    <row r="227" spans="1:7" ht="30">
      <c r="A227" s="64" t="s">
        <v>264</v>
      </c>
      <c r="B227" s="58"/>
      <c r="C227" s="71" t="s">
        <v>15</v>
      </c>
      <c r="D227" s="71" t="s">
        <v>26</v>
      </c>
      <c r="E227" s="71" t="s">
        <v>319</v>
      </c>
      <c r="F227" s="71" t="s">
        <v>128</v>
      </c>
      <c r="G227" s="68">
        <f>1500+270</f>
        <v>1770</v>
      </c>
    </row>
    <row r="228" spans="1:7" ht="30" hidden="1">
      <c r="A228" s="64" t="s">
        <v>618</v>
      </c>
      <c r="B228" s="58"/>
      <c r="C228" s="71" t="s">
        <v>15</v>
      </c>
      <c r="D228" s="71" t="s">
        <v>26</v>
      </c>
      <c r="E228" s="71" t="s">
        <v>596</v>
      </c>
      <c r="F228" s="71"/>
      <c r="G228" s="68">
        <f>G229</f>
        <v>0</v>
      </c>
    </row>
    <row r="229" spans="1:7" ht="30" hidden="1">
      <c r="A229" s="64" t="s">
        <v>264</v>
      </c>
      <c r="B229" s="58"/>
      <c r="C229" s="71" t="s">
        <v>15</v>
      </c>
      <c r="D229" s="71" t="s">
        <v>26</v>
      </c>
      <c r="E229" s="71" t="s">
        <v>596</v>
      </c>
      <c r="F229" s="71" t="s">
        <v>128</v>
      </c>
      <c r="G229" s="68"/>
    </row>
    <row r="230" spans="1:7" ht="30">
      <c r="A230" s="67" t="s">
        <v>766</v>
      </c>
      <c r="B230" s="57"/>
      <c r="C230" s="57" t="s">
        <v>15</v>
      </c>
      <c r="D230" s="57" t="s">
        <v>26</v>
      </c>
      <c r="E230" s="57" t="s">
        <v>365</v>
      </c>
      <c r="F230" s="57"/>
      <c r="G230" s="65">
        <f>SUM(G231)</f>
        <v>5819.5</v>
      </c>
    </row>
    <row r="231" spans="1:7" ht="30">
      <c r="A231" s="67" t="s">
        <v>767</v>
      </c>
      <c r="B231" s="57"/>
      <c r="C231" s="57" t="s">
        <v>15</v>
      </c>
      <c r="D231" s="57" t="s">
        <v>26</v>
      </c>
      <c r="E231" s="57" t="s">
        <v>366</v>
      </c>
      <c r="F231" s="57"/>
      <c r="G231" s="65">
        <f>SUM(G232)</f>
        <v>5819.5</v>
      </c>
    </row>
    <row r="232" spans="1:7" ht="15">
      <c r="A232" s="67" t="s">
        <v>47</v>
      </c>
      <c r="B232" s="57"/>
      <c r="C232" s="57" t="s">
        <v>15</v>
      </c>
      <c r="D232" s="57" t="s">
        <v>26</v>
      </c>
      <c r="E232" s="57" t="s">
        <v>367</v>
      </c>
      <c r="F232" s="57"/>
      <c r="G232" s="65">
        <f>SUM(G233:G235)</f>
        <v>5819.5</v>
      </c>
    </row>
    <row r="233" spans="1:7" ht="45">
      <c r="A233" s="67" t="s">
        <v>53</v>
      </c>
      <c r="B233" s="57"/>
      <c r="C233" s="57" t="s">
        <v>15</v>
      </c>
      <c r="D233" s="57" t="s">
        <v>26</v>
      </c>
      <c r="E233" s="57" t="s">
        <v>367</v>
      </c>
      <c r="F233" s="57" t="s">
        <v>93</v>
      </c>
      <c r="G233" s="65">
        <v>4777.5</v>
      </c>
    </row>
    <row r="234" spans="1:7" ht="30">
      <c r="A234" s="67" t="s">
        <v>54</v>
      </c>
      <c r="B234" s="57"/>
      <c r="C234" s="57" t="s">
        <v>15</v>
      </c>
      <c r="D234" s="57" t="s">
        <v>26</v>
      </c>
      <c r="E234" s="57" t="s">
        <v>367</v>
      </c>
      <c r="F234" s="57" t="s">
        <v>95</v>
      </c>
      <c r="G234" s="65">
        <v>1020.2</v>
      </c>
    </row>
    <row r="235" spans="1:7" ht="15">
      <c r="A235" s="67" t="s">
        <v>24</v>
      </c>
      <c r="B235" s="57"/>
      <c r="C235" s="57" t="s">
        <v>15</v>
      </c>
      <c r="D235" s="57" t="s">
        <v>26</v>
      </c>
      <c r="E235" s="57" t="s">
        <v>367</v>
      </c>
      <c r="F235" s="57" t="s">
        <v>100</v>
      </c>
      <c r="G235" s="65">
        <v>21.8</v>
      </c>
    </row>
    <row r="236" spans="1:7" ht="30">
      <c r="A236" s="64" t="s">
        <v>755</v>
      </c>
      <c r="B236" s="58"/>
      <c r="C236" s="71" t="s">
        <v>15</v>
      </c>
      <c r="D236" s="71" t="s">
        <v>26</v>
      </c>
      <c r="E236" s="56" t="s">
        <v>248</v>
      </c>
      <c r="F236" s="71"/>
      <c r="G236" s="68">
        <f>SUM(G237)</f>
        <v>622.6</v>
      </c>
    </row>
    <row r="237" spans="1:7" ht="45">
      <c r="A237" s="64" t="s">
        <v>273</v>
      </c>
      <c r="B237" s="58"/>
      <c r="C237" s="71" t="s">
        <v>15</v>
      </c>
      <c r="D237" s="71" t="s">
        <v>26</v>
      </c>
      <c r="E237" s="56" t="s">
        <v>274</v>
      </c>
      <c r="F237" s="71"/>
      <c r="G237" s="68">
        <f>SUM(G238)</f>
        <v>622.6</v>
      </c>
    </row>
    <row r="238" spans="1:7" ht="30">
      <c r="A238" s="67" t="s">
        <v>54</v>
      </c>
      <c r="B238" s="58"/>
      <c r="C238" s="71" t="s">
        <v>15</v>
      </c>
      <c r="D238" s="71" t="s">
        <v>26</v>
      </c>
      <c r="E238" s="56" t="s">
        <v>274</v>
      </c>
      <c r="F238" s="71" t="s">
        <v>95</v>
      </c>
      <c r="G238" s="68">
        <v>622.6</v>
      </c>
    </row>
    <row r="239" spans="1:7" ht="15" hidden="1">
      <c r="A239" s="67" t="s">
        <v>204</v>
      </c>
      <c r="B239" s="58"/>
      <c r="C239" s="71" t="s">
        <v>15</v>
      </c>
      <c r="D239" s="71" t="s">
        <v>26</v>
      </c>
      <c r="E239" s="56" t="s">
        <v>205</v>
      </c>
      <c r="F239" s="71"/>
      <c r="G239" s="68">
        <f>SUM(G242+G240)</f>
        <v>0</v>
      </c>
    </row>
    <row r="240" spans="1:7" ht="45" hidden="1">
      <c r="A240" s="64" t="s">
        <v>734</v>
      </c>
      <c r="B240" s="58"/>
      <c r="C240" s="71" t="s">
        <v>15</v>
      </c>
      <c r="D240" s="71" t="s">
        <v>26</v>
      </c>
      <c r="E240" s="56" t="s">
        <v>735</v>
      </c>
      <c r="F240" s="71"/>
      <c r="G240" s="68">
        <f>SUM(G241)</f>
        <v>0</v>
      </c>
    </row>
    <row r="241" spans="1:7" ht="30" hidden="1">
      <c r="A241" s="77" t="s">
        <v>264</v>
      </c>
      <c r="B241" s="58"/>
      <c r="C241" s="71" t="s">
        <v>15</v>
      </c>
      <c r="D241" s="71" t="s">
        <v>26</v>
      </c>
      <c r="E241" s="56" t="s">
        <v>735</v>
      </c>
      <c r="F241" s="71" t="s">
        <v>128</v>
      </c>
      <c r="G241" s="68"/>
    </row>
    <row r="242" spans="1:7" ht="15" hidden="1">
      <c r="A242" s="67" t="s">
        <v>47</v>
      </c>
      <c r="B242" s="58"/>
      <c r="C242" s="71" t="s">
        <v>15</v>
      </c>
      <c r="D242" s="71" t="s">
        <v>26</v>
      </c>
      <c r="E242" s="56" t="s">
        <v>697</v>
      </c>
      <c r="F242" s="71"/>
      <c r="G242" s="68">
        <f>SUM(G243)</f>
        <v>0</v>
      </c>
    </row>
    <row r="243" spans="1:7" ht="15" hidden="1">
      <c r="A243" s="67" t="s">
        <v>24</v>
      </c>
      <c r="B243" s="58"/>
      <c r="C243" s="71" t="s">
        <v>15</v>
      </c>
      <c r="D243" s="71" t="s">
        <v>26</v>
      </c>
      <c r="E243" s="56" t="s">
        <v>697</v>
      </c>
      <c r="F243" s="71" t="s">
        <v>100</v>
      </c>
      <c r="G243" s="68"/>
    </row>
    <row r="244" spans="1:7" ht="30">
      <c r="A244" s="67" t="s">
        <v>790</v>
      </c>
      <c r="B244" s="58"/>
      <c r="C244" s="71" t="s">
        <v>15</v>
      </c>
      <c r="D244" s="71" t="s">
        <v>26</v>
      </c>
      <c r="E244" s="56" t="s">
        <v>791</v>
      </c>
      <c r="F244" s="71"/>
      <c r="G244" s="68">
        <f>SUM(G245:G246)</f>
        <v>230</v>
      </c>
    </row>
    <row r="245" spans="1:7" ht="27.75" customHeight="1">
      <c r="A245" s="67" t="s">
        <v>54</v>
      </c>
      <c r="B245" s="58"/>
      <c r="C245" s="71" t="s">
        <v>15</v>
      </c>
      <c r="D245" s="71" t="s">
        <v>26</v>
      </c>
      <c r="E245" s="56" t="s">
        <v>791</v>
      </c>
      <c r="F245" s="71" t="s">
        <v>95</v>
      </c>
      <c r="G245" s="68">
        <v>230</v>
      </c>
    </row>
    <row r="246" spans="1:7" ht="30" hidden="1">
      <c r="A246" s="64" t="s">
        <v>264</v>
      </c>
      <c r="B246" s="58"/>
      <c r="C246" s="71" t="s">
        <v>15</v>
      </c>
      <c r="D246" s="71" t="s">
        <v>26</v>
      </c>
      <c r="E246" s="56" t="s">
        <v>791</v>
      </c>
      <c r="F246" s="71" t="s">
        <v>128</v>
      </c>
      <c r="G246" s="68"/>
    </row>
    <row r="247" spans="1:7" ht="17.25" customHeight="1">
      <c r="A247" s="67" t="s">
        <v>204</v>
      </c>
      <c r="B247" s="58"/>
      <c r="C247" s="71" t="s">
        <v>15</v>
      </c>
      <c r="D247" s="71" t="s">
        <v>26</v>
      </c>
      <c r="E247" s="56" t="s">
        <v>205</v>
      </c>
      <c r="F247" s="71"/>
      <c r="G247" s="68">
        <f>SUM(G248)+G250</f>
        <v>834.7</v>
      </c>
    </row>
    <row r="248" spans="1:7" ht="15">
      <c r="A248" s="66" t="s">
        <v>102</v>
      </c>
      <c r="B248" s="58"/>
      <c r="C248" s="71" t="s">
        <v>15</v>
      </c>
      <c r="D248" s="71" t="s">
        <v>26</v>
      </c>
      <c r="E248" s="56" t="s">
        <v>697</v>
      </c>
      <c r="F248" s="56"/>
      <c r="G248" s="68">
        <f>G249</f>
        <v>34.7</v>
      </c>
    </row>
    <row r="249" spans="1:7" ht="15">
      <c r="A249" s="64" t="s">
        <v>24</v>
      </c>
      <c r="B249" s="58"/>
      <c r="C249" s="71" t="s">
        <v>15</v>
      </c>
      <c r="D249" s="71" t="s">
        <v>26</v>
      </c>
      <c r="E249" s="56" t="s">
        <v>697</v>
      </c>
      <c r="F249" s="56">
        <v>800</v>
      </c>
      <c r="G249" s="68">
        <v>34.7</v>
      </c>
    </row>
    <row r="250" spans="1:7" ht="45">
      <c r="A250" s="67" t="s">
        <v>734</v>
      </c>
      <c r="B250" s="58"/>
      <c r="C250" s="71" t="s">
        <v>15</v>
      </c>
      <c r="D250" s="71" t="s">
        <v>26</v>
      </c>
      <c r="E250" s="56" t="s">
        <v>1312</v>
      </c>
      <c r="F250" s="71"/>
      <c r="G250" s="68">
        <f>SUM(G251)</f>
        <v>800</v>
      </c>
    </row>
    <row r="251" spans="1:7" ht="30">
      <c r="A251" s="64" t="s">
        <v>264</v>
      </c>
      <c r="B251" s="58"/>
      <c r="C251" s="71" t="s">
        <v>15</v>
      </c>
      <c r="D251" s="71" t="s">
        <v>26</v>
      </c>
      <c r="E251" s="56" t="s">
        <v>1312</v>
      </c>
      <c r="F251" s="71" t="s">
        <v>128</v>
      </c>
      <c r="G251" s="68">
        <v>800</v>
      </c>
    </row>
    <row r="252" spans="1:7" ht="15">
      <c r="A252" s="64" t="s">
        <v>275</v>
      </c>
      <c r="B252" s="58"/>
      <c r="C252" s="71" t="s">
        <v>180</v>
      </c>
      <c r="D252" s="71"/>
      <c r="E252" s="56"/>
      <c r="F252" s="71"/>
      <c r="G252" s="68">
        <f>SUM(G253+G266+G297+G341)</f>
        <v>210365.8</v>
      </c>
    </row>
    <row r="253" spans="1:7" ht="15" hidden="1">
      <c r="A253" s="64" t="s">
        <v>186</v>
      </c>
      <c r="B253" s="58"/>
      <c r="C253" s="71" t="s">
        <v>180</v>
      </c>
      <c r="D253" s="71" t="s">
        <v>36</v>
      </c>
      <c r="E253" s="56"/>
      <c r="F253" s="71"/>
      <c r="G253" s="68">
        <f>SUM(G263)+G259+G254</f>
        <v>0</v>
      </c>
    </row>
    <row r="254" spans="1:7" ht="45" hidden="1">
      <c r="A254" s="79" t="s">
        <v>668</v>
      </c>
      <c r="B254" s="71"/>
      <c r="C254" s="71" t="s">
        <v>180</v>
      </c>
      <c r="D254" s="71" t="s">
        <v>36</v>
      </c>
      <c r="E254" s="56" t="s">
        <v>671</v>
      </c>
      <c r="F254" s="71"/>
      <c r="G254" s="68">
        <f>SUM(G255)</f>
        <v>0</v>
      </c>
    </row>
    <row r="255" spans="1:7" ht="30" hidden="1">
      <c r="A255" s="79" t="s">
        <v>699</v>
      </c>
      <c r="B255" s="71"/>
      <c r="C255" s="71" t="s">
        <v>180</v>
      </c>
      <c r="D255" s="71" t="s">
        <v>36</v>
      </c>
      <c r="E255" s="56" t="s">
        <v>700</v>
      </c>
      <c r="F255" s="71"/>
      <c r="G255" s="68">
        <f>SUM(G256)</f>
        <v>0</v>
      </c>
    </row>
    <row r="256" spans="1:7" ht="45" hidden="1">
      <c r="A256" s="64" t="s">
        <v>638</v>
      </c>
      <c r="B256" s="71"/>
      <c r="C256" s="71" t="s">
        <v>180</v>
      </c>
      <c r="D256" s="71" t="s">
        <v>36</v>
      </c>
      <c r="E256" s="56" t="s">
        <v>701</v>
      </c>
      <c r="F256" s="71"/>
      <c r="G256" s="68">
        <f>SUM(G257)</f>
        <v>0</v>
      </c>
    </row>
    <row r="257" spans="1:7" ht="30" hidden="1">
      <c r="A257" s="64" t="s">
        <v>702</v>
      </c>
      <c r="B257" s="71"/>
      <c r="C257" s="71" t="s">
        <v>180</v>
      </c>
      <c r="D257" s="71" t="s">
        <v>36</v>
      </c>
      <c r="E257" s="56" t="s">
        <v>703</v>
      </c>
      <c r="F257" s="71"/>
      <c r="G257" s="68">
        <f>SUM(G258)</f>
        <v>0</v>
      </c>
    </row>
    <row r="258" spans="1:7" ht="30" hidden="1">
      <c r="A258" s="77" t="s">
        <v>291</v>
      </c>
      <c r="B258" s="71"/>
      <c r="C258" s="71" t="s">
        <v>180</v>
      </c>
      <c r="D258" s="71" t="s">
        <v>36</v>
      </c>
      <c r="E258" s="56" t="s">
        <v>703</v>
      </c>
      <c r="F258" s="71" t="s">
        <v>292</v>
      </c>
      <c r="G258" s="68"/>
    </row>
    <row r="259" spans="1:7" ht="30" hidden="1">
      <c r="A259" s="88" t="s">
        <v>658</v>
      </c>
      <c r="B259" s="58"/>
      <c r="C259" s="71" t="s">
        <v>180</v>
      </c>
      <c r="D259" s="71" t="s">
        <v>36</v>
      </c>
      <c r="E259" s="56" t="s">
        <v>655</v>
      </c>
      <c r="F259" s="71"/>
      <c r="G259" s="68">
        <f>SUM(G260)</f>
        <v>0</v>
      </c>
    </row>
    <row r="260" spans="1:7" ht="45" hidden="1">
      <c r="A260" s="64" t="s">
        <v>653</v>
      </c>
      <c r="B260" s="58"/>
      <c r="C260" s="71" t="s">
        <v>180</v>
      </c>
      <c r="D260" s="71" t="s">
        <v>36</v>
      </c>
      <c r="E260" s="56" t="s">
        <v>656</v>
      </c>
      <c r="F260" s="71"/>
      <c r="G260" s="68">
        <f>SUM(G261)</f>
        <v>0</v>
      </c>
    </row>
    <row r="261" spans="1:7" ht="60" hidden="1">
      <c r="A261" s="64" t="s">
        <v>654</v>
      </c>
      <c r="B261" s="58"/>
      <c r="C261" s="71" t="s">
        <v>180</v>
      </c>
      <c r="D261" s="71" t="s">
        <v>36</v>
      </c>
      <c r="E261" s="56" t="s">
        <v>657</v>
      </c>
      <c r="F261" s="71"/>
      <c r="G261" s="68">
        <f>SUM(G262)</f>
        <v>0</v>
      </c>
    </row>
    <row r="262" spans="1:7" ht="15" hidden="1">
      <c r="A262" s="67" t="s">
        <v>330</v>
      </c>
      <c r="B262" s="58"/>
      <c r="C262" s="71" t="s">
        <v>180</v>
      </c>
      <c r="D262" s="71" t="s">
        <v>36</v>
      </c>
      <c r="E262" s="56" t="s">
        <v>657</v>
      </c>
      <c r="F262" s="71" t="s">
        <v>292</v>
      </c>
      <c r="G262" s="68"/>
    </row>
    <row r="263" spans="1:7" ht="30" hidden="1">
      <c r="A263" s="64" t="s">
        <v>276</v>
      </c>
      <c r="B263" s="58"/>
      <c r="C263" s="71" t="s">
        <v>180</v>
      </c>
      <c r="D263" s="71" t="s">
        <v>36</v>
      </c>
      <c r="E263" s="56" t="s">
        <v>277</v>
      </c>
      <c r="F263" s="71"/>
      <c r="G263" s="68">
        <f>SUM(G264)</f>
        <v>0</v>
      </c>
    </row>
    <row r="264" spans="1:7" ht="15" hidden="1">
      <c r="A264" s="64" t="s">
        <v>278</v>
      </c>
      <c r="B264" s="58"/>
      <c r="C264" s="71" t="s">
        <v>279</v>
      </c>
      <c r="D264" s="71" t="s">
        <v>36</v>
      </c>
      <c r="E264" s="56" t="s">
        <v>280</v>
      </c>
      <c r="F264" s="71"/>
      <c r="G264" s="68">
        <f>SUM(G265)</f>
        <v>0</v>
      </c>
    </row>
    <row r="265" spans="1:7" ht="15" hidden="1">
      <c r="A265" s="64" t="s">
        <v>94</v>
      </c>
      <c r="B265" s="58"/>
      <c r="C265" s="71" t="s">
        <v>279</v>
      </c>
      <c r="D265" s="71" t="s">
        <v>36</v>
      </c>
      <c r="E265" s="56" t="s">
        <v>280</v>
      </c>
      <c r="F265" s="71" t="s">
        <v>95</v>
      </c>
      <c r="G265" s="68"/>
    </row>
    <row r="266" spans="1:7" ht="15">
      <c r="A266" s="67" t="s">
        <v>187</v>
      </c>
      <c r="B266" s="57"/>
      <c r="C266" s="57" t="s">
        <v>180</v>
      </c>
      <c r="D266" s="57" t="s">
        <v>46</v>
      </c>
      <c r="E266" s="57"/>
      <c r="F266" s="57"/>
      <c r="G266" s="65">
        <f>SUM(G267+G272+G277+G281)+G291</f>
        <v>35254.8</v>
      </c>
    </row>
    <row r="267" spans="1:7" ht="45">
      <c r="A267" s="79" t="s">
        <v>668</v>
      </c>
      <c r="B267" s="57"/>
      <c r="C267" s="57" t="s">
        <v>180</v>
      </c>
      <c r="D267" s="57" t="s">
        <v>46</v>
      </c>
      <c r="E267" s="75" t="s">
        <v>671</v>
      </c>
      <c r="F267" s="75"/>
      <c r="G267" s="89">
        <f>SUM(G268)</f>
        <v>17000</v>
      </c>
    </row>
    <row r="268" spans="1:7" ht="15">
      <c r="A268" s="90" t="s">
        <v>331</v>
      </c>
      <c r="B268" s="57"/>
      <c r="C268" s="57" t="s">
        <v>180</v>
      </c>
      <c r="D268" s="57" t="s">
        <v>46</v>
      </c>
      <c r="E268" s="75" t="s">
        <v>672</v>
      </c>
      <c r="F268" s="75"/>
      <c r="G268" s="89">
        <f>SUM(G269)</f>
        <v>17000</v>
      </c>
    </row>
    <row r="269" spans="1:7" ht="45">
      <c r="A269" s="77" t="s">
        <v>556</v>
      </c>
      <c r="B269" s="57"/>
      <c r="C269" s="57" t="s">
        <v>180</v>
      </c>
      <c r="D269" s="57" t="s">
        <v>46</v>
      </c>
      <c r="E269" s="75" t="s">
        <v>673</v>
      </c>
      <c r="F269" s="75"/>
      <c r="G269" s="89">
        <f>SUM(G270)</f>
        <v>17000</v>
      </c>
    </row>
    <row r="270" spans="1:7" ht="45">
      <c r="A270" s="67" t="s">
        <v>680</v>
      </c>
      <c r="B270" s="57"/>
      <c r="C270" s="57" t="s">
        <v>180</v>
      </c>
      <c r="D270" s="57" t="s">
        <v>46</v>
      </c>
      <c r="E270" s="75" t="s">
        <v>679</v>
      </c>
      <c r="F270" s="75"/>
      <c r="G270" s="89">
        <f>SUM(G271)</f>
        <v>17000</v>
      </c>
    </row>
    <row r="271" spans="1:7" ht="30">
      <c r="A271" s="67" t="s">
        <v>54</v>
      </c>
      <c r="B271" s="57"/>
      <c r="C271" s="57" t="s">
        <v>180</v>
      </c>
      <c r="D271" s="57" t="s">
        <v>46</v>
      </c>
      <c r="E271" s="75" t="s">
        <v>679</v>
      </c>
      <c r="F271" s="75" t="s">
        <v>95</v>
      </c>
      <c r="G271" s="89">
        <v>17000</v>
      </c>
    </row>
    <row r="272" spans="1:7" ht="30">
      <c r="A272" s="67" t="s">
        <v>768</v>
      </c>
      <c r="B272" s="57"/>
      <c r="C272" s="57" t="s">
        <v>180</v>
      </c>
      <c r="D272" s="57" t="s">
        <v>46</v>
      </c>
      <c r="E272" s="57" t="s">
        <v>368</v>
      </c>
      <c r="F272" s="57"/>
      <c r="G272" s="65">
        <f>SUM(G273)</f>
        <v>7829.7</v>
      </c>
    </row>
    <row r="273" spans="1:7" ht="15">
      <c r="A273" s="67" t="s">
        <v>37</v>
      </c>
      <c r="B273" s="57"/>
      <c r="C273" s="57" t="s">
        <v>180</v>
      </c>
      <c r="D273" s="57" t="s">
        <v>46</v>
      </c>
      <c r="E273" s="57" t="s">
        <v>369</v>
      </c>
      <c r="F273" s="57"/>
      <c r="G273" s="65">
        <f>SUM(G274)</f>
        <v>7829.7</v>
      </c>
    </row>
    <row r="274" spans="1:7" ht="15">
      <c r="A274" s="67" t="s">
        <v>327</v>
      </c>
      <c r="B274" s="57"/>
      <c r="C274" s="57" t="s">
        <v>180</v>
      </c>
      <c r="D274" s="57" t="s">
        <v>46</v>
      </c>
      <c r="E274" s="57" t="s">
        <v>370</v>
      </c>
      <c r="F274" s="57"/>
      <c r="G274" s="65">
        <f>SUM(G275:G276)</f>
        <v>7829.7</v>
      </c>
    </row>
    <row r="275" spans="1:7" ht="30">
      <c r="A275" s="67" t="s">
        <v>54</v>
      </c>
      <c r="B275" s="57"/>
      <c r="C275" s="57" t="s">
        <v>180</v>
      </c>
      <c r="D275" s="57" t="s">
        <v>46</v>
      </c>
      <c r="E275" s="57" t="s">
        <v>370</v>
      </c>
      <c r="F275" s="57" t="s">
        <v>95</v>
      </c>
      <c r="G275" s="65">
        <v>7829.7</v>
      </c>
    </row>
    <row r="276" spans="1:7" ht="15" hidden="1">
      <c r="A276" s="67" t="s">
        <v>24</v>
      </c>
      <c r="B276" s="57"/>
      <c r="C276" s="57" t="s">
        <v>180</v>
      </c>
      <c r="D276" s="57" t="s">
        <v>46</v>
      </c>
      <c r="E276" s="57" t="s">
        <v>370</v>
      </c>
      <c r="F276" s="57" t="s">
        <v>100</v>
      </c>
      <c r="G276" s="65"/>
    </row>
    <row r="277" spans="1:7" ht="30">
      <c r="A277" s="67" t="s">
        <v>769</v>
      </c>
      <c r="B277" s="57"/>
      <c r="C277" s="57" t="s">
        <v>180</v>
      </c>
      <c r="D277" s="57" t="s">
        <v>46</v>
      </c>
      <c r="E277" s="57" t="s">
        <v>371</v>
      </c>
      <c r="F277" s="57"/>
      <c r="G277" s="65">
        <f>SUM(G278)</f>
        <v>1067</v>
      </c>
    </row>
    <row r="278" spans="1:7" ht="15">
      <c r="A278" s="67" t="s">
        <v>37</v>
      </c>
      <c r="B278" s="57"/>
      <c r="C278" s="57" t="s">
        <v>180</v>
      </c>
      <c r="D278" s="57" t="s">
        <v>46</v>
      </c>
      <c r="E278" s="57" t="s">
        <v>372</v>
      </c>
      <c r="F278" s="57"/>
      <c r="G278" s="65">
        <f>SUM(G279)</f>
        <v>1067</v>
      </c>
    </row>
    <row r="279" spans="1:7" ht="15">
      <c r="A279" s="67" t="s">
        <v>327</v>
      </c>
      <c r="B279" s="57"/>
      <c r="C279" s="57" t="s">
        <v>180</v>
      </c>
      <c r="D279" s="57" t="s">
        <v>46</v>
      </c>
      <c r="E279" s="57" t="s">
        <v>373</v>
      </c>
      <c r="F279" s="57"/>
      <c r="G279" s="65">
        <f>SUM(G280:G280)</f>
        <v>1067</v>
      </c>
    </row>
    <row r="280" spans="1:7" ht="30">
      <c r="A280" s="67" t="s">
        <v>54</v>
      </c>
      <c r="B280" s="57"/>
      <c r="C280" s="57" t="s">
        <v>180</v>
      </c>
      <c r="D280" s="57" t="s">
        <v>46</v>
      </c>
      <c r="E280" s="57" t="s">
        <v>373</v>
      </c>
      <c r="F280" s="57" t="s">
        <v>95</v>
      </c>
      <c r="G280" s="65">
        <v>1067</v>
      </c>
    </row>
    <row r="281" spans="1:7" ht="30">
      <c r="A281" s="67" t="s">
        <v>285</v>
      </c>
      <c r="B281" s="57"/>
      <c r="C281" s="57" t="s">
        <v>180</v>
      </c>
      <c r="D281" s="57" t="s">
        <v>46</v>
      </c>
      <c r="E281" s="57" t="s">
        <v>286</v>
      </c>
      <c r="F281" s="57"/>
      <c r="G281" s="65">
        <f>SUM(G282,G285)</f>
        <v>471.8</v>
      </c>
    </row>
    <row r="282" spans="1:7" ht="30" hidden="1">
      <c r="A282" s="67" t="s">
        <v>328</v>
      </c>
      <c r="B282" s="57"/>
      <c r="C282" s="57" t="s">
        <v>180</v>
      </c>
      <c r="D282" s="57" t="s">
        <v>46</v>
      </c>
      <c r="E282" s="57" t="s">
        <v>374</v>
      </c>
      <c r="F282" s="57"/>
      <c r="G282" s="65">
        <f>SUM(G283)</f>
        <v>0</v>
      </c>
    </row>
    <row r="283" spans="1:7" ht="30" hidden="1">
      <c r="A283" s="67" t="s">
        <v>329</v>
      </c>
      <c r="B283" s="57"/>
      <c r="C283" s="57" t="s">
        <v>180</v>
      </c>
      <c r="D283" s="57" t="s">
        <v>46</v>
      </c>
      <c r="E283" s="57" t="s">
        <v>375</v>
      </c>
      <c r="F283" s="57"/>
      <c r="G283" s="65">
        <f>SUM(G284)</f>
        <v>0</v>
      </c>
    </row>
    <row r="284" spans="1:7" ht="15" hidden="1">
      <c r="A284" s="67" t="s">
        <v>330</v>
      </c>
      <c r="B284" s="57"/>
      <c r="C284" s="57" t="s">
        <v>180</v>
      </c>
      <c r="D284" s="57" t="s">
        <v>46</v>
      </c>
      <c r="E284" s="57" t="s">
        <v>375</v>
      </c>
      <c r="F284" s="57" t="s">
        <v>292</v>
      </c>
      <c r="G284" s="65"/>
    </row>
    <row r="285" spans="1:7" ht="15">
      <c r="A285" s="67" t="s">
        <v>331</v>
      </c>
      <c r="B285" s="57"/>
      <c r="C285" s="57" t="s">
        <v>180</v>
      </c>
      <c r="D285" s="57" t="s">
        <v>46</v>
      </c>
      <c r="E285" s="57" t="s">
        <v>376</v>
      </c>
      <c r="F285" s="57"/>
      <c r="G285" s="65">
        <f>SUM(G289)+G286</f>
        <v>471.8</v>
      </c>
    </row>
    <row r="286" spans="1:7" ht="15">
      <c r="A286" s="67" t="s">
        <v>37</v>
      </c>
      <c r="B286" s="57"/>
      <c r="C286" s="57" t="s">
        <v>180</v>
      </c>
      <c r="D286" s="57" t="s">
        <v>46</v>
      </c>
      <c r="E286" s="57" t="s">
        <v>736</v>
      </c>
      <c r="F286" s="57"/>
      <c r="G286" s="65">
        <f>SUM(G287)</f>
        <v>171.8</v>
      </c>
    </row>
    <row r="287" spans="1:7" ht="15">
      <c r="A287" s="67" t="s">
        <v>327</v>
      </c>
      <c r="B287" s="57"/>
      <c r="C287" s="57" t="s">
        <v>180</v>
      </c>
      <c r="D287" s="57" t="s">
        <v>46</v>
      </c>
      <c r="E287" s="57" t="s">
        <v>737</v>
      </c>
      <c r="F287" s="57"/>
      <c r="G287" s="65">
        <f>SUM(G288)</f>
        <v>171.8</v>
      </c>
    </row>
    <row r="288" spans="1:7" ht="30">
      <c r="A288" s="67" t="s">
        <v>54</v>
      </c>
      <c r="B288" s="57"/>
      <c r="C288" s="57" t="s">
        <v>180</v>
      </c>
      <c r="D288" s="57" t="s">
        <v>46</v>
      </c>
      <c r="E288" s="57" t="s">
        <v>737</v>
      </c>
      <c r="F288" s="57" t="s">
        <v>95</v>
      </c>
      <c r="G288" s="65">
        <v>171.8</v>
      </c>
    </row>
    <row r="289" spans="1:7" ht="30">
      <c r="A289" s="67" t="s">
        <v>329</v>
      </c>
      <c r="B289" s="57"/>
      <c r="C289" s="57" t="s">
        <v>180</v>
      </c>
      <c r="D289" s="57" t="s">
        <v>46</v>
      </c>
      <c r="E289" s="57" t="s">
        <v>377</v>
      </c>
      <c r="F289" s="57"/>
      <c r="G289" s="65">
        <f>SUM(G290)</f>
        <v>300</v>
      </c>
    </row>
    <row r="290" spans="1:7" ht="15">
      <c r="A290" s="67" t="s">
        <v>330</v>
      </c>
      <c r="B290" s="57"/>
      <c r="C290" s="57" t="s">
        <v>180</v>
      </c>
      <c r="D290" s="57" t="s">
        <v>46</v>
      </c>
      <c r="E290" s="57" t="s">
        <v>377</v>
      </c>
      <c r="F290" s="57" t="s">
        <v>292</v>
      </c>
      <c r="G290" s="65">
        <v>300</v>
      </c>
    </row>
    <row r="291" spans="1:7" ht="31.5" customHeight="1">
      <c r="A291" s="67" t="s">
        <v>755</v>
      </c>
      <c r="B291" s="57"/>
      <c r="C291" s="57" t="s">
        <v>180</v>
      </c>
      <c r="D291" s="57" t="s">
        <v>46</v>
      </c>
      <c r="E291" s="57" t="s">
        <v>248</v>
      </c>
      <c r="F291" s="57"/>
      <c r="G291" s="65">
        <f>SUM(G292)</f>
        <v>8886.3</v>
      </c>
    </row>
    <row r="292" spans="1:7" ht="30">
      <c r="A292" s="67" t="s">
        <v>249</v>
      </c>
      <c r="B292" s="57"/>
      <c r="C292" s="57" t="s">
        <v>180</v>
      </c>
      <c r="D292" s="57" t="s">
        <v>46</v>
      </c>
      <c r="E292" s="57" t="s">
        <v>250</v>
      </c>
      <c r="F292" s="57"/>
      <c r="G292" s="65">
        <f>SUM(G293)</f>
        <v>8886.3</v>
      </c>
    </row>
    <row r="293" spans="1:7" ht="35.25" customHeight="1">
      <c r="A293" s="67" t="s">
        <v>82</v>
      </c>
      <c r="B293" s="57"/>
      <c r="C293" s="57" t="s">
        <v>180</v>
      </c>
      <c r="D293" s="57" t="s">
        <v>46</v>
      </c>
      <c r="E293" s="57" t="s">
        <v>251</v>
      </c>
      <c r="F293" s="57"/>
      <c r="G293" s="65">
        <f>SUM(G294)</f>
        <v>8886.3</v>
      </c>
    </row>
    <row r="294" spans="1:7" ht="30">
      <c r="A294" s="64" t="s">
        <v>805</v>
      </c>
      <c r="B294" s="57"/>
      <c r="C294" s="57" t="s">
        <v>180</v>
      </c>
      <c r="D294" s="57" t="s">
        <v>46</v>
      </c>
      <c r="E294" s="57" t="s">
        <v>253</v>
      </c>
      <c r="F294" s="57"/>
      <c r="G294" s="65">
        <f>SUM(G295:G296)</f>
        <v>8886.3</v>
      </c>
    </row>
    <row r="295" spans="1:7" ht="26.25" customHeight="1">
      <c r="A295" s="67" t="s">
        <v>54</v>
      </c>
      <c r="B295" s="57"/>
      <c r="C295" s="57" t="s">
        <v>180</v>
      </c>
      <c r="D295" s="57" t="s">
        <v>46</v>
      </c>
      <c r="E295" s="57" t="s">
        <v>253</v>
      </c>
      <c r="F295" s="57" t="s">
        <v>95</v>
      </c>
      <c r="G295" s="65">
        <f>1270.5</f>
        <v>1270.5</v>
      </c>
    </row>
    <row r="296" spans="1:7" ht="15">
      <c r="A296" s="67" t="s">
        <v>330</v>
      </c>
      <c r="B296" s="57"/>
      <c r="C296" s="57" t="s">
        <v>180</v>
      </c>
      <c r="D296" s="57" t="s">
        <v>46</v>
      </c>
      <c r="E296" s="57" t="s">
        <v>253</v>
      </c>
      <c r="F296" s="57" t="s">
        <v>292</v>
      </c>
      <c r="G296" s="65">
        <f>3500+4115.8</f>
        <v>7615.8</v>
      </c>
    </row>
    <row r="297" spans="1:7" ht="15">
      <c r="A297" s="67" t="s">
        <v>188</v>
      </c>
      <c r="B297" s="57"/>
      <c r="C297" s="57" t="s">
        <v>180</v>
      </c>
      <c r="D297" s="57" t="s">
        <v>56</v>
      </c>
      <c r="E297" s="57"/>
      <c r="F297" s="57"/>
      <c r="G297" s="65">
        <f>SUM(G307,G322,G332)+G299+G326+G303</f>
        <v>162491.2</v>
      </c>
    </row>
    <row r="298" spans="1:7" ht="45" hidden="1">
      <c r="A298" s="79" t="s">
        <v>668</v>
      </c>
      <c r="B298" s="57"/>
      <c r="C298" s="57" t="s">
        <v>180</v>
      </c>
      <c r="D298" s="57" t="s">
        <v>56</v>
      </c>
      <c r="E298" s="57" t="s">
        <v>671</v>
      </c>
      <c r="F298" s="57"/>
      <c r="G298" s="65">
        <f>SUM(G299)</f>
        <v>0</v>
      </c>
    </row>
    <row r="299" spans="1:7" ht="15" hidden="1">
      <c r="A299" s="67" t="s">
        <v>682</v>
      </c>
      <c r="B299" s="57"/>
      <c r="C299" s="57" t="s">
        <v>180</v>
      </c>
      <c r="D299" s="57" t="s">
        <v>56</v>
      </c>
      <c r="E299" s="57" t="s">
        <v>681</v>
      </c>
      <c r="F299" s="57"/>
      <c r="G299" s="65">
        <f>SUM(G300)</f>
        <v>0</v>
      </c>
    </row>
    <row r="300" spans="1:7" ht="45" hidden="1">
      <c r="A300" s="77" t="s">
        <v>556</v>
      </c>
      <c r="B300" s="57"/>
      <c r="C300" s="57" t="s">
        <v>180</v>
      </c>
      <c r="D300" s="57" t="s">
        <v>56</v>
      </c>
      <c r="E300" s="57" t="s">
        <v>683</v>
      </c>
      <c r="F300" s="57"/>
      <c r="G300" s="65">
        <f>SUM(G301)</f>
        <v>0</v>
      </c>
    </row>
    <row r="301" spans="1:7" ht="15" hidden="1">
      <c r="A301" s="67" t="s">
        <v>694</v>
      </c>
      <c r="B301" s="57"/>
      <c r="C301" s="57" t="s">
        <v>180</v>
      </c>
      <c r="D301" s="57" t="s">
        <v>56</v>
      </c>
      <c r="E301" s="57" t="s">
        <v>684</v>
      </c>
      <c r="F301" s="57"/>
      <c r="G301" s="65">
        <f>SUM(G302)</f>
        <v>0</v>
      </c>
    </row>
    <row r="302" spans="1:7" ht="30" hidden="1">
      <c r="A302" s="67" t="s">
        <v>54</v>
      </c>
      <c r="B302" s="57"/>
      <c r="C302" s="57" t="s">
        <v>180</v>
      </c>
      <c r="D302" s="57" t="s">
        <v>56</v>
      </c>
      <c r="E302" s="57" t="s">
        <v>684</v>
      </c>
      <c r="F302" s="57" t="s">
        <v>95</v>
      </c>
      <c r="G302" s="65"/>
    </row>
    <row r="303" spans="1:7" ht="30">
      <c r="A303" s="79" t="s">
        <v>1289</v>
      </c>
      <c r="B303" s="57"/>
      <c r="C303" s="57" t="s">
        <v>180</v>
      </c>
      <c r="D303" s="57" t="s">
        <v>56</v>
      </c>
      <c r="E303" s="57" t="s">
        <v>1291</v>
      </c>
      <c r="F303" s="57"/>
      <c r="G303" s="65">
        <f>SUM(G304)</f>
        <v>49324.2</v>
      </c>
    </row>
    <row r="304" spans="1:7" ht="45">
      <c r="A304" s="77" t="s">
        <v>556</v>
      </c>
      <c r="B304" s="57"/>
      <c r="C304" s="57" t="s">
        <v>180</v>
      </c>
      <c r="D304" s="57" t="s">
        <v>56</v>
      </c>
      <c r="E304" s="57" t="s">
        <v>1292</v>
      </c>
      <c r="F304" s="57"/>
      <c r="G304" s="65">
        <f>SUM(G305)</f>
        <v>49324.2</v>
      </c>
    </row>
    <row r="305" spans="1:7" ht="15">
      <c r="A305" s="67" t="s">
        <v>1290</v>
      </c>
      <c r="B305" s="57"/>
      <c r="C305" s="57" t="s">
        <v>180</v>
      </c>
      <c r="D305" s="57" t="s">
        <v>56</v>
      </c>
      <c r="E305" s="57" t="s">
        <v>1293</v>
      </c>
      <c r="F305" s="57"/>
      <c r="G305" s="65">
        <f>SUM(G306)</f>
        <v>49324.2</v>
      </c>
    </row>
    <row r="306" spans="1:7" ht="30">
      <c r="A306" s="67" t="s">
        <v>54</v>
      </c>
      <c r="B306" s="57"/>
      <c r="C306" s="57" t="s">
        <v>180</v>
      </c>
      <c r="D306" s="57" t="s">
        <v>56</v>
      </c>
      <c r="E306" s="57" t="s">
        <v>1293</v>
      </c>
      <c r="F306" s="57" t="s">
        <v>95</v>
      </c>
      <c r="G306" s="65">
        <v>49324.2</v>
      </c>
    </row>
    <row r="307" spans="1:7" ht="30">
      <c r="A307" s="91" t="s">
        <v>770</v>
      </c>
      <c r="B307" s="92"/>
      <c r="C307" s="57" t="s">
        <v>180</v>
      </c>
      <c r="D307" s="57" t="s">
        <v>56</v>
      </c>
      <c r="E307" s="57" t="s">
        <v>378</v>
      </c>
      <c r="F307" s="57"/>
      <c r="G307" s="65">
        <f>SUM(G308,G315)+G320</f>
        <v>111258.2</v>
      </c>
    </row>
    <row r="308" spans="1:7" ht="15">
      <c r="A308" s="67" t="s">
        <v>37</v>
      </c>
      <c r="B308" s="57"/>
      <c r="C308" s="57" t="s">
        <v>180</v>
      </c>
      <c r="D308" s="57" t="s">
        <v>56</v>
      </c>
      <c r="E308" s="57" t="s">
        <v>379</v>
      </c>
      <c r="F308" s="57"/>
      <c r="G308" s="65">
        <f>SUM(G309,G311,G313)</f>
        <v>93899</v>
      </c>
    </row>
    <row r="309" spans="1:7" ht="15">
      <c r="A309" s="67" t="s">
        <v>332</v>
      </c>
      <c r="B309" s="57"/>
      <c r="C309" s="57" t="s">
        <v>180</v>
      </c>
      <c r="D309" s="57" t="s">
        <v>56</v>
      </c>
      <c r="E309" s="57" t="s">
        <v>380</v>
      </c>
      <c r="F309" s="57"/>
      <c r="G309" s="65">
        <f>SUM(G310)</f>
        <v>54450</v>
      </c>
    </row>
    <row r="310" spans="1:7" ht="30">
      <c r="A310" s="67" t="s">
        <v>54</v>
      </c>
      <c r="B310" s="57"/>
      <c r="C310" s="57" t="s">
        <v>180</v>
      </c>
      <c r="D310" s="57" t="s">
        <v>56</v>
      </c>
      <c r="E310" s="57" t="s">
        <v>380</v>
      </c>
      <c r="F310" s="57" t="s">
        <v>95</v>
      </c>
      <c r="G310" s="65">
        <v>54450</v>
      </c>
    </row>
    <row r="311" spans="1:7" ht="15">
      <c r="A311" s="67" t="s">
        <v>333</v>
      </c>
      <c r="B311" s="57"/>
      <c r="C311" s="57" t="s">
        <v>180</v>
      </c>
      <c r="D311" s="57" t="s">
        <v>56</v>
      </c>
      <c r="E311" s="57" t="s">
        <v>381</v>
      </c>
      <c r="F311" s="57"/>
      <c r="G311" s="65">
        <f>SUM(G312)</f>
        <v>1490.6</v>
      </c>
    </row>
    <row r="312" spans="1:7" ht="30">
      <c r="A312" s="67" t="s">
        <v>54</v>
      </c>
      <c r="B312" s="57"/>
      <c r="C312" s="57" t="s">
        <v>180</v>
      </c>
      <c r="D312" s="57" t="s">
        <v>56</v>
      </c>
      <c r="E312" s="57" t="s">
        <v>381</v>
      </c>
      <c r="F312" s="57" t="s">
        <v>95</v>
      </c>
      <c r="G312" s="65">
        <v>1490.6</v>
      </c>
    </row>
    <row r="313" spans="1:7" ht="15">
      <c r="A313" s="67" t="s">
        <v>334</v>
      </c>
      <c r="B313" s="57"/>
      <c r="C313" s="57" t="s">
        <v>180</v>
      </c>
      <c r="D313" s="57" t="s">
        <v>56</v>
      </c>
      <c r="E313" s="57" t="s">
        <v>382</v>
      </c>
      <c r="F313" s="57"/>
      <c r="G313" s="65">
        <f>SUM(G314)</f>
        <v>37958.4</v>
      </c>
    </row>
    <row r="314" spans="1:7" ht="30">
      <c r="A314" s="67" t="s">
        <v>54</v>
      </c>
      <c r="B314" s="57"/>
      <c r="C314" s="57" t="s">
        <v>180</v>
      </c>
      <c r="D314" s="57" t="s">
        <v>56</v>
      </c>
      <c r="E314" s="57" t="s">
        <v>382</v>
      </c>
      <c r="F314" s="57" t="s">
        <v>95</v>
      </c>
      <c r="G314" s="65">
        <v>37958.4</v>
      </c>
    </row>
    <row r="315" spans="1:7" ht="45">
      <c r="A315" s="67" t="s">
        <v>28</v>
      </c>
      <c r="B315" s="57"/>
      <c r="C315" s="57" t="s">
        <v>180</v>
      </c>
      <c r="D315" s="57" t="s">
        <v>56</v>
      </c>
      <c r="E315" s="57" t="s">
        <v>383</v>
      </c>
      <c r="F315" s="57"/>
      <c r="G315" s="65">
        <f>SUM(G318+G316)</f>
        <v>11389.2</v>
      </c>
    </row>
    <row r="316" spans="1:7" ht="15">
      <c r="A316" s="67" t="s">
        <v>333</v>
      </c>
      <c r="B316" s="57"/>
      <c r="C316" s="57" t="s">
        <v>180</v>
      </c>
      <c r="D316" s="57" t="s">
        <v>56</v>
      </c>
      <c r="E316" s="57" t="s">
        <v>696</v>
      </c>
      <c r="F316" s="57"/>
      <c r="G316" s="65">
        <f>SUM(G317)</f>
        <v>950.1</v>
      </c>
    </row>
    <row r="317" spans="1:7" ht="30">
      <c r="A317" s="67" t="s">
        <v>264</v>
      </c>
      <c r="B317" s="57"/>
      <c r="C317" s="57" t="s">
        <v>180</v>
      </c>
      <c r="D317" s="57" t="s">
        <v>56</v>
      </c>
      <c r="E317" s="57" t="s">
        <v>696</v>
      </c>
      <c r="F317" s="57" t="s">
        <v>128</v>
      </c>
      <c r="G317" s="65">
        <v>950.1</v>
      </c>
    </row>
    <row r="318" spans="1:7" ht="15">
      <c r="A318" s="67" t="s">
        <v>334</v>
      </c>
      <c r="B318" s="57"/>
      <c r="C318" s="57" t="s">
        <v>180</v>
      </c>
      <c r="D318" s="57" t="s">
        <v>56</v>
      </c>
      <c r="E318" s="57" t="s">
        <v>384</v>
      </c>
      <c r="F318" s="57"/>
      <c r="G318" s="65">
        <f>SUM(G319)</f>
        <v>10439.1</v>
      </c>
    </row>
    <row r="319" spans="1:7" ht="30">
      <c r="A319" s="67" t="s">
        <v>264</v>
      </c>
      <c r="B319" s="57"/>
      <c r="C319" s="57" t="s">
        <v>180</v>
      </c>
      <c r="D319" s="57" t="s">
        <v>56</v>
      </c>
      <c r="E319" s="57" t="s">
        <v>384</v>
      </c>
      <c r="F319" s="57" t="s">
        <v>128</v>
      </c>
      <c r="G319" s="65">
        <v>10439.1</v>
      </c>
    </row>
    <row r="320" spans="1:7" ht="30">
      <c r="A320" s="67" t="s">
        <v>329</v>
      </c>
      <c r="B320" s="57"/>
      <c r="C320" s="57" t="s">
        <v>180</v>
      </c>
      <c r="D320" s="57" t="s">
        <v>56</v>
      </c>
      <c r="E320" s="57" t="s">
        <v>801</v>
      </c>
      <c r="F320" s="57"/>
      <c r="G320" s="65">
        <f>SUM(G321)</f>
        <v>5970</v>
      </c>
    </row>
    <row r="321" spans="1:7" ht="15">
      <c r="A321" s="67" t="s">
        <v>330</v>
      </c>
      <c r="B321" s="57"/>
      <c r="C321" s="57" t="s">
        <v>180</v>
      </c>
      <c r="D321" s="57" t="s">
        <v>56</v>
      </c>
      <c r="E321" s="57" t="s">
        <v>801</v>
      </c>
      <c r="F321" s="57" t="s">
        <v>292</v>
      </c>
      <c r="G321" s="65">
        <v>5970</v>
      </c>
    </row>
    <row r="322" spans="1:7" ht="30">
      <c r="A322" s="67" t="s">
        <v>769</v>
      </c>
      <c r="B322" s="57"/>
      <c r="C322" s="57" t="s">
        <v>180</v>
      </c>
      <c r="D322" s="57" t="s">
        <v>56</v>
      </c>
      <c r="E322" s="57" t="s">
        <v>371</v>
      </c>
      <c r="F322" s="57"/>
      <c r="G322" s="65">
        <f>SUM(G323)</f>
        <v>1800</v>
      </c>
    </row>
    <row r="323" spans="1:7" ht="15">
      <c r="A323" s="67" t="s">
        <v>37</v>
      </c>
      <c r="B323" s="57"/>
      <c r="C323" s="57" t="s">
        <v>180</v>
      </c>
      <c r="D323" s="57" t="s">
        <v>56</v>
      </c>
      <c r="E323" s="57" t="s">
        <v>372</v>
      </c>
      <c r="F323" s="57"/>
      <c r="G323" s="65">
        <f>SUM(G324)</f>
        <v>1800</v>
      </c>
    </row>
    <row r="324" spans="1:7" ht="15">
      <c r="A324" s="67" t="s">
        <v>334</v>
      </c>
      <c r="B324" s="57"/>
      <c r="C324" s="57" t="s">
        <v>180</v>
      </c>
      <c r="D324" s="57" t="s">
        <v>56</v>
      </c>
      <c r="E324" s="57" t="s">
        <v>385</v>
      </c>
      <c r="F324" s="57"/>
      <c r="G324" s="65">
        <f>SUM(G325)</f>
        <v>1800</v>
      </c>
    </row>
    <row r="325" spans="1:7" ht="30">
      <c r="A325" s="67" t="s">
        <v>54</v>
      </c>
      <c r="B325" s="57"/>
      <c r="C325" s="57" t="s">
        <v>180</v>
      </c>
      <c r="D325" s="57" t="s">
        <v>56</v>
      </c>
      <c r="E325" s="57" t="s">
        <v>385</v>
      </c>
      <c r="F325" s="57" t="s">
        <v>95</v>
      </c>
      <c r="G325" s="65">
        <v>1800</v>
      </c>
    </row>
    <row r="326" spans="1:7" ht="30">
      <c r="A326" s="67" t="s">
        <v>892</v>
      </c>
      <c r="B326" s="57"/>
      <c r="C326" s="57" t="s">
        <v>180</v>
      </c>
      <c r="D326" s="57" t="s">
        <v>56</v>
      </c>
      <c r="E326" s="57" t="s">
        <v>739</v>
      </c>
      <c r="F326" s="57"/>
      <c r="G326" s="65">
        <f>SUM(G327)</f>
        <v>100</v>
      </c>
    </row>
    <row r="327" spans="1:7" ht="15">
      <c r="A327" s="67" t="s">
        <v>37</v>
      </c>
      <c r="B327" s="57"/>
      <c r="C327" s="57" t="s">
        <v>180</v>
      </c>
      <c r="D327" s="57" t="s">
        <v>56</v>
      </c>
      <c r="E327" s="57" t="s">
        <v>740</v>
      </c>
      <c r="F327" s="57"/>
      <c r="G327" s="65">
        <f>SUM(G328+G330)</f>
        <v>100</v>
      </c>
    </row>
    <row r="328" spans="1:7" ht="15" hidden="1">
      <c r="A328" s="67" t="s">
        <v>334</v>
      </c>
      <c r="B328" s="57"/>
      <c r="C328" s="57" t="s">
        <v>180</v>
      </c>
      <c r="D328" s="57" t="s">
        <v>56</v>
      </c>
      <c r="E328" s="57" t="s">
        <v>741</v>
      </c>
      <c r="F328" s="57"/>
      <c r="G328" s="65">
        <f>SUM(G329)</f>
        <v>0</v>
      </c>
    </row>
    <row r="329" spans="1:7" ht="30" hidden="1">
      <c r="A329" s="67" t="s">
        <v>54</v>
      </c>
      <c r="B329" s="57"/>
      <c r="C329" s="57" t="s">
        <v>180</v>
      </c>
      <c r="D329" s="57" t="s">
        <v>56</v>
      </c>
      <c r="E329" s="57" t="s">
        <v>741</v>
      </c>
      <c r="F329" s="57" t="s">
        <v>95</v>
      </c>
      <c r="G329" s="65"/>
    </row>
    <row r="330" spans="1:7" ht="30">
      <c r="A330" s="67" t="s">
        <v>1294</v>
      </c>
      <c r="B330" s="57"/>
      <c r="C330" s="57" t="s">
        <v>180</v>
      </c>
      <c r="D330" s="57" t="s">
        <v>56</v>
      </c>
      <c r="E330" s="57" t="s">
        <v>1295</v>
      </c>
      <c r="F330" s="57"/>
      <c r="G330" s="65">
        <f>SUM(G331)</f>
        <v>100</v>
      </c>
    </row>
    <row r="331" spans="1:7" ht="30">
      <c r="A331" s="67" t="s">
        <v>54</v>
      </c>
      <c r="B331" s="57"/>
      <c r="C331" s="57" t="s">
        <v>180</v>
      </c>
      <c r="D331" s="57" t="s">
        <v>56</v>
      </c>
      <c r="E331" s="57" t="s">
        <v>1295</v>
      </c>
      <c r="F331" s="57" t="s">
        <v>95</v>
      </c>
      <c r="G331" s="65">
        <v>100</v>
      </c>
    </row>
    <row r="332" spans="1:7" ht="15">
      <c r="A332" s="67" t="s">
        <v>335</v>
      </c>
      <c r="B332" s="57"/>
      <c r="C332" s="57" t="s">
        <v>180</v>
      </c>
      <c r="D332" s="57" t="s">
        <v>56</v>
      </c>
      <c r="E332" s="57" t="s">
        <v>205</v>
      </c>
      <c r="F332" s="57"/>
      <c r="G332" s="65">
        <f>SUM(G333)+G336</f>
        <v>8.8</v>
      </c>
    </row>
    <row r="333" spans="1:7" ht="75" hidden="1">
      <c r="A333" s="91" t="s">
        <v>295</v>
      </c>
      <c r="B333" s="92"/>
      <c r="C333" s="57" t="s">
        <v>180</v>
      </c>
      <c r="D333" s="57" t="s">
        <v>56</v>
      </c>
      <c r="E333" s="57" t="s">
        <v>237</v>
      </c>
      <c r="F333" s="57"/>
      <c r="G333" s="65">
        <f>SUM(G334)</f>
        <v>0</v>
      </c>
    </row>
    <row r="334" spans="1:7" ht="60" hidden="1">
      <c r="A334" s="91" t="s">
        <v>387</v>
      </c>
      <c r="B334" s="92"/>
      <c r="C334" s="57" t="s">
        <v>180</v>
      </c>
      <c r="D334" s="57" t="s">
        <v>56</v>
      </c>
      <c r="E334" s="57" t="s">
        <v>386</v>
      </c>
      <c r="F334" s="57"/>
      <c r="G334" s="65">
        <f>SUM(G335)</f>
        <v>0</v>
      </c>
    </row>
    <row r="335" spans="1:7" ht="30" hidden="1">
      <c r="A335" s="67" t="s">
        <v>54</v>
      </c>
      <c r="B335" s="57"/>
      <c r="C335" s="57" t="s">
        <v>180</v>
      </c>
      <c r="D335" s="57" t="s">
        <v>56</v>
      </c>
      <c r="E335" s="57" t="s">
        <v>386</v>
      </c>
      <c r="F335" s="57" t="s">
        <v>95</v>
      </c>
      <c r="G335" s="65"/>
    </row>
    <row r="336" spans="1:7" ht="15">
      <c r="A336" s="64" t="s">
        <v>159</v>
      </c>
      <c r="B336" s="57"/>
      <c r="C336" s="57" t="s">
        <v>180</v>
      </c>
      <c r="D336" s="57" t="s">
        <v>56</v>
      </c>
      <c r="E336" s="57" t="s">
        <v>744</v>
      </c>
      <c r="F336" s="57"/>
      <c r="G336" s="65">
        <f>SUM(G337)+G339</f>
        <v>8.8</v>
      </c>
    </row>
    <row r="337" spans="1:7" ht="15" hidden="1">
      <c r="A337" s="77" t="s">
        <v>611</v>
      </c>
      <c r="B337" s="57"/>
      <c r="C337" s="57" t="s">
        <v>180</v>
      </c>
      <c r="D337" s="57" t="s">
        <v>56</v>
      </c>
      <c r="E337" s="57" t="s">
        <v>745</v>
      </c>
      <c r="F337" s="57"/>
      <c r="G337" s="65">
        <f>SUM(G338)</f>
        <v>0</v>
      </c>
    </row>
    <row r="338" spans="1:7" ht="30" hidden="1">
      <c r="A338" s="64" t="s">
        <v>264</v>
      </c>
      <c r="B338" s="57"/>
      <c r="C338" s="57" t="s">
        <v>180</v>
      </c>
      <c r="D338" s="57" t="s">
        <v>56</v>
      </c>
      <c r="E338" s="57" t="s">
        <v>745</v>
      </c>
      <c r="F338" s="57" t="s">
        <v>128</v>
      </c>
      <c r="G338" s="65"/>
    </row>
    <row r="339" spans="1:7" ht="15">
      <c r="A339" s="64" t="s">
        <v>159</v>
      </c>
      <c r="B339" s="57"/>
      <c r="C339" s="57" t="s">
        <v>180</v>
      </c>
      <c r="D339" s="57" t="s">
        <v>56</v>
      </c>
      <c r="E339" s="57" t="s">
        <v>1296</v>
      </c>
      <c r="F339" s="57"/>
      <c r="G339" s="65">
        <f>SUM(G340)</f>
        <v>8.8</v>
      </c>
    </row>
    <row r="340" spans="1:7" ht="30">
      <c r="A340" s="64" t="s">
        <v>74</v>
      </c>
      <c r="B340" s="57"/>
      <c r="C340" s="57" t="s">
        <v>180</v>
      </c>
      <c r="D340" s="57" t="s">
        <v>56</v>
      </c>
      <c r="E340" s="57" t="s">
        <v>1296</v>
      </c>
      <c r="F340" s="57" t="s">
        <v>128</v>
      </c>
      <c r="G340" s="65">
        <v>8.8</v>
      </c>
    </row>
    <row r="341" spans="1:7" ht="18.75" customHeight="1">
      <c r="A341" s="67" t="s">
        <v>189</v>
      </c>
      <c r="B341" s="57"/>
      <c r="C341" s="75" t="s">
        <v>180</v>
      </c>
      <c r="D341" s="75" t="s">
        <v>180</v>
      </c>
      <c r="E341" s="75"/>
      <c r="F341" s="75"/>
      <c r="G341" s="89">
        <f>SUM(G354)+G357+G342+G347+G363</f>
        <v>12619.8</v>
      </c>
    </row>
    <row r="342" spans="1:7" ht="45">
      <c r="A342" s="79" t="s">
        <v>668</v>
      </c>
      <c r="B342" s="57"/>
      <c r="C342" s="75" t="s">
        <v>180</v>
      </c>
      <c r="D342" s="75" t="s">
        <v>180</v>
      </c>
      <c r="E342" s="75" t="s">
        <v>671</v>
      </c>
      <c r="F342" s="75"/>
      <c r="G342" s="89">
        <f>SUM(G343)</f>
        <v>10000</v>
      </c>
    </row>
    <row r="343" spans="1:7" ht="15">
      <c r="A343" s="90" t="s">
        <v>331</v>
      </c>
      <c r="B343" s="57"/>
      <c r="C343" s="75" t="s">
        <v>180</v>
      </c>
      <c r="D343" s="75" t="s">
        <v>180</v>
      </c>
      <c r="E343" s="75" t="s">
        <v>672</v>
      </c>
      <c r="F343" s="75"/>
      <c r="G343" s="89">
        <f>SUM(G344)</f>
        <v>10000</v>
      </c>
    </row>
    <row r="344" spans="1:7" ht="45">
      <c r="A344" s="77" t="s">
        <v>556</v>
      </c>
      <c r="B344" s="57"/>
      <c r="C344" s="75" t="s">
        <v>180</v>
      </c>
      <c r="D344" s="75" t="s">
        <v>180</v>
      </c>
      <c r="E344" s="75" t="s">
        <v>673</v>
      </c>
      <c r="F344" s="75"/>
      <c r="G344" s="89">
        <f>SUM(G345)</f>
        <v>10000</v>
      </c>
    </row>
    <row r="345" spans="1:7" ht="15">
      <c r="A345" s="67" t="s">
        <v>675</v>
      </c>
      <c r="B345" s="57"/>
      <c r="C345" s="75" t="s">
        <v>180</v>
      </c>
      <c r="D345" s="75" t="s">
        <v>180</v>
      </c>
      <c r="E345" s="75" t="s">
        <v>674</v>
      </c>
      <c r="F345" s="75"/>
      <c r="G345" s="89">
        <f>SUM(G346)</f>
        <v>10000</v>
      </c>
    </row>
    <row r="346" spans="1:7" ht="15">
      <c r="A346" s="67" t="s">
        <v>330</v>
      </c>
      <c r="B346" s="57"/>
      <c r="C346" s="75" t="s">
        <v>180</v>
      </c>
      <c r="D346" s="75" t="s">
        <v>180</v>
      </c>
      <c r="E346" s="75" t="s">
        <v>674</v>
      </c>
      <c r="F346" s="75" t="s">
        <v>292</v>
      </c>
      <c r="G346" s="89">
        <v>10000</v>
      </c>
    </row>
    <row r="347" spans="1:7" ht="30">
      <c r="A347" s="67" t="s">
        <v>285</v>
      </c>
      <c r="B347" s="57"/>
      <c r="C347" s="75" t="s">
        <v>180</v>
      </c>
      <c r="D347" s="75" t="s">
        <v>180</v>
      </c>
      <c r="E347" s="57" t="s">
        <v>286</v>
      </c>
      <c r="F347" s="57"/>
      <c r="G347" s="65">
        <f>SUM(G348)+G351</f>
        <v>756.2</v>
      </c>
    </row>
    <row r="348" spans="1:7" ht="30">
      <c r="A348" s="67" t="s">
        <v>328</v>
      </c>
      <c r="B348" s="57"/>
      <c r="C348" s="75" t="s">
        <v>180</v>
      </c>
      <c r="D348" s="75" t="s">
        <v>180</v>
      </c>
      <c r="E348" s="57" t="s">
        <v>374</v>
      </c>
      <c r="F348" s="57"/>
      <c r="G348" s="65">
        <f>SUM(G349)</f>
        <v>290.7</v>
      </c>
    </row>
    <row r="349" spans="1:7" ht="30">
      <c r="A349" s="67" t="s">
        <v>329</v>
      </c>
      <c r="B349" s="57"/>
      <c r="C349" s="75" t="s">
        <v>180</v>
      </c>
      <c r="D349" s="75" t="s">
        <v>180</v>
      </c>
      <c r="E349" s="57" t="s">
        <v>375</v>
      </c>
      <c r="F349" s="57"/>
      <c r="G349" s="65">
        <f>SUM(G350)</f>
        <v>290.7</v>
      </c>
    </row>
    <row r="350" spans="1:7" ht="15">
      <c r="A350" s="67" t="s">
        <v>330</v>
      </c>
      <c r="B350" s="57"/>
      <c r="C350" s="75" t="s">
        <v>180</v>
      </c>
      <c r="D350" s="75" t="s">
        <v>180</v>
      </c>
      <c r="E350" s="57" t="s">
        <v>375</v>
      </c>
      <c r="F350" s="57" t="s">
        <v>292</v>
      </c>
      <c r="G350" s="65">
        <v>290.7</v>
      </c>
    </row>
    <row r="351" spans="1:7" ht="15">
      <c r="A351" s="67" t="s">
        <v>331</v>
      </c>
      <c r="B351" s="57"/>
      <c r="C351" s="75" t="s">
        <v>180</v>
      </c>
      <c r="D351" s="75" t="s">
        <v>180</v>
      </c>
      <c r="E351" s="57" t="s">
        <v>376</v>
      </c>
      <c r="F351" s="57"/>
      <c r="G351" s="65">
        <f>SUM(G352)</f>
        <v>465.5</v>
      </c>
    </row>
    <row r="352" spans="1:7" ht="30">
      <c r="A352" s="67" t="s">
        <v>329</v>
      </c>
      <c r="B352" s="57"/>
      <c r="C352" s="75" t="s">
        <v>180</v>
      </c>
      <c r="D352" s="75" t="s">
        <v>180</v>
      </c>
      <c r="E352" s="57" t="s">
        <v>377</v>
      </c>
      <c r="F352" s="57"/>
      <c r="G352" s="65">
        <f>SUM(G353)</f>
        <v>465.5</v>
      </c>
    </row>
    <row r="353" spans="1:7" ht="15">
      <c r="A353" s="67" t="s">
        <v>330</v>
      </c>
      <c r="B353" s="57"/>
      <c r="C353" s="75" t="s">
        <v>180</v>
      </c>
      <c r="D353" s="75" t="s">
        <v>180</v>
      </c>
      <c r="E353" s="57" t="s">
        <v>377</v>
      </c>
      <c r="F353" s="57" t="s">
        <v>292</v>
      </c>
      <c r="G353" s="65">
        <v>465.5</v>
      </c>
    </row>
    <row r="354" spans="1:7" ht="30">
      <c r="A354" s="67" t="s">
        <v>766</v>
      </c>
      <c r="B354" s="57"/>
      <c r="C354" s="75" t="s">
        <v>180</v>
      </c>
      <c r="D354" s="75" t="s">
        <v>180</v>
      </c>
      <c r="E354" s="75" t="s">
        <v>365</v>
      </c>
      <c r="F354" s="75"/>
      <c r="G354" s="89">
        <f>SUM(G355)</f>
        <v>1719.3</v>
      </c>
    </row>
    <row r="355" spans="1:7" ht="30">
      <c r="A355" s="67" t="s">
        <v>329</v>
      </c>
      <c r="B355" s="57"/>
      <c r="C355" s="75" t="s">
        <v>180</v>
      </c>
      <c r="D355" s="75" t="s">
        <v>180</v>
      </c>
      <c r="E355" s="75" t="s">
        <v>388</v>
      </c>
      <c r="F355" s="75"/>
      <c r="G355" s="89">
        <f>SUM(G356)</f>
        <v>1719.3</v>
      </c>
    </row>
    <row r="356" spans="1:7" ht="27" customHeight="1">
      <c r="A356" s="67" t="s">
        <v>330</v>
      </c>
      <c r="B356" s="57"/>
      <c r="C356" s="75" t="s">
        <v>180</v>
      </c>
      <c r="D356" s="75" t="s">
        <v>180</v>
      </c>
      <c r="E356" s="75" t="s">
        <v>388</v>
      </c>
      <c r="F356" s="75" t="s">
        <v>292</v>
      </c>
      <c r="G356" s="89">
        <v>1719.3</v>
      </c>
    </row>
    <row r="357" spans="1:7" ht="30" hidden="1">
      <c r="A357" s="67" t="s">
        <v>771</v>
      </c>
      <c r="B357" s="57"/>
      <c r="C357" s="75" t="s">
        <v>180</v>
      </c>
      <c r="D357" s="75" t="s">
        <v>180</v>
      </c>
      <c r="E357" s="75" t="s">
        <v>277</v>
      </c>
      <c r="F357" s="75"/>
      <c r="G357" s="89">
        <f>SUM(G358)</f>
        <v>0</v>
      </c>
    </row>
    <row r="358" spans="1:7" ht="30" hidden="1">
      <c r="A358" s="67" t="s">
        <v>493</v>
      </c>
      <c r="B358" s="57"/>
      <c r="C358" s="75" t="s">
        <v>180</v>
      </c>
      <c r="D358" s="75" t="s">
        <v>180</v>
      </c>
      <c r="E358" s="75" t="s">
        <v>280</v>
      </c>
      <c r="F358" s="75"/>
      <c r="G358" s="89">
        <f>SUM(G359)</f>
        <v>0</v>
      </c>
    </row>
    <row r="359" spans="1:7" ht="30" hidden="1">
      <c r="A359" s="67" t="s">
        <v>494</v>
      </c>
      <c r="B359" s="57"/>
      <c r="C359" s="75" t="s">
        <v>180</v>
      </c>
      <c r="D359" s="75" t="s">
        <v>180</v>
      </c>
      <c r="E359" s="75" t="s">
        <v>495</v>
      </c>
      <c r="F359" s="75"/>
      <c r="G359" s="89">
        <f>SUM(G360)</f>
        <v>0</v>
      </c>
    </row>
    <row r="360" spans="1:7" ht="15" hidden="1">
      <c r="A360" s="67" t="s">
        <v>330</v>
      </c>
      <c r="B360" s="57"/>
      <c r="C360" s="75" t="s">
        <v>180</v>
      </c>
      <c r="D360" s="75" t="s">
        <v>180</v>
      </c>
      <c r="E360" s="75" t="s">
        <v>495</v>
      </c>
      <c r="F360" s="75" t="s">
        <v>292</v>
      </c>
      <c r="G360" s="89"/>
    </row>
    <row r="361" spans="1:7" ht="15">
      <c r="A361" s="67" t="s">
        <v>204</v>
      </c>
      <c r="B361" s="57"/>
      <c r="C361" s="75" t="s">
        <v>180</v>
      </c>
      <c r="D361" s="75" t="s">
        <v>180</v>
      </c>
      <c r="E361" s="71" t="s">
        <v>205</v>
      </c>
      <c r="F361" s="75"/>
      <c r="G361" s="89">
        <f>SUM(G362)</f>
        <v>144.3</v>
      </c>
    </row>
    <row r="362" spans="1:7" ht="56.25" customHeight="1">
      <c r="A362" s="67" t="s">
        <v>1271</v>
      </c>
      <c r="B362" s="57"/>
      <c r="C362" s="75" t="s">
        <v>180</v>
      </c>
      <c r="D362" s="75" t="s">
        <v>180</v>
      </c>
      <c r="E362" s="71" t="s">
        <v>237</v>
      </c>
      <c r="F362" s="75"/>
      <c r="G362" s="89">
        <f>SUM(G363)</f>
        <v>144.3</v>
      </c>
    </row>
    <row r="363" spans="1:7" ht="45">
      <c r="A363" s="64" t="s">
        <v>480</v>
      </c>
      <c r="B363" s="75"/>
      <c r="C363" s="75" t="s">
        <v>180</v>
      </c>
      <c r="D363" s="75" t="s">
        <v>180</v>
      </c>
      <c r="E363" s="71" t="s">
        <v>481</v>
      </c>
      <c r="F363" s="56"/>
      <c r="G363" s="68">
        <f>SUM(G364:G365)</f>
        <v>144.3</v>
      </c>
    </row>
    <row r="364" spans="1:7" ht="45">
      <c r="A364" s="67" t="s">
        <v>53</v>
      </c>
      <c r="B364" s="75"/>
      <c r="C364" s="75" t="s">
        <v>180</v>
      </c>
      <c r="D364" s="75" t="s">
        <v>180</v>
      </c>
      <c r="E364" s="71" t="s">
        <v>481</v>
      </c>
      <c r="F364" s="71" t="s">
        <v>93</v>
      </c>
      <c r="G364" s="68">
        <v>135.5</v>
      </c>
    </row>
    <row r="365" spans="1:7" ht="30">
      <c r="A365" s="64" t="s">
        <v>54</v>
      </c>
      <c r="B365" s="75"/>
      <c r="C365" s="75" t="s">
        <v>180</v>
      </c>
      <c r="D365" s="75" t="s">
        <v>180</v>
      </c>
      <c r="E365" s="71" t="s">
        <v>481</v>
      </c>
      <c r="F365" s="71" t="s">
        <v>95</v>
      </c>
      <c r="G365" s="68">
        <v>8.8</v>
      </c>
    </row>
    <row r="366" spans="1:7" ht="15">
      <c r="A366" s="64" t="s">
        <v>281</v>
      </c>
      <c r="B366" s="58"/>
      <c r="C366" s="71" t="s">
        <v>80</v>
      </c>
      <c r="D366" s="56"/>
      <c r="E366" s="56"/>
      <c r="F366" s="56"/>
      <c r="G366" s="68">
        <f>SUM(G367+G373)</f>
        <v>6608.3</v>
      </c>
    </row>
    <row r="367" spans="1:7" ht="15">
      <c r="A367" s="64" t="s">
        <v>282</v>
      </c>
      <c r="B367" s="58"/>
      <c r="C367" s="71" t="s">
        <v>80</v>
      </c>
      <c r="D367" s="71" t="s">
        <v>56</v>
      </c>
      <c r="E367" s="56"/>
      <c r="F367" s="56"/>
      <c r="G367" s="68">
        <f>SUM(G368)</f>
        <v>5608.3</v>
      </c>
    </row>
    <row r="368" spans="1:7" ht="30">
      <c r="A368" s="64" t="s">
        <v>772</v>
      </c>
      <c r="B368" s="58"/>
      <c r="C368" s="71" t="s">
        <v>80</v>
      </c>
      <c r="D368" s="71" t="s">
        <v>56</v>
      </c>
      <c r="E368" s="56" t="s">
        <v>283</v>
      </c>
      <c r="F368" s="56"/>
      <c r="G368" s="68">
        <f>SUM(G369)</f>
        <v>5608.3</v>
      </c>
    </row>
    <row r="369" spans="1:7" ht="15">
      <c r="A369" s="64" t="s">
        <v>47</v>
      </c>
      <c r="B369" s="58"/>
      <c r="C369" s="71" t="s">
        <v>80</v>
      </c>
      <c r="D369" s="71" t="s">
        <v>56</v>
      </c>
      <c r="E369" s="56" t="s">
        <v>284</v>
      </c>
      <c r="F369" s="56"/>
      <c r="G369" s="68">
        <f>SUM(G370:G372)</f>
        <v>5608.3</v>
      </c>
    </row>
    <row r="370" spans="1:7" ht="45">
      <c r="A370" s="67" t="s">
        <v>53</v>
      </c>
      <c r="B370" s="58"/>
      <c r="C370" s="71" t="s">
        <v>80</v>
      </c>
      <c r="D370" s="71" t="s">
        <v>56</v>
      </c>
      <c r="E370" s="56" t="s">
        <v>284</v>
      </c>
      <c r="F370" s="71" t="s">
        <v>93</v>
      </c>
      <c r="G370" s="68">
        <v>4764.7</v>
      </c>
    </row>
    <row r="371" spans="1:7" ht="30">
      <c r="A371" s="64" t="s">
        <v>54</v>
      </c>
      <c r="B371" s="58"/>
      <c r="C371" s="71" t="s">
        <v>80</v>
      </c>
      <c r="D371" s="71" t="s">
        <v>56</v>
      </c>
      <c r="E371" s="56" t="s">
        <v>284</v>
      </c>
      <c r="F371" s="71" t="s">
        <v>95</v>
      </c>
      <c r="G371" s="68">
        <v>788.8</v>
      </c>
    </row>
    <row r="372" spans="1:7" ht="15">
      <c r="A372" s="64" t="s">
        <v>24</v>
      </c>
      <c r="B372" s="58"/>
      <c r="C372" s="71" t="s">
        <v>80</v>
      </c>
      <c r="D372" s="71" t="s">
        <v>56</v>
      </c>
      <c r="E372" s="56" t="s">
        <v>284</v>
      </c>
      <c r="F372" s="71" t="s">
        <v>100</v>
      </c>
      <c r="G372" s="68">
        <v>54.8</v>
      </c>
    </row>
    <row r="373" spans="1:7" ht="15">
      <c r="A373" s="64" t="s">
        <v>190</v>
      </c>
      <c r="B373" s="58"/>
      <c r="C373" s="71" t="s">
        <v>80</v>
      </c>
      <c r="D373" s="71" t="s">
        <v>180</v>
      </c>
      <c r="E373" s="56"/>
      <c r="F373" s="56"/>
      <c r="G373" s="68">
        <f>SUM(G374)</f>
        <v>1000</v>
      </c>
    </row>
    <row r="374" spans="1:7" ht="30">
      <c r="A374" s="64" t="s">
        <v>772</v>
      </c>
      <c r="B374" s="58"/>
      <c r="C374" s="71" t="s">
        <v>80</v>
      </c>
      <c r="D374" s="71" t="s">
        <v>180</v>
      </c>
      <c r="E374" s="56" t="s">
        <v>283</v>
      </c>
      <c r="F374" s="56"/>
      <c r="G374" s="68">
        <f>SUM(G375)</f>
        <v>1000</v>
      </c>
    </row>
    <row r="375" spans="1:7" ht="15">
      <c r="A375" s="64" t="s">
        <v>37</v>
      </c>
      <c r="B375" s="58"/>
      <c r="C375" s="71" t="s">
        <v>80</v>
      </c>
      <c r="D375" s="71" t="s">
        <v>180</v>
      </c>
      <c r="E375" s="56" t="s">
        <v>294</v>
      </c>
      <c r="F375" s="56"/>
      <c r="G375" s="68">
        <f>SUM(G376)+G378</f>
        <v>1000</v>
      </c>
    </row>
    <row r="376" spans="1:7" ht="45" hidden="1">
      <c r="A376" s="64" t="s">
        <v>336</v>
      </c>
      <c r="B376" s="58"/>
      <c r="C376" s="71" t="s">
        <v>80</v>
      </c>
      <c r="D376" s="71" t="s">
        <v>180</v>
      </c>
      <c r="E376" s="56" t="s">
        <v>337</v>
      </c>
      <c r="F376" s="56"/>
      <c r="G376" s="68">
        <f>SUM(G377)</f>
        <v>0</v>
      </c>
    </row>
    <row r="377" spans="1:7" ht="15" hidden="1">
      <c r="A377" s="64" t="s">
        <v>94</v>
      </c>
      <c r="B377" s="58"/>
      <c r="C377" s="71" t="s">
        <v>80</v>
      </c>
      <c r="D377" s="71" t="s">
        <v>180</v>
      </c>
      <c r="E377" s="56" t="s">
        <v>337</v>
      </c>
      <c r="F377" s="71" t="s">
        <v>95</v>
      </c>
      <c r="G377" s="68"/>
    </row>
    <row r="378" spans="1:7" ht="45">
      <c r="A378" s="64" t="s">
        <v>336</v>
      </c>
      <c r="B378" s="58"/>
      <c r="C378" s="71" t="s">
        <v>80</v>
      </c>
      <c r="D378" s="71" t="s">
        <v>180</v>
      </c>
      <c r="E378" s="56" t="s">
        <v>337</v>
      </c>
      <c r="F378" s="56"/>
      <c r="G378" s="68">
        <f>SUM(G379:G380)</f>
        <v>1000</v>
      </c>
    </row>
    <row r="379" spans="1:7" ht="45">
      <c r="A379" s="67" t="s">
        <v>53</v>
      </c>
      <c r="B379" s="58"/>
      <c r="C379" s="71" t="s">
        <v>80</v>
      </c>
      <c r="D379" s="71" t="s">
        <v>180</v>
      </c>
      <c r="E379" s="56" t="s">
        <v>337</v>
      </c>
      <c r="F379" s="56">
        <v>100</v>
      </c>
      <c r="G379" s="68">
        <v>10</v>
      </c>
    </row>
    <row r="380" spans="1:7" ht="30">
      <c r="A380" s="64" t="s">
        <v>54</v>
      </c>
      <c r="B380" s="58"/>
      <c r="C380" s="71" t="s">
        <v>80</v>
      </c>
      <c r="D380" s="71" t="s">
        <v>180</v>
      </c>
      <c r="E380" s="56" t="s">
        <v>337</v>
      </c>
      <c r="F380" s="71" t="s">
        <v>95</v>
      </c>
      <c r="G380" s="68">
        <v>990</v>
      </c>
    </row>
    <row r="381" spans="1:7" ht="21" customHeight="1">
      <c r="A381" s="67" t="s">
        <v>118</v>
      </c>
      <c r="B381" s="57"/>
      <c r="C381" s="75" t="s">
        <v>119</v>
      </c>
      <c r="D381" s="75"/>
      <c r="E381" s="75"/>
      <c r="F381" s="75"/>
      <c r="G381" s="89">
        <f>SUM(G387+G396)</f>
        <v>1600</v>
      </c>
    </row>
    <row r="382" spans="1:7" ht="15" hidden="1">
      <c r="A382" s="67" t="s">
        <v>191</v>
      </c>
      <c r="B382" s="57"/>
      <c r="C382" s="75" t="s">
        <v>119</v>
      </c>
      <c r="D382" s="75" t="s">
        <v>36</v>
      </c>
      <c r="E382" s="75"/>
      <c r="F382" s="75"/>
      <c r="G382" s="89">
        <f>SUM(G383)</f>
        <v>0</v>
      </c>
    </row>
    <row r="383" spans="1:7" ht="30" hidden="1">
      <c r="A383" s="67" t="s">
        <v>755</v>
      </c>
      <c r="B383" s="57"/>
      <c r="C383" s="75" t="s">
        <v>119</v>
      </c>
      <c r="D383" s="75" t="s">
        <v>36</v>
      </c>
      <c r="E383" s="56" t="s">
        <v>248</v>
      </c>
      <c r="F383" s="75"/>
      <c r="G383" s="89">
        <f>SUM(G384)</f>
        <v>0</v>
      </c>
    </row>
    <row r="384" spans="1:7" ht="30" hidden="1">
      <c r="A384" s="64" t="s">
        <v>249</v>
      </c>
      <c r="B384" s="57"/>
      <c r="C384" s="75" t="s">
        <v>119</v>
      </c>
      <c r="D384" s="75" t="s">
        <v>36</v>
      </c>
      <c r="E384" s="56" t="s">
        <v>250</v>
      </c>
      <c r="F384" s="75"/>
      <c r="G384" s="89">
        <f>SUM(G385)</f>
        <v>0</v>
      </c>
    </row>
    <row r="385" spans="1:7" ht="30" hidden="1">
      <c r="A385" s="67" t="s">
        <v>593</v>
      </c>
      <c r="B385" s="57"/>
      <c r="C385" s="75" t="s">
        <v>119</v>
      </c>
      <c r="D385" s="75" t="s">
        <v>36</v>
      </c>
      <c r="E385" s="56" t="s">
        <v>594</v>
      </c>
      <c r="F385" s="75"/>
      <c r="G385" s="89">
        <f>SUM(G386)</f>
        <v>0</v>
      </c>
    </row>
    <row r="386" spans="1:7" ht="15" hidden="1">
      <c r="A386" s="67" t="s">
        <v>330</v>
      </c>
      <c r="B386" s="57"/>
      <c r="C386" s="75" t="s">
        <v>119</v>
      </c>
      <c r="D386" s="75" t="s">
        <v>36</v>
      </c>
      <c r="E386" s="56" t="s">
        <v>594</v>
      </c>
      <c r="F386" s="75" t="s">
        <v>292</v>
      </c>
      <c r="G386" s="89"/>
    </row>
    <row r="387" spans="1:7" ht="20.25" customHeight="1">
      <c r="A387" s="64" t="s">
        <v>192</v>
      </c>
      <c r="B387" s="57"/>
      <c r="C387" s="75" t="s">
        <v>119</v>
      </c>
      <c r="D387" s="75" t="s">
        <v>46</v>
      </c>
      <c r="E387" s="56"/>
      <c r="F387" s="75"/>
      <c r="G387" s="89">
        <f>SUM(G388+G393)</f>
        <v>1300</v>
      </c>
    </row>
    <row r="388" spans="1:7" ht="30" hidden="1">
      <c r="A388" s="67" t="s">
        <v>755</v>
      </c>
      <c r="B388" s="57"/>
      <c r="C388" s="75" t="s">
        <v>119</v>
      </c>
      <c r="D388" s="75" t="s">
        <v>46</v>
      </c>
      <c r="E388" s="57" t="s">
        <v>248</v>
      </c>
      <c r="F388" s="57"/>
      <c r="G388" s="65">
        <f>SUM(G389)</f>
        <v>0</v>
      </c>
    </row>
    <row r="389" spans="1:7" ht="30" hidden="1">
      <c r="A389" s="67" t="s">
        <v>249</v>
      </c>
      <c r="B389" s="57"/>
      <c r="C389" s="75" t="s">
        <v>119</v>
      </c>
      <c r="D389" s="75" t="s">
        <v>46</v>
      </c>
      <c r="E389" s="57" t="s">
        <v>250</v>
      </c>
      <c r="F389" s="57"/>
      <c r="G389" s="65">
        <f>SUM(G390)</f>
        <v>0</v>
      </c>
    </row>
    <row r="390" spans="1:7" ht="30" hidden="1">
      <c r="A390" s="67" t="s">
        <v>82</v>
      </c>
      <c r="B390" s="57"/>
      <c r="C390" s="75" t="s">
        <v>119</v>
      </c>
      <c r="D390" s="75" t="s">
        <v>46</v>
      </c>
      <c r="E390" s="57" t="s">
        <v>251</v>
      </c>
      <c r="F390" s="57"/>
      <c r="G390" s="65">
        <f>SUM(G391)</f>
        <v>0</v>
      </c>
    </row>
    <row r="391" spans="1:7" ht="30" hidden="1">
      <c r="A391" s="67" t="s">
        <v>252</v>
      </c>
      <c r="B391" s="57"/>
      <c r="C391" s="75" t="s">
        <v>119</v>
      </c>
      <c r="D391" s="75" t="s">
        <v>46</v>
      </c>
      <c r="E391" s="57" t="s">
        <v>253</v>
      </c>
      <c r="F391" s="57"/>
      <c r="G391" s="65">
        <f>SUM(G392)</f>
        <v>0</v>
      </c>
    </row>
    <row r="392" spans="1:7" ht="30" hidden="1">
      <c r="A392" s="67" t="s">
        <v>54</v>
      </c>
      <c r="B392" s="57"/>
      <c r="C392" s="75" t="s">
        <v>119</v>
      </c>
      <c r="D392" s="75" t="s">
        <v>46</v>
      </c>
      <c r="E392" s="57" t="s">
        <v>253</v>
      </c>
      <c r="F392" s="57" t="s">
        <v>95</v>
      </c>
      <c r="G392" s="65"/>
    </row>
    <row r="393" spans="1:7" ht="45">
      <c r="A393" s="67" t="s">
        <v>889</v>
      </c>
      <c r="B393" s="57"/>
      <c r="C393" s="75" t="s">
        <v>119</v>
      </c>
      <c r="D393" s="75" t="s">
        <v>46</v>
      </c>
      <c r="E393" s="57" t="s">
        <v>802</v>
      </c>
      <c r="F393" s="57"/>
      <c r="G393" s="65">
        <f>SUM(G394)</f>
        <v>1300</v>
      </c>
    </row>
    <row r="394" spans="1:7" ht="30">
      <c r="A394" s="67" t="s">
        <v>329</v>
      </c>
      <c r="B394" s="57"/>
      <c r="C394" s="75" t="s">
        <v>119</v>
      </c>
      <c r="D394" s="75" t="s">
        <v>46</v>
      </c>
      <c r="E394" s="57" t="s">
        <v>803</v>
      </c>
      <c r="F394" s="57"/>
      <c r="G394" s="65">
        <f>SUM(G395)</f>
        <v>1300</v>
      </c>
    </row>
    <row r="395" spans="1:7" ht="15">
      <c r="A395" s="67" t="s">
        <v>330</v>
      </c>
      <c r="B395" s="57"/>
      <c r="C395" s="75" t="s">
        <v>119</v>
      </c>
      <c r="D395" s="75" t="s">
        <v>46</v>
      </c>
      <c r="E395" s="57" t="s">
        <v>803</v>
      </c>
      <c r="F395" s="57" t="s">
        <v>292</v>
      </c>
      <c r="G395" s="65">
        <v>1300</v>
      </c>
    </row>
    <row r="396" spans="1:7" ht="15">
      <c r="A396" s="64" t="s">
        <v>120</v>
      </c>
      <c r="B396" s="57"/>
      <c r="C396" s="75" t="s">
        <v>119</v>
      </c>
      <c r="D396" s="75" t="s">
        <v>56</v>
      </c>
      <c r="E396" s="57"/>
      <c r="F396" s="57"/>
      <c r="G396" s="65">
        <f>SUM(G397)</f>
        <v>300</v>
      </c>
    </row>
    <row r="397" spans="1:7" ht="30">
      <c r="A397" s="67" t="s">
        <v>766</v>
      </c>
      <c r="B397" s="57"/>
      <c r="C397" s="75" t="s">
        <v>119</v>
      </c>
      <c r="D397" s="75" t="s">
        <v>56</v>
      </c>
      <c r="E397" s="75" t="s">
        <v>365</v>
      </c>
      <c r="F397" s="57"/>
      <c r="G397" s="65">
        <f>SUM(G398)</f>
        <v>300</v>
      </c>
    </row>
    <row r="398" spans="1:7" ht="30">
      <c r="A398" s="67" t="s">
        <v>329</v>
      </c>
      <c r="B398" s="57"/>
      <c r="C398" s="75" t="s">
        <v>119</v>
      </c>
      <c r="D398" s="75" t="s">
        <v>56</v>
      </c>
      <c r="E398" s="75" t="s">
        <v>388</v>
      </c>
      <c r="F398" s="57"/>
      <c r="G398" s="65">
        <f>SUM(G399)</f>
        <v>300</v>
      </c>
    </row>
    <row r="399" spans="1:7" ht="15">
      <c r="A399" s="67" t="s">
        <v>330</v>
      </c>
      <c r="B399" s="57"/>
      <c r="C399" s="75" t="s">
        <v>119</v>
      </c>
      <c r="D399" s="75" t="s">
        <v>56</v>
      </c>
      <c r="E399" s="75" t="s">
        <v>388</v>
      </c>
      <c r="F399" s="57" t="s">
        <v>292</v>
      </c>
      <c r="G399" s="65">
        <v>300</v>
      </c>
    </row>
    <row r="400" spans="1:7" ht="15">
      <c r="A400" s="67" t="s">
        <v>129</v>
      </c>
      <c r="B400" s="57"/>
      <c r="C400" s="75" t="s">
        <v>17</v>
      </c>
      <c r="D400" s="75"/>
      <c r="E400" s="75"/>
      <c r="F400" s="57"/>
      <c r="G400" s="65">
        <f>SUM(G401)</f>
        <v>700</v>
      </c>
    </row>
    <row r="401" spans="1:7" ht="15">
      <c r="A401" s="64" t="s">
        <v>130</v>
      </c>
      <c r="B401" s="57"/>
      <c r="C401" s="75" t="s">
        <v>17</v>
      </c>
      <c r="D401" s="75" t="s">
        <v>36</v>
      </c>
      <c r="E401" s="75"/>
      <c r="F401" s="75"/>
      <c r="G401" s="89">
        <f>SUM(G402)</f>
        <v>700</v>
      </c>
    </row>
    <row r="402" spans="1:7" ht="30">
      <c r="A402" s="67" t="s">
        <v>766</v>
      </c>
      <c r="B402" s="57"/>
      <c r="C402" s="75" t="s">
        <v>17</v>
      </c>
      <c r="D402" s="75" t="s">
        <v>36</v>
      </c>
      <c r="E402" s="75" t="s">
        <v>365</v>
      </c>
      <c r="F402" s="75"/>
      <c r="G402" s="89">
        <f>SUM(G403)</f>
        <v>700</v>
      </c>
    </row>
    <row r="403" spans="1:7" ht="30">
      <c r="A403" s="67" t="s">
        <v>329</v>
      </c>
      <c r="B403" s="57"/>
      <c r="C403" s="75" t="s">
        <v>17</v>
      </c>
      <c r="D403" s="75" t="s">
        <v>36</v>
      </c>
      <c r="E403" s="75" t="s">
        <v>388</v>
      </c>
      <c r="F403" s="75"/>
      <c r="G403" s="89">
        <f>SUM(G404)</f>
        <v>700</v>
      </c>
    </row>
    <row r="404" spans="1:7" ht="15">
      <c r="A404" s="67" t="s">
        <v>330</v>
      </c>
      <c r="B404" s="57"/>
      <c r="C404" s="75" t="s">
        <v>17</v>
      </c>
      <c r="D404" s="75" t="s">
        <v>36</v>
      </c>
      <c r="E404" s="75" t="s">
        <v>388</v>
      </c>
      <c r="F404" s="75" t="s">
        <v>292</v>
      </c>
      <c r="G404" s="89">
        <v>700</v>
      </c>
    </row>
    <row r="405" spans="1:7" ht="15">
      <c r="A405" s="64" t="s">
        <v>32</v>
      </c>
      <c r="B405" s="58"/>
      <c r="C405" s="71" t="s">
        <v>33</v>
      </c>
      <c r="D405" s="71"/>
      <c r="E405" s="56"/>
      <c r="F405" s="56"/>
      <c r="G405" s="68">
        <f>SUM(G406+G422)+G430</f>
        <v>82137.5</v>
      </c>
    </row>
    <row r="406" spans="1:7" ht="15">
      <c r="A406" s="64" t="s">
        <v>55</v>
      </c>
      <c r="B406" s="58"/>
      <c r="C406" s="71" t="s">
        <v>33</v>
      </c>
      <c r="D406" s="71" t="s">
        <v>56</v>
      </c>
      <c r="E406" s="56"/>
      <c r="F406" s="56"/>
      <c r="G406" s="68">
        <f>SUM(G415)+G412+G407+G418</f>
        <v>2142.7</v>
      </c>
    </row>
    <row r="407" spans="1:7" ht="45">
      <c r="A407" s="79" t="s">
        <v>668</v>
      </c>
      <c r="B407" s="71"/>
      <c r="C407" s="71" t="s">
        <v>33</v>
      </c>
      <c r="D407" s="71" t="s">
        <v>56</v>
      </c>
      <c r="E407" s="56" t="s">
        <v>671</v>
      </c>
      <c r="F407" s="93"/>
      <c r="G407" s="68">
        <f>SUM(G408)</f>
        <v>575.3</v>
      </c>
    </row>
    <row r="408" spans="1:7" ht="30">
      <c r="A408" s="64" t="s">
        <v>704</v>
      </c>
      <c r="B408" s="71"/>
      <c r="C408" s="71" t="s">
        <v>33</v>
      </c>
      <c r="D408" s="71" t="s">
        <v>56</v>
      </c>
      <c r="E408" s="56" t="s">
        <v>705</v>
      </c>
      <c r="F408" s="93"/>
      <c r="G408" s="68">
        <f>SUM(G409)</f>
        <v>575.3</v>
      </c>
    </row>
    <row r="409" spans="1:7" ht="45">
      <c r="A409" s="64" t="s">
        <v>638</v>
      </c>
      <c r="B409" s="71"/>
      <c r="C409" s="71" t="s">
        <v>33</v>
      </c>
      <c r="D409" s="71" t="s">
        <v>56</v>
      </c>
      <c r="E409" s="56" t="s">
        <v>706</v>
      </c>
      <c r="F409" s="93"/>
      <c r="G409" s="68">
        <f>SUM(G410)</f>
        <v>575.3</v>
      </c>
    </row>
    <row r="410" spans="1:7" ht="45">
      <c r="A410" s="64" t="s">
        <v>707</v>
      </c>
      <c r="B410" s="71"/>
      <c r="C410" s="71" t="s">
        <v>33</v>
      </c>
      <c r="D410" s="71" t="s">
        <v>56</v>
      </c>
      <c r="E410" s="56" t="s">
        <v>1299</v>
      </c>
      <c r="F410" s="93"/>
      <c r="G410" s="68">
        <f>SUM(G411)</f>
        <v>575.3</v>
      </c>
    </row>
    <row r="411" spans="1:7" ht="15">
      <c r="A411" s="64" t="s">
        <v>44</v>
      </c>
      <c r="B411" s="71"/>
      <c r="C411" s="71" t="s">
        <v>33</v>
      </c>
      <c r="D411" s="71" t="s">
        <v>56</v>
      </c>
      <c r="E411" s="56" t="s">
        <v>1299</v>
      </c>
      <c r="F411" s="56">
        <v>300</v>
      </c>
      <c r="G411" s="68">
        <v>575.3</v>
      </c>
    </row>
    <row r="412" spans="1:7" ht="30">
      <c r="A412" s="64" t="s">
        <v>285</v>
      </c>
      <c r="B412" s="58"/>
      <c r="C412" s="71" t="s">
        <v>33</v>
      </c>
      <c r="D412" s="71" t="s">
        <v>56</v>
      </c>
      <c r="E412" s="56" t="s">
        <v>286</v>
      </c>
      <c r="F412" s="56"/>
      <c r="G412" s="68">
        <f>SUM(G413)</f>
        <v>367.4</v>
      </c>
    </row>
    <row r="413" spans="1:7" ht="30">
      <c r="A413" s="64" t="s">
        <v>297</v>
      </c>
      <c r="B413" s="58"/>
      <c r="C413" s="71" t="s">
        <v>33</v>
      </c>
      <c r="D413" s="71" t="s">
        <v>56</v>
      </c>
      <c r="E413" s="56" t="s">
        <v>287</v>
      </c>
      <c r="F413" s="56"/>
      <c r="G413" s="68">
        <f>SUM(G414)</f>
        <v>367.4</v>
      </c>
    </row>
    <row r="414" spans="1:7" ht="15">
      <c r="A414" s="64" t="s">
        <v>44</v>
      </c>
      <c r="B414" s="58"/>
      <c r="C414" s="71" t="s">
        <v>33</v>
      </c>
      <c r="D414" s="71" t="s">
        <v>56</v>
      </c>
      <c r="E414" s="56" t="s">
        <v>287</v>
      </c>
      <c r="F414" s="56">
        <v>300</v>
      </c>
      <c r="G414" s="68">
        <v>367.4</v>
      </c>
    </row>
    <row r="415" spans="1:7" ht="30" hidden="1">
      <c r="A415" s="64" t="s">
        <v>773</v>
      </c>
      <c r="B415" s="58"/>
      <c r="C415" s="71" t="s">
        <v>33</v>
      </c>
      <c r="D415" s="71" t="s">
        <v>56</v>
      </c>
      <c r="E415" s="56" t="s">
        <v>277</v>
      </c>
      <c r="F415" s="56"/>
      <c r="G415" s="68">
        <f>SUM(G416)</f>
        <v>0</v>
      </c>
    </row>
    <row r="416" spans="1:7" ht="60" hidden="1">
      <c r="A416" s="64" t="s">
        <v>288</v>
      </c>
      <c r="B416" s="58"/>
      <c r="C416" s="71" t="s">
        <v>33</v>
      </c>
      <c r="D416" s="71" t="s">
        <v>56</v>
      </c>
      <c r="E416" s="56" t="s">
        <v>289</v>
      </c>
      <c r="F416" s="56"/>
      <c r="G416" s="68">
        <f>SUM(G417)</f>
        <v>0</v>
      </c>
    </row>
    <row r="417" spans="1:7" ht="15" hidden="1">
      <c r="A417" s="64" t="s">
        <v>94</v>
      </c>
      <c r="B417" s="58"/>
      <c r="C417" s="71" t="s">
        <v>33</v>
      </c>
      <c r="D417" s="71" t="s">
        <v>56</v>
      </c>
      <c r="E417" s="56" t="s">
        <v>289</v>
      </c>
      <c r="F417" s="56">
        <v>200</v>
      </c>
      <c r="G417" s="68"/>
    </row>
    <row r="418" spans="1:7" ht="30">
      <c r="A418" s="64" t="s">
        <v>1297</v>
      </c>
      <c r="B418" s="58"/>
      <c r="C418" s="71" t="s">
        <v>33</v>
      </c>
      <c r="D418" s="71" t="s">
        <v>56</v>
      </c>
      <c r="E418" s="56" t="s">
        <v>645</v>
      </c>
      <c r="F418" s="56"/>
      <c r="G418" s="68">
        <f>SUM(G419)</f>
        <v>1200</v>
      </c>
    </row>
    <row r="419" spans="1:7" ht="15">
      <c r="A419" s="64" t="s">
        <v>37</v>
      </c>
      <c r="B419" s="58"/>
      <c r="C419" s="71" t="s">
        <v>33</v>
      </c>
      <c r="D419" s="71" t="s">
        <v>56</v>
      </c>
      <c r="E419" s="56" t="s">
        <v>646</v>
      </c>
      <c r="F419" s="56"/>
      <c r="G419" s="68">
        <f>SUM(G420)</f>
        <v>1200</v>
      </c>
    </row>
    <row r="420" spans="1:7" ht="15">
      <c r="A420" s="64" t="s">
        <v>57</v>
      </c>
      <c r="B420" s="58"/>
      <c r="C420" s="71" t="s">
        <v>33</v>
      </c>
      <c r="D420" s="71" t="s">
        <v>56</v>
      </c>
      <c r="E420" s="56" t="s">
        <v>647</v>
      </c>
      <c r="F420" s="56"/>
      <c r="G420" s="68">
        <f>SUM(G421)</f>
        <v>1200</v>
      </c>
    </row>
    <row r="421" spans="1:7" ht="15">
      <c r="A421" s="64" t="s">
        <v>44</v>
      </c>
      <c r="B421" s="58"/>
      <c r="C421" s="71" t="s">
        <v>33</v>
      </c>
      <c r="D421" s="71" t="s">
        <v>56</v>
      </c>
      <c r="E421" s="56" t="s">
        <v>645</v>
      </c>
      <c r="F421" s="56">
        <v>300</v>
      </c>
      <c r="G421" s="68">
        <v>1200</v>
      </c>
    </row>
    <row r="422" spans="1:7" ht="15">
      <c r="A422" s="64" t="s">
        <v>197</v>
      </c>
      <c r="B422" s="58"/>
      <c r="C422" s="71" t="s">
        <v>33</v>
      </c>
      <c r="D422" s="71" t="s">
        <v>15</v>
      </c>
      <c r="E422" s="71"/>
      <c r="F422" s="71"/>
      <c r="G422" s="68">
        <f>SUM(G423)</f>
        <v>50370.5</v>
      </c>
    </row>
    <row r="423" spans="1:7" ht="30">
      <c r="A423" s="64" t="s">
        <v>771</v>
      </c>
      <c r="B423" s="58"/>
      <c r="C423" s="71" t="s">
        <v>33</v>
      </c>
      <c r="D423" s="71" t="s">
        <v>15</v>
      </c>
      <c r="E423" s="56" t="s">
        <v>277</v>
      </c>
      <c r="F423" s="56"/>
      <c r="G423" s="68">
        <f>SUM(G424)</f>
        <v>50370.5</v>
      </c>
    </row>
    <row r="424" spans="1:7" ht="45">
      <c r="A424" s="64" t="s">
        <v>486</v>
      </c>
      <c r="B424" s="58"/>
      <c r="C424" s="71" t="s">
        <v>33</v>
      </c>
      <c r="D424" s="71" t="s">
        <v>15</v>
      </c>
      <c r="E424" s="56" t="s">
        <v>490</v>
      </c>
      <c r="F424" s="56"/>
      <c r="G424" s="68">
        <f>SUM(G425)</f>
        <v>50370.5</v>
      </c>
    </row>
    <row r="425" spans="1:7" ht="75">
      <c r="A425" s="64" t="s">
        <v>485</v>
      </c>
      <c r="B425" s="58"/>
      <c r="C425" s="71" t="s">
        <v>33</v>
      </c>
      <c r="D425" s="71" t="s">
        <v>15</v>
      </c>
      <c r="E425" s="56" t="s">
        <v>491</v>
      </c>
      <c r="F425" s="56"/>
      <c r="G425" s="68">
        <f>SUM(G426+G428)</f>
        <v>50370.5</v>
      </c>
    </row>
    <row r="426" spans="1:7" ht="45">
      <c r="A426" s="67" t="s">
        <v>290</v>
      </c>
      <c r="B426" s="58"/>
      <c r="C426" s="71" t="s">
        <v>33</v>
      </c>
      <c r="D426" s="71" t="s">
        <v>15</v>
      </c>
      <c r="E426" s="56" t="s">
        <v>492</v>
      </c>
      <c r="F426" s="56"/>
      <c r="G426" s="68">
        <f>SUM(G427)</f>
        <v>21106.5</v>
      </c>
    </row>
    <row r="427" spans="1:7" ht="30">
      <c r="A427" s="64" t="s">
        <v>291</v>
      </c>
      <c r="B427" s="58"/>
      <c r="C427" s="71" t="s">
        <v>33</v>
      </c>
      <c r="D427" s="71" t="s">
        <v>15</v>
      </c>
      <c r="E427" s="56" t="s">
        <v>492</v>
      </c>
      <c r="F427" s="56">
        <v>400</v>
      </c>
      <c r="G427" s="68">
        <v>21106.5</v>
      </c>
    </row>
    <row r="428" spans="1:7" ht="45">
      <c r="A428" s="64" t="s">
        <v>293</v>
      </c>
      <c r="B428" s="58"/>
      <c r="C428" s="71" t="s">
        <v>33</v>
      </c>
      <c r="D428" s="71" t="s">
        <v>15</v>
      </c>
      <c r="E428" s="71" t="s">
        <v>592</v>
      </c>
      <c r="F428" s="56"/>
      <c r="G428" s="68">
        <f>SUM(G429)</f>
        <v>29264</v>
      </c>
    </row>
    <row r="429" spans="1:7" ht="30">
      <c r="A429" s="64" t="s">
        <v>291</v>
      </c>
      <c r="B429" s="58"/>
      <c r="C429" s="71" t="s">
        <v>33</v>
      </c>
      <c r="D429" s="71" t="s">
        <v>15</v>
      </c>
      <c r="E429" s="71" t="s">
        <v>592</v>
      </c>
      <c r="F429" s="71" t="s">
        <v>292</v>
      </c>
      <c r="G429" s="68">
        <v>29264</v>
      </c>
    </row>
    <row r="430" spans="1:7" ht="15">
      <c r="A430" s="64" t="s">
        <v>79</v>
      </c>
      <c r="B430" s="58"/>
      <c r="C430" s="71" t="s">
        <v>33</v>
      </c>
      <c r="D430" s="71" t="s">
        <v>80</v>
      </c>
      <c r="E430" s="56"/>
      <c r="F430" s="56"/>
      <c r="G430" s="68">
        <f>G438+G434+G431</f>
        <v>29624.3</v>
      </c>
    </row>
    <row r="431" spans="1:7" ht="30" hidden="1">
      <c r="A431" s="64" t="s">
        <v>771</v>
      </c>
      <c r="B431" s="58"/>
      <c r="C431" s="71" t="s">
        <v>33</v>
      </c>
      <c r="D431" s="71" t="s">
        <v>80</v>
      </c>
      <c r="E431" s="56" t="s">
        <v>277</v>
      </c>
      <c r="F431" s="56"/>
      <c r="G431" s="68">
        <f>SUM(G432)</f>
        <v>0</v>
      </c>
    </row>
    <row r="432" spans="1:7" ht="75" hidden="1">
      <c r="A432" s="64" t="s">
        <v>698</v>
      </c>
      <c r="B432" s="94"/>
      <c r="C432" s="71" t="s">
        <v>33</v>
      </c>
      <c r="D432" s="71" t="s">
        <v>80</v>
      </c>
      <c r="E432" s="56" t="s">
        <v>289</v>
      </c>
      <c r="F432" s="93"/>
      <c r="G432" s="68">
        <f>SUM(G433)</f>
        <v>0</v>
      </c>
    </row>
    <row r="433" spans="1:7" ht="30.75" customHeight="1" hidden="1">
      <c r="A433" s="64" t="s">
        <v>291</v>
      </c>
      <c r="B433" s="94"/>
      <c r="C433" s="71" t="s">
        <v>33</v>
      </c>
      <c r="D433" s="71" t="s">
        <v>80</v>
      </c>
      <c r="E433" s="56" t="s">
        <v>289</v>
      </c>
      <c r="F433" s="56">
        <v>400</v>
      </c>
      <c r="G433" s="68"/>
    </row>
    <row r="434" spans="1:7" ht="30" hidden="1">
      <c r="A434" s="64" t="s">
        <v>774</v>
      </c>
      <c r="B434" s="56"/>
      <c r="C434" s="71" t="s">
        <v>33</v>
      </c>
      <c r="D434" s="71" t="s">
        <v>80</v>
      </c>
      <c r="E434" s="56" t="s">
        <v>18</v>
      </c>
      <c r="F434" s="56"/>
      <c r="G434" s="68">
        <f>SUM(G435)</f>
        <v>0</v>
      </c>
    </row>
    <row r="435" spans="1:7" ht="15" hidden="1">
      <c r="A435" s="64" t="s">
        <v>88</v>
      </c>
      <c r="B435" s="58"/>
      <c r="C435" s="71" t="s">
        <v>33</v>
      </c>
      <c r="D435" s="71" t="s">
        <v>80</v>
      </c>
      <c r="E435" s="56" t="s">
        <v>70</v>
      </c>
      <c r="F435" s="56"/>
      <c r="G435" s="68">
        <f>SUM(G436)</f>
        <v>0</v>
      </c>
    </row>
    <row r="436" spans="1:7" ht="15" hidden="1">
      <c r="A436" s="64" t="s">
        <v>39</v>
      </c>
      <c r="B436" s="58"/>
      <c r="C436" s="71" t="s">
        <v>33</v>
      </c>
      <c r="D436" s="71" t="s">
        <v>80</v>
      </c>
      <c r="E436" s="56" t="s">
        <v>591</v>
      </c>
      <c r="F436" s="56"/>
      <c r="G436" s="68">
        <f>SUM(G437)</f>
        <v>0</v>
      </c>
    </row>
    <row r="437" spans="1:7" ht="30" hidden="1">
      <c r="A437" s="64" t="s">
        <v>54</v>
      </c>
      <c r="B437" s="58"/>
      <c r="C437" s="71" t="s">
        <v>33</v>
      </c>
      <c r="D437" s="71" t="s">
        <v>80</v>
      </c>
      <c r="E437" s="56" t="s">
        <v>591</v>
      </c>
      <c r="F437" s="56">
        <v>200</v>
      </c>
      <c r="G437" s="68"/>
    </row>
    <row r="438" spans="1:7" ht="60">
      <c r="A438" s="64" t="s">
        <v>775</v>
      </c>
      <c r="B438" s="58"/>
      <c r="C438" s="71" t="s">
        <v>33</v>
      </c>
      <c r="D438" s="71" t="s">
        <v>80</v>
      </c>
      <c r="E438" s="56" t="s">
        <v>27</v>
      </c>
      <c r="F438" s="56"/>
      <c r="G438" s="68">
        <f>SUM(G439)+G442</f>
        <v>29624.3</v>
      </c>
    </row>
    <row r="439" spans="1:7" ht="45">
      <c r="A439" s="64" t="s">
        <v>28</v>
      </c>
      <c r="B439" s="58"/>
      <c r="C439" s="71" t="s">
        <v>33</v>
      </c>
      <c r="D439" s="71" t="s">
        <v>80</v>
      </c>
      <c r="E439" s="56" t="s">
        <v>29</v>
      </c>
      <c r="F439" s="56"/>
      <c r="G439" s="68">
        <f>G440</f>
        <v>28424.3</v>
      </c>
    </row>
    <row r="440" spans="1:7" ht="30">
      <c r="A440" s="64" t="s">
        <v>30</v>
      </c>
      <c r="B440" s="58"/>
      <c r="C440" s="71" t="s">
        <v>33</v>
      </c>
      <c r="D440" s="71" t="s">
        <v>80</v>
      </c>
      <c r="E440" s="56" t="s">
        <v>31</v>
      </c>
      <c r="F440" s="56"/>
      <c r="G440" s="68">
        <f>SUM(G441)</f>
        <v>28424.3</v>
      </c>
    </row>
    <row r="441" spans="1:7" ht="30">
      <c r="A441" s="64" t="s">
        <v>74</v>
      </c>
      <c r="B441" s="58"/>
      <c r="C441" s="71" t="s">
        <v>33</v>
      </c>
      <c r="D441" s="71" t="s">
        <v>80</v>
      </c>
      <c r="E441" s="56" t="s">
        <v>31</v>
      </c>
      <c r="F441" s="56">
        <v>600</v>
      </c>
      <c r="G441" s="68">
        <f>28393.6+30.7</f>
        <v>28424.3</v>
      </c>
    </row>
    <row r="442" spans="1:7" ht="15">
      <c r="A442" s="64" t="s">
        <v>159</v>
      </c>
      <c r="B442" s="58"/>
      <c r="C442" s="71" t="s">
        <v>33</v>
      </c>
      <c r="D442" s="71" t="s">
        <v>80</v>
      </c>
      <c r="E442" s="56" t="s">
        <v>621</v>
      </c>
      <c r="F442" s="56"/>
      <c r="G442" s="68">
        <f>SUM(G443)+G446</f>
        <v>1200</v>
      </c>
    </row>
    <row r="443" spans="1:7" ht="14.25" customHeight="1">
      <c r="A443" s="64" t="s">
        <v>312</v>
      </c>
      <c r="B443" s="58"/>
      <c r="C443" s="71" t="s">
        <v>33</v>
      </c>
      <c r="D443" s="71" t="s">
        <v>80</v>
      </c>
      <c r="E443" s="56" t="s">
        <v>622</v>
      </c>
      <c r="F443" s="56"/>
      <c r="G443" s="68">
        <f>SUM(G444)</f>
        <v>1000</v>
      </c>
    </row>
    <row r="444" spans="1:7" ht="30">
      <c r="A444" s="64" t="s">
        <v>30</v>
      </c>
      <c r="B444" s="58"/>
      <c r="C444" s="71" t="s">
        <v>33</v>
      </c>
      <c r="D444" s="71" t="s">
        <v>80</v>
      </c>
      <c r="E444" s="56" t="s">
        <v>622</v>
      </c>
      <c r="F444" s="56"/>
      <c r="G444" s="68">
        <f>SUM(G445)</f>
        <v>1000</v>
      </c>
    </row>
    <row r="445" spans="1:7" ht="30">
      <c r="A445" s="64" t="s">
        <v>74</v>
      </c>
      <c r="B445" s="58"/>
      <c r="C445" s="71" t="s">
        <v>33</v>
      </c>
      <c r="D445" s="71" t="s">
        <v>80</v>
      </c>
      <c r="E445" s="56" t="s">
        <v>622</v>
      </c>
      <c r="F445" s="56">
        <v>600</v>
      </c>
      <c r="G445" s="68">
        <v>1000</v>
      </c>
    </row>
    <row r="446" spans="1:7" ht="15">
      <c r="A446" s="64" t="s">
        <v>313</v>
      </c>
      <c r="B446" s="58"/>
      <c r="C446" s="71" t="s">
        <v>33</v>
      </c>
      <c r="D446" s="71" t="s">
        <v>80</v>
      </c>
      <c r="E446" s="56" t="s">
        <v>623</v>
      </c>
      <c r="F446" s="56"/>
      <c r="G446" s="68">
        <f>SUM(G447)</f>
        <v>200</v>
      </c>
    </row>
    <row r="447" spans="1:7" ht="30">
      <c r="A447" s="64" t="s">
        <v>30</v>
      </c>
      <c r="B447" s="58"/>
      <c r="C447" s="71" t="s">
        <v>33</v>
      </c>
      <c r="D447" s="71" t="s">
        <v>80</v>
      </c>
      <c r="E447" s="56" t="s">
        <v>623</v>
      </c>
      <c r="F447" s="56"/>
      <c r="G447" s="68">
        <f>SUM(G448)</f>
        <v>200</v>
      </c>
    </row>
    <row r="448" spans="1:7" ht="30">
      <c r="A448" s="64" t="s">
        <v>74</v>
      </c>
      <c r="B448" s="58"/>
      <c r="C448" s="71" t="s">
        <v>33</v>
      </c>
      <c r="D448" s="71" t="s">
        <v>80</v>
      </c>
      <c r="E448" s="56" t="s">
        <v>623</v>
      </c>
      <c r="F448" s="56">
        <v>600</v>
      </c>
      <c r="G448" s="68">
        <v>200</v>
      </c>
    </row>
    <row r="449" spans="1:7" ht="15">
      <c r="A449" s="67" t="s">
        <v>299</v>
      </c>
      <c r="B449" s="57"/>
      <c r="C449" s="75" t="s">
        <v>181</v>
      </c>
      <c r="D449" s="75" t="s">
        <v>34</v>
      </c>
      <c r="E449" s="75"/>
      <c r="F449" s="75"/>
      <c r="G449" s="89">
        <f>SUM(G450)+G475+G460</f>
        <v>1024.6</v>
      </c>
    </row>
    <row r="450" spans="1:7" ht="38.25" customHeight="1" hidden="1">
      <c r="A450" s="67" t="s">
        <v>198</v>
      </c>
      <c r="B450" s="57"/>
      <c r="C450" s="75" t="s">
        <v>181</v>
      </c>
      <c r="D450" s="75" t="s">
        <v>36</v>
      </c>
      <c r="E450" s="75"/>
      <c r="F450" s="75"/>
      <c r="G450" s="89">
        <f>SUM(G451,G454)</f>
        <v>0</v>
      </c>
    </row>
    <row r="451" spans="1:7" ht="30" hidden="1">
      <c r="A451" s="67" t="s">
        <v>766</v>
      </c>
      <c r="B451" s="57"/>
      <c r="C451" s="75" t="s">
        <v>181</v>
      </c>
      <c r="D451" s="75" t="s">
        <v>36</v>
      </c>
      <c r="E451" s="75" t="s">
        <v>365</v>
      </c>
      <c r="F451" s="75"/>
      <c r="G451" s="89">
        <f>SUM(G452)</f>
        <v>0</v>
      </c>
    </row>
    <row r="452" spans="1:7" ht="30" hidden="1">
      <c r="A452" s="67" t="s">
        <v>329</v>
      </c>
      <c r="B452" s="57"/>
      <c r="C452" s="75" t="s">
        <v>181</v>
      </c>
      <c r="D452" s="75" t="s">
        <v>36</v>
      </c>
      <c r="E452" s="75" t="s">
        <v>388</v>
      </c>
      <c r="F452" s="75"/>
      <c r="G452" s="89">
        <f>SUM(G453)</f>
        <v>0</v>
      </c>
    </row>
    <row r="453" spans="1:7" ht="19.5" customHeight="1" hidden="1">
      <c r="A453" s="67" t="s">
        <v>330</v>
      </c>
      <c r="B453" s="57"/>
      <c r="C453" s="75" t="s">
        <v>181</v>
      </c>
      <c r="D453" s="75" t="s">
        <v>36</v>
      </c>
      <c r="E453" s="75" t="s">
        <v>388</v>
      </c>
      <c r="F453" s="75" t="s">
        <v>292</v>
      </c>
      <c r="G453" s="89"/>
    </row>
    <row r="454" spans="1:7" ht="30" hidden="1">
      <c r="A454" s="72" t="s">
        <v>301</v>
      </c>
      <c r="B454" s="73"/>
      <c r="C454" s="75" t="s">
        <v>181</v>
      </c>
      <c r="D454" s="75" t="s">
        <v>36</v>
      </c>
      <c r="E454" s="74" t="s">
        <v>302</v>
      </c>
      <c r="F454" s="74"/>
      <c r="G454" s="89">
        <f>SUM(G455)</f>
        <v>0</v>
      </c>
    </row>
    <row r="455" spans="1:7" ht="30" hidden="1">
      <c r="A455" s="72" t="s">
        <v>338</v>
      </c>
      <c r="B455" s="73"/>
      <c r="C455" s="75" t="s">
        <v>181</v>
      </c>
      <c r="D455" s="75" t="s">
        <v>36</v>
      </c>
      <c r="E455" s="74" t="s">
        <v>314</v>
      </c>
      <c r="F455" s="74"/>
      <c r="G455" s="89">
        <f>SUM(G456)+G458</f>
        <v>0</v>
      </c>
    </row>
    <row r="456" spans="1:7" ht="30" hidden="1">
      <c r="A456" s="67" t="s">
        <v>494</v>
      </c>
      <c r="B456" s="57"/>
      <c r="C456" s="75" t="s">
        <v>181</v>
      </c>
      <c r="D456" s="75" t="s">
        <v>36</v>
      </c>
      <c r="E456" s="74" t="s">
        <v>389</v>
      </c>
      <c r="F456" s="74"/>
      <c r="G456" s="89">
        <f>SUM(G457)</f>
        <v>0</v>
      </c>
    </row>
    <row r="457" spans="1:7" ht="15" hidden="1">
      <c r="A457" s="67" t="s">
        <v>330</v>
      </c>
      <c r="B457" s="57"/>
      <c r="C457" s="75" t="s">
        <v>181</v>
      </c>
      <c r="D457" s="75" t="s">
        <v>36</v>
      </c>
      <c r="E457" s="74" t="s">
        <v>389</v>
      </c>
      <c r="F457" s="74">
        <v>400</v>
      </c>
      <c r="G457" s="89"/>
    </row>
    <row r="458" spans="1:7" ht="30" hidden="1">
      <c r="A458" s="67" t="s">
        <v>776</v>
      </c>
      <c r="B458" s="57"/>
      <c r="C458" s="75" t="s">
        <v>181</v>
      </c>
      <c r="D458" s="75" t="s">
        <v>36</v>
      </c>
      <c r="E458" s="74" t="s">
        <v>667</v>
      </c>
      <c r="F458" s="74"/>
      <c r="G458" s="89">
        <f>SUM(G459)</f>
        <v>0</v>
      </c>
    </row>
    <row r="459" spans="1:7" ht="15" hidden="1">
      <c r="A459" s="67" t="s">
        <v>330</v>
      </c>
      <c r="B459" s="57"/>
      <c r="C459" s="75" t="s">
        <v>181</v>
      </c>
      <c r="D459" s="75" t="s">
        <v>36</v>
      </c>
      <c r="E459" s="74" t="s">
        <v>667</v>
      </c>
      <c r="F459" s="74">
        <v>400</v>
      </c>
      <c r="G459" s="89"/>
    </row>
    <row r="460" spans="1:7" ht="15">
      <c r="A460" s="64" t="s">
        <v>199</v>
      </c>
      <c r="B460" s="57"/>
      <c r="C460" s="95" t="s">
        <v>181</v>
      </c>
      <c r="D460" s="95" t="s">
        <v>46</v>
      </c>
      <c r="E460" s="57"/>
      <c r="F460" s="57"/>
      <c r="G460" s="65">
        <f>SUM(G461)+G466+G469</f>
        <v>999.5999999999999</v>
      </c>
    </row>
    <row r="461" spans="1:7" ht="30" hidden="1">
      <c r="A461" s="77" t="s">
        <v>627</v>
      </c>
      <c r="B461" s="95"/>
      <c r="C461" s="95" t="s">
        <v>181</v>
      </c>
      <c r="D461" s="95" t="s">
        <v>46</v>
      </c>
      <c r="E461" s="95" t="s">
        <v>628</v>
      </c>
      <c r="F461" s="95"/>
      <c r="G461" s="96"/>
    </row>
    <row r="462" spans="1:7" ht="30" hidden="1">
      <c r="A462" s="77" t="s">
        <v>629</v>
      </c>
      <c r="B462" s="95"/>
      <c r="C462" s="95" t="s">
        <v>181</v>
      </c>
      <c r="D462" s="95" t="s">
        <v>46</v>
      </c>
      <c r="E462" s="95" t="s">
        <v>630</v>
      </c>
      <c r="F462" s="95"/>
      <c r="G462" s="65">
        <f>+G463</f>
        <v>0</v>
      </c>
    </row>
    <row r="463" spans="1:7" ht="45" hidden="1">
      <c r="A463" s="77" t="s">
        <v>638</v>
      </c>
      <c r="B463" s="95"/>
      <c r="C463" s="95" t="s">
        <v>181</v>
      </c>
      <c r="D463" s="95" t="s">
        <v>46</v>
      </c>
      <c r="E463" s="95" t="s">
        <v>631</v>
      </c>
      <c r="F463" s="95"/>
      <c r="G463" s="65">
        <f>SUM(G464)</f>
        <v>0</v>
      </c>
    </row>
    <row r="464" spans="1:7" ht="15" hidden="1">
      <c r="A464" s="77" t="s">
        <v>632</v>
      </c>
      <c r="B464" s="95"/>
      <c r="C464" s="95" t="s">
        <v>181</v>
      </c>
      <c r="D464" s="95" t="s">
        <v>46</v>
      </c>
      <c r="E464" s="95" t="s">
        <v>633</v>
      </c>
      <c r="F464" s="95"/>
      <c r="G464" s="65">
        <f>SUM(G465)</f>
        <v>0</v>
      </c>
    </row>
    <row r="465" spans="1:7" ht="15" hidden="1">
      <c r="A465" s="67" t="s">
        <v>330</v>
      </c>
      <c r="B465" s="57"/>
      <c r="C465" s="95" t="s">
        <v>181</v>
      </c>
      <c r="D465" s="95" t="s">
        <v>46</v>
      </c>
      <c r="E465" s="95" t="s">
        <v>633</v>
      </c>
      <c r="F465" s="74">
        <v>400</v>
      </c>
      <c r="G465" s="89"/>
    </row>
    <row r="466" spans="1:7" ht="30">
      <c r="A466" s="67" t="s">
        <v>766</v>
      </c>
      <c r="B466" s="57"/>
      <c r="C466" s="95" t="s">
        <v>181</v>
      </c>
      <c r="D466" s="95" t="s">
        <v>46</v>
      </c>
      <c r="E466" s="75" t="s">
        <v>365</v>
      </c>
      <c r="F466" s="74"/>
      <c r="G466" s="89">
        <f>G467</f>
        <v>654.3</v>
      </c>
    </row>
    <row r="467" spans="1:7" ht="30">
      <c r="A467" s="67" t="s">
        <v>494</v>
      </c>
      <c r="B467" s="57"/>
      <c r="C467" s="95" t="s">
        <v>181</v>
      </c>
      <c r="D467" s="95" t="s">
        <v>46</v>
      </c>
      <c r="E467" s="75" t="s">
        <v>388</v>
      </c>
      <c r="F467" s="74"/>
      <c r="G467" s="89">
        <f>G468</f>
        <v>654.3</v>
      </c>
    </row>
    <row r="468" spans="1:7" ht="15">
      <c r="A468" s="67" t="s">
        <v>330</v>
      </c>
      <c r="B468" s="57"/>
      <c r="C468" s="95" t="s">
        <v>181</v>
      </c>
      <c r="D468" s="95" t="s">
        <v>46</v>
      </c>
      <c r="E468" s="75" t="s">
        <v>388</v>
      </c>
      <c r="F468" s="74">
        <v>400</v>
      </c>
      <c r="G468" s="89">
        <v>654.3</v>
      </c>
    </row>
    <row r="469" spans="1:7" ht="30">
      <c r="A469" s="72" t="s">
        <v>301</v>
      </c>
      <c r="B469" s="73"/>
      <c r="C469" s="95" t="s">
        <v>181</v>
      </c>
      <c r="D469" s="95" t="s">
        <v>46</v>
      </c>
      <c r="E469" s="74" t="s">
        <v>302</v>
      </c>
      <c r="F469" s="74"/>
      <c r="G469" s="89">
        <f>SUM(G470)</f>
        <v>345.3</v>
      </c>
    </row>
    <row r="470" spans="1:7" ht="30">
      <c r="A470" s="72" t="s">
        <v>338</v>
      </c>
      <c r="B470" s="73"/>
      <c r="C470" s="95" t="s">
        <v>181</v>
      </c>
      <c r="D470" s="95" t="s">
        <v>46</v>
      </c>
      <c r="E470" s="74" t="s">
        <v>314</v>
      </c>
      <c r="F470" s="74"/>
      <c r="G470" s="89">
        <f>SUM(G471)+G473</f>
        <v>345.3</v>
      </c>
    </row>
    <row r="471" spans="1:7" ht="30">
      <c r="A471" s="67" t="s">
        <v>494</v>
      </c>
      <c r="B471" s="57"/>
      <c r="C471" s="95" t="s">
        <v>181</v>
      </c>
      <c r="D471" s="95" t="s">
        <v>46</v>
      </c>
      <c r="E471" s="74" t="s">
        <v>389</v>
      </c>
      <c r="F471" s="74"/>
      <c r="G471" s="89">
        <f>SUM(G472)</f>
        <v>343.2</v>
      </c>
    </row>
    <row r="472" spans="1:7" ht="15">
      <c r="A472" s="67" t="s">
        <v>330</v>
      </c>
      <c r="B472" s="57"/>
      <c r="C472" s="95" t="s">
        <v>181</v>
      </c>
      <c r="D472" s="95" t="s">
        <v>46</v>
      </c>
      <c r="E472" s="74" t="s">
        <v>389</v>
      </c>
      <c r="F472" s="74">
        <v>400</v>
      </c>
      <c r="G472" s="89">
        <v>343.2</v>
      </c>
    </row>
    <row r="473" spans="1:7" ht="30">
      <c r="A473" s="67" t="s">
        <v>1257</v>
      </c>
      <c r="B473" s="57"/>
      <c r="C473" s="95" t="s">
        <v>181</v>
      </c>
      <c r="D473" s="95" t="s">
        <v>46</v>
      </c>
      <c r="E473" s="74" t="s">
        <v>667</v>
      </c>
      <c r="F473" s="74"/>
      <c r="G473" s="89">
        <f>SUM(G474)</f>
        <v>2.1</v>
      </c>
    </row>
    <row r="474" spans="1:7" ht="15">
      <c r="A474" s="67" t="s">
        <v>330</v>
      </c>
      <c r="B474" s="57"/>
      <c r="C474" s="95" t="s">
        <v>181</v>
      </c>
      <c r="D474" s="95" t="s">
        <v>46</v>
      </c>
      <c r="E474" s="74" t="s">
        <v>667</v>
      </c>
      <c r="F474" s="74">
        <v>400</v>
      </c>
      <c r="G474" s="89">
        <v>2.1</v>
      </c>
    </row>
    <row r="475" spans="1:7" ht="15">
      <c r="A475" s="67" t="s">
        <v>201</v>
      </c>
      <c r="B475" s="57"/>
      <c r="C475" s="75" t="s">
        <v>181</v>
      </c>
      <c r="D475" s="75" t="s">
        <v>180</v>
      </c>
      <c r="E475" s="74"/>
      <c r="F475" s="74"/>
      <c r="G475" s="89">
        <f>G476</f>
        <v>25</v>
      </c>
    </row>
    <row r="476" spans="1:7" ht="30">
      <c r="A476" s="67" t="s">
        <v>766</v>
      </c>
      <c r="B476" s="57"/>
      <c r="C476" s="75" t="s">
        <v>181</v>
      </c>
      <c r="D476" s="75" t="s">
        <v>180</v>
      </c>
      <c r="E476" s="75" t="s">
        <v>365</v>
      </c>
      <c r="F476" s="74"/>
      <c r="G476" s="89">
        <f>G477</f>
        <v>25</v>
      </c>
    </row>
    <row r="477" spans="1:7" ht="30">
      <c r="A477" s="67" t="s">
        <v>494</v>
      </c>
      <c r="B477" s="57"/>
      <c r="C477" s="75" t="s">
        <v>181</v>
      </c>
      <c r="D477" s="75" t="s">
        <v>180</v>
      </c>
      <c r="E477" s="75" t="s">
        <v>388</v>
      </c>
      <c r="F477" s="74"/>
      <c r="G477" s="89">
        <f>G478</f>
        <v>25</v>
      </c>
    </row>
    <row r="478" spans="1:7" ht="15">
      <c r="A478" s="67" t="s">
        <v>330</v>
      </c>
      <c r="B478" s="57"/>
      <c r="C478" s="75" t="s">
        <v>181</v>
      </c>
      <c r="D478" s="75" t="s">
        <v>180</v>
      </c>
      <c r="E478" s="75" t="s">
        <v>388</v>
      </c>
      <c r="F478" s="74">
        <v>400</v>
      </c>
      <c r="G478" s="89">
        <v>25</v>
      </c>
    </row>
    <row r="479" spans="1:7" s="63" customFormat="1" ht="14.25">
      <c r="A479" s="59" t="s">
        <v>223</v>
      </c>
      <c r="B479" s="60" t="s">
        <v>224</v>
      </c>
      <c r="C479" s="60"/>
      <c r="D479" s="60"/>
      <c r="E479" s="60"/>
      <c r="F479" s="60"/>
      <c r="G479" s="62">
        <f>SUM(G480+G505+G510)</f>
        <v>35684.19999999999</v>
      </c>
    </row>
    <row r="480" spans="1:7" ht="15">
      <c r="A480" s="64" t="s">
        <v>91</v>
      </c>
      <c r="B480" s="57"/>
      <c r="C480" s="71" t="s">
        <v>36</v>
      </c>
      <c r="D480" s="71"/>
      <c r="E480" s="71"/>
      <c r="F480" s="56"/>
      <c r="G480" s="68">
        <f>SUM(G481+G487+G491)</f>
        <v>33495.799999999996</v>
      </c>
    </row>
    <row r="481" spans="1:7" ht="30">
      <c r="A481" s="64" t="s">
        <v>106</v>
      </c>
      <c r="B481" s="57"/>
      <c r="C481" s="71" t="s">
        <v>36</v>
      </c>
      <c r="D481" s="71" t="s">
        <v>80</v>
      </c>
      <c r="E481" s="56"/>
      <c r="F481" s="56"/>
      <c r="G481" s="68">
        <f>SUM(G482)</f>
        <v>25434.699999999997</v>
      </c>
    </row>
    <row r="482" spans="1:7" ht="30">
      <c r="A482" s="72" t="s">
        <v>777</v>
      </c>
      <c r="B482" s="57"/>
      <c r="C482" s="71" t="s">
        <v>36</v>
      </c>
      <c r="D482" s="71" t="s">
        <v>80</v>
      </c>
      <c r="E482" s="56" t="s">
        <v>207</v>
      </c>
      <c r="F482" s="56"/>
      <c r="G482" s="68">
        <f>SUM(G483)</f>
        <v>25434.699999999997</v>
      </c>
    </row>
    <row r="483" spans="1:7" ht="30">
      <c r="A483" s="64" t="s">
        <v>82</v>
      </c>
      <c r="B483" s="57"/>
      <c r="C483" s="71" t="s">
        <v>36</v>
      </c>
      <c r="D483" s="71" t="s">
        <v>80</v>
      </c>
      <c r="E483" s="71" t="s">
        <v>208</v>
      </c>
      <c r="F483" s="71"/>
      <c r="G483" s="68">
        <f>SUM(G484)</f>
        <v>25434.699999999997</v>
      </c>
    </row>
    <row r="484" spans="1:7" ht="15">
      <c r="A484" s="64" t="s">
        <v>84</v>
      </c>
      <c r="B484" s="57"/>
      <c r="C484" s="71" t="s">
        <v>36</v>
      </c>
      <c r="D484" s="71" t="s">
        <v>80</v>
      </c>
      <c r="E484" s="71" t="s">
        <v>209</v>
      </c>
      <c r="F484" s="71"/>
      <c r="G484" s="68">
        <f>SUM(G485:G486)</f>
        <v>25434.699999999997</v>
      </c>
    </row>
    <row r="485" spans="1:7" ht="45">
      <c r="A485" s="67" t="s">
        <v>53</v>
      </c>
      <c r="B485" s="57"/>
      <c r="C485" s="71" t="s">
        <v>36</v>
      </c>
      <c r="D485" s="71" t="s">
        <v>80</v>
      </c>
      <c r="E485" s="71" t="s">
        <v>209</v>
      </c>
      <c r="F485" s="71" t="s">
        <v>93</v>
      </c>
      <c r="G485" s="68">
        <f>23781+1646.1</f>
        <v>25427.1</v>
      </c>
    </row>
    <row r="486" spans="1:7" ht="30">
      <c r="A486" s="64" t="s">
        <v>54</v>
      </c>
      <c r="B486" s="57"/>
      <c r="C486" s="71" t="s">
        <v>36</v>
      </c>
      <c r="D486" s="71" t="s">
        <v>80</v>
      </c>
      <c r="E486" s="71" t="s">
        <v>209</v>
      </c>
      <c r="F486" s="71" t="s">
        <v>95</v>
      </c>
      <c r="G486" s="68">
        <v>7.6</v>
      </c>
    </row>
    <row r="487" spans="1:7" ht="15">
      <c r="A487" s="64" t="s">
        <v>150</v>
      </c>
      <c r="B487" s="57"/>
      <c r="C487" s="71" t="s">
        <v>36</v>
      </c>
      <c r="D487" s="71" t="s">
        <v>181</v>
      </c>
      <c r="E487" s="71"/>
      <c r="F487" s="56"/>
      <c r="G487" s="68">
        <f>SUM(G488)</f>
        <v>500</v>
      </c>
    </row>
    <row r="488" spans="1:7" ht="15">
      <c r="A488" s="72" t="s">
        <v>210</v>
      </c>
      <c r="B488" s="57"/>
      <c r="C488" s="71" t="s">
        <v>36</v>
      </c>
      <c r="D488" s="71" t="s">
        <v>181</v>
      </c>
      <c r="E488" s="71" t="s">
        <v>205</v>
      </c>
      <c r="F488" s="56"/>
      <c r="G488" s="68">
        <f>SUM(G489)</f>
        <v>500</v>
      </c>
    </row>
    <row r="489" spans="1:7" ht="15">
      <c r="A489" s="64" t="s">
        <v>151</v>
      </c>
      <c r="B489" s="57"/>
      <c r="C489" s="71" t="s">
        <v>36</v>
      </c>
      <c r="D489" s="71" t="s">
        <v>181</v>
      </c>
      <c r="E489" s="71" t="s">
        <v>211</v>
      </c>
      <c r="F489" s="56"/>
      <c r="G489" s="68">
        <f>SUM(G490)</f>
        <v>500</v>
      </c>
    </row>
    <row r="490" spans="1:7" ht="15">
      <c r="A490" s="64" t="s">
        <v>24</v>
      </c>
      <c r="B490" s="57"/>
      <c r="C490" s="71" t="s">
        <v>36</v>
      </c>
      <c r="D490" s="71" t="s">
        <v>181</v>
      </c>
      <c r="E490" s="71" t="s">
        <v>211</v>
      </c>
      <c r="F490" s="56">
        <v>800</v>
      </c>
      <c r="G490" s="68">
        <v>500</v>
      </c>
    </row>
    <row r="491" spans="1:7" ht="15">
      <c r="A491" s="64" t="s">
        <v>97</v>
      </c>
      <c r="B491" s="57"/>
      <c r="C491" s="71" t="s">
        <v>36</v>
      </c>
      <c r="D491" s="71" t="s">
        <v>98</v>
      </c>
      <c r="E491" s="71"/>
      <c r="F491" s="56"/>
      <c r="G491" s="68">
        <f>SUM(G492)</f>
        <v>7561.099999999999</v>
      </c>
    </row>
    <row r="492" spans="1:7" ht="30">
      <c r="A492" s="72" t="s">
        <v>777</v>
      </c>
      <c r="B492" s="57"/>
      <c r="C492" s="71" t="s">
        <v>36</v>
      </c>
      <c r="D492" s="71" t="s">
        <v>98</v>
      </c>
      <c r="E492" s="56" t="s">
        <v>207</v>
      </c>
      <c r="F492" s="56"/>
      <c r="G492" s="68">
        <f>SUM(G493)</f>
        <v>7561.099999999999</v>
      </c>
    </row>
    <row r="493" spans="1:7" ht="30">
      <c r="A493" s="64" t="s">
        <v>82</v>
      </c>
      <c r="B493" s="57"/>
      <c r="C493" s="71" t="s">
        <v>36</v>
      </c>
      <c r="D493" s="71" t="s">
        <v>98</v>
      </c>
      <c r="E493" s="71" t="s">
        <v>208</v>
      </c>
      <c r="F493" s="56"/>
      <c r="G493" s="68">
        <f>SUM(G494+G497+G499)</f>
        <v>7561.099999999999</v>
      </c>
    </row>
    <row r="494" spans="1:7" ht="15">
      <c r="A494" s="64" t="s">
        <v>99</v>
      </c>
      <c r="B494" s="57"/>
      <c r="C494" s="71" t="s">
        <v>36</v>
      </c>
      <c r="D494" s="71" t="s">
        <v>98</v>
      </c>
      <c r="E494" s="56" t="s">
        <v>212</v>
      </c>
      <c r="F494" s="56"/>
      <c r="G494" s="68">
        <f>SUM(G495:G496)</f>
        <v>256</v>
      </c>
    </row>
    <row r="495" spans="1:7" ht="30">
      <c r="A495" s="64" t="s">
        <v>54</v>
      </c>
      <c r="B495" s="57"/>
      <c r="C495" s="71" t="s">
        <v>36</v>
      </c>
      <c r="D495" s="71" t="s">
        <v>98</v>
      </c>
      <c r="E495" s="56" t="s">
        <v>212</v>
      </c>
      <c r="F495" s="56">
        <v>200</v>
      </c>
      <c r="G495" s="68">
        <v>254</v>
      </c>
    </row>
    <row r="496" spans="1:7" ht="15">
      <c r="A496" s="64" t="s">
        <v>24</v>
      </c>
      <c r="B496" s="57"/>
      <c r="C496" s="71" t="s">
        <v>36</v>
      </c>
      <c r="D496" s="71" t="s">
        <v>98</v>
      </c>
      <c r="E496" s="56" t="s">
        <v>212</v>
      </c>
      <c r="F496" s="56">
        <v>800</v>
      </c>
      <c r="G496" s="68">
        <v>2</v>
      </c>
    </row>
    <row r="497" spans="1:7" ht="15">
      <c r="A497" s="64" t="s">
        <v>101</v>
      </c>
      <c r="B497" s="57"/>
      <c r="C497" s="71" t="s">
        <v>36</v>
      </c>
      <c r="D497" s="71" t="s">
        <v>98</v>
      </c>
      <c r="E497" s="56" t="s">
        <v>213</v>
      </c>
      <c r="F497" s="56"/>
      <c r="G497" s="68">
        <f>SUM(G498)</f>
        <v>288.9</v>
      </c>
    </row>
    <row r="498" spans="1:7" ht="30">
      <c r="A498" s="64" t="s">
        <v>54</v>
      </c>
      <c r="B498" s="57"/>
      <c r="C498" s="71" t="s">
        <v>36</v>
      </c>
      <c r="D498" s="71" t="s">
        <v>98</v>
      </c>
      <c r="E498" s="56" t="s">
        <v>213</v>
      </c>
      <c r="F498" s="56">
        <v>200</v>
      </c>
      <c r="G498" s="68">
        <v>288.9</v>
      </c>
    </row>
    <row r="499" spans="1:7" ht="15">
      <c r="A499" s="64" t="s">
        <v>102</v>
      </c>
      <c r="B499" s="57"/>
      <c r="C499" s="71" t="s">
        <v>36</v>
      </c>
      <c r="D499" s="71" t="s">
        <v>98</v>
      </c>
      <c r="E499" s="56" t="s">
        <v>214</v>
      </c>
      <c r="F499" s="56"/>
      <c r="G499" s="68">
        <f>SUM(G500:G501)</f>
        <v>7016.2</v>
      </c>
    </row>
    <row r="500" spans="1:7" ht="30">
      <c r="A500" s="64" t="s">
        <v>54</v>
      </c>
      <c r="B500" s="57"/>
      <c r="C500" s="71" t="s">
        <v>36</v>
      </c>
      <c r="D500" s="71" t="s">
        <v>98</v>
      </c>
      <c r="E500" s="56" t="s">
        <v>214</v>
      </c>
      <c r="F500" s="56">
        <v>200</v>
      </c>
      <c r="G500" s="68">
        <v>7016.2</v>
      </c>
    </row>
    <row r="501" spans="1:7" ht="15" hidden="1">
      <c r="A501" s="64" t="s">
        <v>24</v>
      </c>
      <c r="B501" s="57"/>
      <c r="C501" s="71" t="s">
        <v>36</v>
      </c>
      <c r="D501" s="71" t="s">
        <v>98</v>
      </c>
      <c r="E501" s="56" t="s">
        <v>214</v>
      </c>
      <c r="F501" s="56">
        <v>800</v>
      </c>
      <c r="G501" s="68"/>
    </row>
    <row r="502" spans="1:7" ht="15" hidden="1">
      <c r="A502" s="72" t="s">
        <v>210</v>
      </c>
      <c r="B502" s="57"/>
      <c r="C502" s="71" t="s">
        <v>36</v>
      </c>
      <c r="D502" s="71" t="s">
        <v>98</v>
      </c>
      <c r="E502" s="71" t="s">
        <v>205</v>
      </c>
      <c r="F502" s="56"/>
      <c r="G502" s="68">
        <f>SUM(G503)</f>
        <v>0</v>
      </c>
    </row>
    <row r="503" spans="1:7" ht="30" hidden="1">
      <c r="A503" s="64" t="s">
        <v>215</v>
      </c>
      <c r="B503" s="57"/>
      <c r="C503" s="71" t="s">
        <v>36</v>
      </c>
      <c r="D503" s="71" t="s">
        <v>98</v>
      </c>
      <c r="E503" s="71" t="s">
        <v>216</v>
      </c>
      <c r="F503" s="56"/>
      <c r="G503" s="68">
        <f>SUM(G504)</f>
        <v>0</v>
      </c>
    </row>
    <row r="504" spans="1:7" ht="15" hidden="1">
      <c r="A504" s="64" t="s">
        <v>24</v>
      </c>
      <c r="B504" s="57"/>
      <c r="C504" s="71" t="s">
        <v>36</v>
      </c>
      <c r="D504" s="71" t="s">
        <v>98</v>
      </c>
      <c r="E504" s="71" t="s">
        <v>216</v>
      </c>
      <c r="F504" s="56">
        <v>800</v>
      </c>
      <c r="G504" s="68"/>
    </row>
    <row r="505" spans="1:7" ht="15">
      <c r="A505" s="64" t="s">
        <v>32</v>
      </c>
      <c r="B505" s="57"/>
      <c r="C505" s="71" t="s">
        <v>33</v>
      </c>
      <c r="D505" s="71"/>
      <c r="E505" s="56"/>
      <c r="F505" s="56"/>
      <c r="G505" s="68">
        <f>SUM(G506)</f>
        <v>1189.1999999999998</v>
      </c>
    </row>
    <row r="506" spans="1:7" ht="15">
      <c r="A506" s="64" t="s">
        <v>79</v>
      </c>
      <c r="B506" s="57"/>
      <c r="C506" s="71" t="s">
        <v>33</v>
      </c>
      <c r="D506" s="71" t="s">
        <v>80</v>
      </c>
      <c r="E506" s="56"/>
      <c r="F506" s="56"/>
      <c r="G506" s="68">
        <f>SUM(G507)</f>
        <v>1189.1999999999998</v>
      </c>
    </row>
    <row r="507" spans="1:7" ht="15">
      <c r="A507" s="72" t="s">
        <v>210</v>
      </c>
      <c r="B507" s="57"/>
      <c r="C507" s="71" t="s">
        <v>33</v>
      </c>
      <c r="D507" s="71" t="s">
        <v>80</v>
      </c>
      <c r="E507" s="71" t="s">
        <v>205</v>
      </c>
      <c r="F507" s="56"/>
      <c r="G507" s="68">
        <f>SUM(G508)</f>
        <v>1189.1999999999998</v>
      </c>
    </row>
    <row r="508" spans="1:7" ht="45">
      <c r="A508" s="64" t="s">
        <v>842</v>
      </c>
      <c r="B508" s="57"/>
      <c r="C508" s="71" t="s">
        <v>33</v>
      </c>
      <c r="D508" s="71" t="s">
        <v>80</v>
      </c>
      <c r="E508" s="56" t="s">
        <v>217</v>
      </c>
      <c r="F508" s="56"/>
      <c r="G508" s="68">
        <f>SUM(G509)</f>
        <v>1189.1999999999998</v>
      </c>
    </row>
    <row r="509" spans="1:7" ht="15">
      <c r="A509" s="64" t="s">
        <v>24</v>
      </c>
      <c r="B509" s="57"/>
      <c r="C509" s="71" t="s">
        <v>33</v>
      </c>
      <c r="D509" s="71" t="s">
        <v>80</v>
      </c>
      <c r="E509" s="56" t="s">
        <v>217</v>
      </c>
      <c r="F509" s="56">
        <v>800</v>
      </c>
      <c r="G509" s="68">
        <f>344.3+400.2-30.1-66+540.8</f>
        <v>1189.1999999999998</v>
      </c>
    </row>
    <row r="510" spans="1:7" ht="15">
      <c r="A510" s="64" t="s">
        <v>218</v>
      </c>
      <c r="B510" s="57"/>
      <c r="C510" s="71" t="s">
        <v>98</v>
      </c>
      <c r="D510" s="71"/>
      <c r="E510" s="56"/>
      <c r="F510" s="56"/>
      <c r="G510" s="68">
        <f>SUM(G511)</f>
        <v>999.2</v>
      </c>
    </row>
    <row r="511" spans="1:7" ht="15">
      <c r="A511" s="64" t="s">
        <v>219</v>
      </c>
      <c r="B511" s="57"/>
      <c r="C511" s="71" t="s">
        <v>98</v>
      </c>
      <c r="D511" s="71" t="s">
        <v>36</v>
      </c>
      <c r="E511" s="56"/>
      <c r="F511" s="56"/>
      <c r="G511" s="68">
        <f>SUM(G512)</f>
        <v>999.2</v>
      </c>
    </row>
    <row r="512" spans="1:7" ht="30">
      <c r="A512" s="72" t="s">
        <v>777</v>
      </c>
      <c r="B512" s="57"/>
      <c r="C512" s="71" t="s">
        <v>98</v>
      </c>
      <c r="D512" s="71" t="s">
        <v>36</v>
      </c>
      <c r="E512" s="56" t="s">
        <v>207</v>
      </c>
      <c r="F512" s="56"/>
      <c r="G512" s="68">
        <f>SUM(G513)</f>
        <v>999.2</v>
      </c>
    </row>
    <row r="513" spans="1:7" ht="15">
      <c r="A513" s="64" t="s">
        <v>220</v>
      </c>
      <c r="B513" s="57"/>
      <c r="C513" s="71" t="s">
        <v>98</v>
      </c>
      <c r="D513" s="71" t="s">
        <v>36</v>
      </c>
      <c r="E513" s="56" t="s">
        <v>221</v>
      </c>
      <c r="F513" s="56"/>
      <c r="G513" s="68">
        <f>SUM(G514)</f>
        <v>999.2</v>
      </c>
    </row>
    <row r="514" spans="1:7" ht="15">
      <c r="A514" s="64" t="s">
        <v>222</v>
      </c>
      <c r="B514" s="57"/>
      <c r="C514" s="71" t="s">
        <v>98</v>
      </c>
      <c r="D514" s="71" t="s">
        <v>36</v>
      </c>
      <c r="E514" s="56" t="s">
        <v>221</v>
      </c>
      <c r="F514" s="56">
        <v>700</v>
      </c>
      <c r="G514" s="68">
        <f>1540-540.8</f>
        <v>999.2</v>
      </c>
    </row>
    <row r="515" spans="1:7" s="63" customFormat="1" ht="30.75" customHeight="1">
      <c r="A515" s="59" t="s">
        <v>12</v>
      </c>
      <c r="B515" s="97" t="s">
        <v>13</v>
      </c>
      <c r="C515" s="69"/>
      <c r="D515" s="69"/>
      <c r="E515" s="69"/>
      <c r="F515" s="69"/>
      <c r="G515" s="98">
        <f>G516+G535+G528</f>
        <v>1119742.9999999998</v>
      </c>
    </row>
    <row r="516" spans="1:7" ht="15" hidden="1">
      <c r="A516" s="64" t="s">
        <v>14</v>
      </c>
      <c r="B516" s="71"/>
      <c r="C516" s="71" t="s">
        <v>15</v>
      </c>
      <c r="D516" s="56"/>
      <c r="E516" s="56"/>
      <c r="F516" s="56"/>
      <c r="G516" s="68">
        <f>G517+G523</f>
        <v>0</v>
      </c>
    </row>
    <row r="517" spans="1:7" ht="15" hidden="1">
      <c r="A517" s="64" t="s">
        <v>16</v>
      </c>
      <c r="B517" s="71"/>
      <c r="C517" s="71" t="s">
        <v>15</v>
      </c>
      <c r="D517" s="71" t="s">
        <v>17</v>
      </c>
      <c r="E517" s="56"/>
      <c r="F517" s="56"/>
      <c r="G517" s="68">
        <f>G518</f>
        <v>0</v>
      </c>
    </row>
    <row r="518" spans="1:7" ht="30" hidden="1">
      <c r="A518" s="64" t="s">
        <v>774</v>
      </c>
      <c r="B518" s="71"/>
      <c r="C518" s="71" t="s">
        <v>15</v>
      </c>
      <c r="D518" s="71" t="s">
        <v>17</v>
      </c>
      <c r="E518" s="56" t="s">
        <v>18</v>
      </c>
      <c r="F518" s="56"/>
      <c r="G518" s="68">
        <f>G519</f>
        <v>0</v>
      </c>
    </row>
    <row r="519" spans="1:7" ht="30" hidden="1">
      <c r="A519" s="64" t="s">
        <v>86</v>
      </c>
      <c r="B519" s="71"/>
      <c r="C519" s="71" t="s">
        <v>15</v>
      </c>
      <c r="D519" s="71" t="s">
        <v>17</v>
      </c>
      <c r="E519" s="56" t="s">
        <v>19</v>
      </c>
      <c r="F519" s="56"/>
      <c r="G519" s="68">
        <f>G520</f>
        <v>0</v>
      </c>
    </row>
    <row r="520" spans="1:7" ht="30" hidden="1">
      <c r="A520" s="64" t="s">
        <v>20</v>
      </c>
      <c r="B520" s="71"/>
      <c r="C520" s="71" t="s">
        <v>15</v>
      </c>
      <c r="D520" s="71" t="s">
        <v>17</v>
      </c>
      <c r="E520" s="56" t="s">
        <v>21</v>
      </c>
      <c r="F520" s="56"/>
      <c r="G520" s="68">
        <f>SUM(G521)</f>
        <v>0</v>
      </c>
    </row>
    <row r="521" spans="1:7" ht="15" hidden="1">
      <c r="A521" s="64" t="s">
        <v>22</v>
      </c>
      <c r="B521" s="71"/>
      <c r="C521" s="71" t="s">
        <v>15</v>
      </c>
      <c r="D521" s="71" t="s">
        <v>17</v>
      </c>
      <c r="E521" s="56" t="s">
        <v>23</v>
      </c>
      <c r="F521" s="56"/>
      <c r="G521" s="68">
        <f>G522</f>
        <v>0</v>
      </c>
    </row>
    <row r="522" spans="1:7" ht="15" hidden="1">
      <c r="A522" s="64" t="s">
        <v>24</v>
      </c>
      <c r="B522" s="71"/>
      <c r="C522" s="71" t="s">
        <v>15</v>
      </c>
      <c r="D522" s="71" t="s">
        <v>17</v>
      </c>
      <c r="E522" s="56" t="s">
        <v>23</v>
      </c>
      <c r="F522" s="56">
        <v>800</v>
      </c>
      <c r="G522" s="68"/>
    </row>
    <row r="523" spans="1:7" ht="15" hidden="1">
      <c r="A523" s="64" t="s">
        <v>25</v>
      </c>
      <c r="B523" s="71"/>
      <c r="C523" s="71" t="s">
        <v>15</v>
      </c>
      <c r="D523" s="71" t="s">
        <v>26</v>
      </c>
      <c r="E523" s="56"/>
      <c r="F523" s="56"/>
      <c r="G523" s="68">
        <f>G524</f>
        <v>0</v>
      </c>
    </row>
    <row r="524" spans="1:7" ht="60" hidden="1">
      <c r="A524" s="64" t="s">
        <v>775</v>
      </c>
      <c r="B524" s="71"/>
      <c r="C524" s="71" t="s">
        <v>15</v>
      </c>
      <c r="D524" s="71" t="s">
        <v>26</v>
      </c>
      <c r="E524" s="56" t="s">
        <v>27</v>
      </c>
      <c r="F524" s="56"/>
      <c r="G524" s="68">
        <f>G525</f>
        <v>0</v>
      </c>
    </row>
    <row r="525" spans="1:7" ht="45" hidden="1">
      <c r="A525" s="64" t="s">
        <v>28</v>
      </c>
      <c r="B525" s="71"/>
      <c r="C525" s="71" t="s">
        <v>15</v>
      </c>
      <c r="D525" s="71" t="s">
        <v>26</v>
      </c>
      <c r="E525" s="56" t="s">
        <v>29</v>
      </c>
      <c r="F525" s="56"/>
      <c r="G525" s="68">
        <f>SUM(G526)</f>
        <v>0</v>
      </c>
    </row>
    <row r="526" spans="1:7" ht="30" hidden="1">
      <c r="A526" s="64" t="s">
        <v>30</v>
      </c>
      <c r="B526" s="71"/>
      <c r="C526" s="71" t="s">
        <v>15</v>
      </c>
      <c r="D526" s="71" t="s">
        <v>26</v>
      </c>
      <c r="E526" s="56" t="s">
        <v>31</v>
      </c>
      <c r="F526" s="56"/>
      <c r="G526" s="68">
        <f>G527</f>
        <v>0</v>
      </c>
    </row>
    <row r="527" spans="1:7" ht="30" hidden="1">
      <c r="A527" s="64" t="s">
        <v>74</v>
      </c>
      <c r="B527" s="71"/>
      <c r="C527" s="71" t="s">
        <v>15</v>
      </c>
      <c r="D527" s="71" t="s">
        <v>26</v>
      </c>
      <c r="E527" s="56" t="s">
        <v>31</v>
      </c>
      <c r="F527" s="56">
        <v>600</v>
      </c>
      <c r="G527" s="68"/>
    </row>
    <row r="528" spans="1:7" ht="15">
      <c r="A528" s="64" t="s">
        <v>118</v>
      </c>
      <c r="B528" s="57"/>
      <c r="C528" s="57" t="s">
        <v>119</v>
      </c>
      <c r="D528" s="57"/>
      <c r="E528" s="57"/>
      <c r="F528" s="57"/>
      <c r="G528" s="65">
        <f aca="true" t="shared" si="0" ref="G528:G533">SUM(G529)</f>
        <v>196.9</v>
      </c>
    </row>
    <row r="529" spans="1:7" ht="15">
      <c r="A529" s="64" t="s">
        <v>445</v>
      </c>
      <c r="B529" s="57"/>
      <c r="C529" s="57" t="s">
        <v>119</v>
      </c>
      <c r="D529" s="57" t="s">
        <v>119</v>
      </c>
      <c r="E529" s="56"/>
      <c r="F529" s="56"/>
      <c r="G529" s="65">
        <f t="shared" si="0"/>
        <v>196.9</v>
      </c>
    </row>
    <row r="530" spans="1:7" ht="30">
      <c r="A530" s="64" t="s">
        <v>778</v>
      </c>
      <c r="B530" s="71"/>
      <c r="C530" s="71" t="s">
        <v>119</v>
      </c>
      <c r="D530" s="71" t="s">
        <v>119</v>
      </c>
      <c r="E530" s="56" t="s">
        <v>408</v>
      </c>
      <c r="F530" s="56"/>
      <c r="G530" s="65">
        <f t="shared" si="0"/>
        <v>196.9</v>
      </c>
    </row>
    <row r="531" spans="1:7" ht="30">
      <c r="A531" s="64" t="s">
        <v>455</v>
      </c>
      <c r="B531" s="57"/>
      <c r="C531" s="57" t="s">
        <v>119</v>
      </c>
      <c r="D531" s="57" t="s">
        <v>119</v>
      </c>
      <c r="E531" s="57" t="s">
        <v>456</v>
      </c>
      <c r="F531" s="57"/>
      <c r="G531" s="65">
        <f t="shared" si="0"/>
        <v>196.9</v>
      </c>
    </row>
    <row r="532" spans="1:7" ht="15">
      <c r="A532" s="64" t="s">
        <v>37</v>
      </c>
      <c r="B532" s="57"/>
      <c r="C532" s="57" t="s">
        <v>119</v>
      </c>
      <c r="D532" s="57" t="s">
        <v>119</v>
      </c>
      <c r="E532" s="57" t="s">
        <v>457</v>
      </c>
      <c r="F532" s="57"/>
      <c r="G532" s="65">
        <f t="shared" si="0"/>
        <v>196.9</v>
      </c>
    </row>
    <row r="533" spans="1:7" ht="15">
      <c r="A533" s="64" t="s">
        <v>458</v>
      </c>
      <c r="B533" s="56"/>
      <c r="C533" s="57" t="s">
        <v>119</v>
      </c>
      <c r="D533" s="57" t="s">
        <v>119</v>
      </c>
      <c r="E533" s="57" t="s">
        <v>459</v>
      </c>
      <c r="F533" s="57"/>
      <c r="G533" s="65">
        <f t="shared" si="0"/>
        <v>196.9</v>
      </c>
    </row>
    <row r="534" spans="1:7" ht="45">
      <c r="A534" s="67" t="s">
        <v>53</v>
      </c>
      <c r="B534" s="56"/>
      <c r="C534" s="57" t="s">
        <v>119</v>
      </c>
      <c r="D534" s="57" t="s">
        <v>119</v>
      </c>
      <c r="E534" s="57" t="s">
        <v>459</v>
      </c>
      <c r="F534" s="57" t="s">
        <v>93</v>
      </c>
      <c r="G534" s="65">
        <v>196.9</v>
      </c>
    </row>
    <row r="535" spans="1:7" ht="15">
      <c r="A535" s="64" t="s">
        <v>32</v>
      </c>
      <c r="B535" s="71"/>
      <c r="C535" s="71" t="s">
        <v>33</v>
      </c>
      <c r="D535" s="71" t="s">
        <v>34</v>
      </c>
      <c r="E535" s="56"/>
      <c r="F535" s="56"/>
      <c r="G535" s="68">
        <f>G536+G543+G563+G690+G656</f>
        <v>1119546.0999999999</v>
      </c>
    </row>
    <row r="536" spans="1:7" ht="15">
      <c r="A536" s="64" t="s">
        <v>35</v>
      </c>
      <c r="B536" s="71"/>
      <c r="C536" s="71" t="s">
        <v>33</v>
      </c>
      <c r="D536" s="71" t="s">
        <v>36</v>
      </c>
      <c r="E536" s="56"/>
      <c r="F536" s="56"/>
      <c r="G536" s="68">
        <f>G537</f>
        <v>8786.5</v>
      </c>
    </row>
    <row r="537" spans="1:7" ht="30">
      <c r="A537" s="64" t="s">
        <v>774</v>
      </c>
      <c r="B537" s="71"/>
      <c r="C537" s="71" t="s">
        <v>33</v>
      </c>
      <c r="D537" s="71" t="s">
        <v>36</v>
      </c>
      <c r="E537" s="56" t="s">
        <v>18</v>
      </c>
      <c r="F537" s="56"/>
      <c r="G537" s="68">
        <f>G538</f>
        <v>8786.5</v>
      </c>
    </row>
    <row r="538" spans="1:7" ht="30">
      <c r="A538" s="64" t="s">
        <v>86</v>
      </c>
      <c r="B538" s="71"/>
      <c r="C538" s="71" t="s">
        <v>33</v>
      </c>
      <c r="D538" s="71" t="s">
        <v>36</v>
      </c>
      <c r="E538" s="56" t="s">
        <v>19</v>
      </c>
      <c r="F538" s="56"/>
      <c r="G538" s="68">
        <f>G539</f>
        <v>8786.5</v>
      </c>
    </row>
    <row r="539" spans="1:7" ht="15">
      <c r="A539" s="64" t="s">
        <v>37</v>
      </c>
      <c r="B539" s="71"/>
      <c r="C539" s="71" t="s">
        <v>33</v>
      </c>
      <c r="D539" s="71" t="s">
        <v>36</v>
      </c>
      <c r="E539" s="56" t="s">
        <v>38</v>
      </c>
      <c r="F539" s="56"/>
      <c r="G539" s="68">
        <f>SUM(G540)</f>
        <v>8786.5</v>
      </c>
    </row>
    <row r="540" spans="1:7" ht="15">
      <c r="A540" s="64" t="s">
        <v>40</v>
      </c>
      <c r="B540" s="71"/>
      <c r="C540" s="71" t="s">
        <v>33</v>
      </c>
      <c r="D540" s="71" t="s">
        <v>36</v>
      </c>
      <c r="E540" s="56" t="s">
        <v>41</v>
      </c>
      <c r="F540" s="56"/>
      <c r="G540" s="68">
        <f>G541</f>
        <v>8786.5</v>
      </c>
    </row>
    <row r="541" spans="1:7" ht="30">
      <c r="A541" s="64" t="s">
        <v>42</v>
      </c>
      <c r="B541" s="71"/>
      <c r="C541" s="71" t="s">
        <v>33</v>
      </c>
      <c r="D541" s="71" t="s">
        <v>36</v>
      </c>
      <c r="E541" s="56" t="s">
        <v>43</v>
      </c>
      <c r="F541" s="56"/>
      <c r="G541" s="68">
        <f>G542</f>
        <v>8786.5</v>
      </c>
    </row>
    <row r="542" spans="1:7" ht="15">
      <c r="A542" s="64" t="s">
        <v>44</v>
      </c>
      <c r="B542" s="71"/>
      <c r="C542" s="71" t="s">
        <v>33</v>
      </c>
      <c r="D542" s="71" t="s">
        <v>36</v>
      </c>
      <c r="E542" s="56" t="s">
        <v>43</v>
      </c>
      <c r="F542" s="56">
        <v>300</v>
      </c>
      <c r="G542" s="68">
        <v>8786.5</v>
      </c>
    </row>
    <row r="543" spans="1:7" ht="15">
      <c r="A543" s="64" t="s">
        <v>45</v>
      </c>
      <c r="B543" s="71"/>
      <c r="C543" s="71" t="s">
        <v>33</v>
      </c>
      <c r="D543" s="71" t="s">
        <v>46</v>
      </c>
      <c r="E543" s="56"/>
      <c r="F543" s="56"/>
      <c r="G543" s="68">
        <f>G552+G544</f>
        <v>71964.29999999999</v>
      </c>
    </row>
    <row r="544" spans="1:7" ht="30">
      <c r="A544" s="64" t="s">
        <v>869</v>
      </c>
      <c r="B544" s="71"/>
      <c r="C544" s="71" t="s">
        <v>33</v>
      </c>
      <c r="D544" s="71" t="s">
        <v>46</v>
      </c>
      <c r="E544" s="71" t="s">
        <v>487</v>
      </c>
      <c r="F544" s="56"/>
      <c r="G544" s="68">
        <f>G545</f>
        <v>69749.29999999999</v>
      </c>
    </row>
    <row r="545" spans="1:7" ht="30">
      <c r="A545" s="64" t="s">
        <v>499</v>
      </c>
      <c r="B545" s="71"/>
      <c r="C545" s="71" t="s">
        <v>33</v>
      </c>
      <c r="D545" s="71" t="s">
        <v>46</v>
      </c>
      <c r="E545" s="71" t="s">
        <v>500</v>
      </c>
      <c r="F545" s="56"/>
      <c r="G545" s="68">
        <f>G546</f>
        <v>69749.29999999999</v>
      </c>
    </row>
    <row r="546" spans="1:7" ht="75">
      <c r="A546" s="64" t="s">
        <v>295</v>
      </c>
      <c r="B546" s="71"/>
      <c r="C546" s="71" t="s">
        <v>33</v>
      </c>
      <c r="D546" s="71" t="s">
        <v>46</v>
      </c>
      <c r="E546" s="71" t="s">
        <v>501</v>
      </c>
      <c r="F546" s="56"/>
      <c r="G546" s="68">
        <f>G547</f>
        <v>69749.29999999999</v>
      </c>
    </row>
    <row r="547" spans="1:7" ht="30">
      <c r="A547" s="64" t="s">
        <v>502</v>
      </c>
      <c r="B547" s="71"/>
      <c r="C547" s="71" t="s">
        <v>33</v>
      </c>
      <c r="D547" s="71" t="s">
        <v>46</v>
      </c>
      <c r="E547" s="71" t="s">
        <v>503</v>
      </c>
      <c r="F547" s="56"/>
      <c r="G547" s="68">
        <f>G548+G549+G551+G550</f>
        <v>69749.29999999999</v>
      </c>
    </row>
    <row r="548" spans="1:7" ht="45">
      <c r="A548" s="64" t="s">
        <v>53</v>
      </c>
      <c r="B548" s="71"/>
      <c r="C548" s="71" t="s">
        <v>33</v>
      </c>
      <c r="D548" s="71" t="s">
        <v>46</v>
      </c>
      <c r="E548" s="71" t="s">
        <v>503</v>
      </c>
      <c r="F548" s="56">
        <v>100</v>
      </c>
      <c r="G548" s="68">
        <v>60836</v>
      </c>
    </row>
    <row r="549" spans="1:7" ht="27.75" customHeight="1">
      <c r="A549" s="64" t="s">
        <v>54</v>
      </c>
      <c r="B549" s="71"/>
      <c r="C549" s="71" t="s">
        <v>33</v>
      </c>
      <c r="D549" s="71" t="s">
        <v>46</v>
      </c>
      <c r="E549" s="71" t="s">
        <v>503</v>
      </c>
      <c r="F549" s="56">
        <v>200</v>
      </c>
      <c r="G549" s="68">
        <v>8655.4</v>
      </c>
    </row>
    <row r="550" spans="1:7" ht="15" hidden="1">
      <c r="A550" s="64" t="s">
        <v>44</v>
      </c>
      <c r="B550" s="71"/>
      <c r="C550" s="71" t="s">
        <v>33</v>
      </c>
      <c r="D550" s="71" t="s">
        <v>46</v>
      </c>
      <c r="E550" s="71" t="s">
        <v>503</v>
      </c>
      <c r="F550" s="56">
        <v>300</v>
      </c>
      <c r="G550" s="68"/>
    </row>
    <row r="551" spans="1:7" ht="15" customHeight="1">
      <c r="A551" s="64" t="s">
        <v>24</v>
      </c>
      <c r="B551" s="71"/>
      <c r="C551" s="71" t="s">
        <v>33</v>
      </c>
      <c r="D551" s="71" t="s">
        <v>46</v>
      </c>
      <c r="E551" s="71" t="s">
        <v>503</v>
      </c>
      <c r="F551" s="56">
        <v>800</v>
      </c>
      <c r="G551" s="68">
        <v>257.9</v>
      </c>
    </row>
    <row r="552" spans="1:7" ht="30">
      <c r="A552" s="64" t="s">
        <v>774</v>
      </c>
      <c r="B552" s="71"/>
      <c r="C552" s="71" t="s">
        <v>33</v>
      </c>
      <c r="D552" s="71" t="s">
        <v>46</v>
      </c>
      <c r="E552" s="56" t="s">
        <v>18</v>
      </c>
      <c r="F552" s="56"/>
      <c r="G552" s="68">
        <f>G553+G559</f>
        <v>2215</v>
      </c>
    </row>
    <row r="553" spans="1:7" ht="30">
      <c r="A553" s="64" t="s">
        <v>86</v>
      </c>
      <c r="B553" s="71"/>
      <c r="C553" s="71" t="s">
        <v>33</v>
      </c>
      <c r="D553" s="71" t="s">
        <v>46</v>
      </c>
      <c r="E553" s="56" t="s">
        <v>19</v>
      </c>
      <c r="F553" s="56"/>
      <c r="G553" s="68">
        <f>G554</f>
        <v>2200</v>
      </c>
    </row>
    <row r="554" spans="1:7" ht="15">
      <c r="A554" s="64" t="s">
        <v>47</v>
      </c>
      <c r="B554" s="71"/>
      <c r="C554" s="71" t="s">
        <v>33</v>
      </c>
      <c r="D554" s="71" t="s">
        <v>46</v>
      </c>
      <c r="E554" s="56" t="s">
        <v>48</v>
      </c>
      <c r="F554" s="56"/>
      <c r="G554" s="68">
        <f>SUM(G555)</f>
        <v>2200</v>
      </c>
    </row>
    <row r="555" spans="1:7" ht="15">
      <c r="A555" s="64" t="s">
        <v>49</v>
      </c>
      <c r="B555" s="71"/>
      <c r="C555" s="71" t="s">
        <v>33</v>
      </c>
      <c r="D555" s="71" t="s">
        <v>46</v>
      </c>
      <c r="E555" s="56" t="s">
        <v>50</v>
      </c>
      <c r="F555" s="56"/>
      <c r="G555" s="68">
        <f>G556</f>
        <v>2200</v>
      </c>
    </row>
    <row r="556" spans="1:7" ht="30">
      <c r="A556" s="64" t="s">
        <v>51</v>
      </c>
      <c r="B556" s="71"/>
      <c r="C556" s="71" t="s">
        <v>33</v>
      </c>
      <c r="D556" s="71" t="s">
        <v>46</v>
      </c>
      <c r="E556" s="56" t="s">
        <v>52</v>
      </c>
      <c r="F556" s="56"/>
      <c r="G556" s="68">
        <f>G557+G558</f>
        <v>2200</v>
      </c>
    </row>
    <row r="557" spans="1:7" ht="45">
      <c r="A557" s="64" t="s">
        <v>53</v>
      </c>
      <c r="B557" s="71"/>
      <c r="C557" s="71" t="s">
        <v>33</v>
      </c>
      <c r="D557" s="71" t="s">
        <v>46</v>
      </c>
      <c r="E557" s="56" t="s">
        <v>52</v>
      </c>
      <c r="F557" s="56">
        <v>100</v>
      </c>
      <c r="G557" s="68">
        <v>1190</v>
      </c>
    </row>
    <row r="558" spans="1:7" ht="30">
      <c r="A558" s="64" t="s">
        <v>54</v>
      </c>
      <c r="B558" s="71"/>
      <c r="C558" s="71" t="s">
        <v>33</v>
      </c>
      <c r="D558" s="71" t="s">
        <v>46</v>
      </c>
      <c r="E558" s="56" t="s">
        <v>52</v>
      </c>
      <c r="F558" s="56">
        <v>200</v>
      </c>
      <c r="G558" s="68">
        <v>1010</v>
      </c>
    </row>
    <row r="559" spans="1:7" ht="15">
      <c r="A559" s="64" t="s">
        <v>88</v>
      </c>
      <c r="B559" s="99"/>
      <c r="C559" s="71" t="s">
        <v>33</v>
      </c>
      <c r="D559" s="71" t="s">
        <v>46</v>
      </c>
      <c r="E559" s="56" t="s">
        <v>70</v>
      </c>
      <c r="F559" s="56"/>
      <c r="G559" s="68">
        <f>G560</f>
        <v>15</v>
      </c>
    </row>
    <row r="560" spans="1:7" ht="15">
      <c r="A560" s="64" t="s">
        <v>37</v>
      </c>
      <c r="B560" s="99"/>
      <c r="C560" s="71" t="s">
        <v>33</v>
      </c>
      <c r="D560" s="71" t="s">
        <v>46</v>
      </c>
      <c r="E560" s="56" t="s">
        <v>619</v>
      </c>
      <c r="F560" s="56"/>
      <c r="G560" s="68">
        <f>G561</f>
        <v>15</v>
      </c>
    </row>
    <row r="561" spans="1:7" ht="15">
      <c r="A561" s="64" t="s">
        <v>39</v>
      </c>
      <c r="B561" s="99"/>
      <c r="C561" s="71" t="s">
        <v>33</v>
      </c>
      <c r="D561" s="71" t="s">
        <v>46</v>
      </c>
      <c r="E561" s="56" t="s">
        <v>620</v>
      </c>
      <c r="F561" s="56"/>
      <c r="G561" s="68">
        <f>G562</f>
        <v>15</v>
      </c>
    </row>
    <row r="562" spans="1:7" ht="30">
      <c r="A562" s="64" t="s">
        <v>54</v>
      </c>
      <c r="B562" s="99"/>
      <c r="C562" s="71" t="s">
        <v>33</v>
      </c>
      <c r="D562" s="71" t="s">
        <v>46</v>
      </c>
      <c r="E562" s="56" t="s">
        <v>620</v>
      </c>
      <c r="F562" s="56">
        <v>200</v>
      </c>
      <c r="G562" s="68">
        <v>15</v>
      </c>
    </row>
    <row r="563" spans="1:7" ht="15">
      <c r="A563" s="64" t="s">
        <v>55</v>
      </c>
      <c r="B563" s="71"/>
      <c r="C563" s="71" t="s">
        <v>33</v>
      </c>
      <c r="D563" s="71" t="s">
        <v>56</v>
      </c>
      <c r="E563" s="56"/>
      <c r="F563" s="56"/>
      <c r="G563" s="68">
        <f>G620+G647+G564+G651</f>
        <v>770253.7000000001</v>
      </c>
    </row>
    <row r="564" spans="1:7" ht="30">
      <c r="A564" s="64" t="s">
        <v>868</v>
      </c>
      <c r="B564" s="71"/>
      <c r="C564" s="71" t="s">
        <v>33</v>
      </c>
      <c r="D564" s="71" t="s">
        <v>56</v>
      </c>
      <c r="E564" s="71" t="s">
        <v>487</v>
      </c>
      <c r="F564" s="56"/>
      <c r="G564" s="68">
        <f>G565+G570</f>
        <v>760182.6000000001</v>
      </c>
    </row>
    <row r="565" spans="1:7" ht="15">
      <c r="A565" s="64" t="s">
        <v>504</v>
      </c>
      <c r="B565" s="71"/>
      <c r="C565" s="71" t="s">
        <v>33</v>
      </c>
      <c r="D565" s="71" t="s">
        <v>56</v>
      </c>
      <c r="E565" s="71" t="s">
        <v>488</v>
      </c>
      <c r="F565" s="56"/>
      <c r="G565" s="68">
        <f>G566</f>
        <v>91268.7</v>
      </c>
    </row>
    <row r="566" spans="1:7" ht="75">
      <c r="A566" s="64" t="s">
        <v>295</v>
      </c>
      <c r="B566" s="71"/>
      <c r="C566" s="71" t="s">
        <v>33</v>
      </c>
      <c r="D566" s="71" t="s">
        <v>56</v>
      </c>
      <c r="E566" s="71" t="s">
        <v>489</v>
      </c>
      <c r="F566" s="56"/>
      <c r="G566" s="68">
        <f>G567</f>
        <v>91268.7</v>
      </c>
    </row>
    <row r="567" spans="1:7" ht="90">
      <c r="A567" s="64" t="s">
        <v>505</v>
      </c>
      <c r="B567" s="71"/>
      <c r="C567" s="71" t="s">
        <v>33</v>
      </c>
      <c r="D567" s="71" t="s">
        <v>56</v>
      </c>
      <c r="E567" s="71" t="s">
        <v>506</v>
      </c>
      <c r="F567" s="56"/>
      <c r="G567" s="68">
        <f>G568+G569</f>
        <v>91268.7</v>
      </c>
    </row>
    <row r="568" spans="1:7" ht="30">
      <c r="A568" s="64" t="s">
        <v>54</v>
      </c>
      <c r="B568" s="71"/>
      <c r="C568" s="71" t="s">
        <v>33</v>
      </c>
      <c r="D568" s="71" t="s">
        <v>56</v>
      </c>
      <c r="E568" s="71" t="s">
        <v>506</v>
      </c>
      <c r="F568" s="56">
        <v>200</v>
      </c>
      <c r="G568" s="68">
        <v>1296.8</v>
      </c>
    </row>
    <row r="569" spans="1:7" ht="15">
      <c r="A569" s="64" t="s">
        <v>44</v>
      </c>
      <c r="B569" s="71"/>
      <c r="C569" s="71" t="s">
        <v>33</v>
      </c>
      <c r="D569" s="71" t="s">
        <v>56</v>
      </c>
      <c r="E569" s="71" t="s">
        <v>506</v>
      </c>
      <c r="F569" s="56">
        <v>300</v>
      </c>
      <c r="G569" s="68">
        <v>89971.9</v>
      </c>
    </row>
    <row r="570" spans="1:7" ht="30">
      <c r="A570" s="64" t="s">
        <v>507</v>
      </c>
      <c r="B570" s="71"/>
      <c r="C570" s="71" t="s">
        <v>33</v>
      </c>
      <c r="D570" s="71" t="s">
        <v>56</v>
      </c>
      <c r="E570" s="71" t="s">
        <v>508</v>
      </c>
      <c r="F570" s="56"/>
      <c r="G570" s="68">
        <f>G571</f>
        <v>668913.9000000001</v>
      </c>
    </row>
    <row r="571" spans="1:7" ht="75">
      <c r="A571" s="64" t="s">
        <v>295</v>
      </c>
      <c r="B571" s="71"/>
      <c r="C571" s="71" t="s">
        <v>33</v>
      </c>
      <c r="D571" s="71" t="s">
        <v>56</v>
      </c>
      <c r="E571" s="71" t="s">
        <v>509</v>
      </c>
      <c r="F571" s="56"/>
      <c r="G571" s="68">
        <f>G572+G575+G578+G581+G584+G587+G590+G593+G596+G599+G602+G605+G608+G611+G614+G617</f>
        <v>668913.9000000001</v>
      </c>
    </row>
    <row r="572" spans="1:7" ht="45">
      <c r="A572" s="64" t="s">
        <v>510</v>
      </c>
      <c r="B572" s="71"/>
      <c r="C572" s="71" t="s">
        <v>33</v>
      </c>
      <c r="D572" s="71" t="s">
        <v>56</v>
      </c>
      <c r="E572" s="71" t="s">
        <v>511</v>
      </c>
      <c r="F572" s="56"/>
      <c r="G572" s="68">
        <f>G573+G574</f>
        <v>190954.2</v>
      </c>
    </row>
    <row r="573" spans="1:7" ht="30">
      <c r="A573" s="64" t="s">
        <v>54</v>
      </c>
      <c r="B573" s="71"/>
      <c r="C573" s="71" t="s">
        <v>33</v>
      </c>
      <c r="D573" s="71" t="s">
        <v>56</v>
      </c>
      <c r="E573" s="71" t="s">
        <v>511</v>
      </c>
      <c r="F573" s="56">
        <v>200</v>
      </c>
      <c r="G573" s="68">
        <v>2852.2</v>
      </c>
    </row>
    <row r="574" spans="1:7" ht="15">
      <c r="A574" s="64" t="s">
        <v>44</v>
      </c>
      <c r="B574" s="71"/>
      <c r="C574" s="71" t="s">
        <v>33</v>
      </c>
      <c r="D574" s="71" t="s">
        <v>56</v>
      </c>
      <c r="E574" s="71" t="s">
        <v>511</v>
      </c>
      <c r="F574" s="56">
        <v>300</v>
      </c>
      <c r="G574" s="68">
        <v>188102</v>
      </c>
    </row>
    <row r="575" spans="1:7" ht="30">
      <c r="A575" s="64" t="s">
        <v>512</v>
      </c>
      <c r="B575" s="71"/>
      <c r="C575" s="71" t="s">
        <v>33</v>
      </c>
      <c r="D575" s="71" t="s">
        <v>56</v>
      </c>
      <c r="E575" s="71" t="s">
        <v>513</v>
      </c>
      <c r="F575" s="71"/>
      <c r="G575" s="68">
        <f>G576+G577</f>
        <v>9850</v>
      </c>
    </row>
    <row r="576" spans="1:7" ht="30">
      <c r="A576" s="64" t="s">
        <v>54</v>
      </c>
      <c r="B576" s="71"/>
      <c r="C576" s="71" t="s">
        <v>33</v>
      </c>
      <c r="D576" s="71" t="s">
        <v>56</v>
      </c>
      <c r="E576" s="71" t="s">
        <v>513</v>
      </c>
      <c r="F576" s="71" t="s">
        <v>95</v>
      </c>
      <c r="G576" s="68">
        <v>147.4</v>
      </c>
    </row>
    <row r="577" spans="1:7" ht="15">
      <c r="A577" s="64" t="s">
        <v>44</v>
      </c>
      <c r="B577" s="71"/>
      <c r="C577" s="71" t="s">
        <v>33</v>
      </c>
      <c r="D577" s="71" t="s">
        <v>56</v>
      </c>
      <c r="E577" s="71" t="s">
        <v>513</v>
      </c>
      <c r="F577" s="71" t="s">
        <v>103</v>
      </c>
      <c r="G577" s="68">
        <v>9702.6</v>
      </c>
    </row>
    <row r="578" spans="1:7" ht="30">
      <c r="A578" s="64" t="s">
        <v>514</v>
      </c>
      <c r="B578" s="71"/>
      <c r="C578" s="71" t="s">
        <v>33</v>
      </c>
      <c r="D578" s="71" t="s">
        <v>56</v>
      </c>
      <c r="E578" s="71" t="s">
        <v>515</v>
      </c>
      <c r="F578" s="71"/>
      <c r="G578" s="68">
        <f>G579+G580</f>
        <v>114851.9</v>
      </c>
    </row>
    <row r="579" spans="1:7" ht="30">
      <c r="A579" s="64" t="s">
        <v>54</v>
      </c>
      <c r="B579" s="71"/>
      <c r="C579" s="71" t="s">
        <v>33</v>
      </c>
      <c r="D579" s="71" t="s">
        <v>56</v>
      </c>
      <c r="E579" s="71" t="s">
        <v>515</v>
      </c>
      <c r="F579" s="71" t="s">
        <v>95</v>
      </c>
      <c r="G579" s="68">
        <v>1709.4</v>
      </c>
    </row>
    <row r="580" spans="1:7" ht="15">
      <c r="A580" s="64" t="s">
        <v>44</v>
      </c>
      <c r="B580" s="71"/>
      <c r="C580" s="71" t="s">
        <v>33</v>
      </c>
      <c r="D580" s="71" t="s">
        <v>56</v>
      </c>
      <c r="E580" s="71" t="s">
        <v>515</v>
      </c>
      <c r="F580" s="71" t="s">
        <v>103</v>
      </c>
      <c r="G580" s="68">
        <v>113142.5</v>
      </c>
    </row>
    <row r="581" spans="1:7" ht="45">
      <c r="A581" s="64" t="s">
        <v>516</v>
      </c>
      <c r="B581" s="71"/>
      <c r="C581" s="71" t="s">
        <v>33</v>
      </c>
      <c r="D581" s="71" t="s">
        <v>56</v>
      </c>
      <c r="E581" s="71" t="s">
        <v>517</v>
      </c>
      <c r="F581" s="71"/>
      <c r="G581" s="68">
        <f>G582+G583</f>
        <v>585.5</v>
      </c>
    </row>
    <row r="582" spans="1:7" ht="30">
      <c r="A582" s="64" t="s">
        <v>54</v>
      </c>
      <c r="B582" s="71"/>
      <c r="C582" s="71" t="s">
        <v>33</v>
      </c>
      <c r="D582" s="71" t="s">
        <v>56</v>
      </c>
      <c r="E582" s="71" t="s">
        <v>517</v>
      </c>
      <c r="F582" s="71" t="s">
        <v>95</v>
      </c>
      <c r="G582" s="68">
        <v>12.5</v>
      </c>
    </row>
    <row r="583" spans="1:7" ht="15">
      <c r="A583" s="64" t="s">
        <v>44</v>
      </c>
      <c r="B583" s="71"/>
      <c r="C583" s="71" t="s">
        <v>33</v>
      </c>
      <c r="D583" s="71" t="s">
        <v>56</v>
      </c>
      <c r="E583" s="71" t="s">
        <v>517</v>
      </c>
      <c r="F583" s="71" t="s">
        <v>103</v>
      </c>
      <c r="G583" s="68">
        <v>573</v>
      </c>
    </row>
    <row r="584" spans="1:7" ht="45">
      <c r="A584" s="64" t="s">
        <v>518</v>
      </c>
      <c r="B584" s="71"/>
      <c r="C584" s="71" t="s">
        <v>33</v>
      </c>
      <c r="D584" s="71" t="s">
        <v>56</v>
      </c>
      <c r="E584" s="71" t="s">
        <v>519</v>
      </c>
      <c r="F584" s="71"/>
      <c r="G584" s="68">
        <f>G585+G586</f>
        <v>73.8</v>
      </c>
    </row>
    <row r="585" spans="1:7" ht="30">
      <c r="A585" s="64" t="s">
        <v>54</v>
      </c>
      <c r="B585" s="71"/>
      <c r="C585" s="71" t="s">
        <v>33</v>
      </c>
      <c r="D585" s="71" t="s">
        <v>56</v>
      </c>
      <c r="E585" s="71" t="s">
        <v>519</v>
      </c>
      <c r="F585" s="71" t="s">
        <v>95</v>
      </c>
      <c r="G585" s="68">
        <v>1.3</v>
      </c>
    </row>
    <row r="586" spans="1:7" ht="15">
      <c r="A586" s="64" t="s">
        <v>44</v>
      </c>
      <c r="B586" s="71"/>
      <c r="C586" s="71" t="s">
        <v>33</v>
      </c>
      <c r="D586" s="71" t="s">
        <v>56</v>
      </c>
      <c r="E586" s="71" t="s">
        <v>519</v>
      </c>
      <c r="F586" s="71" t="s">
        <v>103</v>
      </c>
      <c r="G586" s="68">
        <v>72.5</v>
      </c>
    </row>
    <row r="587" spans="1:7" ht="60">
      <c r="A587" s="64" t="s">
        <v>520</v>
      </c>
      <c r="B587" s="71"/>
      <c r="C587" s="71" t="s">
        <v>33</v>
      </c>
      <c r="D587" s="71" t="s">
        <v>56</v>
      </c>
      <c r="E587" s="71" t="s">
        <v>521</v>
      </c>
      <c r="F587" s="71"/>
      <c r="G587" s="68">
        <f>G588+G589</f>
        <v>7594.1</v>
      </c>
    </row>
    <row r="588" spans="1:7" ht="30">
      <c r="A588" s="64" t="s">
        <v>54</v>
      </c>
      <c r="B588" s="71"/>
      <c r="C588" s="71" t="s">
        <v>33</v>
      </c>
      <c r="D588" s="71" t="s">
        <v>56</v>
      </c>
      <c r="E588" s="71" t="s">
        <v>521</v>
      </c>
      <c r="F588" s="71" t="s">
        <v>95</v>
      </c>
      <c r="G588" s="68">
        <v>473.8</v>
      </c>
    </row>
    <row r="589" spans="1:7" ht="15">
      <c r="A589" s="64" t="s">
        <v>44</v>
      </c>
      <c r="B589" s="71"/>
      <c r="C589" s="71" t="s">
        <v>33</v>
      </c>
      <c r="D589" s="71" t="s">
        <v>56</v>
      </c>
      <c r="E589" s="71" t="s">
        <v>521</v>
      </c>
      <c r="F589" s="71" t="s">
        <v>103</v>
      </c>
      <c r="G589" s="68">
        <v>7120.3</v>
      </c>
    </row>
    <row r="590" spans="1:7" ht="30">
      <c r="A590" s="64" t="s">
        <v>522</v>
      </c>
      <c r="B590" s="71"/>
      <c r="C590" s="71" t="s">
        <v>33</v>
      </c>
      <c r="D590" s="71" t="s">
        <v>56</v>
      </c>
      <c r="E590" s="71" t="s">
        <v>523</v>
      </c>
      <c r="F590" s="71"/>
      <c r="G590" s="68">
        <f>G591+G592</f>
        <v>205590.5</v>
      </c>
    </row>
    <row r="591" spans="1:7" ht="30">
      <c r="A591" s="64" t="s">
        <v>54</v>
      </c>
      <c r="B591" s="71"/>
      <c r="C591" s="71" t="s">
        <v>33</v>
      </c>
      <c r="D591" s="71" t="s">
        <v>56</v>
      </c>
      <c r="E591" s="71" t="s">
        <v>523</v>
      </c>
      <c r="F591" s="71" t="s">
        <v>95</v>
      </c>
      <c r="G591" s="68">
        <v>3050.6</v>
      </c>
    </row>
    <row r="592" spans="1:7" ht="15">
      <c r="A592" s="64" t="s">
        <v>44</v>
      </c>
      <c r="B592" s="71"/>
      <c r="C592" s="71" t="s">
        <v>33</v>
      </c>
      <c r="D592" s="71" t="s">
        <v>56</v>
      </c>
      <c r="E592" s="71" t="s">
        <v>523</v>
      </c>
      <c r="F592" s="71" t="s">
        <v>103</v>
      </c>
      <c r="G592" s="68">
        <v>202539.9</v>
      </c>
    </row>
    <row r="593" spans="1:7" ht="30">
      <c r="A593" s="64" t="s">
        <v>524</v>
      </c>
      <c r="B593" s="71"/>
      <c r="C593" s="71" t="s">
        <v>33</v>
      </c>
      <c r="D593" s="71" t="s">
        <v>56</v>
      </c>
      <c r="E593" s="71" t="s">
        <v>525</v>
      </c>
      <c r="F593" s="71"/>
      <c r="G593" s="68">
        <f>G594+G595</f>
        <v>2166.6</v>
      </c>
    </row>
    <row r="594" spans="1:7" ht="30">
      <c r="A594" s="64" t="s">
        <v>54</v>
      </c>
      <c r="B594" s="71"/>
      <c r="C594" s="71" t="s">
        <v>33</v>
      </c>
      <c r="D594" s="71" t="s">
        <v>56</v>
      </c>
      <c r="E594" s="71" t="s">
        <v>525</v>
      </c>
      <c r="F594" s="71" t="s">
        <v>95</v>
      </c>
      <c r="G594" s="68">
        <v>31.9</v>
      </c>
    </row>
    <row r="595" spans="1:7" ht="15">
      <c r="A595" s="64" t="s">
        <v>44</v>
      </c>
      <c r="B595" s="71"/>
      <c r="C595" s="71" t="s">
        <v>33</v>
      </c>
      <c r="D595" s="71" t="s">
        <v>56</v>
      </c>
      <c r="E595" s="71" t="s">
        <v>525</v>
      </c>
      <c r="F595" s="71" t="s">
        <v>103</v>
      </c>
      <c r="G595" s="68">
        <v>2134.7</v>
      </c>
    </row>
    <row r="596" spans="1:7" ht="30">
      <c r="A596" s="64" t="s">
        <v>526</v>
      </c>
      <c r="B596" s="71"/>
      <c r="C596" s="71" t="s">
        <v>33</v>
      </c>
      <c r="D596" s="71" t="s">
        <v>56</v>
      </c>
      <c r="E596" s="71" t="s">
        <v>527</v>
      </c>
      <c r="F596" s="71"/>
      <c r="G596" s="68">
        <f>G597+G598</f>
        <v>14010.9</v>
      </c>
    </row>
    <row r="597" spans="1:7" ht="30">
      <c r="A597" s="64" t="s">
        <v>54</v>
      </c>
      <c r="B597" s="71"/>
      <c r="C597" s="71" t="s">
        <v>33</v>
      </c>
      <c r="D597" s="71" t="s">
        <v>56</v>
      </c>
      <c r="E597" s="71" t="s">
        <v>527</v>
      </c>
      <c r="F597" s="71" t="s">
        <v>95</v>
      </c>
      <c r="G597" s="68">
        <v>210.9</v>
      </c>
    </row>
    <row r="598" spans="1:7" ht="15">
      <c r="A598" s="64" t="s">
        <v>44</v>
      </c>
      <c r="B598" s="71"/>
      <c r="C598" s="71" t="s">
        <v>33</v>
      </c>
      <c r="D598" s="71" t="s">
        <v>56</v>
      </c>
      <c r="E598" s="71" t="s">
        <v>527</v>
      </c>
      <c r="F598" s="71" t="s">
        <v>103</v>
      </c>
      <c r="G598" s="68">
        <v>13800</v>
      </c>
    </row>
    <row r="599" spans="1:7" ht="30">
      <c r="A599" s="64" t="s">
        <v>528</v>
      </c>
      <c r="B599" s="71"/>
      <c r="C599" s="71" t="s">
        <v>33</v>
      </c>
      <c r="D599" s="71" t="s">
        <v>56</v>
      </c>
      <c r="E599" s="71" t="s">
        <v>529</v>
      </c>
      <c r="F599" s="71"/>
      <c r="G599" s="68">
        <f>G600+G601</f>
        <v>106579.8</v>
      </c>
    </row>
    <row r="600" spans="1:7" ht="30">
      <c r="A600" s="64" t="s">
        <v>54</v>
      </c>
      <c r="B600" s="71"/>
      <c r="C600" s="71" t="s">
        <v>33</v>
      </c>
      <c r="D600" s="71" t="s">
        <v>56</v>
      </c>
      <c r="E600" s="71" t="s">
        <v>529</v>
      </c>
      <c r="F600" s="71" t="s">
        <v>95</v>
      </c>
      <c r="G600" s="68">
        <v>1575</v>
      </c>
    </row>
    <row r="601" spans="1:7" ht="15">
      <c r="A601" s="64" t="s">
        <v>44</v>
      </c>
      <c r="B601" s="71"/>
      <c r="C601" s="71" t="s">
        <v>33</v>
      </c>
      <c r="D601" s="71" t="s">
        <v>56</v>
      </c>
      <c r="E601" s="71" t="s">
        <v>529</v>
      </c>
      <c r="F601" s="71" t="s">
        <v>103</v>
      </c>
      <c r="G601" s="68">
        <v>105004.8</v>
      </c>
    </row>
    <row r="602" spans="1:7" ht="75">
      <c r="A602" s="64" t="s">
        <v>530</v>
      </c>
      <c r="B602" s="71"/>
      <c r="C602" s="71" t="s">
        <v>33</v>
      </c>
      <c r="D602" s="71" t="s">
        <v>56</v>
      </c>
      <c r="E602" s="71" t="s">
        <v>531</v>
      </c>
      <c r="F602" s="71"/>
      <c r="G602" s="68">
        <f>G603+G604</f>
        <v>29.4</v>
      </c>
    </row>
    <row r="603" spans="1:7" ht="30">
      <c r="A603" s="64" t="s">
        <v>54</v>
      </c>
      <c r="B603" s="71"/>
      <c r="C603" s="71" t="s">
        <v>33</v>
      </c>
      <c r="D603" s="71" t="s">
        <v>56</v>
      </c>
      <c r="E603" s="71" t="s">
        <v>531</v>
      </c>
      <c r="F603" s="71" t="s">
        <v>95</v>
      </c>
      <c r="G603" s="68">
        <v>0.4</v>
      </c>
    </row>
    <row r="604" spans="1:7" ht="15">
      <c r="A604" s="64" t="s">
        <v>44</v>
      </c>
      <c r="B604" s="71"/>
      <c r="C604" s="71" t="s">
        <v>33</v>
      </c>
      <c r="D604" s="71" t="s">
        <v>56</v>
      </c>
      <c r="E604" s="71" t="s">
        <v>531</v>
      </c>
      <c r="F604" s="71" t="s">
        <v>103</v>
      </c>
      <c r="G604" s="68">
        <v>29</v>
      </c>
    </row>
    <row r="605" spans="1:7" ht="30">
      <c r="A605" s="64" t="s">
        <v>532</v>
      </c>
      <c r="B605" s="71"/>
      <c r="C605" s="71" t="s">
        <v>33</v>
      </c>
      <c r="D605" s="71" t="s">
        <v>56</v>
      </c>
      <c r="E605" s="71" t="s">
        <v>533</v>
      </c>
      <c r="F605" s="71"/>
      <c r="G605" s="68">
        <f>G606+G607</f>
        <v>2007.8</v>
      </c>
    </row>
    <row r="606" spans="1:7" ht="30">
      <c r="A606" s="64" t="s">
        <v>54</v>
      </c>
      <c r="B606" s="71"/>
      <c r="C606" s="71" t="s">
        <v>33</v>
      </c>
      <c r="D606" s="71" t="s">
        <v>56</v>
      </c>
      <c r="E606" s="71" t="s">
        <v>533</v>
      </c>
      <c r="F606" s="71" t="s">
        <v>95</v>
      </c>
      <c r="G606" s="68">
        <v>25.5</v>
      </c>
    </row>
    <row r="607" spans="1:7" ht="15">
      <c r="A607" s="64" t="s">
        <v>44</v>
      </c>
      <c r="B607" s="71"/>
      <c r="C607" s="71" t="s">
        <v>33</v>
      </c>
      <c r="D607" s="71" t="s">
        <v>56</v>
      </c>
      <c r="E607" s="71" t="s">
        <v>533</v>
      </c>
      <c r="F607" s="71" t="s">
        <v>103</v>
      </c>
      <c r="G607" s="68">
        <v>1982.3</v>
      </c>
    </row>
    <row r="608" spans="1:7" ht="45">
      <c r="A608" s="64" t="s">
        <v>534</v>
      </c>
      <c r="B608" s="71"/>
      <c r="C608" s="71" t="s">
        <v>33</v>
      </c>
      <c r="D608" s="71" t="s">
        <v>56</v>
      </c>
      <c r="E608" s="71" t="s">
        <v>535</v>
      </c>
      <c r="F608" s="71"/>
      <c r="G608" s="68">
        <f>G609+G610</f>
        <v>2290.7000000000003</v>
      </c>
    </row>
    <row r="609" spans="1:7" ht="30">
      <c r="A609" s="64" t="s">
        <v>54</v>
      </c>
      <c r="B609" s="71"/>
      <c r="C609" s="71" t="s">
        <v>33</v>
      </c>
      <c r="D609" s="71" t="s">
        <v>56</v>
      </c>
      <c r="E609" s="71" t="s">
        <v>535</v>
      </c>
      <c r="F609" s="71" t="s">
        <v>95</v>
      </c>
      <c r="G609" s="68">
        <v>39.8</v>
      </c>
    </row>
    <row r="610" spans="1:7" ht="15">
      <c r="A610" s="64" t="s">
        <v>44</v>
      </c>
      <c r="B610" s="71"/>
      <c r="C610" s="71" t="s">
        <v>33</v>
      </c>
      <c r="D610" s="71" t="s">
        <v>56</v>
      </c>
      <c r="E610" s="71" t="s">
        <v>535</v>
      </c>
      <c r="F610" s="71" t="s">
        <v>103</v>
      </c>
      <c r="G610" s="68">
        <v>2250.9</v>
      </c>
    </row>
    <row r="611" spans="1:7" ht="15">
      <c r="A611" s="64" t="s">
        <v>536</v>
      </c>
      <c r="B611" s="71"/>
      <c r="C611" s="71" t="s">
        <v>33</v>
      </c>
      <c r="D611" s="71" t="s">
        <v>56</v>
      </c>
      <c r="E611" s="71" t="s">
        <v>537</v>
      </c>
      <c r="F611" s="71"/>
      <c r="G611" s="68">
        <f>G612+G613</f>
        <v>69.3</v>
      </c>
    </row>
    <row r="612" spans="1:7" ht="30">
      <c r="A612" s="64" t="s">
        <v>54</v>
      </c>
      <c r="B612" s="71"/>
      <c r="C612" s="71" t="s">
        <v>33</v>
      </c>
      <c r="D612" s="71" t="s">
        <v>56</v>
      </c>
      <c r="E612" s="71" t="s">
        <v>537</v>
      </c>
      <c r="F612" s="71" t="s">
        <v>95</v>
      </c>
      <c r="G612" s="68">
        <v>1</v>
      </c>
    </row>
    <row r="613" spans="1:7" ht="15">
      <c r="A613" s="64" t="s">
        <v>44</v>
      </c>
      <c r="B613" s="71"/>
      <c r="C613" s="71" t="s">
        <v>33</v>
      </c>
      <c r="D613" s="71" t="s">
        <v>56</v>
      </c>
      <c r="E613" s="71" t="s">
        <v>537</v>
      </c>
      <c r="F613" s="71" t="s">
        <v>103</v>
      </c>
      <c r="G613" s="68">
        <v>68.3</v>
      </c>
    </row>
    <row r="614" spans="1:7" ht="45">
      <c r="A614" s="64" t="s">
        <v>538</v>
      </c>
      <c r="B614" s="71"/>
      <c r="C614" s="71" t="s">
        <v>33</v>
      </c>
      <c r="D614" s="71" t="s">
        <v>56</v>
      </c>
      <c r="E614" s="71" t="s">
        <v>539</v>
      </c>
      <c r="F614" s="71"/>
      <c r="G614" s="68">
        <f>G615+G616</f>
        <v>747</v>
      </c>
    </row>
    <row r="615" spans="1:7" ht="27.75" customHeight="1">
      <c r="A615" s="64" t="s">
        <v>54</v>
      </c>
      <c r="B615" s="71"/>
      <c r="C615" s="71" t="s">
        <v>33</v>
      </c>
      <c r="D615" s="71" t="s">
        <v>56</v>
      </c>
      <c r="E615" s="71" t="s">
        <v>539</v>
      </c>
      <c r="F615" s="71" t="s">
        <v>95</v>
      </c>
      <c r="G615" s="68">
        <v>9.1</v>
      </c>
    </row>
    <row r="616" spans="1:7" ht="15">
      <c r="A616" s="64" t="s">
        <v>44</v>
      </c>
      <c r="B616" s="71"/>
      <c r="C616" s="71" t="s">
        <v>33</v>
      </c>
      <c r="D616" s="71" t="s">
        <v>56</v>
      </c>
      <c r="E616" s="71" t="s">
        <v>539</v>
      </c>
      <c r="F616" s="71" t="s">
        <v>103</v>
      </c>
      <c r="G616" s="68">
        <v>737.9</v>
      </c>
    </row>
    <row r="617" spans="1:7" ht="27.75" customHeight="1">
      <c r="A617" s="64" t="s">
        <v>643</v>
      </c>
      <c r="B617" s="71"/>
      <c r="C617" s="71" t="s">
        <v>33</v>
      </c>
      <c r="D617" s="71" t="s">
        <v>56</v>
      </c>
      <c r="E617" s="71" t="s">
        <v>644</v>
      </c>
      <c r="F617" s="71"/>
      <c r="G617" s="68">
        <f>SUM(G618:G619)</f>
        <v>11512.4</v>
      </c>
    </row>
    <row r="618" spans="1:7" ht="30" hidden="1">
      <c r="A618" s="64" t="s">
        <v>54</v>
      </c>
      <c r="B618" s="71"/>
      <c r="C618" s="71" t="s">
        <v>33</v>
      </c>
      <c r="D618" s="71" t="s">
        <v>56</v>
      </c>
      <c r="E618" s="71" t="s">
        <v>644</v>
      </c>
      <c r="F618" s="71" t="s">
        <v>95</v>
      </c>
      <c r="G618" s="68"/>
    </row>
    <row r="619" spans="1:7" ht="18" customHeight="1">
      <c r="A619" s="64" t="s">
        <v>44</v>
      </c>
      <c r="B619" s="71"/>
      <c r="C619" s="71" t="s">
        <v>33</v>
      </c>
      <c r="D619" s="71" t="s">
        <v>56</v>
      </c>
      <c r="E619" s="71" t="s">
        <v>644</v>
      </c>
      <c r="F619" s="71" t="s">
        <v>103</v>
      </c>
      <c r="G619" s="68">
        <v>11512.4</v>
      </c>
    </row>
    <row r="620" spans="1:7" ht="30">
      <c r="A620" s="64" t="s">
        <v>774</v>
      </c>
      <c r="B620" s="71"/>
      <c r="C620" s="71" t="s">
        <v>33</v>
      </c>
      <c r="D620" s="71" t="s">
        <v>56</v>
      </c>
      <c r="E620" s="56" t="s">
        <v>18</v>
      </c>
      <c r="F620" s="56"/>
      <c r="G620" s="68">
        <f>G621+G634+G639</f>
        <v>6181</v>
      </c>
    </row>
    <row r="621" spans="1:7" ht="30">
      <c r="A621" s="64" t="s">
        <v>86</v>
      </c>
      <c r="B621" s="71"/>
      <c r="C621" s="71" t="s">
        <v>33</v>
      </c>
      <c r="D621" s="71" t="s">
        <v>56</v>
      </c>
      <c r="E621" s="56" t="s">
        <v>19</v>
      </c>
      <c r="F621" s="56"/>
      <c r="G621" s="68">
        <f>G622</f>
        <v>4703.9</v>
      </c>
    </row>
    <row r="622" spans="1:7" ht="15">
      <c r="A622" s="64" t="s">
        <v>37</v>
      </c>
      <c r="B622" s="71"/>
      <c r="C622" s="71" t="s">
        <v>33</v>
      </c>
      <c r="D622" s="71" t="s">
        <v>56</v>
      </c>
      <c r="E622" s="56" t="s">
        <v>38</v>
      </c>
      <c r="F622" s="56"/>
      <c r="G622" s="68">
        <f>SUM(G623+G630)</f>
        <v>4703.9</v>
      </c>
    </row>
    <row r="623" spans="1:7" ht="15">
      <c r="A623" s="64" t="s">
        <v>57</v>
      </c>
      <c r="B623" s="71"/>
      <c r="C623" s="71" t="s">
        <v>33</v>
      </c>
      <c r="D623" s="71" t="s">
        <v>56</v>
      </c>
      <c r="E623" s="56" t="s">
        <v>58</v>
      </c>
      <c r="F623" s="56"/>
      <c r="G623" s="68">
        <f>G624+G626+G628</f>
        <v>3280.2</v>
      </c>
    </row>
    <row r="624" spans="1:7" ht="15">
      <c r="A624" s="64" t="s">
        <v>59</v>
      </c>
      <c r="B624" s="71"/>
      <c r="C624" s="71" t="s">
        <v>33</v>
      </c>
      <c r="D624" s="71" t="s">
        <v>56</v>
      </c>
      <c r="E624" s="56" t="s">
        <v>60</v>
      </c>
      <c r="F624" s="56"/>
      <c r="G624" s="68">
        <f>G625</f>
        <v>1164.6</v>
      </c>
    </row>
    <row r="625" spans="1:7" ht="15">
      <c r="A625" s="64" t="s">
        <v>44</v>
      </c>
      <c r="B625" s="71"/>
      <c r="C625" s="71" t="s">
        <v>33</v>
      </c>
      <c r="D625" s="71" t="s">
        <v>56</v>
      </c>
      <c r="E625" s="56" t="s">
        <v>60</v>
      </c>
      <c r="F625" s="56">
        <v>300</v>
      </c>
      <c r="G625" s="68">
        <v>1164.6</v>
      </c>
    </row>
    <row r="626" spans="1:7" ht="30">
      <c r="A626" s="64" t="s">
        <v>61</v>
      </c>
      <c r="B626" s="71"/>
      <c r="C626" s="71" t="s">
        <v>33</v>
      </c>
      <c r="D626" s="71" t="s">
        <v>56</v>
      </c>
      <c r="E626" s="56" t="s">
        <v>62</v>
      </c>
      <c r="F626" s="56"/>
      <c r="G626" s="68">
        <f>G627</f>
        <v>1470.6</v>
      </c>
    </row>
    <row r="627" spans="1:7" ht="18.75" customHeight="1">
      <c r="A627" s="64" t="s">
        <v>44</v>
      </c>
      <c r="B627" s="71"/>
      <c r="C627" s="71" t="s">
        <v>33</v>
      </c>
      <c r="D627" s="71" t="s">
        <v>56</v>
      </c>
      <c r="E627" s="56" t="s">
        <v>62</v>
      </c>
      <c r="F627" s="56">
        <v>300</v>
      </c>
      <c r="G627" s="68">
        <v>1470.6</v>
      </c>
    </row>
    <row r="628" spans="1:7" ht="30">
      <c r="A628" s="64" t="s">
        <v>718</v>
      </c>
      <c r="B628" s="57"/>
      <c r="C628" s="71" t="s">
        <v>33</v>
      </c>
      <c r="D628" s="71" t="s">
        <v>56</v>
      </c>
      <c r="E628" s="57" t="s">
        <v>719</v>
      </c>
      <c r="F628" s="57"/>
      <c r="G628" s="65">
        <f>SUM(G629)</f>
        <v>645</v>
      </c>
    </row>
    <row r="629" spans="1:7" ht="15">
      <c r="A629" s="64" t="s">
        <v>44</v>
      </c>
      <c r="B629" s="57"/>
      <c r="C629" s="71" t="s">
        <v>33</v>
      </c>
      <c r="D629" s="71" t="s">
        <v>56</v>
      </c>
      <c r="E629" s="57" t="s">
        <v>719</v>
      </c>
      <c r="F629" s="57" t="s">
        <v>103</v>
      </c>
      <c r="G629" s="65">
        <v>645</v>
      </c>
    </row>
    <row r="630" spans="1:7" ht="15">
      <c r="A630" s="64" t="s">
        <v>63</v>
      </c>
      <c r="B630" s="71"/>
      <c r="C630" s="71" t="s">
        <v>33</v>
      </c>
      <c r="D630" s="71" t="s">
        <v>56</v>
      </c>
      <c r="E630" s="56" t="s">
        <v>64</v>
      </c>
      <c r="F630" s="56"/>
      <c r="G630" s="68">
        <f>G631</f>
        <v>1423.7</v>
      </c>
    </row>
    <row r="631" spans="1:7" ht="15">
      <c r="A631" s="64" t="s">
        <v>65</v>
      </c>
      <c r="B631" s="71"/>
      <c r="C631" s="71" t="s">
        <v>33</v>
      </c>
      <c r="D631" s="71" t="s">
        <v>56</v>
      </c>
      <c r="E631" s="56" t="s">
        <v>66</v>
      </c>
      <c r="F631" s="56"/>
      <c r="G631" s="68">
        <f>G632+G633</f>
        <v>1423.7</v>
      </c>
    </row>
    <row r="632" spans="1:7" ht="29.25" customHeight="1">
      <c r="A632" s="64" t="s">
        <v>54</v>
      </c>
      <c r="B632" s="71"/>
      <c r="C632" s="71" t="s">
        <v>33</v>
      </c>
      <c r="D632" s="71" t="s">
        <v>56</v>
      </c>
      <c r="E632" s="56" t="s">
        <v>66</v>
      </c>
      <c r="F632" s="56">
        <v>200</v>
      </c>
      <c r="G632" s="68">
        <v>854</v>
      </c>
    </row>
    <row r="633" spans="1:7" ht="15" customHeight="1">
      <c r="A633" s="64" t="s">
        <v>44</v>
      </c>
      <c r="B633" s="71"/>
      <c r="C633" s="71" t="s">
        <v>33</v>
      </c>
      <c r="D633" s="71" t="s">
        <v>56</v>
      </c>
      <c r="E633" s="56" t="s">
        <v>66</v>
      </c>
      <c r="F633" s="56">
        <v>300</v>
      </c>
      <c r="G633" s="68">
        <v>569.7</v>
      </c>
    </row>
    <row r="634" spans="1:7" ht="15">
      <c r="A634" s="64" t="s">
        <v>87</v>
      </c>
      <c r="B634" s="71"/>
      <c r="C634" s="71" t="s">
        <v>33</v>
      </c>
      <c r="D634" s="71" t="s">
        <v>56</v>
      </c>
      <c r="E634" s="56" t="s">
        <v>67</v>
      </c>
      <c r="F634" s="56"/>
      <c r="G634" s="68">
        <f>G635</f>
        <v>202.1</v>
      </c>
    </row>
    <row r="635" spans="1:7" ht="15">
      <c r="A635" s="64" t="s">
        <v>37</v>
      </c>
      <c r="B635" s="71"/>
      <c r="C635" s="71" t="s">
        <v>33</v>
      </c>
      <c r="D635" s="71" t="s">
        <v>56</v>
      </c>
      <c r="E635" s="56" t="s">
        <v>68</v>
      </c>
      <c r="F635" s="56"/>
      <c r="G635" s="68">
        <f>G636</f>
        <v>202.1</v>
      </c>
    </row>
    <row r="636" spans="1:7" ht="15">
      <c r="A636" s="64" t="s">
        <v>39</v>
      </c>
      <c r="B636" s="71"/>
      <c r="C636" s="71" t="s">
        <v>33</v>
      </c>
      <c r="D636" s="71" t="s">
        <v>56</v>
      </c>
      <c r="E636" s="56" t="s">
        <v>69</v>
      </c>
      <c r="F636" s="56"/>
      <c r="G636" s="68">
        <f>G637+G638</f>
        <v>202.1</v>
      </c>
    </row>
    <row r="637" spans="1:7" ht="30">
      <c r="A637" s="64" t="s">
        <v>54</v>
      </c>
      <c r="B637" s="71"/>
      <c r="C637" s="71" t="s">
        <v>33</v>
      </c>
      <c r="D637" s="71" t="s">
        <v>56</v>
      </c>
      <c r="E637" s="56" t="s">
        <v>69</v>
      </c>
      <c r="F637" s="56">
        <v>200</v>
      </c>
      <c r="G637" s="68">
        <v>202.1</v>
      </c>
    </row>
    <row r="638" spans="1:7" ht="15" hidden="1">
      <c r="A638" s="64" t="s">
        <v>44</v>
      </c>
      <c r="B638" s="71"/>
      <c r="C638" s="71" t="s">
        <v>33</v>
      </c>
      <c r="D638" s="71" t="s">
        <v>56</v>
      </c>
      <c r="E638" s="56" t="s">
        <v>69</v>
      </c>
      <c r="F638" s="56">
        <v>300</v>
      </c>
      <c r="G638" s="68"/>
    </row>
    <row r="639" spans="1:7" ht="13.5" customHeight="1">
      <c r="A639" s="64" t="s">
        <v>88</v>
      </c>
      <c r="B639" s="71"/>
      <c r="C639" s="71" t="s">
        <v>33</v>
      </c>
      <c r="D639" s="71" t="s">
        <v>56</v>
      </c>
      <c r="E639" s="56" t="s">
        <v>70</v>
      </c>
      <c r="F639" s="56"/>
      <c r="G639" s="68">
        <f>G643+G640</f>
        <v>1275</v>
      </c>
    </row>
    <row r="640" spans="1:7" ht="15">
      <c r="A640" s="64" t="s">
        <v>37</v>
      </c>
      <c r="B640" s="71"/>
      <c r="C640" s="71" t="s">
        <v>33</v>
      </c>
      <c r="D640" s="71" t="s">
        <v>56</v>
      </c>
      <c r="E640" s="56" t="s">
        <v>619</v>
      </c>
      <c r="F640" s="56"/>
      <c r="G640" s="68">
        <f>G641</f>
        <v>400</v>
      </c>
    </row>
    <row r="641" spans="1:7" ht="15">
      <c r="A641" s="64" t="s">
        <v>39</v>
      </c>
      <c r="B641" s="71"/>
      <c r="C641" s="71" t="s">
        <v>33</v>
      </c>
      <c r="D641" s="71" t="s">
        <v>56</v>
      </c>
      <c r="E641" s="56" t="s">
        <v>620</v>
      </c>
      <c r="F641" s="56"/>
      <c r="G641" s="68">
        <f>SUM(G642)</f>
        <v>400</v>
      </c>
    </row>
    <row r="642" spans="1:7" ht="30">
      <c r="A642" s="64" t="s">
        <v>54</v>
      </c>
      <c r="B642" s="71"/>
      <c r="C642" s="71" t="s">
        <v>33</v>
      </c>
      <c r="D642" s="71" t="s">
        <v>56</v>
      </c>
      <c r="E642" s="56" t="s">
        <v>620</v>
      </c>
      <c r="F642" s="56">
        <v>200</v>
      </c>
      <c r="G642" s="68">
        <v>400</v>
      </c>
    </row>
    <row r="643" spans="1:7" ht="30">
      <c r="A643" s="64" t="s">
        <v>71</v>
      </c>
      <c r="B643" s="71"/>
      <c r="C643" s="71" t="s">
        <v>33</v>
      </c>
      <c r="D643" s="71" t="s">
        <v>56</v>
      </c>
      <c r="E643" s="56" t="s">
        <v>72</v>
      </c>
      <c r="F643" s="56"/>
      <c r="G643" s="68">
        <f>G644</f>
        <v>875</v>
      </c>
    </row>
    <row r="644" spans="1:7" ht="15">
      <c r="A644" s="64" t="s">
        <v>39</v>
      </c>
      <c r="B644" s="71"/>
      <c r="C644" s="71" t="s">
        <v>33</v>
      </c>
      <c r="D644" s="71" t="s">
        <v>56</v>
      </c>
      <c r="E644" s="56" t="s">
        <v>73</v>
      </c>
      <c r="F644" s="56"/>
      <c r="G644" s="68">
        <f>SUM(G645:G646)</f>
        <v>875</v>
      </c>
    </row>
    <row r="645" spans="1:7" ht="30" hidden="1">
      <c r="A645" s="64" t="s">
        <v>54</v>
      </c>
      <c r="B645" s="71"/>
      <c r="C645" s="71" t="s">
        <v>33</v>
      </c>
      <c r="D645" s="71" t="s">
        <v>56</v>
      </c>
      <c r="E645" s="56" t="s">
        <v>73</v>
      </c>
      <c r="F645" s="56">
        <v>200</v>
      </c>
      <c r="G645" s="68"/>
    </row>
    <row r="646" spans="1:7" ht="30">
      <c r="A646" s="64" t="s">
        <v>74</v>
      </c>
      <c r="B646" s="71"/>
      <c r="C646" s="71" t="s">
        <v>33</v>
      </c>
      <c r="D646" s="71" t="s">
        <v>56</v>
      </c>
      <c r="E646" s="56" t="s">
        <v>73</v>
      </c>
      <c r="F646" s="56">
        <v>600</v>
      </c>
      <c r="G646" s="68">
        <v>875</v>
      </c>
    </row>
    <row r="647" spans="1:7" ht="45">
      <c r="A647" s="64" t="s">
        <v>779</v>
      </c>
      <c r="B647" s="71"/>
      <c r="C647" s="71" t="s">
        <v>33</v>
      </c>
      <c r="D647" s="71" t="s">
        <v>56</v>
      </c>
      <c r="E647" s="56" t="s">
        <v>75</v>
      </c>
      <c r="F647" s="56"/>
      <c r="G647" s="68">
        <f>G648</f>
        <v>3490.1</v>
      </c>
    </row>
    <row r="648" spans="1:7" ht="15">
      <c r="A648" s="64" t="s">
        <v>37</v>
      </c>
      <c r="B648" s="71"/>
      <c r="C648" s="71" t="s">
        <v>33</v>
      </c>
      <c r="D648" s="71" t="s">
        <v>56</v>
      </c>
      <c r="E648" s="56" t="s">
        <v>76</v>
      </c>
      <c r="F648" s="56"/>
      <c r="G648" s="68">
        <f>SUM(G649)</f>
        <v>3490.1</v>
      </c>
    </row>
    <row r="649" spans="1:7" ht="30">
      <c r="A649" s="64" t="s">
        <v>77</v>
      </c>
      <c r="B649" s="71"/>
      <c r="C649" s="71" t="s">
        <v>33</v>
      </c>
      <c r="D649" s="71" t="s">
        <v>56</v>
      </c>
      <c r="E649" s="56" t="s">
        <v>78</v>
      </c>
      <c r="F649" s="56"/>
      <c r="G649" s="68">
        <f>G650</f>
        <v>3490.1</v>
      </c>
    </row>
    <row r="650" spans="1:7" ht="30">
      <c r="A650" s="64" t="s">
        <v>54</v>
      </c>
      <c r="B650" s="71"/>
      <c r="C650" s="71" t="s">
        <v>33</v>
      </c>
      <c r="D650" s="71" t="s">
        <v>56</v>
      </c>
      <c r="E650" s="56" t="s">
        <v>78</v>
      </c>
      <c r="F650" s="56">
        <v>200</v>
      </c>
      <c r="G650" s="68">
        <v>3490.1</v>
      </c>
    </row>
    <row r="651" spans="1:7" ht="30">
      <c r="A651" s="64" t="s">
        <v>780</v>
      </c>
      <c r="B651" s="71"/>
      <c r="C651" s="71" t="s">
        <v>33</v>
      </c>
      <c r="D651" s="71" t="s">
        <v>56</v>
      </c>
      <c r="E651" s="56" t="s">
        <v>645</v>
      </c>
      <c r="F651" s="56"/>
      <c r="G651" s="68">
        <f>SUM(G652)</f>
        <v>400</v>
      </c>
    </row>
    <row r="652" spans="1:7" ht="15">
      <c r="A652" s="64" t="s">
        <v>37</v>
      </c>
      <c r="B652" s="71"/>
      <c r="C652" s="71" t="s">
        <v>33</v>
      </c>
      <c r="D652" s="71" t="s">
        <v>56</v>
      </c>
      <c r="E652" s="56" t="s">
        <v>646</v>
      </c>
      <c r="F652" s="56"/>
      <c r="G652" s="68">
        <f>SUM(G653)</f>
        <v>400</v>
      </c>
    </row>
    <row r="653" spans="1:7" ht="15">
      <c r="A653" s="64" t="s">
        <v>57</v>
      </c>
      <c r="B653" s="71"/>
      <c r="C653" s="71" t="s">
        <v>33</v>
      </c>
      <c r="D653" s="71" t="s">
        <v>56</v>
      </c>
      <c r="E653" s="56" t="s">
        <v>647</v>
      </c>
      <c r="F653" s="56"/>
      <c r="G653" s="68">
        <f>SUM(G654)</f>
        <v>400</v>
      </c>
    </row>
    <row r="654" spans="1:7" ht="75">
      <c r="A654" s="64" t="s">
        <v>717</v>
      </c>
      <c r="B654" s="71"/>
      <c r="C654" s="71" t="s">
        <v>33</v>
      </c>
      <c r="D654" s="71" t="s">
        <v>56</v>
      </c>
      <c r="E654" s="56" t="s">
        <v>648</v>
      </c>
      <c r="F654" s="56"/>
      <c r="G654" s="68">
        <f>SUM(G655)</f>
        <v>400</v>
      </c>
    </row>
    <row r="655" spans="1:7" ht="15">
      <c r="A655" s="64" t="s">
        <v>44</v>
      </c>
      <c r="B655" s="71"/>
      <c r="C655" s="71" t="s">
        <v>33</v>
      </c>
      <c r="D655" s="71" t="s">
        <v>56</v>
      </c>
      <c r="E655" s="56" t="s">
        <v>648</v>
      </c>
      <c r="F655" s="56">
        <v>300</v>
      </c>
      <c r="G655" s="68">
        <v>400</v>
      </c>
    </row>
    <row r="656" spans="1:7" ht="15">
      <c r="A656" s="64" t="s">
        <v>197</v>
      </c>
      <c r="B656" s="71"/>
      <c r="C656" s="71" t="s">
        <v>33</v>
      </c>
      <c r="D656" s="71" t="s">
        <v>15</v>
      </c>
      <c r="E656" s="56"/>
      <c r="F656" s="56"/>
      <c r="G656" s="68">
        <f>G657+G685</f>
        <v>232980.9</v>
      </c>
    </row>
    <row r="657" spans="1:7" ht="30">
      <c r="A657" s="64" t="s">
        <v>868</v>
      </c>
      <c r="B657" s="71"/>
      <c r="C657" s="71" t="s">
        <v>33</v>
      </c>
      <c r="D657" s="71" t="s">
        <v>15</v>
      </c>
      <c r="E657" s="71" t="s">
        <v>487</v>
      </c>
      <c r="F657" s="56"/>
      <c r="G657" s="68">
        <f>G658</f>
        <v>232970.9</v>
      </c>
    </row>
    <row r="658" spans="1:7" ht="15">
      <c r="A658" s="64" t="s">
        <v>504</v>
      </c>
      <c r="B658" s="71"/>
      <c r="C658" s="71" t="s">
        <v>33</v>
      </c>
      <c r="D658" s="71" t="s">
        <v>15</v>
      </c>
      <c r="E658" s="71" t="s">
        <v>488</v>
      </c>
      <c r="F658" s="56"/>
      <c r="G658" s="68">
        <f>G659</f>
        <v>232970.9</v>
      </c>
    </row>
    <row r="659" spans="1:7" ht="75">
      <c r="A659" s="64" t="s">
        <v>295</v>
      </c>
      <c r="B659" s="71"/>
      <c r="C659" s="71" t="s">
        <v>33</v>
      </c>
      <c r="D659" s="71" t="s">
        <v>15</v>
      </c>
      <c r="E659" s="71" t="s">
        <v>489</v>
      </c>
      <c r="F659" s="56"/>
      <c r="G659" s="68">
        <f>G660+G665+G670+G673+G676+G679+G682+G668</f>
        <v>232970.9</v>
      </c>
    </row>
    <row r="660" spans="1:7" ht="45">
      <c r="A660" s="64" t="s">
        <v>540</v>
      </c>
      <c r="B660" s="71"/>
      <c r="C660" s="71" t="s">
        <v>33</v>
      </c>
      <c r="D660" s="71" t="s">
        <v>15</v>
      </c>
      <c r="E660" s="56" t="s">
        <v>541</v>
      </c>
      <c r="F660" s="56"/>
      <c r="G660" s="68">
        <f>G661+G662+G664+G663</f>
        <v>69260.3</v>
      </c>
    </row>
    <row r="661" spans="1:7" ht="48.75" customHeight="1">
      <c r="A661" s="64" t="s">
        <v>53</v>
      </c>
      <c r="B661" s="71"/>
      <c r="C661" s="71" t="s">
        <v>33</v>
      </c>
      <c r="D661" s="71" t="s">
        <v>15</v>
      </c>
      <c r="E661" s="56" t="s">
        <v>541</v>
      </c>
      <c r="F661" s="56">
        <v>100</v>
      </c>
      <c r="G661" s="68">
        <v>48666.7</v>
      </c>
    </row>
    <row r="662" spans="1:7" ht="30">
      <c r="A662" s="64" t="s">
        <v>54</v>
      </c>
      <c r="B662" s="71"/>
      <c r="C662" s="71" t="s">
        <v>33</v>
      </c>
      <c r="D662" s="71" t="s">
        <v>15</v>
      </c>
      <c r="E662" s="56" t="s">
        <v>541</v>
      </c>
      <c r="F662" s="56">
        <v>200</v>
      </c>
      <c r="G662" s="68">
        <v>19489</v>
      </c>
    </row>
    <row r="663" spans="1:7" ht="15">
      <c r="A663" s="64" t="s">
        <v>44</v>
      </c>
      <c r="B663" s="71"/>
      <c r="C663" s="71" t="s">
        <v>33</v>
      </c>
      <c r="D663" s="71" t="s">
        <v>15</v>
      </c>
      <c r="E663" s="56" t="s">
        <v>541</v>
      </c>
      <c r="F663" s="56">
        <v>300</v>
      </c>
      <c r="G663" s="68">
        <v>317.3</v>
      </c>
    </row>
    <row r="664" spans="1:7" ht="15">
      <c r="A664" s="64" t="s">
        <v>24</v>
      </c>
      <c r="B664" s="71"/>
      <c r="C664" s="71" t="s">
        <v>33</v>
      </c>
      <c r="D664" s="71" t="s">
        <v>15</v>
      </c>
      <c r="E664" s="56" t="s">
        <v>541</v>
      </c>
      <c r="F664" s="56">
        <v>800</v>
      </c>
      <c r="G664" s="68">
        <v>787.3</v>
      </c>
    </row>
    <row r="665" spans="1:7" ht="45" hidden="1">
      <c r="A665" s="64" t="s">
        <v>542</v>
      </c>
      <c r="B665" s="71"/>
      <c r="C665" s="71" t="s">
        <v>33</v>
      </c>
      <c r="D665" s="71" t="s">
        <v>15</v>
      </c>
      <c r="E665" s="56" t="s">
        <v>543</v>
      </c>
      <c r="F665" s="56"/>
      <c r="G665" s="68">
        <f>G666+G667</f>
        <v>0</v>
      </c>
    </row>
    <row r="666" spans="1:7" ht="30" hidden="1">
      <c r="A666" s="64" t="s">
        <v>54</v>
      </c>
      <c r="B666" s="71"/>
      <c r="C666" s="71" t="s">
        <v>33</v>
      </c>
      <c r="D666" s="71" t="s">
        <v>15</v>
      </c>
      <c r="E666" s="56" t="s">
        <v>543</v>
      </c>
      <c r="F666" s="56">
        <v>200</v>
      </c>
      <c r="G666" s="68"/>
    </row>
    <row r="667" spans="1:7" ht="15" hidden="1">
      <c r="A667" s="64" t="s">
        <v>44</v>
      </c>
      <c r="B667" s="71"/>
      <c r="C667" s="71" t="s">
        <v>33</v>
      </c>
      <c r="D667" s="71" t="s">
        <v>15</v>
      </c>
      <c r="E667" s="56" t="s">
        <v>543</v>
      </c>
      <c r="F667" s="56">
        <v>300</v>
      </c>
      <c r="G667" s="68"/>
    </row>
    <row r="668" spans="1:7" ht="45">
      <c r="A668" s="64" t="s">
        <v>1314</v>
      </c>
      <c r="B668" s="71"/>
      <c r="C668" s="71" t="s">
        <v>33</v>
      </c>
      <c r="D668" s="71" t="s">
        <v>15</v>
      </c>
      <c r="E668" s="56" t="s">
        <v>543</v>
      </c>
      <c r="F668" s="56"/>
      <c r="G668" s="68">
        <f>SUM(G669)</f>
        <v>574.4</v>
      </c>
    </row>
    <row r="669" spans="1:7" ht="30">
      <c r="A669" s="64" t="s">
        <v>54</v>
      </c>
      <c r="B669" s="71"/>
      <c r="C669" s="71" t="s">
        <v>33</v>
      </c>
      <c r="D669" s="71" t="s">
        <v>15</v>
      </c>
      <c r="E669" s="56" t="s">
        <v>543</v>
      </c>
      <c r="F669" s="56">
        <v>200</v>
      </c>
      <c r="G669" s="68">
        <v>574.4</v>
      </c>
    </row>
    <row r="670" spans="1:7" ht="30">
      <c r="A670" s="64" t="s">
        <v>544</v>
      </c>
      <c r="B670" s="71"/>
      <c r="C670" s="71" t="s">
        <v>33</v>
      </c>
      <c r="D670" s="71" t="s">
        <v>15</v>
      </c>
      <c r="E670" s="56" t="s">
        <v>545</v>
      </c>
      <c r="F670" s="56"/>
      <c r="G670" s="68">
        <f>G671+G672</f>
        <v>52760.6</v>
      </c>
    </row>
    <row r="671" spans="1:7" ht="30">
      <c r="A671" s="64" t="s">
        <v>54</v>
      </c>
      <c r="B671" s="71"/>
      <c r="C671" s="71" t="s">
        <v>33</v>
      </c>
      <c r="D671" s="71" t="s">
        <v>15</v>
      </c>
      <c r="E671" s="56" t="s">
        <v>545</v>
      </c>
      <c r="F671" s="56">
        <v>200</v>
      </c>
      <c r="G671" s="68">
        <v>783.7</v>
      </c>
    </row>
    <row r="672" spans="1:7" ht="15">
      <c r="A672" s="64" t="s">
        <v>44</v>
      </c>
      <c r="B672" s="71"/>
      <c r="C672" s="71" t="s">
        <v>33</v>
      </c>
      <c r="D672" s="71" t="s">
        <v>15</v>
      </c>
      <c r="E672" s="56" t="s">
        <v>545</v>
      </c>
      <c r="F672" s="56">
        <v>300</v>
      </c>
      <c r="G672" s="68">
        <v>51976.9</v>
      </c>
    </row>
    <row r="673" spans="1:7" ht="45">
      <c r="A673" s="64" t="s">
        <v>546</v>
      </c>
      <c r="B673" s="71"/>
      <c r="C673" s="71" t="s">
        <v>33</v>
      </c>
      <c r="D673" s="71" t="s">
        <v>15</v>
      </c>
      <c r="E673" s="56" t="s">
        <v>547</v>
      </c>
      <c r="F673" s="56"/>
      <c r="G673" s="68">
        <f>G674+G675</f>
        <v>5901.6</v>
      </c>
    </row>
    <row r="674" spans="1:7" ht="30">
      <c r="A674" s="64" t="s">
        <v>54</v>
      </c>
      <c r="B674" s="71"/>
      <c r="C674" s="71" t="s">
        <v>33</v>
      </c>
      <c r="D674" s="71" t="s">
        <v>15</v>
      </c>
      <c r="E674" s="56" t="s">
        <v>547</v>
      </c>
      <c r="F674" s="56">
        <v>200</v>
      </c>
      <c r="G674" s="68">
        <v>87.6</v>
      </c>
    </row>
    <row r="675" spans="1:7" ht="15">
      <c r="A675" s="64" t="s">
        <v>44</v>
      </c>
      <c r="B675" s="71"/>
      <c r="C675" s="71" t="s">
        <v>33</v>
      </c>
      <c r="D675" s="71" t="s">
        <v>15</v>
      </c>
      <c r="E675" s="56" t="s">
        <v>547</v>
      </c>
      <c r="F675" s="56">
        <v>300</v>
      </c>
      <c r="G675" s="68">
        <v>5814</v>
      </c>
    </row>
    <row r="676" spans="1:7" ht="75">
      <c r="A676" s="64" t="s">
        <v>548</v>
      </c>
      <c r="B676" s="71"/>
      <c r="C676" s="71" t="s">
        <v>33</v>
      </c>
      <c r="D676" s="71" t="s">
        <v>15</v>
      </c>
      <c r="E676" s="56" t="s">
        <v>549</v>
      </c>
      <c r="F676" s="56"/>
      <c r="G676" s="68">
        <f>G677+G678</f>
        <v>56885</v>
      </c>
    </row>
    <row r="677" spans="1:7" ht="30">
      <c r="A677" s="64" t="s">
        <v>54</v>
      </c>
      <c r="B677" s="71"/>
      <c r="C677" s="71" t="s">
        <v>33</v>
      </c>
      <c r="D677" s="71" t="s">
        <v>15</v>
      </c>
      <c r="E677" s="56" t="s">
        <v>549</v>
      </c>
      <c r="F677" s="56">
        <v>200</v>
      </c>
      <c r="G677" s="68">
        <v>840.4</v>
      </c>
    </row>
    <row r="678" spans="1:7" ht="15">
      <c r="A678" s="64" t="s">
        <v>44</v>
      </c>
      <c r="B678" s="71"/>
      <c r="C678" s="71" t="s">
        <v>33</v>
      </c>
      <c r="D678" s="71" t="s">
        <v>15</v>
      </c>
      <c r="E678" s="56" t="s">
        <v>549</v>
      </c>
      <c r="F678" s="56">
        <v>300</v>
      </c>
      <c r="G678" s="68">
        <v>56044.6</v>
      </c>
    </row>
    <row r="679" spans="1:7" ht="45">
      <c r="A679" s="64" t="s">
        <v>550</v>
      </c>
      <c r="B679" s="71"/>
      <c r="C679" s="71" t="s">
        <v>33</v>
      </c>
      <c r="D679" s="71" t="s">
        <v>15</v>
      </c>
      <c r="E679" s="56" t="s">
        <v>551</v>
      </c>
      <c r="F679" s="56"/>
      <c r="G679" s="68">
        <f>G680+G681</f>
        <v>15135</v>
      </c>
    </row>
    <row r="680" spans="1:7" ht="30">
      <c r="A680" s="64" t="s">
        <v>54</v>
      </c>
      <c r="B680" s="71"/>
      <c r="C680" s="71" t="s">
        <v>33</v>
      </c>
      <c r="D680" s="71" t="s">
        <v>15</v>
      </c>
      <c r="E680" s="56" t="s">
        <v>551</v>
      </c>
      <c r="F680" s="56">
        <v>200</v>
      </c>
      <c r="G680" s="68">
        <v>224.7</v>
      </c>
    </row>
    <row r="681" spans="1:7" ht="15">
      <c r="A681" s="64" t="s">
        <v>44</v>
      </c>
      <c r="B681" s="71"/>
      <c r="C681" s="71" t="s">
        <v>33</v>
      </c>
      <c r="D681" s="71" t="s">
        <v>15</v>
      </c>
      <c r="E681" s="56" t="s">
        <v>551</v>
      </c>
      <c r="F681" s="56">
        <v>300</v>
      </c>
      <c r="G681" s="68">
        <v>14910.3</v>
      </c>
    </row>
    <row r="682" spans="1:7" ht="30">
      <c r="A682" s="64" t="s">
        <v>1258</v>
      </c>
      <c r="B682" s="71"/>
      <c r="C682" s="71" t="s">
        <v>33</v>
      </c>
      <c r="D682" s="71" t="s">
        <v>15</v>
      </c>
      <c r="E682" s="56" t="s">
        <v>1259</v>
      </c>
      <c r="F682" s="56"/>
      <c r="G682" s="68">
        <f>G683+G684</f>
        <v>32454</v>
      </c>
    </row>
    <row r="683" spans="1:7" ht="30">
      <c r="A683" s="64" t="s">
        <v>54</v>
      </c>
      <c r="B683" s="71"/>
      <c r="C683" s="71" t="s">
        <v>33</v>
      </c>
      <c r="D683" s="71" t="s">
        <v>15</v>
      </c>
      <c r="E683" s="56" t="s">
        <v>1259</v>
      </c>
      <c r="F683" s="56">
        <v>200</v>
      </c>
      <c r="G683" s="68">
        <v>479.1</v>
      </c>
    </row>
    <row r="684" spans="1:7" ht="15">
      <c r="A684" s="64" t="s">
        <v>44</v>
      </c>
      <c r="B684" s="71"/>
      <c r="C684" s="71" t="s">
        <v>33</v>
      </c>
      <c r="D684" s="71" t="s">
        <v>15</v>
      </c>
      <c r="E684" s="56" t="s">
        <v>1259</v>
      </c>
      <c r="F684" s="56">
        <v>300</v>
      </c>
      <c r="G684" s="68">
        <v>31974.9</v>
      </c>
    </row>
    <row r="685" spans="1:7" ht="30">
      <c r="A685" s="64" t="s">
        <v>774</v>
      </c>
      <c r="B685" s="71"/>
      <c r="C685" s="71" t="s">
        <v>33</v>
      </c>
      <c r="D685" s="71" t="s">
        <v>15</v>
      </c>
      <c r="E685" s="56" t="s">
        <v>18</v>
      </c>
      <c r="F685" s="56"/>
      <c r="G685" s="68">
        <f>SUM(G686)</f>
        <v>10</v>
      </c>
    </row>
    <row r="686" spans="1:7" ht="15">
      <c r="A686" s="64" t="s">
        <v>88</v>
      </c>
      <c r="B686" s="99"/>
      <c r="C686" s="71" t="s">
        <v>33</v>
      </c>
      <c r="D686" s="71" t="s">
        <v>15</v>
      </c>
      <c r="E686" s="56" t="s">
        <v>70</v>
      </c>
      <c r="F686" s="56"/>
      <c r="G686" s="68">
        <f>G687</f>
        <v>10</v>
      </c>
    </row>
    <row r="687" spans="1:7" ht="15">
      <c r="A687" s="64" t="s">
        <v>37</v>
      </c>
      <c r="B687" s="99"/>
      <c r="C687" s="71" t="s">
        <v>33</v>
      </c>
      <c r="D687" s="71" t="s">
        <v>15</v>
      </c>
      <c r="E687" s="56" t="s">
        <v>619</v>
      </c>
      <c r="F687" s="56"/>
      <c r="G687" s="68">
        <f>G688</f>
        <v>10</v>
      </c>
    </row>
    <row r="688" spans="1:7" ht="15">
      <c r="A688" s="64" t="s">
        <v>39</v>
      </c>
      <c r="B688" s="99"/>
      <c r="C688" s="71" t="s">
        <v>33</v>
      </c>
      <c r="D688" s="71" t="s">
        <v>15</v>
      </c>
      <c r="E688" s="56" t="s">
        <v>620</v>
      </c>
      <c r="F688" s="56"/>
      <c r="G688" s="68">
        <f>G689</f>
        <v>10</v>
      </c>
    </row>
    <row r="689" spans="1:7" ht="30">
      <c r="A689" s="64" t="s">
        <v>54</v>
      </c>
      <c r="B689" s="99"/>
      <c r="C689" s="71" t="s">
        <v>33</v>
      </c>
      <c r="D689" s="71" t="s">
        <v>15</v>
      </c>
      <c r="E689" s="56" t="s">
        <v>620</v>
      </c>
      <c r="F689" s="56">
        <v>200</v>
      </c>
      <c r="G689" s="68">
        <v>10</v>
      </c>
    </row>
    <row r="690" spans="1:7" ht="15">
      <c r="A690" s="64" t="s">
        <v>79</v>
      </c>
      <c r="B690" s="71"/>
      <c r="C690" s="71" t="s">
        <v>33</v>
      </c>
      <c r="D690" s="71" t="s">
        <v>80</v>
      </c>
      <c r="E690" s="56"/>
      <c r="F690" s="56"/>
      <c r="G690" s="68">
        <f>G707+G691</f>
        <v>35560.7</v>
      </c>
    </row>
    <row r="691" spans="1:7" ht="30">
      <c r="A691" s="64" t="s">
        <v>868</v>
      </c>
      <c r="B691" s="71"/>
      <c r="C691" s="71" t="s">
        <v>33</v>
      </c>
      <c r="D691" s="71" t="s">
        <v>80</v>
      </c>
      <c r="E691" s="71" t="s">
        <v>487</v>
      </c>
      <c r="F691" s="56"/>
      <c r="G691" s="68">
        <f>G692+G697+G701</f>
        <v>28703.7</v>
      </c>
    </row>
    <row r="692" spans="1:7" ht="15">
      <c r="A692" s="64" t="s">
        <v>504</v>
      </c>
      <c r="B692" s="71"/>
      <c r="C692" s="71" t="s">
        <v>33</v>
      </c>
      <c r="D692" s="71" t="s">
        <v>80</v>
      </c>
      <c r="E692" s="71" t="s">
        <v>488</v>
      </c>
      <c r="F692" s="56"/>
      <c r="G692" s="68">
        <f>G693</f>
        <v>5874.4</v>
      </c>
    </row>
    <row r="693" spans="1:7" ht="75">
      <c r="A693" s="64" t="s">
        <v>295</v>
      </c>
      <c r="B693" s="71"/>
      <c r="C693" s="71" t="s">
        <v>33</v>
      </c>
      <c r="D693" s="71" t="s">
        <v>80</v>
      </c>
      <c r="E693" s="71" t="s">
        <v>489</v>
      </c>
      <c r="F693" s="56"/>
      <c r="G693" s="68">
        <f>G694</f>
        <v>5874.4</v>
      </c>
    </row>
    <row r="694" spans="1:7" ht="15">
      <c r="A694" s="64" t="s">
        <v>552</v>
      </c>
      <c r="B694" s="71"/>
      <c r="C694" s="71" t="s">
        <v>33</v>
      </c>
      <c r="D694" s="71" t="s">
        <v>80</v>
      </c>
      <c r="E694" s="56" t="s">
        <v>553</v>
      </c>
      <c r="F694" s="56"/>
      <c r="G694" s="68">
        <f>G695+G696</f>
        <v>5874.4</v>
      </c>
    </row>
    <row r="695" spans="1:7" ht="45">
      <c r="A695" s="64" t="s">
        <v>53</v>
      </c>
      <c r="B695" s="71"/>
      <c r="C695" s="71" t="s">
        <v>33</v>
      </c>
      <c r="D695" s="71" t="s">
        <v>80</v>
      </c>
      <c r="E695" s="56" t="s">
        <v>553</v>
      </c>
      <c r="F695" s="56">
        <v>100</v>
      </c>
      <c r="G695" s="68">
        <v>5295</v>
      </c>
    </row>
    <row r="696" spans="1:7" ht="30">
      <c r="A696" s="64" t="s">
        <v>54</v>
      </c>
      <c r="B696" s="71"/>
      <c r="C696" s="71" t="s">
        <v>33</v>
      </c>
      <c r="D696" s="71" t="s">
        <v>80</v>
      </c>
      <c r="E696" s="56" t="s">
        <v>553</v>
      </c>
      <c r="F696" s="56">
        <v>200</v>
      </c>
      <c r="G696" s="68">
        <v>579.4</v>
      </c>
    </row>
    <row r="697" spans="1:7" ht="30">
      <c r="A697" s="64" t="s">
        <v>507</v>
      </c>
      <c r="B697" s="71"/>
      <c r="C697" s="71" t="s">
        <v>33</v>
      </c>
      <c r="D697" s="71" t="s">
        <v>80</v>
      </c>
      <c r="E697" s="56" t="s">
        <v>508</v>
      </c>
      <c r="F697" s="56"/>
      <c r="G697" s="68">
        <f>G698</f>
        <v>4489.4</v>
      </c>
    </row>
    <row r="698" spans="1:7" ht="30">
      <c r="A698" s="64" t="s">
        <v>554</v>
      </c>
      <c r="B698" s="71"/>
      <c r="C698" s="71" t="s">
        <v>33</v>
      </c>
      <c r="D698" s="71" t="s">
        <v>80</v>
      </c>
      <c r="E698" s="56" t="s">
        <v>555</v>
      </c>
      <c r="F698" s="56"/>
      <c r="G698" s="68">
        <f>G699+G700</f>
        <v>4489.4</v>
      </c>
    </row>
    <row r="699" spans="1:7" ht="45">
      <c r="A699" s="64" t="s">
        <v>53</v>
      </c>
      <c r="B699" s="71"/>
      <c r="C699" s="71" t="s">
        <v>33</v>
      </c>
      <c r="D699" s="71" t="s">
        <v>80</v>
      </c>
      <c r="E699" s="56" t="s">
        <v>555</v>
      </c>
      <c r="F699" s="56">
        <v>100</v>
      </c>
      <c r="G699" s="68">
        <v>3854.6</v>
      </c>
    </row>
    <row r="700" spans="1:7" ht="30">
      <c r="A700" s="64" t="s">
        <v>54</v>
      </c>
      <c r="B700" s="71"/>
      <c r="C700" s="71" t="s">
        <v>33</v>
      </c>
      <c r="D700" s="71" t="s">
        <v>80</v>
      </c>
      <c r="E700" s="56" t="s">
        <v>555</v>
      </c>
      <c r="F700" s="56">
        <v>200</v>
      </c>
      <c r="G700" s="68">
        <v>634.8</v>
      </c>
    </row>
    <row r="701" spans="1:7" ht="30">
      <c r="A701" s="64" t="s">
        <v>499</v>
      </c>
      <c r="B701" s="71"/>
      <c r="C701" s="71" t="s">
        <v>33</v>
      </c>
      <c r="D701" s="71" t="s">
        <v>80</v>
      </c>
      <c r="E701" s="71" t="s">
        <v>500</v>
      </c>
      <c r="F701" s="56"/>
      <c r="G701" s="68">
        <f>G702</f>
        <v>18339.9</v>
      </c>
    </row>
    <row r="702" spans="1:7" ht="45">
      <c r="A702" s="64" t="s">
        <v>556</v>
      </c>
      <c r="B702" s="71"/>
      <c r="C702" s="71" t="s">
        <v>33</v>
      </c>
      <c r="D702" s="71" t="s">
        <v>80</v>
      </c>
      <c r="E702" s="56" t="s">
        <v>557</v>
      </c>
      <c r="F702" s="56"/>
      <c r="G702" s="68">
        <f>G703</f>
        <v>18339.9</v>
      </c>
    </row>
    <row r="703" spans="1:7" ht="30">
      <c r="A703" s="64" t="s">
        <v>558</v>
      </c>
      <c r="B703" s="71"/>
      <c r="C703" s="71" t="s">
        <v>33</v>
      </c>
      <c r="D703" s="71" t="s">
        <v>80</v>
      </c>
      <c r="E703" s="56" t="s">
        <v>559</v>
      </c>
      <c r="F703" s="56"/>
      <c r="G703" s="68">
        <f>G704+G705+G706</f>
        <v>18339.9</v>
      </c>
    </row>
    <row r="704" spans="1:7" ht="45">
      <c r="A704" s="64" t="s">
        <v>53</v>
      </c>
      <c r="B704" s="71"/>
      <c r="C704" s="71" t="s">
        <v>33</v>
      </c>
      <c r="D704" s="71" t="s">
        <v>80</v>
      </c>
      <c r="E704" s="56" t="s">
        <v>559</v>
      </c>
      <c r="F704" s="56">
        <v>100</v>
      </c>
      <c r="G704" s="68">
        <v>15603.9</v>
      </c>
    </row>
    <row r="705" spans="1:7" ht="30">
      <c r="A705" s="64" t="s">
        <v>54</v>
      </c>
      <c r="B705" s="71"/>
      <c r="C705" s="71" t="s">
        <v>33</v>
      </c>
      <c r="D705" s="71" t="s">
        <v>80</v>
      </c>
      <c r="E705" s="56" t="s">
        <v>559</v>
      </c>
      <c r="F705" s="56">
        <v>200</v>
      </c>
      <c r="G705" s="68">
        <v>2679.3</v>
      </c>
    </row>
    <row r="706" spans="1:7" ht="15">
      <c r="A706" s="64" t="s">
        <v>24</v>
      </c>
      <c r="B706" s="71"/>
      <c r="C706" s="71" t="s">
        <v>33</v>
      </c>
      <c r="D706" s="71" t="s">
        <v>80</v>
      </c>
      <c r="E706" s="56" t="s">
        <v>559</v>
      </c>
      <c r="F706" s="56">
        <v>800</v>
      </c>
      <c r="G706" s="68">
        <v>56.7</v>
      </c>
    </row>
    <row r="707" spans="1:7" ht="30">
      <c r="A707" s="64" t="s">
        <v>774</v>
      </c>
      <c r="B707" s="71"/>
      <c r="C707" s="71" t="s">
        <v>33</v>
      </c>
      <c r="D707" s="71" t="s">
        <v>80</v>
      </c>
      <c r="E707" s="56" t="s">
        <v>18</v>
      </c>
      <c r="F707" s="56"/>
      <c r="G707" s="68">
        <f>G708</f>
        <v>6857</v>
      </c>
    </row>
    <row r="708" spans="1:7" ht="30">
      <c r="A708" s="64" t="s">
        <v>781</v>
      </c>
      <c r="B708" s="71"/>
      <c r="C708" s="71" t="s">
        <v>33</v>
      </c>
      <c r="D708" s="71" t="s">
        <v>80</v>
      </c>
      <c r="E708" s="56" t="s">
        <v>81</v>
      </c>
      <c r="F708" s="56"/>
      <c r="G708" s="68">
        <f>G709</f>
        <v>6857</v>
      </c>
    </row>
    <row r="709" spans="1:7" ht="30">
      <c r="A709" s="64" t="s">
        <v>82</v>
      </c>
      <c r="B709" s="71"/>
      <c r="C709" s="71" t="s">
        <v>33</v>
      </c>
      <c r="D709" s="71" t="s">
        <v>80</v>
      </c>
      <c r="E709" s="56" t="s">
        <v>83</v>
      </c>
      <c r="F709" s="56"/>
      <c r="G709" s="68">
        <f>G710</f>
        <v>6857</v>
      </c>
    </row>
    <row r="710" spans="1:7" ht="15">
      <c r="A710" s="64" t="s">
        <v>84</v>
      </c>
      <c r="B710" s="71"/>
      <c r="C710" s="71" t="s">
        <v>33</v>
      </c>
      <c r="D710" s="71" t="s">
        <v>80</v>
      </c>
      <c r="E710" s="56" t="s">
        <v>85</v>
      </c>
      <c r="F710" s="56"/>
      <c r="G710" s="68">
        <f>G711+G712</f>
        <v>6857</v>
      </c>
    </row>
    <row r="711" spans="1:7" ht="45">
      <c r="A711" s="64" t="s">
        <v>53</v>
      </c>
      <c r="B711" s="71"/>
      <c r="C711" s="71" t="s">
        <v>33</v>
      </c>
      <c r="D711" s="71" t="s">
        <v>80</v>
      </c>
      <c r="E711" s="56" t="s">
        <v>85</v>
      </c>
      <c r="F711" s="56">
        <v>100</v>
      </c>
      <c r="G711" s="68">
        <v>6845</v>
      </c>
    </row>
    <row r="712" spans="1:7" ht="30">
      <c r="A712" s="64" t="s">
        <v>54</v>
      </c>
      <c r="B712" s="71"/>
      <c r="C712" s="71" t="s">
        <v>33</v>
      </c>
      <c r="D712" s="71" t="s">
        <v>80</v>
      </c>
      <c r="E712" s="56" t="s">
        <v>85</v>
      </c>
      <c r="F712" s="56">
        <v>200</v>
      </c>
      <c r="G712" s="68">
        <v>12</v>
      </c>
    </row>
    <row r="713" spans="1:7" s="63" customFormat="1" ht="28.5">
      <c r="A713" s="59" t="s">
        <v>617</v>
      </c>
      <c r="B713" s="60" t="s">
        <v>298</v>
      </c>
      <c r="C713" s="61"/>
      <c r="D713" s="61"/>
      <c r="E713" s="61"/>
      <c r="F713" s="61"/>
      <c r="G713" s="62">
        <f>G728+G714+G721</f>
        <v>133739.9</v>
      </c>
    </row>
    <row r="714" spans="1:7" ht="15" hidden="1">
      <c r="A714" s="64" t="s">
        <v>118</v>
      </c>
      <c r="B714" s="57"/>
      <c r="C714" s="57" t="s">
        <v>119</v>
      </c>
      <c r="D714" s="57"/>
      <c r="E714" s="57"/>
      <c r="F714" s="57"/>
      <c r="G714" s="65">
        <f aca="true" t="shared" si="1" ref="G714:G719">SUM(G715)</f>
        <v>0</v>
      </c>
    </row>
    <row r="715" spans="1:7" ht="15" hidden="1">
      <c r="A715" s="64" t="s">
        <v>445</v>
      </c>
      <c r="B715" s="57"/>
      <c r="C715" s="57" t="s">
        <v>119</v>
      </c>
      <c r="D715" s="57" t="s">
        <v>119</v>
      </c>
      <c r="E715" s="56"/>
      <c r="F715" s="56"/>
      <c r="G715" s="65">
        <f t="shared" si="1"/>
        <v>0</v>
      </c>
    </row>
    <row r="716" spans="1:7" ht="30" hidden="1">
      <c r="A716" s="64" t="s">
        <v>778</v>
      </c>
      <c r="B716" s="71"/>
      <c r="C716" s="71" t="s">
        <v>119</v>
      </c>
      <c r="D716" s="71" t="s">
        <v>119</v>
      </c>
      <c r="E716" s="56" t="s">
        <v>408</v>
      </c>
      <c r="F716" s="56"/>
      <c r="G716" s="65">
        <f t="shared" si="1"/>
        <v>0</v>
      </c>
    </row>
    <row r="717" spans="1:7" ht="30" hidden="1">
      <c r="A717" s="64" t="s">
        <v>455</v>
      </c>
      <c r="B717" s="57"/>
      <c r="C717" s="57" t="s">
        <v>119</v>
      </c>
      <c r="D717" s="57" t="s">
        <v>119</v>
      </c>
      <c r="E717" s="57" t="s">
        <v>456</v>
      </c>
      <c r="F717" s="57"/>
      <c r="G717" s="65">
        <f t="shared" si="1"/>
        <v>0</v>
      </c>
    </row>
    <row r="718" spans="1:7" ht="15" hidden="1">
      <c r="A718" s="64" t="s">
        <v>37</v>
      </c>
      <c r="B718" s="57"/>
      <c r="C718" s="57" t="s">
        <v>119</v>
      </c>
      <c r="D718" s="57" t="s">
        <v>119</v>
      </c>
      <c r="E718" s="57" t="s">
        <v>457</v>
      </c>
      <c r="F718" s="57"/>
      <c r="G718" s="65">
        <f t="shared" si="1"/>
        <v>0</v>
      </c>
    </row>
    <row r="719" spans="1:7" ht="15" hidden="1">
      <c r="A719" s="64" t="s">
        <v>458</v>
      </c>
      <c r="B719" s="56"/>
      <c r="C719" s="57" t="s">
        <v>119</v>
      </c>
      <c r="D719" s="57" t="s">
        <v>119</v>
      </c>
      <c r="E719" s="57" t="s">
        <v>459</v>
      </c>
      <c r="F719" s="57"/>
      <c r="G719" s="65">
        <f t="shared" si="1"/>
        <v>0</v>
      </c>
    </row>
    <row r="720" spans="1:7" ht="30" hidden="1">
      <c r="A720" s="64" t="s">
        <v>264</v>
      </c>
      <c r="B720" s="57"/>
      <c r="C720" s="57" t="s">
        <v>119</v>
      </c>
      <c r="D720" s="57" t="s">
        <v>119</v>
      </c>
      <c r="E720" s="57" t="s">
        <v>459</v>
      </c>
      <c r="F720" s="58">
        <v>600</v>
      </c>
      <c r="G720" s="65"/>
    </row>
    <row r="721" spans="1:7" ht="15" hidden="1">
      <c r="A721" s="64" t="s">
        <v>32</v>
      </c>
      <c r="B721" s="71"/>
      <c r="C721" s="71" t="s">
        <v>33</v>
      </c>
      <c r="D721" s="71" t="s">
        <v>34</v>
      </c>
      <c r="E721" s="56"/>
      <c r="F721" s="56"/>
      <c r="G721" s="68">
        <f aca="true" t="shared" si="2" ref="G721:G726">SUM(G722)</f>
        <v>0</v>
      </c>
    </row>
    <row r="722" spans="1:7" ht="15" hidden="1">
      <c r="A722" s="77" t="s">
        <v>79</v>
      </c>
      <c r="B722" s="100"/>
      <c r="C722" s="101" t="s">
        <v>33</v>
      </c>
      <c r="D722" s="101" t="s">
        <v>80</v>
      </c>
      <c r="E722" s="101"/>
      <c r="F722" s="102"/>
      <c r="G722" s="103">
        <f t="shared" si="2"/>
        <v>0</v>
      </c>
    </row>
    <row r="723" spans="1:7" ht="30.75" customHeight="1" hidden="1">
      <c r="A723" s="64" t="s">
        <v>774</v>
      </c>
      <c r="B723" s="100"/>
      <c r="C723" s="101" t="s">
        <v>33</v>
      </c>
      <c r="D723" s="101" t="s">
        <v>80</v>
      </c>
      <c r="E723" s="101" t="s">
        <v>18</v>
      </c>
      <c r="F723" s="102"/>
      <c r="G723" s="103">
        <f t="shared" si="2"/>
        <v>0</v>
      </c>
    </row>
    <row r="724" spans="1:7" ht="15" hidden="1">
      <c r="A724" s="64" t="s">
        <v>88</v>
      </c>
      <c r="B724" s="100"/>
      <c r="C724" s="101" t="s">
        <v>33</v>
      </c>
      <c r="D724" s="101" t="s">
        <v>80</v>
      </c>
      <c r="E724" s="101" t="s">
        <v>70</v>
      </c>
      <c r="F724" s="102"/>
      <c r="G724" s="103">
        <f t="shared" si="2"/>
        <v>0</v>
      </c>
    </row>
    <row r="725" spans="1:7" ht="15" hidden="1">
      <c r="A725" s="64" t="s">
        <v>37</v>
      </c>
      <c r="B725" s="100"/>
      <c r="C725" s="101" t="s">
        <v>33</v>
      </c>
      <c r="D725" s="101" t="s">
        <v>80</v>
      </c>
      <c r="E725" s="101" t="s">
        <v>619</v>
      </c>
      <c r="F725" s="102"/>
      <c r="G725" s="103">
        <f t="shared" si="2"/>
        <v>0</v>
      </c>
    </row>
    <row r="726" spans="1:7" ht="15" hidden="1">
      <c r="A726" s="64" t="s">
        <v>39</v>
      </c>
      <c r="B726" s="100"/>
      <c r="C726" s="101" t="s">
        <v>33</v>
      </c>
      <c r="D726" s="101" t="s">
        <v>80</v>
      </c>
      <c r="E726" s="101" t="s">
        <v>620</v>
      </c>
      <c r="F726" s="102"/>
      <c r="G726" s="103">
        <f t="shared" si="2"/>
        <v>0</v>
      </c>
    </row>
    <row r="727" spans="1:7" ht="30" hidden="1">
      <c r="A727" s="77" t="s">
        <v>127</v>
      </c>
      <c r="B727" s="100"/>
      <c r="C727" s="101" t="s">
        <v>33</v>
      </c>
      <c r="D727" s="101" t="s">
        <v>80</v>
      </c>
      <c r="E727" s="101" t="s">
        <v>620</v>
      </c>
      <c r="F727" s="102">
        <v>600</v>
      </c>
      <c r="G727" s="103"/>
    </row>
    <row r="728" spans="1:7" ht="15">
      <c r="A728" s="64" t="s">
        <v>299</v>
      </c>
      <c r="B728" s="57"/>
      <c r="C728" s="57" t="s">
        <v>181</v>
      </c>
      <c r="D728" s="57"/>
      <c r="E728" s="57"/>
      <c r="F728" s="57"/>
      <c r="G728" s="65">
        <f>+G729+G786+G804</f>
        <v>133739.9</v>
      </c>
    </row>
    <row r="729" spans="1:7" ht="15">
      <c r="A729" s="64" t="s">
        <v>300</v>
      </c>
      <c r="B729" s="57"/>
      <c r="C729" s="57" t="s">
        <v>181</v>
      </c>
      <c r="D729" s="57" t="s">
        <v>36</v>
      </c>
      <c r="E729" s="57"/>
      <c r="F729" s="57"/>
      <c r="G729" s="65">
        <f>+G730</f>
        <v>120228.59999999999</v>
      </c>
    </row>
    <row r="730" spans="1:7" ht="30">
      <c r="A730" s="64" t="s">
        <v>301</v>
      </c>
      <c r="B730" s="57"/>
      <c r="C730" s="57" t="s">
        <v>181</v>
      </c>
      <c r="D730" s="57" t="s">
        <v>36</v>
      </c>
      <c r="E730" s="57" t="s">
        <v>302</v>
      </c>
      <c r="F730" s="57"/>
      <c r="G730" s="65">
        <f>G731+G737+G757+G768</f>
        <v>120228.59999999999</v>
      </c>
    </row>
    <row r="731" spans="1:7" ht="15">
      <c r="A731" s="64" t="s">
        <v>393</v>
      </c>
      <c r="B731" s="57"/>
      <c r="C731" s="57" t="s">
        <v>181</v>
      </c>
      <c r="D731" s="57" t="s">
        <v>36</v>
      </c>
      <c r="E731" s="57" t="s">
        <v>303</v>
      </c>
      <c r="F731" s="57"/>
      <c r="G731" s="65">
        <f>G732</f>
        <v>8411.699999999999</v>
      </c>
    </row>
    <row r="732" spans="1:7" ht="15">
      <c r="A732" s="64" t="s">
        <v>47</v>
      </c>
      <c r="B732" s="57"/>
      <c r="C732" s="57" t="s">
        <v>181</v>
      </c>
      <c r="D732" s="57" t="s">
        <v>36</v>
      </c>
      <c r="E732" s="57" t="s">
        <v>304</v>
      </c>
      <c r="F732" s="57"/>
      <c r="G732" s="65">
        <f>G733</f>
        <v>8411.699999999999</v>
      </c>
    </row>
    <row r="733" spans="1:7" ht="15">
      <c r="A733" s="64" t="s">
        <v>305</v>
      </c>
      <c r="B733" s="57"/>
      <c r="C733" s="57" t="s">
        <v>181</v>
      </c>
      <c r="D733" s="57" t="s">
        <v>36</v>
      </c>
      <c r="E733" s="57" t="s">
        <v>306</v>
      </c>
      <c r="F733" s="57"/>
      <c r="G733" s="65">
        <f>G734+G735+G736</f>
        <v>8411.699999999999</v>
      </c>
    </row>
    <row r="734" spans="1:7" ht="45">
      <c r="A734" s="67" t="s">
        <v>53</v>
      </c>
      <c r="B734" s="57"/>
      <c r="C734" s="57" t="s">
        <v>181</v>
      </c>
      <c r="D734" s="57" t="s">
        <v>36</v>
      </c>
      <c r="E734" s="57" t="s">
        <v>306</v>
      </c>
      <c r="F734" s="57" t="s">
        <v>93</v>
      </c>
      <c r="G734" s="65">
        <v>6977.7</v>
      </c>
    </row>
    <row r="735" spans="1:7" ht="30">
      <c r="A735" s="64" t="s">
        <v>54</v>
      </c>
      <c r="B735" s="57"/>
      <c r="C735" s="57" t="s">
        <v>181</v>
      </c>
      <c r="D735" s="57" t="s">
        <v>36</v>
      </c>
      <c r="E735" s="57" t="s">
        <v>306</v>
      </c>
      <c r="F735" s="57" t="s">
        <v>95</v>
      </c>
      <c r="G735" s="68">
        <v>1407.7</v>
      </c>
    </row>
    <row r="736" spans="1:7" ht="15">
      <c r="A736" s="64" t="s">
        <v>24</v>
      </c>
      <c r="B736" s="57"/>
      <c r="C736" s="57" t="s">
        <v>181</v>
      </c>
      <c r="D736" s="57" t="s">
        <v>36</v>
      </c>
      <c r="E736" s="57" t="s">
        <v>306</v>
      </c>
      <c r="F736" s="57" t="s">
        <v>100</v>
      </c>
      <c r="G736" s="65">
        <v>26.3</v>
      </c>
    </row>
    <row r="737" spans="1:7" ht="30">
      <c r="A737" s="64" t="s">
        <v>318</v>
      </c>
      <c r="B737" s="57"/>
      <c r="C737" s="57" t="s">
        <v>181</v>
      </c>
      <c r="D737" s="57" t="s">
        <v>36</v>
      </c>
      <c r="E737" s="57" t="s">
        <v>307</v>
      </c>
      <c r="F737" s="57"/>
      <c r="G737" s="65">
        <f>G738</f>
        <v>10912.199999999999</v>
      </c>
    </row>
    <row r="738" spans="1:7" ht="15">
      <c r="A738" s="64" t="s">
        <v>37</v>
      </c>
      <c r="B738" s="57"/>
      <c r="C738" s="57" t="s">
        <v>181</v>
      </c>
      <c r="D738" s="57" t="s">
        <v>36</v>
      </c>
      <c r="E738" s="57" t="s">
        <v>394</v>
      </c>
      <c r="F738" s="57"/>
      <c r="G738" s="65">
        <f>SUM(G739+G743+G745+G747+G749+G753+G755)+G751</f>
        <v>10912.199999999999</v>
      </c>
    </row>
    <row r="739" spans="1:7" ht="15">
      <c r="A739" s="64" t="s">
        <v>305</v>
      </c>
      <c r="B739" s="57"/>
      <c r="C739" s="57" t="s">
        <v>181</v>
      </c>
      <c r="D739" s="57" t="s">
        <v>36</v>
      </c>
      <c r="E739" s="57" t="s">
        <v>395</v>
      </c>
      <c r="F739" s="57"/>
      <c r="G739" s="65">
        <f>SUM(G740:G742)</f>
        <v>5148.8</v>
      </c>
    </row>
    <row r="740" spans="1:7" ht="45">
      <c r="A740" s="67" t="s">
        <v>53</v>
      </c>
      <c r="B740" s="57"/>
      <c r="C740" s="57" t="s">
        <v>181</v>
      </c>
      <c r="D740" s="57" t="s">
        <v>36</v>
      </c>
      <c r="E740" s="57" t="s">
        <v>395</v>
      </c>
      <c r="F740" s="57" t="s">
        <v>93</v>
      </c>
      <c r="G740" s="65">
        <f>1614+100</f>
        <v>1714</v>
      </c>
    </row>
    <row r="741" spans="1:7" ht="30">
      <c r="A741" s="64" t="s">
        <v>54</v>
      </c>
      <c r="B741" s="57"/>
      <c r="C741" s="57" t="s">
        <v>181</v>
      </c>
      <c r="D741" s="57" t="s">
        <v>36</v>
      </c>
      <c r="E741" s="57" t="s">
        <v>395</v>
      </c>
      <c r="F741" s="57" t="s">
        <v>95</v>
      </c>
      <c r="G741" s="65">
        <v>3419.8</v>
      </c>
    </row>
    <row r="742" spans="1:7" ht="15">
      <c r="A742" s="64" t="s">
        <v>44</v>
      </c>
      <c r="B742" s="57"/>
      <c r="C742" s="57" t="s">
        <v>181</v>
      </c>
      <c r="D742" s="57" t="s">
        <v>36</v>
      </c>
      <c r="E742" s="57" t="s">
        <v>395</v>
      </c>
      <c r="F742" s="57" t="s">
        <v>103</v>
      </c>
      <c r="G742" s="65">
        <v>15</v>
      </c>
    </row>
    <row r="743" spans="1:7" ht="45">
      <c r="A743" s="77" t="s">
        <v>806</v>
      </c>
      <c r="B743" s="95"/>
      <c r="C743" s="95" t="s">
        <v>181</v>
      </c>
      <c r="D743" s="95" t="s">
        <v>36</v>
      </c>
      <c r="E743" s="95" t="s">
        <v>807</v>
      </c>
      <c r="F743" s="95"/>
      <c r="G743" s="96">
        <f>G744</f>
        <v>972</v>
      </c>
    </row>
    <row r="744" spans="1:7" ht="30">
      <c r="A744" s="77" t="s">
        <v>264</v>
      </c>
      <c r="B744" s="95"/>
      <c r="C744" s="95" t="s">
        <v>181</v>
      </c>
      <c r="D744" s="95" t="s">
        <v>36</v>
      </c>
      <c r="E744" s="95" t="s">
        <v>807</v>
      </c>
      <c r="F744" s="95" t="s">
        <v>128</v>
      </c>
      <c r="G744" s="96">
        <v>972</v>
      </c>
    </row>
    <row r="745" spans="1:7" ht="45">
      <c r="A745" s="77" t="s">
        <v>808</v>
      </c>
      <c r="B745" s="95"/>
      <c r="C745" s="95" t="s">
        <v>181</v>
      </c>
      <c r="D745" s="95" t="s">
        <v>36</v>
      </c>
      <c r="E745" s="95" t="s">
        <v>809</v>
      </c>
      <c r="F745" s="95"/>
      <c r="G745" s="96">
        <f>G746</f>
        <v>4323</v>
      </c>
    </row>
    <row r="746" spans="1:7" ht="30">
      <c r="A746" s="77" t="s">
        <v>264</v>
      </c>
      <c r="B746" s="95"/>
      <c r="C746" s="95" t="s">
        <v>181</v>
      </c>
      <c r="D746" s="95" t="s">
        <v>36</v>
      </c>
      <c r="E746" s="95" t="s">
        <v>809</v>
      </c>
      <c r="F746" s="95" t="s">
        <v>128</v>
      </c>
      <c r="G746" s="96">
        <f>3400+623+300</f>
        <v>4323</v>
      </c>
    </row>
    <row r="747" spans="1:7" ht="60">
      <c r="A747" s="77" t="s">
        <v>810</v>
      </c>
      <c r="B747" s="95"/>
      <c r="C747" s="95" t="s">
        <v>181</v>
      </c>
      <c r="D747" s="95" t="s">
        <v>36</v>
      </c>
      <c r="E747" s="95" t="s">
        <v>811</v>
      </c>
      <c r="F747" s="95"/>
      <c r="G747" s="96">
        <f>G748</f>
        <v>165</v>
      </c>
    </row>
    <row r="748" spans="1:7" ht="30">
      <c r="A748" s="77" t="s">
        <v>264</v>
      </c>
      <c r="B748" s="95"/>
      <c r="C748" s="95" t="s">
        <v>181</v>
      </c>
      <c r="D748" s="95" t="s">
        <v>36</v>
      </c>
      <c r="E748" s="95" t="s">
        <v>811</v>
      </c>
      <c r="F748" s="95" t="s">
        <v>128</v>
      </c>
      <c r="G748" s="96">
        <v>165</v>
      </c>
    </row>
    <row r="749" spans="1:7" ht="45">
      <c r="A749" s="77" t="s">
        <v>812</v>
      </c>
      <c r="B749" s="95"/>
      <c r="C749" s="95" t="s">
        <v>181</v>
      </c>
      <c r="D749" s="95" t="s">
        <v>36</v>
      </c>
      <c r="E749" s="95" t="s">
        <v>813</v>
      </c>
      <c r="F749" s="95"/>
      <c r="G749" s="96">
        <f>G750</f>
        <v>120</v>
      </c>
    </row>
    <row r="750" spans="1:7" ht="30">
      <c r="A750" s="77" t="s">
        <v>264</v>
      </c>
      <c r="B750" s="95"/>
      <c r="C750" s="95" t="s">
        <v>181</v>
      </c>
      <c r="D750" s="95" t="s">
        <v>36</v>
      </c>
      <c r="E750" s="95" t="s">
        <v>813</v>
      </c>
      <c r="F750" s="95" t="s">
        <v>128</v>
      </c>
      <c r="G750" s="96">
        <v>120</v>
      </c>
    </row>
    <row r="751" spans="1:7" ht="30" customHeight="1">
      <c r="A751" s="77" t="s">
        <v>1260</v>
      </c>
      <c r="B751" s="95"/>
      <c r="C751" s="95" t="s">
        <v>181</v>
      </c>
      <c r="D751" s="95" t="s">
        <v>36</v>
      </c>
      <c r="E751" s="95" t="s">
        <v>1261</v>
      </c>
      <c r="F751" s="95"/>
      <c r="G751" s="96">
        <f>SUM(G752)</f>
        <v>13.4</v>
      </c>
    </row>
    <row r="752" spans="1:7" ht="30">
      <c r="A752" s="64" t="s">
        <v>54</v>
      </c>
      <c r="B752" s="95"/>
      <c r="C752" s="95" t="s">
        <v>181</v>
      </c>
      <c r="D752" s="95" t="s">
        <v>36</v>
      </c>
      <c r="E752" s="95" t="s">
        <v>1261</v>
      </c>
      <c r="F752" s="95" t="s">
        <v>95</v>
      </c>
      <c r="G752" s="96">
        <v>13.4</v>
      </c>
    </row>
    <row r="753" spans="1:7" ht="60">
      <c r="A753" s="77" t="s">
        <v>1284</v>
      </c>
      <c r="B753" s="95"/>
      <c r="C753" s="95" t="s">
        <v>181</v>
      </c>
      <c r="D753" s="95" t="s">
        <v>36</v>
      </c>
      <c r="E753" s="95" t="s">
        <v>625</v>
      </c>
      <c r="F753" s="95"/>
      <c r="G753" s="96">
        <f>G754</f>
        <v>120</v>
      </c>
    </row>
    <row r="754" spans="1:7" ht="30">
      <c r="A754" s="77" t="s">
        <v>264</v>
      </c>
      <c r="B754" s="95"/>
      <c r="C754" s="95" t="s">
        <v>181</v>
      </c>
      <c r="D754" s="95" t="s">
        <v>36</v>
      </c>
      <c r="E754" s="95" t="s">
        <v>625</v>
      </c>
      <c r="F754" s="95" t="s">
        <v>128</v>
      </c>
      <c r="G754" s="96">
        <v>120</v>
      </c>
    </row>
    <row r="755" spans="1:7" ht="60">
      <c r="A755" s="77" t="s">
        <v>814</v>
      </c>
      <c r="B755" s="95"/>
      <c r="C755" s="95" t="s">
        <v>181</v>
      </c>
      <c r="D755" s="95" t="s">
        <v>36</v>
      </c>
      <c r="E755" s="95" t="s">
        <v>815</v>
      </c>
      <c r="F755" s="95"/>
      <c r="G755" s="96">
        <f>G756</f>
        <v>50</v>
      </c>
    </row>
    <row r="756" spans="1:7" ht="30">
      <c r="A756" s="77" t="s">
        <v>264</v>
      </c>
      <c r="B756" s="95"/>
      <c r="C756" s="95" t="s">
        <v>181</v>
      </c>
      <c r="D756" s="95" t="s">
        <v>36</v>
      </c>
      <c r="E756" s="95" t="s">
        <v>815</v>
      </c>
      <c r="F756" s="95" t="s">
        <v>128</v>
      </c>
      <c r="G756" s="96">
        <v>50</v>
      </c>
    </row>
    <row r="757" spans="1:7" ht="77.25" customHeight="1">
      <c r="A757" s="64" t="s">
        <v>316</v>
      </c>
      <c r="B757" s="57"/>
      <c r="C757" s="57" t="s">
        <v>181</v>
      </c>
      <c r="D757" s="57" t="s">
        <v>36</v>
      </c>
      <c r="E757" s="58" t="s">
        <v>310</v>
      </c>
      <c r="F757" s="57"/>
      <c r="G757" s="65">
        <f>G758+G761</f>
        <v>93119.9</v>
      </c>
    </row>
    <row r="758" spans="1:7" ht="30">
      <c r="A758" s="64" t="s">
        <v>308</v>
      </c>
      <c r="B758" s="57"/>
      <c r="C758" s="57" t="s">
        <v>181</v>
      </c>
      <c r="D758" s="57" t="s">
        <v>36</v>
      </c>
      <c r="E758" s="58" t="s">
        <v>397</v>
      </c>
      <c r="F758" s="57"/>
      <c r="G758" s="65">
        <f>G759</f>
        <v>91842.2</v>
      </c>
    </row>
    <row r="759" spans="1:7" ht="15">
      <c r="A759" s="64" t="s">
        <v>305</v>
      </c>
      <c r="B759" s="57"/>
      <c r="C759" s="57" t="s">
        <v>181</v>
      </c>
      <c r="D759" s="57" t="s">
        <v>36</v>
      </c>
      <c r="E759" s="58" t="s">
        <v>398</v>
      </c>
      <c r="F759" s="57"/>
      <c r="G759" s="65">
        <f>G760</f>
        <v>91842.2</v>
      </c>
    </row>
    <row r="760" spans="1:7" ht="30" customHeight="1">
      <c r="A760" s="64" t="s">
        <v>74</v>
      </c>
      <c r="B760" s="57"/>
      <c r="C760" s="57" t="s">
        <v>181</v>
      </c>
      <c r="D760" s="57" t="s">
        <v>36</v>
      </c>
      <c r="E760" s="58" t="s">
        <v>398</v>
      </c>
      <c r="F760" s="57" t="s">
        <v>128</v>
      </c>
      <c r="G760" s="65">
        <v>91842.2</v>
      </c>
    </row>
    <row r="761" spans="1:7" ht="21" customHeight="1">
      <c r="A761" s="64" t="s">
        <v>159</v>
      </c>
      <c r="B761" s="57"/>
      <c r="C761" s="57" t="s">
        <v>181</v>
      </c>
      <c r="D761" s="57" t="s">
        <v>36</v>
      </c>
      <c r="E761" s="58" t="s">
        <v>720</v>
      </c>
      <c r="F761" s="57"/>
      <c r="G761" s="65">
        <f>SUM(G762+G765)</f>
        <v>1277.7</v>
      </c>
    </row>
    <row r="762" spans="1:7" ht="28.5" customHeight="1">
      <c r="A762" s="64" t="s">
        <v>312</v>
      </c>
      <c r="B762" s="57"/>
      <c r="C762" s="57" t="s">
        <v>181</v>
      </c>
      <c r="D762" s="57" t="s">
        <v>36</v>
      </c>
      <c r="E762" s="58" t="s">
        <v>721</v>
      </c>
      <c r="F762" s="57"/>
      <c r="G762" s="65">
        <f>G763</f>
        <v>100</v>
      </c>
    </row>
    <row r="763" spans="1:7" ht="18.75" customHeight="1">
      <c r="A763" s="64" t="s">
        <v>305</v>
      </c>
      <c r="B763" s="57"/>
      <c r="C763" s="57" t="s">
        <v>181</v>
      </c>
      <c r="D763" s="57" t="s">
        <v>36</v>
      </c>
      <c r="E763" s="58" t="s">
        <v>722</v>
      </c>
      <c r="F763" s="57"/>
      <c r="G763" s="65">
        <f>G764</f>
        <v>100</v>
      </c>
    </row>
    <row r="764" spans="1:7" ht="30">
      <c r="A764" s="64" t="s">
        <v>74</v>
      </c>
      <c r="B764" s="57"/>
      <c r="C764" s="57" t="s">
        <v>181</v>
      </c>
      <c r="D764" s="57" t="s">
        <v>36</v>
      </c>
      <c r="E764" s="58" t="s">
        <v>722</v>
      </c>
      <c r="F764" s="57" t="s">
        <v>128</v>
      </c>
      <c r="G764" s="65">
        <v>100</v>
      </c>
    </row>
    <row r="765" spans="1:7" ht="15">
      <c r="A765" s="77" t="s">
        <v>313</v>
      </c>
      <c r="B765" s="95"/>
      <c r="C765" s="95" t="s">
        <v>181</v>
      </c>
      <c r="D765" s="95" t="s">
        <v>36</v>
      </c>
      <c r="E765" s="95" t="s">
        <v>816</v>
      </c>
      <c r="F765" s="95"/>
      <c r="G765" s="96">
        <f>G766</f>
        <v>1177.7</v>
      </c>
    </row>
    <row r="766" spans="1:7" ht="15">
      <c r="A766" s="77" t="s">
        <v>305</v>
      </c>
      <c r="B766" s="95"/>
      <c r="C766" s="95" t="s">
        <v>181</v>
      </c>
      <c r="D766" s="95" t="s">
        <v>36</v>
      </c>
      <c r="E766" s="95" t="s">
        <v>817</v>
      </c>
      <c r="F766" s="95"/>
      <c r="G766" s="96">
        <f>G767</f>
        <v>1177.7</v>
      </c>
    </row>
    <row r="767" spans="1:7" ht="30">
      <c r="A767" s="77" t="s">
        <v>74</v>
      </c>
      <c r="B767" s="95"/>
      <c r="C767" s="95" t="s">
        <v>181</v>
      </c>
      <c r="D767" s="95" t="s">
        <v>36</v>
      </c>
      <c r="E767" s="95" t="s">
        <v>817</v>
      </c>
      <c r="F767" s="95" t="s">
        <v>128</v>
      </c>
      <c r="G767" s="96">
        <v>1177.7</v>
      </c>
    </row>
    <row r="768" spans="1:7" ht="30.75" customHeight="1">
      <c r="A768" s="64" t="s">
        <v>317</v>
      </c>
      <c r="B768" s="57"/>
      <c r="C768" s="57" t="s">
        <v>181</v>
      </c>
      <c r="D768" s="57" t="s">
        <v>36</v>
      </c>
      <c r="E768" s="57" t="s">
        <v>314</v>
      </c>
      <c r="F768" s="57"/>
      <c r="G768" s="65">
        <f>SUM(G769)</f>
        <v>7784.8</v>
      </c>
    </row>
    <row r="769" spans="1:7" ht="22.5" customHeight="1">
      <c r="A769" s="64" t="s">
        <v>159</v>
      </c>
      <c r="B769" s="57"/>
      <c r="C769" s="57" t="s">
        <v>181</v>
      </c>
      <c r="D769" s="57" t="s">
        <v>36</v>
      </c>
      <c r="E769" s="57" t="s">
        <v>399</v>
      </c>
      <c r="F769" s="57"/>
      <c r="G769" s="65">
        <f>SUM(G770+G775+G778+G781)</f>
        <v>7784.8</v>
      </c>
    </row>
    <row r="770" spans="1:7" ht="30" hidden="1">
      <c r="A770" s="64" t="s">
        <v>475</v>
      </c>
      <c r="B770" s="57"/>
      <c r="C770" s="57" t="s">
        <v>181</v>
      </c>
      <c r="D770" s="57" t="s">
        <v>36</v>
      </c>
      <c r="E770" s="57" t="s">
        <v>476</v>
      </c>
      <c r="F770" s="57"/>
      <c r="G770" s="65">
        <f>G771+G773</f>
        <v>0</v>
      </c>
    </row>
    <row r="771" spans="1:7" ht="15" hidden="1">
      <c r="A771" s="64" t="s">
        <v>305</v>
      </c>
      <c r="B771" s="57"/>
      <c r="C771" s="57" t="s">
        <v>181</v>
      </c>
      <c r="D771" s="57" t="s">
        <v>36</v>
      </c>
      <c r="E771" s="57" t="s">
        <v>477</v>
      </c>
      <c r="F771" s="57"/>
      <c r="G771" s="65">
        <f>G772</f>
        <v>0</v>
      </c>
    </row>
    <row r="772" spans="1:7" ht="30" hidden="1">
      <c r="A772" s="64" t="s">
        <v>74</v>
      </c>
      <c r="B772" s="57"/>
      <c r="C772" s="57" t="s">
        <v>181</v>
      </c>
      <c r="D772" s="57" t="s">
        <v>36</v>
      </c>
      <c r="E772" s="57" t="s">
        <v>477</v>
      </c>
      <c r="F772" s="57" t="s">
        <v>128</v>
      </c>
      <c r="G772" s="65"/>
    </row>
    <row r="773" spans="1:7" ht="45.75" customHeight="1" hidden="1">
      <c r="A773" s="88" t="s">
        <v>624</v>
      </c>
      <c r="B773" s="57"/>
      <c r="C773" s="57" t="s">
        <v>181</v>
      </c>
      <c r="D773" s="57" t="s">
        <v>36</v>
      </c>
      <c r="E773" s="57" t="s">
        <v>626</v>
      </c>
      <c r="F773" s="57"/>
      <c r="G773" s="65">
        <f>SUM(G774)</f>
        <v>0</v>
      </c>
    </row>
    <row r="774" spans="1:7" ht="30" hidden="1">
      <c r="A774" s="64" t="s">
        <v>264</v>
      </c>
      <c r="B774" s="57"/>
      <c r="C774" s="57" t="s">
        <v>181</v>
      </c>
      <c r="D774" s="57" t="s">
        <v>36</v>
      </c>
      <c r="E774" s="57" t="s">
        <v>626</v>
      </c>
      <c r="F774" s="57" t="s">
        <v>128</v>
      </c>
      <c r="G774" s="65"/>
    </row>
    <row r="775" spans="1:7" ht="15">
      <c r="A775" s="64" t="s">
        <v>311</v>
      </c>
      <c r="B775" s="57"/>
      <c r="C775" s="57" t="s">
        <v>181</v>
      </c>
      <c r="D775" s="57" t="s">
        <v>36</v>
      </c>
      <c r="E775" s="57" t="s">
        <v>400</v>
      </c>
      <c r="F775" s="57"/>
      <c r="G775" s="65">
        <f>G776</f>
        <v>420</v>
      </c>
    </row>
    <row r="776" spans="1:7" ht="15">
      <c r="A776" s="64" t="s">
        <v>305</v>
      </c>
      <c r="B776" s="57"/>
      <c r="C776" s="57" t="s">
        <v>181</v>
      </c>
      <c r="D776" s="57" t="s">
        <v>36</v>
      </c>
      <c r="E776" s="57" t="s">
        <v>401</v>
      </c>
      <c r="F776" s="57"/>
      <c r="G776" s="65">
        <f>G777</f>
        <v>420</v>
      </c>
    </row>
    <row r="777" spans="1:7" ht="27.75" customHeight="1">
      <c r="A777" s="64" t="s">
        <v>74</v>
      </c>
      <c r="B777" s="57"/>
      <c r="C777" s="57" t="s">
        <v>181</v>
      </c>
      <c r="D777" s="57" t="s">
        <v>36</v>
      </c>
      <c r="E777" s="57" t="s">
        <v>401</v>
      </c>
      <c r="F777" s="57" t="s">
        <v>128</v>
      </c>
      <c r="G777" s="65">
        <v>420</v>
      </c>
    </row>
    <row r="778" spans="1:7" ht="15" hidden="1">
      <c r="A778" s="64" t="s">
        <v>312</v>
      </c>
      <c r="B778" s="57"/>
      <c r="C778" s="57" t="s">
        <v>181</v>
      </c>
      <c r="D778" s="57" t="s">
        <v>36</v>
      </c>
      <c r="E778" s="57" t="s">
        <v>402</v>
      </c>
      <c r="F778" s="57"/>
      <c r="G778" s="65">
        <f>+G779</f>
        <v>0</v>
      </c>
    </row>
    <row r="779" spans="1:7" ht="15" hidden="1">
      <c r="A779" s="64" t="s">
        <v>305</v>
      </c>
      <c r="B779" s="57"/>
      <c r="C779" s="57" t="s">
        <v>181</v>
      </c>
      <c r="D779" s="57" t="s">
        <v>36</v>
      </c>
      <c r="E779" s="57" t="s">
        <v>403</v>
      </c>
      <c r="F779" s="57"/>
      <c r="G779" s="65">
        <f>G780</f>
        <v>0</v>
      </c>
    </row>
    <row r="780" spans="1:7" ht="30" hidden="1">
      <c r="A780" s="64" t="s">
        <v>74</v>
      </c>
      <c r="B780" s="57"/>
      <c r="C780" s="57" t="s">
        <v>181</v>
      </c>
      <c r="D780" s="57" t="s">
        <v>36</v>
      </c>
      <c r="E780" s="57" t="s">
        <v>403</v>
      </c>
      <c r="F780" s="57" t="s">
        <v>128</v>
      </c>
      <c r="G780" s="65"/>
    </row>
    <row r="781" spans="1:7" ht="20.25" customHeight="1">
      <c r="A781" s="77" t="s">
        <v>313</v>
      </c>
      <c r="B781" s="95"/>
      <c r="C781" s="95" t="s">
        <v>181</v>
      </c>
      <c r="D781" s="95" t="s">
        <v>36</v>
      </c>
      <c r="E781" s="95" t="s">
        <v>404</v>
      </c>
      <c r="F781" s="95"/>
      <c r="G781" s="96">
        <f>G782</f>
        <v>7364.8</v>
      </c>
    </row>
    <row r="782" spans="1:7" ht="15">
      <c r="A782" s="77" t="s">
        <v>305</v>
      </c>
      <c r="B782" s="95"/>
      <c r="C782" s="95" t="s">
        <v>181</v>
      </c>
      <c r="D782" s="95" t="s">
        <v>36</v>
      </c>
      <c r="E782" s="95" t="s">
        <v>405</v>
      </c>
      <c r="F782" s="95"/>
      <c r="G782" s="96">
        <f>G783</f>
        <v>7364.8</v>
      </c>
    </row>
    <row r="783" spans="1:7" ht="30">
      <c r="A783" s="77" t="s">
        <v>264</v>
      </c>
      <c r="B783" s="95"/>
      <c r="C783" s="95" t="s">
        <v>181</v>
      </c>
      <c r="D783" s="95" t="s">
        <v>36</v>
      </c>
      <c r="E783" s="95" t="s">
        <v>405</v>
      </c>
      <c r="F783" s="95" t="s">
        <v>128</v>
      </c>
      <c r="G783" s="96">
        <v>7364.8</v>
      </c>
    </row>
    <row r="784" spans="1:7" ht="15" hidden="1">
      <c r="A784" s="64" t="s">
        <v>305</v>
      </c>
      <c r="B784" s="57"/>
      <c r="C784" s="57" t="s">
        <v>181</v>
      </c>
      <c r="D784" s="57" t="s">
        <v>36</v>
      </c>
      <c r="E784" s="57" t="s">
        <v>405</v>
      </c>
      <c r="F784" s="57"/>
      <c r="G784" s="65">
        <f>G785</f>
        <v>0</v>
      </c>
    </row>
    <row r="785" spans="1:7" ht="15" hidden="1">
      <c r="A785" s="64" t="s">
        <v>309</v>
      </c>
      <c r="B785" s="57"/>
      <c r="C785" s="57" t="s">
        <v>181</v>
      </c>
      <c r="D785" s="57" t="s">
        <v>36</v>
      </c>
      <c r="E785" s="57" t="s">
        <v>405</v>
      </c>
      <c r="F785" s="57" t="s">
        <v>128</v>
      </c>
      <c r="G785" s="65"/>
    </row>
    <row r="786" spans="1:7" ht="15">
      <c r="A786" s="64" t="s">
        <v>199</v>
      </c>
      <c r="B786" s="57"/>
      <c r="C786" s="95" t="s">
        <v>181</v>
      </c>
      <c r="D786" s="95" t="s">
        <v>46</v>
      </c>
      <c r="E786" s="57"/>
      <c r="F786" s="57"/>
      <c r="G786" s="65">
        <f>SUM(G787)</f>
        <v>10966.1</v>
      </c>
    </row>
    <row r="787" spans="1:7" ht="30">
      <c r="A787" s="64" t="s">
        <v>789</v>
      </c>
      <c r="B787" s="57"/>
      <c r="C787" s="57" t="s">
        <v>181</v>
      </c>
      <c r="D787" s="57" t="s">
        <v>46</v>
      </c>
      <c r="E787" s="57" t="s">
        <v>628</v>
      </c>
      <c r="F787" s="57"/>
      <c r="G787" s="65">
        <f>G788+G795+G800</f>
        <v>10966.1</v>
      </c>
    </row>
    <row r="788" spans="1:7" ht="30">
      <c r="A788" s="64" t="s">
        <v>629</v>
      </c>
      <c r="B788" s="57"/>
      <c r="C788" s="57" t="s">
        <v>181</v>
      </c>
      <c r="D788" s="57" t="s">
        <v>46</v>
      </c>
      <c r="E788" s="57" t="s">
        <v>630</v>
      </c>
      <c r="F788" s="57"/>
      <c r="G788" s="65">
        <f>+G789</f>
        <v>7585.7</v>
      </c>
    </row>
    <row r="789" spans="1:7" ht="45">
      <c r="A789" s="64" t="s">
        <v>556</v>
      </c>
      <c r="B789" s="57"/>
      <c r="C789" s="57" t="s">
        <v>181</v>
      </c>
      <c r="D789" s="57" t="s">
        <v>46</v>
      </c>
      <c r="E789" s="57" t="s">
        <v>631</v>
      </c>
      <c r="F789" s="57"/>
      <c r="G789" s="65">
        <f>G790</f>
        <v>7585.7</v>
      </c>
    </row>
    <row r="790" spans="1:7" ht="15">
      <c r="A790" s="64" t="s">
        <v>632</v>
      </c>
      <c r="B790" s="57"/>
      <c r="C790" s="57" t="s">
        <v>181</v>
      </c>
      <c r="D790" s="57" t="s">
        <v>46</v>
      </c>
      <c r="E790" s="57" t="s">
        <v>633</v>
      </c>
      <c r="F790" s="57"/>
      <c r="G790" s="65">
        <f>G791+G793</f>
        <v>7585.7</v>
      </c>
    </row>
    <row r="791" spans="1:7" ht="45">
      <c r="A791" s="64" t="s">
        <v>819</v>
      </c>
      <c r="B791" s="57"/>
      <c r="C791" s="57" t="s">
        <v>181</v>
      </c>
      <c r="D791" s="57" t="s">
        <v>46</v>
      </c>
      <c r="E791" s="57" t="s">
        <v>820</v>
      </c>
      <c r="F791" s="57"/>
      <c r="G791" s="65">
        <f>G792</f>
        <v>1585.7</v>
      </c>
    </row>
    <row r="792" spans="1:7" ht="30">
      <c r="A792" s="64" t="s">
        <v>74</v>
      </c>
      <c r="B792" s="57"/>
      <c r="C792" s="57" t="s">
        <v>181</v>
      </c>
      <c r="D792" s="57" t="s">
        <v>46</v>
      </c>
      <c r="E792" s="57" t="s">
        <v>820</v>
      </c>
      <c r="F792" s="57" t="s">
        <v>128</v>
      </c>
      <c r="G792" s="65">
        <v>1585.7</v>
      </c>
    </row>
    <row r="793" spans="1:7" ht="30">
      <c r="A793" s="64" t="s">
        <v>821</v>
      </c>
      <c r="B793" s="57"/>
      <c r="C793" s="57" t="s">
        <v>181</v>
      </c>
      <c r="D793" s="57" t="s">
        <v>46</v>
      </c>
      <c r="E793" s="57" t="s">
        <v>822</v>
      </c>
      <c r="F793" s="57"/>
      <c r="G793" s="65">
        <f>G794</f>
        <v>6000</v>
      </c>
    </row>
    <row r="794" spans="1:7" ht="30">
      <c r="A794" s="64" t="s">
        <v>74</v>
      </c>
      <c r="B794" s="57"/>
      <c r="C794" s="57" t="s">
        <v>181</v>
      </c>
      <c r="D794" s="57" t="s">
        <v>46</v>
      </c>
      <c r="E794" s="57" t="s">
        <v>822</v>
      </c>
      <c r="F794" s="57" t="s">
        <v>128</v>
      </c>
      <c r="G794" s="65">
        <v>6000</v>
      </c>
    </row>
    <row r="795" spans="1:7" ht="15">
      <c r="A795" s="64" t="s">
        <v>634</v>
      </c>
      <c r="B795" s="57"/>
      <c r="C795" s="57" t="s">
        <v>181</v>
      </c>
      <c r="D795" s="57" t="s">
        <v>46</v>
      </c>
      <c r="E795" s="57" t="s">
        <v>635</v>
      </c>
      <c r="F795" s="57"/>
      <c r="G795" s="65">
        <f>G796</f>
        <v>880.4</v>
      </c>
    </row>
    <row r="796" spans="1:7" ht="45">
      <c r="A796" s="64" t="s">
        <v>556</v>
      </c>
      <c r="B796" s="57"/>
      <c r="C796" s="57" t="s">
        <v>181</v>
      </c>
      <c r="D796" s="57" t="s">
        <v>46</v>
      </c>
      <c r="E796" s="57" t="s">
        <v>636</v>
      </c>
      <c r="F796" s="57"/>
      <c r="G796" s="65">
        <f>G797</f>
        <v>880.4</v>
      </c>
    </row>
    <row r="797" spans="1:7" ht="15">
      <c r="A797" s="64" t="s">
        <v>632</v>
      </c>
      <c r="B797" s="57"/>
      <c r="C797" s="57" t="s">
        <v>181</v>
      </c>
      <c r="D797" s="57" t="s">
        <v>46</v>
      </c>
      <c r="E797" s="57" t="s">
        <v>637</v>
      </c>
      <c r="F797" s="57"/>
      <c r="G797" s="65">
        <f>G798</f>
        <v>880.4</v>
      </c>
    </row>
    <row r="798" spans="1:7" ht="30">
      <c r="A798" s="64" t="s">
        <v>823</v>
      </c>
      <c r="B798" s="57"/>
      <c r="C798" s="57" t="s">
        <v>181</v>
      </c>
      <c r="D798" s="57" t="s">
        <v>46</v>
      </c>
      <c r="E798" s="57" t="s">
        <v>824</v>
      </c>
      <c r="F798" s="57"/>
      <c r="G798" s="65">
        <f>G799</f>
        <v>880.4</v>
      </c>
    </row>
    <row r="799" spans="1:7" ht="30">
      <c r="A799" s="64" t="s">
        <v>74</v>
      </c>
      <c r="B799" s="57"/>
      <c r="C799" s="57" t="s">
        <v>181</v>
      </c>
      <c r="D799" s="57" t="s">
        <v>46</v>
      </c>
      <c r="E799" s="57" t="s">
        <v>824</v>
      </c>
      <c r="F799" s="57" t="s">
        <v>128</v>
      </c>
      <c r="G799" s="65">
        <v>880.4</v>
      </c>
    </row>
    <row r="800" spans="1:7" ht="15">
      <c r="A800" s="64" t="s">
        <v>825</v>
      </c>
      <c r="B800" s="57"/>
      <c r="C800" s="57" t="s">
        <v>181</v>
      </c>
      <c r="D800" s="57" t="s">
        <v>46</v>
      </c>
      <c r="E800" s="57" t="s">
        <v>676</v>
      </c>
      <c r="F800" s="57"/>
      <c r="G800" s="65">
        <f>G801</f>
        <v>2500</v>
      </c>
    </row>
    <row r="801" spans="1:7" ht="45">
      <c r="A801" s="64" t="s">
        <v>556</v>
      </c>
      <c r="B801" s="57"/>
      <c r="C801" s="57" t="s">
        <v>181</v>
      </c>
      <c r="D801" s="57" t="s">
        <v>46</v>
      </c>
      <c r="E801" s="57" t="s">
        <v>677</v>
      </c>
      <c r="F801" s="57"/>
      <c r="G801" s="65">
        <f>G802</f>
        <v>2500</v>
      </c>
    </row>
    <row r="802" spans="1:7" ht="30">
      <c r="A802" s="72" t="s">
        <v>826</v>
      </c>
      <c r="B802" s="94"/>
      <c r="C802" s="57" t="s">
        <v>181</v>
      </c>
      <c r="D802" s="57" t="s">
        <v>46</v>
      </c>
      <c r="E802" s="104" t="s">
        <v>827</v>
      </c>
      <c r="F802" s="57"/>
      <c r="G802" s="65">
        <f>G803</f>
        <v>2500</v>
      </c>
    </row>
    <row r="803" spans="1:7" ht="30">
      <c r="A803" s="64" t="s">
        <v>74</v>
      </c>
      <c r="B803" s="94"/>
      <c r="C803" s="57" t="s">
        <v>181</v>
      </c>
      <c r="D803" s="57" t="s">
        <v>46</v>
      </c>
      <c r="E803" s="104" t="s">
        <v>827</v>
      </c>
      <c r="F803" s="57" t="s">
        <v>128</v>
      </c>
      <c r="G803" s="65">
        <v>2500</v>
      </c>
    </row>
    <row r="804" spans="1:7" ht="15">
      <c r="A804" s="77" t="s">
        <v>200</v>
      </c>
      <c r="B804" s="95"/>
      <c r="C804" s="95" t="s">
        <v>181</v>
      </c>
      <c r="D804" s="95" t="s">
        <v>56</v>
      </c>
      <c r="E804" s="95"/>
      <c r="F804" s="95"/>
      <c r="G804" s="96">
        <f>SUM(G805)</f>
        <v>2545.2</v>
      </c>
    </row>
    <row r="805" spans="1:7" ht="30">
      <c r="A805" s="64" t="s">
        <v>789</v>
      </c>
      <c r="B805" s="57"/>
      <c r="C805" s="57" t="s">
        <v>181</v>
      </c>
      <c r="D805" s="57" t="s">
        <v>56</v>
      </c>
      <c r="E805" s="57" t="s">
        <v>628</v>
      </c>
      <c r="F805" s="57"/>
      <c r="G805" s="65">
        <f>G806</f>
        <v>2545.2</v>
      </c>
    </row>
    <row r="806" spans="1:7" ht="15">
      <c r="A806" s="64" t="s">
        <v>825</v>
      </c>
      <c r="B806" s="57"/>
      <c r="C806" s="57" t="s">
        <v>181</v>
      </c>
      <c r="D806" s="57" t="s">
        <v>56</v>
      </c>
      <c r="E806" s="57" t="s">
        <v>676</v>
      </c>
      <c r="F806" s="57"/>
      <c r="G806" s="65">
        <f>G807</f>
        <v>2545.2</v>
      </c>
    </row>
    <row r="807" spans="1:7" ht="45">
      <c r="A807" s="64" t="s">
        <v>556</v>
      </c>
      <c r="B807" s="57"/>
      <c r="C807" s="57" t="s">
        <v>181</v>
      </c>
      <c r="D807" s="57" t="s">
        <v>56</v>
      </c>
      <c r="E807" s="57" t="s">
        <v>677</v>
      </c>
      <c r="F807" s="57"/>
      <c r="G807" s="65">
        <f>G808+G811</f>
        <v>2545.2</v>
      </c>
    </row>
    <row r="808" spans="1:7" ht="15">
      <c r="A808" s="64" t="s">
        <v>632</v>
      </c>
      <c r="B808" s="57"/>
      <c r="C808" s="57" t="s">
        <v>181</v>
      </c>
      <c r="D808" s="57" t="s">
        <v>56</v>
      </c>
      <c r="E808" s="57" t="s">
        <v>678</v>
      </c>
      <c r="F808" s="57"/>
      <c r="G808" s="65">
        <f>+G810</f>
        <v>1718.2</v>
      </c>
    </row>
    <row r="809" spans="1:7" ht="15">
      <c r="A809" s="64" t="s">
        <v>828</v>
      </c>
      <c r="B809" s="57"/>
      <c r="C809" s="57" t="s">
        <v>181</v>
      </c>
      <c r="D809" s="57" t="s">
        <v>56</v>
      </c>
      <c r="E809" s="57" t="s">
        <v>829</v>
      </c>
      <c r="F809" s="57"/>
      <c r="G809" s="65">
        <f>G810</f>
        <v>1718.2</v>
      </c>
    </row>
    <row r="810" spans="1:7" ht="36.75" customHeight="1">
      <c r="A810" s="64" t="s">
        <v>74</v>
      </c>
      <c r="B810" s="57"/>
      <c r="C810" s="57" t="s">
        <v>181</v>
      </c>
      <c r="D810" s="57" t="s">
        <v>56</v>
      </c>
      <c r="E810" s="57" t="s">
        <v>829</v>
      </c>
      <c r="F810" s="57" t="s">
        <v>128</v>
      </c>
      <c r="G810" s="65">
        <v>1718.2</v>
      </c>
    </row>
    <row r="811" spans="1:7" ht="45">
      <c r="A811" s="64" t="s">
        <v>830</v>
      </c>
      <c r="B811" s="57"/>
      <c r="C811" s="57" t="s">
        <v>181</v>
      </c>
      <c r="D811" s="57" t="s">
        <v>56</v>
      </c>
      <c r="E811" s="104" t="s">
        <v>695</v>
      </c>
      <c r="F811" s="94"/>
      <c r="G811" s="65">
        <f>G812</f>
        <v>827</v>
      </c>
    </row>
    <row r="812" spans="1:7" ht="30">
      <c r="A812" s="64" t="s">
        <v>74</v>
      </c>
      <c r="B812" s="57"/>
      <c r="C812" s="57" t="s">
        <v>181</v>
      </c>
      <c r="D812" s="57" t="s">
        <v>56</v>
      </c>
      <c r="E812" s="104" t="s">
        <v>695</v>
      </c>
      <c r="F812" s="57" t="s">
        <v>128</v>
      </c>
      <c r="G812" s="65">
        <v>827</v>
      </c>
    </row>
    <row r="813" spans="1:7" s="63" customFormat="1" ht="14.25">
      <c r="A813" s="59" t="s">
        <v>406</v>
      </c>
      <c r="B813" s="60" t="s">
        <v>407</v>
      </c>
      <c r="C813" s="61"/>
      <c r="D813" s="61"/>
      <c r="E813" s="105"/>
      <c r="F813" s="61"/>
      <c r="G813" s="62">
        <f>G814+G1036</f>
        <v>2025018.2000000002</v>
      </c>
    </row>
    <row r="814" spans="1:7" ht="15">
      <c r="A814" s="64" t="s">
        <v>118</v>
      </c>
      <c r="B814" s="57"/>
      <c r="C814" s="57" t="s">
        <v>119</v>
      </c>
      <c r="D814" s="57"/>
      <c r="E814" s="57"/>
      <c r="F814" s="57"/>
      <c r="G814" s="65">
        <f>G815+G871+G945+G960+G1006</f>
        <v>1965259.6</v>
      </c>
    </row>
    <row r="815" spans="1:7" ht="15">
      <c r="A815" s="64" t="s">
        <v>191</v>
      </c>
      <c r="B815" s="57"/>
      <c r="C815" s="57" t="s">
        <v>119</v>
      </c>
      <c r="D815" s="57" t="s">
        <v>36</v>
      </c>
      <c r="E815" s="57"/>
      <c r="F815" s="57"/>
      <c r="G815" s="65">
        <f>G832+G816+G828+G866</f>
        <v>768493.3</v>
      </c>
    </row>
    <row r="816" spans="1:7" ht="30">
      <c r="A816" s="64" t="s">
        <v>560</v>
      </c>
      <c r="B816" s="57"/>
      <c r="C816" s="57" t="s">
        <v>119</v>
      </c>
      <c r="D816" s="57" t="s">
        <v>36</v>
      </c>
      <c r="E816" s="106" t="s">
        <v>561</v>
      </c>
      <c r="F816" s="73"/>
      <c r="G816" s="65">
        <f>G823+G817</f>
        <v>506140.6</v>
      </c>
    </row>
    <row r="817" spans="1:7" ht="45">
      <c r="A817" s="77" t="s">
        <v>556</v>
      </c>
      <c r="B817" s="57"/>
      <c r="C817" s="57" t="s">
        <v>119</v>
      </c>
      <c r="D817" s="57" t="s">
        <v>36</v>
      </c>
      <c r="E817" s="106" t="s">
        <v>686</v>
      </c>
      <c r="F817" s="73"/>
      <c r="G817" s="65">
        <f>SUM(G818+G820)</f>
        <v>1363.3</v>
      </c>
    </row>
    <row r="818" spans="1:7" ht="45" hidden="1">
      <c r="A818" s="64" t="s">
        <v>688</v>
      </c>
      <c r="B818" s="57"/>
      <c r="C818" s="57" t="s">
        <v>119</v>
      </c>
      <c r="D818" s="57" t="s">
        <v>36</v>
      </c>
      <c r="E818" s="106" t="s">
        <v>687</v>
      </c>
      <c r="F818" s="73"/>
      <c r="G818" s="65">
        <f>SUM(G819)</f>
        <v>0</v>
      </c>
    </row>
    <row r="819" spans="1:7" ht="30" hidden="1">
      <c r="A819" s="77" t="s">
        <v>264</v>
      </c>
      <c r="B819" s="57"/>
      <c r="C819" s="57" t="s">
        <v>119</v>
      </c>
      <c r="D819" s="57" t="s">
        <v>36</v>
      </c>
      <c r="E819" s="106" t="s">
        <v>687</v>
      </c>
      <c r="F819" s="73">
        <v>600</v>
      </c>
      <c r="G819" s="65"/>
    </row>
    <row r="820" spans="1:7" ht="75">
      <c r="A820" s="77" t="s">
        <v>845</v>
      </c>
      <c r="B820" s="107"/>
      <c r="C820" s="95" t="s">
        <v>453</v>
      </c>
      <c r="D820" s="95" t="s">
        <v>36</v>
      </c>
      <c r="E820" s="108" t="s">
        <v>846</v>
      </c>
      <c r="F820" s="109"/>
      <c r="G820" s="96">
        <f>SUM(G821:G822)</f>
        <v>1363.3</v>
      </c>
    </row>
    <row r="821" spans="1:7" ht="30">
      <c r="A821" s="77" t="s">
        <v>54</v>
      </c>
      <c r="B821" s="107"/>
      <c r="C821" s="95" t="s">
        <v>453</v>
      </c>
      <c r="D821" s="95" t="s">
        <v>36</v>
      </c>
      <c r="E821" s="108" t="s">
        <v>846</v>
      </c>
      <c r="F821" s="109">
        <v>200</v>
      </c>
      <c r="G821" s="96">
        <v>1200</v>
      </c>
    </row>
    <row r="822" spans="1:7" ht="30">
      <c r="A822" s="77" t="s">
        <v>264</v>
      </c>
      <c r="B822" s="107"/>
      <c r="C822" s="95" t="s">
        <v>453</v>
      </c>
      <c r="D822" s="95" t="s">
        <v>36</v>
      </c>
      <c r="E822" s="108" t="s">
        <v>846</v>
      </c>
      <c r="F822" s="109">
        <v>600</v>
      </c>
      <c r="G822" s="96">
        <f>54+54+55.3</f>
        <v>163.3</v>
      </c>
    </row>
    <row r="823" spans="1:7" ht="75">
      <c r="A823" s="64" t="s">
        <v>562</v>
      </c>
      <c r="B823" s="57"/>
      <c r="C823" s="57" t="s">
        <v>119</v>
      </c>
      <c r="D823" s="57" t="s">
        <v>36</v>
      </c>
      <c r="E823" s="106" t="s">
        <v>563</v>
      </c>
      <c r="F823" s="73"/>
      <c r="G823" s="65">
        <f>G824</f>
        <v>504777.3</v>
      </c>
    </row>
    <row r="824" spans="1:7" ht="45">
      <c r="A824" s="64" t="s">
        <v>564</v>
      </c>
      <c r="B824" s="57"/>
      <c r="C824" s="57" t="s">
        <v>119</v>
      </c>
      <c r="D824" s="57" t="s">
        <v>36</v>
      </c>
      <c r="E824" s="106" t="s">
        <v>565</v>
      </c>
      <c r="F824" s="73"/>
      <c r="G824" s="65">
        <f>G825+G826+G827</f>
        <v>504777.3</v>
      </c>
    </row>
    <row r="825" spans="1:7" ht="45">
      <c r="A825" s="64" t="s">
        <v>53</v>
      </c>
      <c r="B825" s="57"/>
      <c r="C825" s="57" t="s">
        <v>119</v>
      </c>
      <c r="D825" s="57" t="s">
        <v>36</v>
      </c>
      <c r="E825" s="110" t="s">
        <v>565</v>
      </c>
      <c r="F825" s="57" t="s">
        <v>93</v>
      </c>
      <c r="G825" s="65">
        <v>63623.9</v>
      </c>
    </row>
    <row r="826" spans="1:7" ht="30">
      <c r="A826" s="64" t="s">
        <v>54</v>
      </c>
      <c r="B826" s="57"/>
      <c r="C826" s="57" t="s">
        <v>119</v>
      </c>
      <c r="D826" s="57" t="s">
        <v>36</v>
      </c>
      <c r="E826" s="110" t="s">
        <v>565</v>
      </c>
      <c r="F826" s="57" t="s">
        <v>95</v>
      </c>
      <c r="G826" s="65">
        <v>1622.4</v>
      </c>
    </row>
    <row r="827" spans="1:7" ht="30">
      <c r="A827" s="64" t="s">
        <v>264</v>
      </c>
      <c r="B827" s="57"/>
      <c r="C827" s="57" t="s">
        <v>119</v>
      </c>
      <c r="D827" s="57" t="s">
        <v>36</v>
      </c>
      <c r="E827" s="110" t="s">
        <v>565</v>
      </c>
      <c r="F827" s="57" t="s">
        <v>128</v>
      </c>
      <c r="G827" s="65">
        <v>439531</v>
      </c>
    </row>
    <row r="828" spans="1:7" ht="30" hidden="1">
      <c r="A828" s="64" t="s">
        <v>847</v>
      </c>
      <c r="B828" s="93"/>
      <c r="C828" s="57" t="s">
        <v>119</v>
      </c>
      <c r="D828" s="57" t="s">
        <v>36</v>
      </c>
      <c r="E828" s="111" t="s">
        <v>848</v>
      </c>
      <c r="F828" s="57"/>
      <c r="G828" s="65">
        <f>G829</f>
        <v>0</v>
      </c>
    </row>
    <row r="829" spans="1:7" ht="45" hidden="1">
      <c r="A829" s="64" t="s">
        <v>556</v>
      </c>
      <c r="B829" s="93"/>
      <c r="C829" s="57" t="s">
        <v>119</v>
      </c>
      <c r="D829" s="57" t="s">
        <v>36</v>
      </c>
      <c r="E829" s="111" t="s">
        <v>849</v>
      </c>
      <c r="F829" s="57"/>
      <c r="G829" s="65">
        <f>G830</f>
        <v>0</v>
      </c>
    </row>
    <row r="830" spans="1:7" ht="30" hidden="1">
      <c r="A830" s="64" t="s">
        <v>850</v>
      </c>
      <c r="B830" s="93"/>
      <c r="C830" s="57" t="s">
        <v>119</v>
      </c>
      <c r="D830" s="57" t="s">
        <v>36</v>
      </c>
      <c r="E830" s="111" t="s">
        <v>851</v>
      </c>
      <c r="F830" s="57"/>
      <c r="G830" s="65">
        <f>G831</f>
        <v>0</v>
      </c>
    </row>
    <row r="831" spans="1:7" ht="30" hidden="1">
      <c r="A831" s="64" t="s">
        <v>127</v>
      </c>
      <c r="B831" s="93"/>
      <c r="C831" s="57" t="s">
        <v>119</v>
      </c>
      <c r="D831" s="57" t="s">
        <v>36</v>
      </c>
      <c r="E831" s="111" t="s">
        <v>851</v>
      </c>
      <c r="F831" s="57" t="s">
        <v>128</v>
      </c>
      <c r="G831" s="65"/>
    </row>
    <row r="832" spans="1:7" ht="30">
      <c r="A832" s="64" t="s">
        <v>778</v>
      </c>
      <c r="B832" s="57"/>
      <c r="C832" s="57" t="s">
        <v>119</v>
      </c>
      <c r="D832" s="57" t="s">
        <v>36</v>
      </c>
      <c r="E832" s="56" t="s">
        <v>408</v>
      </c>
      <c r="F832" s="57"/>
      <c r="G832" s="65">
        <f>G833+G846+G849+G858+G862</f>
        <v>262322.7</v>
      </c>
    </row>
    <row r="833" spans="1:7" ht="15">
      <c r="A833" s="64" t="s">
        <v>37</v>
      </c>
      <c r="B833" s="57"/>
      <c r="C833" s="57" t="s">
        <v>119</v>
      </c>
      <c r="D833" s="57" t="s">
        <v>36</v>
      </c>
      <c r="E833" s="58" t="s">
        <v>409</v>
      </c>
      <c r="F833" s="57"/>
      <c r="G833" s="65">
        <f>SUM(G842+G844)+G834+G839</f>
        <v>1778.9</v>
      </c>
    </row>
    <row r="834" spans="1:7" ht="15">
      <c r="A834" s="64" t="s">
        <v>416</v>
      </c>
      <c r="B834" s="57"/>
      <c r="C834" s="57" t="s">
        <v>119</v>
      </c>
      <c r="D834" s="57" t="s">
        <v>36</v>
      </c>
      <c r="E834" s="92" t="s">
        <v>566</v>
      </c>
      <c r="F834" s="57"/>
      <c r="G834" s="65">
        <f>SUM(G835:G838)</f>
        <v>1648.9</v>
      </c>
    </row>
    <row r="835" spans="1:7" ht="45" hidden="1">
      <c r="A835" s="64" t="s">
        <v>53</v>
      </c>
      <c r="B835" s="57"/>
      <c r="C835" s="57" t="s">
        <v>119</v>
      </c>
      <c r="D835" s="57" t="s">
        <v>36</v>
      </c>
      <c r="E835" s="92" t="s">
        <v>566</v>
      </c>
      <c r="F835" s="57" t="s">
        <v>93</v>
      </c>
      <c r="G835" s="65"/>
    </row>
    <row r="836" spans="1:7" ht="25.5" customHeight="1">
      <c r="A836" s="64" t="s">
        <v>54</v>
      </c>
      <c r="B836" s="57"/>
      <c r="C836" s="57" t="s">
        <v>119</v>
      </c>
      <c r="D836" s="57" t="s">
        <v>36</v>
      </c>
      <c r="E836" s="92" t="s">
        <v>566</v>
      </c>
      <c r="F836" s="57" t="s">
        <v>95</v>
      </c>
      <c r="G836" s="65">
        <v>309</v>
      </c>
    </row>
    <row r="837" spans="1:7" ht="26.25" customHeight="1">
      <c r="A837" s="64" t="s">
        <v>44</v>
      </c>
      <c r="B837" s="57"/>
      <c r="C837" s="57" t="s">
        <v>119</v>
      </c>
      <c r="D837" s="57" t="s">
        <v>36</v>
      </c>
      <c r="E837" s="92" t="s">
        <v>566</v>
      </c>
      <c r="F837" s="57" t="s">
        <v>103</v>
      </c>
      <c r="G837" s="65">
        <v>16.1</v>
      </c>
    </row>
    <row r="838" spans="1:7" ht="30">
      <c r="A838" s="64" t="s">
        <v>264</v>
      </c>
      <c r="B838" s="57"/>
      <c r="C838" s="57" t="s">
        <v>119</v>
      </c>
      <c r="D838" s="57" t="s">
        <v>36</v>
      </c>
      <c r="E838" s="92" t="s">
        <v>566</v>
      </c>
      <c r="F838" s="57" t="s">
        <v>128</v>
      </c>
      <c r="G838" s="65">
        <v>1323.8</v>
      </c>
    </row>
    <row r="839" spans="1:7" ht="75">
      <c r="A839" s="77" t="s">
        <v>852</v>
      </c>
      <c r="B839" s="95"/>
      <c r="C839" s="95" t="s">
        <v>119</v>
      </c>
      <c r="D839" s="95" t="s">
        <v>36</v>
      </c>
      <c r="E839" s="92" t="s">
        <v>853</v>
      </c>
      <c r="F839" s="95"/>
      <c r="G839" s="96">
        <f>G841+G840</f>
        <v>130</v>
      </c>
    </row>
    <row r="840" spans="1:7" ht="30">
      <c r="A840" s="77" t="s">
        <v>54</v>
      </c>
      <c r="B840" s="95"/>
      <c r="C840" s="95" t="s">
        <v>119</v>
      </c>
      <c r="D840" s="95" t="s">
        <v>36</v>
      </c>
      <c r="E840" s="108" t="s">
        <v>853</v>
      </c>
      <c r="F840" s="95" t="s">
        <v>95</v>
      </c>
      <c r="G840" s="96">
        <v>60</v>
      </c>
    </row>
    <row r="841" spans="1:7" ht="30">
      <c r="A841" s="77" t="s">
        <v>74</v>
      </c>
      <c r="B841" s="95"/>
      <c r="C841" s="95" t="s">
        <v>119</v>
      </c>
      <c r="D841" s="95" t="s">
        <v>36</v>
      </c>
      <c r="E841" s="108" t="s">
        <v>853</v>
      </c>
      <c r="F841" s="95" t="s">
        <v>128</v>
      </c>
      <c r="G841" s="96">
        <v>70</v>
      </c>
    </row>
    <row r="842" spans="1:7" ht="30" hidden="1">
      <c r="A842" s="64" t="s">
        <v>410</v>
      </c>
      <c r="B842" s="57"/>
      <c r="C842" s="57" t="s">
        <v>119</v>
      </c>
      <c r="D842" s="57" t="s">
        <v>36</v>
      </c>
      <c r="E842" s="56" t="s">
        <v>411</v>
      </c>
      <c r="F842" s="57"/>
      <c r="G842" s="65">
        <f>G843</f>
        <v>0</v>
      </c>
    </row>
    <row r="843" spans="1:7" ht="15" hidden="1">
      <c r="A843" s="64" t="s">
        <v>44</v>
      </c>
      <c r="B843" s="57"/>
      <c r="C843" s="57" t="s">
        <v>119</v>
      </c>
      <c r="D843" s="57" t="s">
        <v>36</v>
      </c>
      <c r="E843" s="56" t="s">
        <v>411</v>
      </c>
      <c r="F843" s="57" t="s">
        <v>103</v>
      </c>
      <c r="G843" s="65"/>
    </row>
    <row r="844" spans="1:7" ht="75" hidden="1">
      <c r="A844" s="64" t="s">
        <v>412</v>
      </c>
      <c r="B844" s="57"/>
      <c r="C844" s="57" t="s">
        <v>119</v>
      </c>
      <c r="D844" s="57" t="s">
        <v>36</v>
      </c>
      <c r="E844" s="58" t="s">
        <v>413</v>
      </c>
      <c r="F844" s="57"/>
      <c r="G844" s="65">
        <f>G845</f>
        <v>0</v>
      </c>
    </row>
    <row r="845" spans="1:7" ht="30" hidden="1">
      <c r="A845" s="64" t="s">
        <v>74</v>
      </c>
      <c r="B845" s="57"/>
      <c r="C845" s="57" t="s">
        <v>119</v>
      </c>
      <c r="D845" s="57" t="s">
        <v>36</v>
      </c>
      <c r="E845" s="58" t="s">
        <v>413</v>
      </c>
      <c r="F845" s="57" t="s">
        <v>128</v>
      </c>
      <c r="G845" s="65"/>
    </row>
    <row r="846" spans="1:7" ht="45">
      <c r="A846" s="64" t="s">
        <v>28</v>
      </c>
      <c r="B846" s="57"/>
      <c r="C846" s="57" t="s">
        <v>119</v>
      </c>
      <c r="D846" s="57" t="s">
        <v>36</v>
      </c>
      <c r="E846" s="56" t="s">
        <v>414</v>
      </c>
      <c r="F846" s="57"/>
      <c r="G846" s="65">
        <f>SUM(G847)</f>
        <v>200927</v>
      </c>
    </row>
    <row r="847" spans="1:7" ht="15">
      <c r="A847" s="64" t="s">
        <v>416</v>
      </c>
      <c r="B847" s="57"/>
      <c r="C847" s="57" t="s">
        <v>119</v>
      </c>
      <c r="D847" s="57" t="s">
        <v>36</v>
      </c>
      <c r="E847" s="56" t="s">
        <v>417</v>
      </c>
      <c r="F847" s="57"/>
      <c r="G847" s="65">
        <f>G848</f>
        <v>200927</v>
      </c>
    </row>
    <row r="848" spans="1:7" ht="30">
      <c r="A848" s="64" t="s">
        <v>74</v>
      </c>
      <c r="B848" s="57"/>
      <c r="C848" s="57" t="s">
        <v>119</v>
      </c>
      <c r="D848" s="57" t="s">
        <v>36</v>
      </c>
      <c r="E848" s="56" t="s">
        <v>417</v>
      </c>
      <c r="F848" s="57" t="s">
        <v>128</v>
      </c>
      <c r="G848" s="65">
        <v>200927</v>
      </c>
    </row>
    <row r="849" spans="1:7" ht="15">
      <c r="A849" s="64" t="s">
        <v>159</v>
      </c>
      <c r="B849" s="57"/>
      <c r="C849" s="57" t="s">
        <v>119</v>
      </c>
      <c r="D849" s="57" t="s">
        <v>36</v>
      </c>
      <c r="E849" s="56" t="s">
        <v>470</v>
      </c>
      <c r="F849" s="57"/>
      <c r="G849" s="65">
        <f>SUM(G850)</f>
        <v>7096.1</v>
      </c>
    </row>
    <row r="850" spans="1:7" ht="15">
      <c r="A850" s="64" t="s">
        <v>416</v>
      </c>
      <c r="B850" s="57"/>
      <c r="C850" s="57" t="s">
        <v>119</v>
      </c>
      <c r="D850" s="57" t="s">
        <v>36</v>
      </c>
      <c r="E850" s="56" t="s">
        <v>649</v>
      </c>
      <c r="F850" s="57"/>
      <c r="G850" s="65">
        <f>SUM(G851+G853+G855)</f>
        <v>7096.1</v>
      </c>
    </row>
    <row r="851" spans="1:7" ht="15">
      <c r="A851" s="64" t="s">
        <v>418</v>
      </c>
      <c r="B851" s="57"/>
      <c r="C851" s="57" t="s">
        <v>119</v>
      </c>
      <c r="D851" s="57" t="s">
        <v>36</v>
      </c>
      <c r="E851" s="56" t="s">
        <v>419</v>
      </c>
      <c r="F851" s="57"/>
      <c r="G851" s="65">
        <f>G852</f>
        <v>200</v>
      </c>
    </row>
    <row r="852" spans="1:7" ht="30">
      <c r="A852" s="64" t="s">
        <v>74</v>
      </c>
      <c r="B852" s="57"/>
      <c r="C852" s="57" t="s">
        <v>119</v>
      </c>
      <c r="D852" s="57" t="s">
        <v>36</v>
      </c>
      <c r="E852" s="56" t="s">
        <v>419</v>
      </c>
      <c r="F852" s="57" t="s">
        <v>128</v>
      </c>
      <c r="G852" s="65">
        <v>200</v>
      </c>
    </row>
    <row r="853" spans="1:7" ht="15">
      <c r="A853" s="64" t="s">
        <v>420</v>
      </c>
      <c r="B853" s="57"/>
      <c r="C853" s="57" t="s">
        <v>119</v>
      </c>
      <c r="D853" s="57" t="s">
        <v>36</v>
      </c>
      <c r="E853" s="56" t="s">
        <v>421</v>
      </c>
      <c r="F853" s="57"/>
      <c r="G853" s="65">
        <f>G854</f>
        <v>50</v>
      </c>
    </row>
    <row r="854" spans="1:7" ht="30">
      <c r="A854" s="64" t="s">
        <v>74</v>
      </c>
      <c r="B854" s="57"/>
      <c r="C854" s="57" t="s">
        <v>119</v>
      </c>
      <c r="D854" s="57" t="s">
        <v>36</v>
      </c>
      <c r="E854" s="56" t="s">
        <v>421</v>
      </c>
      <c r="F854" s="57" t="s">
        <v>128</v>
      </c>
      <c r="G854" s="65">
        <v>50</v>
      </c>
    </row>
    <row r="855" spans="1:7" ht="15">
      <c r="A855" s="64" t="s">
        <v>422</v>
      </c>
      <c r="B855" s="57"/>
      <c r="C855" s="57" t="s">
        <v>119</v>
      </c>
      <c r="D855" s="57" t="s">
        <v>36</v>
      </c>
      <c r="E855" s="56" t="s">
        <v>423</v>
      </c>
      <c r="F855" s="57"/>
      <c r="G855" s="65">
        <f>G856</f>
        <v>6846.1</v>
      </c>
    </row>
    <row r="856" spans="1:7" ht="30">
      <c r="A856" s="64" t="s">
        <v>74</v>
      </c>
      <c r="B856" s="57"/>
      <c r="C856" s="57" t="s">
        <v>119</v>
      </c>
      <c r="D856" s="57" t="s">
        <v>36</v>
      </c>
      <c r="E856" s="56" t="s">
        <v>423</v>
      </c>
      <c r="F856" s="57" t="s">
        <v>128</v>
      </c>
      <c r="G856" s="65">
        <v>6846.1</v>
      </c>
    </row>
    <row r="857" spans="1:7" ht="15">
      <c r="A857" s="64" t="s">
        <v>47</v>
      </c>
      <c r="B857" s="57"/>
      <c r="C857" s="57" t="s">
        <v>119</v>
      </c>
      <c r="D857" s="57" t="s">
        <v>36</v>
      </c>
      <c r="E857" s="56" t="s">
        <v>424</v>
      </c>
      <c r="F857" s="57"/>
      <c r="G857" s="65">
        <f>SUM(G858)</f>
        <v>44873.7</v>
      </c>
    </row>
    <row r="858" spans="1:7" ht="15">
      <c r="A858" s="64" t="s">
        <v>416</v>
      </c>
      <c r="B858" s="56"/>
      <c r="C858" s="57" t="s">
        <v>119</v>
      </c>
      <c r="D858" s="57" t="s">
        <v>36</v>
      </c>
      <c r="E858" s="56" t="s">
        <v>425</v>
      </c>
      <c r="F858" s="57"/>
      <c r="G858" s="65">
        <f>G859+G860+G861</f>
        <v>44873.7</v>
      </c>
    </row>
    <row r="859" spans="1:7" ht="45">
      <c r="A859" s="67" t="s">
        <v>53</v>
      </c>
      <c r="B859" s="57"/>
      <c r="C859" s="57" t="s">
        <v>119</v>
      </c>
      <c r="D859" s="57" t="s">
        <v>36</v>
      </c>
      <c r="E859" s="56" t="s">
        <v>425</v>
      </c>
      <c r="F859" s="57" t="s">
        <v>93</v>
      </c>
      <c r="G859" s="65">
        <v>14294.4</v>
      </c>
    </row>
    <row r="860" spans="1:7" ht="30">
      <c r="A860" s="64" t="s">
        <v>54</v>
      </c>
      <c r="B860" s="57"/>
      <c r="C860" s="57" t="s">
        <v>119</v>
      </c>
      <c r="D860" s="57" t="s">
        <v>36</v>
      </c>
      <c r="E860" s="56" t="s">
        <v>425</v>
      </c>
      <c r="F860" s="57" t="s">
        <v>95</v>
      </c>
      <c r="G860" s="65">
        <v>28811.2</v>
      </c>
    </row>
    <row r="861" spans="1:7" ht="15">
      <c r="A861" s="64" t="s">
        <v>24</v>
      </c>
      <c r="B861" s="57"/>
      <c r="C861" s="57" t="s">
        <v>119</v>
      </c>
      <c r="D861" s="57" t="s">
        <v>36</v>
      </c>
      <c r="E861" s="56" t="s">
        <v>425</v>
      </c>
      <c r="F861" s="57" t="s">
        <v>100</v>
      </c>
      <c r="G861" s="65">
        <v>1768.1</v>
      </c>
    </row>
    <row r="862" spans="1:7" ht="30">
      <c r="A862" s="64" t="s">
        <v>426</v>
      </c>
      <c r="B862" s="57"/>
      <c r="C862" s="57" t="s">
        <v>119</v>
      </c>
      <c r="D862" s="57" t="s">
        <v>36</v>
      </c>
      <c r="E862" s="56" t="s">
        <v>427</v>
      </c>
      <c r="F862" s="57"/>
      <c r="G862" s="65">
        <f>G863</f>
        <v>7647</v>
      </c>
    </row>
    <row r="863" spans="1:7" ht="15">
      <c r="A863" s="64" t="s">
        <v>37</v>
      </c>
      <c r="B863" s="57"/>
      <c r="C863" s="57" t="s">
        <v>119</v>
      </c>
      <c r="D863" s="57" t="s">
        <v>36</v>
      </c>
      <c r="E863" s="56" t="s">
        <v>428</v>
      </c>
      <c r="F863" s="57"/>
      <c r="G863" s="65">
        <f>SUM(G864:G865)</f>
        <v>7647</v>
      </c>
    </row>
    <row r="864" spans="1:7" ht="30">
      <c r="A864" s="64" t="s">
        <v>54</v>
      </c>
      <c r="B864" s="57"/>
      <c r="C864" s="57" t="s">
        <v>119</v>
      </c>
      <c r="D864" s="57" t="s">
        <v>36</v>
      </c>
      <c r="E864" s="56" t="s">
        <v>428</v>
      </c>
      <c r="F864" s="57" t="s">
        <v>95</v>
      </c>
      <c r="G864" s="65">
        <v>598.7</v>
      </c>
    </row>
    <row r="865" spans="1:7" ht="30">
      <c r="A865" s="64" t="s">
        <v>74</v>
      </c>
      <c r="B865" s="57"/>
      <c r="C865" s="57" t="s">
        <v>119</v>
      </c>
      <c r="D865" s="57" t="s">
        <v>36</v>
      </c>
      <c r="E865" s="56" t="s">
        <v>428</v>
      </c>
      <c r="F865" s="57" t="s">
        <v>128</v>
      </c>
      <c r="G865" s="65">
        <v>7048.3</v>
      </c>
    </row>
    <row r="866" spans="1:7" ht="30">
      <c r="A866" s="64" t="s">
        <v>774</v>
      </c>
      <c r="B866" s="93"/>
      <c r="C866" s="57" t="s">
        <v>119</v>
      </c>
      <c r="D866" s="57" t="s">
        <v>36</v>
      </c>
      <c r="E866" s="111" t="s">
        <v>18</v>
      </c>
      <c r="F866" s="57"/>
      <c r="G866" s="65">
        <f>G869</f>
        <v>30</v>
      </c>
    </row>
    <row r="867" spans="1:7" ht="15">
      <c r="A867" s="64" t="s">
        <v>88</v>
      </c>
      <c r="B867" s="93"/>
      <c r="C867" s="57" t="s">
        <v>119</v>
      </c>
      <c r="D867" s="57" t="s">
        <v>36</v>
      </c>
      <c r="E867" s="111" t="s">
        <v>70</v>
      </c>
      <c r="F867" s="57"/>
      <c r="G867" s="65">
        <f>G868</f>
        <v>30</v>
      </c>
    </row>
    <row r="868" spans="1:7" ht="15">
      <c r="A868" s="64" t="s">
        <v>37</v>
      </c>
      <c r="B868" s="57"/>
      <c r="C868" s="57" t="s">
        <v>119</v>
      </c>
      <c r="D868" s="57" t="s">
        <v>36</v>
      </c>
      <c r="E868" s="111" t="s">
        <v>619</v>
      </c>
      <c r="F868" s="57"/>
      <c r="G868" s="65">
        <f>G869</f>
        <v>30</v>
      </c>
    </row>
    <row r="869" spans="1:7" ht="30">
      <c r="A869" s="64" t="s">
        <v>854</v>
      </c>
      <c r="B869" s="57"/>
      <c r="C869" s="57" t="s">
        <v>119</v>
      </c>
      <c r="D869" s="57" t="s">
        <v>36</v>
      </c>
      <c r="E869" s="92" t="s">
        <v>855</v>
      </c>
      <c r="F869" s="58"/>
      <c r="G869" s="65">
        <f>G870</f>
        <v>30</v>
      </c>
    </row>
    <row r="870" spans="1:7" ht="30">
      <c r="A870" s="64" t="s">
        <v>127</v>
      </c>
      <c r="B870" s="57"/>
      <c r="C870" s="57" t="s">
        <v>119</v>
      </c>
      <c r="D870" s="57" t="s">
        <v>36</v>
      </c>
      <c r="E870" s="92" t="s">
        <v>855</v>
      </c>
      <c r="F870" s="58">
        <v>600</v>
      </c>
      <c r="G870" s="65">
        <v>30</v>
      </c>
    </row>
    <row r="871" spans="1:7" ht="15">
      <c r="A871" s="64" t="s">
        <v>192</v>
      </c>
      <c r="B871" s="57"/>
      <c r="C871" s="57" t="s">
        <v>119</v>
      </c>
      <c r="D871" s="57" t="s">
        <v>46</v>
      </c>
      <c r="E871" s="58"/>
      <c r="F871" s="57"/>
      <c r="G871" s="65">
        <f>G893+G872+G939</f>
        <v>1046409.4</v>
      </c>
    </row>
    <row r="872" spans="1:7" ht="30">
      <c r="A872" s="64" t="s">
        <v>804</v>
      </c>
      <c r="B872" s="57"/>
      <c r="C872" s="57" t="s">
        <v>119</v>
      </c>
      <c r="D872" s="57" t="s">
        <v>46</v>
      </c>
      <c r="E872" s="106" t="s">
        <v>230</v>
      </c>
      <c r="F872" s="73"/>
      <c r="G872" s="65">
        <f>G883+G873</f>
        <v>792731.7000000001</v>
      </c>
    </row>
    <row r="873" spans="1:7" ht="45">
      <c r="A873" s="77" t="s">
        <v>556</v>
      </c>
      <c r="B873" s="57"/>
      <c r="C873" s="57" t="s">
        <v>119</v>
      </c>
      <c r="D873" s="57" t="s">
        <v>46</v>
      </c>
      <c r="E873" s="106" t="s">
        <v>689</v>
      </c>
      <c r="F873" s="73"/>
      <c r="G873" s="65">
        <f>SUM(G874)+G877+G881+G879</f>
        <v>4946.400000000001</v>
      </c>
    </row>
    <row r="874" spans="1:7" ht="30">
      <c r="A874" s="64" t="s">
        <v>691</v>
      </c>
      <c r="B874" s="57"/>
      <c r="C874" s="57" t="s">
        <v>119</v>
      </c>
      <c r="D874" s="57" t="s">
        <v>46</v>
      </c>
      <c r="E874" s="106" t="s">
        <v>690</v>
      </c>
      <c r="F874" s="73"/>
      <c r="G874" s="65">
        <f>SUM(G875:G876)</f>
        <v>2927.3</v>
      </c>
    </row>
    <row r="875" spans="1:7" ht="30">
      <c r="A875" s="64" t="s">
        <v>54</v>
      </c>
      <c r="B875" s="57"/>
      <c r="C875" s="57" t="s">
        <v>119</v>
      </c>
      <c r="D875" s="57" t="s">
        <v>46</v>
      </c>
      <c r="E875" s="106" t="s">
        <v>690</v>
      </c>
      <c r="F875" s="57" t="s">
        <v>95</v>
      </c>
      <c r="G875" s="65">
        <v>1372.9</v>
      </c>
    </row>
    <row r="876" spans="1:7" ht="30">
      <c r="A876" s="64" t="s">
        <v>74</v>
      </c>
      <c r="B876" s="57"/>
      <c r="C876" s="57" t="s">
        <v>119</v>
      </c>
      <c r="D876" s="57" t="s">
        <v>46</v>
      </c>
      <c r="E876" s="106" t="s">
        <v>690</v>
      </c>
      <c r="F876" s="57" t="s">
        <v>128</v>
      </c>
      <c r="G876" s="65">
        <v>1554.4</v>
      </c>
    </row>
    <row r="877" spans="1:7" ht="30">
      <c r="A877" s="64" t="s">
        <v>874</v>
      </c>
      <c r="B877" s="57"/>
      <c r="C877" s="57" t="s">
        <v>119</v>
      </c>
      <c r="D877" s="57" t="s">
        <v>46</v>
      </c>
      <c r="E877" s="106" t="s">
        <v>708</v>
      </c>
      <c r="F877" s="57"/>
      <c r="G877" s="65">
        <f>SUM(G878)</f>
        <v>1435.5</v>
      </c>
    </row>
    <row r="878" spans="1:7" ht="30">
      <c r="A878" s="64" t="s">
        <v>74</v>
      </c>
      <c r="B878" s="57"/>
      <c r="C878" s="57" t="s">
        <v>119</v>
      </c>
      <c r="D878" s="57" t="s">
        <v>46</v>
      </c>
      <c r="E878" s="106" t="s">
        <v>708</v>
      </c>
      <c r="F878" s="57" t="s">
        <v>128</v>
      </c>
      <c r="G878" s="65">
        <v>1435.5</v>
      </c>
    </row>
    <row r="879" spans="1:7" ht="75">
      <c r="A879" s="77" t="s">
        <v>856</v>
      </c>
      <c r="B879" s="107"/>
      <c r="C879" s="95" t="s">
        <v>119</v>
      </c>
      <c r="D879" s="95" t="s">
        <v>46</v>
      </c>
      <c r="E879" s="112" t="s">
        <v>857</v>
      </c>
      <c r="F879" s="95"/>
      <c r="G879" s="96">
        <f>G880</f>
        <v>583.6</v>
      </c>
    </row>
    <row r="880" spans="1:7" ht="30">
      <c r="A880" s="77" t="s">
        <v>54</v>
      </c>
      <c r="B880" s="107"/>
      <c r="C880" s="95" t="s">
        <v>119</v>
      </c>
      <c r="D880" s="95" t="s">
        <v>46</v>
      </c>
      <c r="E880" s="112" t="s">
        <v>857</v>
      </c>
      <c r="F880" s="95" t="s">
        <v>95</v>
      </c>
      <c r="G880" s="96">
        <v>583.6</v>
      </c>
    </row>
    <row r="881" spans="1:7" ht="45" hidden="1">
      <c r="A881" s="64" t="s">
        <v>709</v>
      </c>
      <c r="B881" s="57"/>
      <c r="C881" s="57" t="s">
        <v>119</v>
      </c>
      <c r="D881" s="57" t="s">
        <v>46</v>
      </c>
      <c r="E881" s="106" t="s">
        <v>710</v>
      </c>
      <c r="F881" s="57"/>
      <c r="G881" s="65">
        <f>SUM(G882)</f>
        <v>0</v>
      </c>
    </row>
    <row r="882" spans="1:7" ht="30" hidden="1">
      <c r="A882" s="64" t="s">
        <v>54</v>
      </c>
      <c r="B882" s="57"/>
      <c r="C882" s="57" t="s">
        <v>119</v>
      </c>
      <c r="D882" s="57" t="s">
        <v>46</v>
      </c>
      <c r="E882" s="106" t="s">
        <v>710</v>
      </c>
      <c r="F882" s="57" t="s">
        <v>95</v>
      </c>
      <c r="G882" s="65"/>
    </row>
    <row r="883" spans="1:7" ht="75">
      <c r="A883" s="64" t="s">
        <v>295</v>
      </c>
      <c r="B883" s="57"/>
      <c r="C883" s="57" t="s">
        <v>119</v>
      </c>
      <c r="D883" s="57" t="s">
        <v>46</v>
      </c>
      <c r="E883" s="110" t="s">
        <v>232</v>
      </c>
      <c r="F883" s="57"/>
      <c r="G883" s="65">
        <f>G884+G886+G889</f>
        <v>787785.3</v>
      </c>
    </row>
    <row r="884" spans="1:7" ht="30">
      <c r="A884" s="64" t="s">
        <v>567</v>
      </c>
      <c r="B884" s="57"/>
      <c r="C884" s="57" t="s">
        <v>119</v>
      </c>
      <c r="D884" s="57" t="s">
        <v>46</v>
      </c>
      <c r="E884" s="110" t="s">
        <v>568</v>
      </c>
      <c r="F884" s="57"/>
      <c r="G884" s="65">
        <f>G885</f>
        <v>6950.5</v>
      </c>
    </row>
    <row r="885" spans="1:7" ht="30">
      <c r="A885" s="64" t="s">
        <v>127</v>
      </c>
      <c r="B885" s="57"/>
      <c r="C885" s="57" t="s">
        <v>119</v>
      </c>
      <c r="D885" s="57" t="s">
        <v>46</v>
      </c>
      <c r="E885" s="110" t="s">
        <v>568</v>
      </c>
      <c r="F885" s="57" t="s">
        <v>128</v>
      </c>
      <c r="G885" s="65">
        <v>6950.5</v>
      </c>
    </row>
    <row r="886" spans="1:7" ht="75">
      <c r="A886" s="64" t="s">
        <v>569</v>
      </c>
      <c r="B886" s="57"/>
      <c r="C886" s="57" t="s">
        <v>119</v>
      </c>
      <c r="D886" s="57" t="s">
        <v>46</v>
      </c>
      <c r="E886" s="110" t="s">
        <v>570</v>
      </c>
      <c r="F886" s="57"/>
      <c r="G886" s="65">
        <f>G887+G888</f>
        <v>47421.3</v>
      </c>
    </row>
    <row r="887" spans="1:7" ht="45">
      <c r="A887" s="67" t="s">
        <v>53</v>
      </c>
      <c r="B887" s="57"/>
      <c r="C887" s="57" t="s">
        <v>119</v>
      </c>
      <c r="D887" s="57" t="s">
        <v>46</v>
      </c>
      <c r="E887" s="110" t="s">
        <v>570</v>
      </c>
      <c r="F887" s="57" t="s">
        <v>93</v>
      </c>
      <c r="G887" s="65">
        <v>44163</v>
      </c>
    </row>
    <row r="888" spans="1:7" ht="30">
      <c r="A888" s="64" t="s">
        <v>54</v>
      </c>
      <c r="B888" s="57"/>
      <c r="C888" s="57" t="s">
        <v>119</v>
      </c>
      <c r="D888" s="57" t="s">
        <v>46</v>
      </c>
      <c r="E888" s="110" t="s">
        <v>570</v>
      </c>
      <c r="F888" s="57" t="s">
        <v>95</v>
      </c>
      <c r="G888" s="65">
        <v>3258.3</v>
      </c>
    </row>
    <row r="889" spans="1:7" ht="60">
      <c r="A889" s="64" t="s">
        <v>571</v>
      </c>
      <c r="B889" s="57"/>
      <c r="C889" s="57" t="s">
        <v>119</v>
      </c>
      <c r="D889" s="57" t="s">
        <v>46</v>
      </c>
      <c r="E889" s="110" t="s">
        <v>572</v>
      </c>
      <c r="F889" s="57"/>
      <c r="G889" s="65">
        <f>G890+G891+G892</f>
        <v>733413.5</v>
      </c>
    </row>
    <row r="890" spans="1:7" ht="45">
      <c r="A890" s="64" t="s">
        <v>53</v>
      </c>
      <c r="B890" s="57"/>
      <c r="C890" s="57" t="s">
        <v>119</v>
      </c>
      <c r="D890" s="57" t="s">
        <v>46</v>
      </c>
      <c r="E890" s="110" t="s">
        <v>572</v>
      </c>
      <c r="F890" s="57" t="s">
        <v>93</v>
      </c>
      <c r="G890" s="65">
        <v>315942.7</v>
      </c>
    </row>
    <row r="891" spans="1:7" ht="30">
      <c r="A891" s="64" t="s">
        <v>54</v>
      </c>
      <c r="B891" s="57"/>
      <c r="C891" s="57" t="s">
        <v>119</v>
      </c>
      <c r="D891" s="57" t="s">
        <v>46</v>
      </c>
      <c r="E891" s="110" t="s">
        <v>572</v>
      </c>
      <c r="F891" s="57" t="s">
        <v>95</v>
      </c>
      <c r="G891" s="65">
        <v>3891</v>
      </c>
    </row>
    <row r="892" spans="1:7" ht="30">
      <c r="A892" s="64" t="s">
        <v>127</v>
      </c>
      <c r="B892" s="57"/>
      <c r="C892" s="57" t="s">
        <v>119</v>
      </c>
      <c r="D892" s="57" t="s">
        <v>46</v>
      </c>
      <c r="E892" s="110" t="s">
        <v>572</v>
      </c>
      <c r="F892" s="57" t="s">
        <v>128</v>
      </c>
      <c r="G892" s="65">
        <v>413579.8</v>
      </c>
    </row>
    <row r="893" spans="1:7" ht="30">
      <c r="A893" s="64" t="s">
        <v>778</v>
      </c>
      <c r="B893" s="57"/>
      <c r="C893" s="57" t="s">
        <v>119</v>
      </c>
      <c r="D893" s="57" t="s">
        <v>46</v>
      </c>
      <c r="E893" s="56" t="s">
        <v>408</v>
      </c>
      <c r="F893" s="57"/>
      <c r="G893" s="65">
        <f>G894+G914+G917+G925+G935</f>
        <v>253460.69999999998</v>
      </c>
    </row>
    <row r="894" spans="1:7" ht="15">
      <c r="A894" s="64" t="s">
        <v>37</v>
      </c>
      <c r="B894" s="57"/>
      <c r="C894" s="57" t="s">
        <v>119</v>
      </c>
      <c r="D894" s="57" t="s">
        <v>46</v>
      </c>
      <c r="E894" s="58" t="s">
        <v>409</v>
      </c>
      <c r="F894" s="58"/>
      <c r="G894" s="65">
        <f>G900+G907+G910+G895+G903+G912+G905</f>
        <v>10707.300000000001</v>
      </c>
    </row>
    <row r="895" spans="1:7" ht="15">
      <c r="A895" s="64" t="s">
        <v>434</v>
      </c>
      <c r="B895" s="57"/>
      <c r="C895" s="57" t="s">
        <v>119</v>
      </c>
      <c r="D895" s="57" t="s">
        <v>46</v>
      </c>
      <c r="E895" s="92" t="s">
        <v>573</v>
      </c>
      <c r="F895" s="58"/>
      <c r="G895" s="65">
        <f>SUM(G896:G899)</f>
        <v>2258.3</v>
      </c>
    </row>
    <row r="896" spans="1:7" ht="45" hidden="1">
      <c r="A896" s="64" t="s">
        <v>53</v>
      </c>
      <c r="B896" s="57"/>
      <c r="C896" s="57" t="s">
        <v>119</v>
      </c>
      <c r="D896" s="57" t="s">
        <v>46</v>
      </c>
      <c r="E896" s="92" t="s">
        <v>573</v>
      </c>
      <c r="F896" s="58">
        <v>100</v>
      </c>
      <c r="G896" s="65"/>
    </row>
    <row r="897" spans="1:7" ht="30">
      <c r="A897" s="64" t="s">
        <v>54</v>
      </c>
      <c r="B897" s="57"/>
      <c r="C897" s="57" t="s">
        <v>119</v>
      </c>
      <c r="D897" s="57" t="s">
        <v>46</v>
      </c>
      <c r="E897" s="92" t="s">
        <v>573</v>
      </c>
      <c r="F897" s="58">
        <v>200</v>
      </c>
      <c r="G897" s="65">
        <v>1085.3</v>
      </c>
    </row>
    <row r="898" spans="1:7" ht="15">
      <c r="A898" s="64" t="s">
        <v>44</v>
      </c>
      <c r="B898" s="57"/>
      <c r="C898" s="57" t="s">
        <v>119</v>
      </c>
      <c r="D898" s="57" t="s">
        <v>46</v>
      </c>
      <c r="E898" s="92" t="s">
        <v>573</v>
      </c>
      <c r="F898" s="58">
        <v>300</v>
      </c>
      <c r="G898" s="65">
        <v>40</v>
      </c>
    </row>
    <row r="899" spans="1:7" ht="30">
      <c r="A899" s="64" t="s">
        <v>74</v>
      </c>
      <c r="B899" s="57"/>
      <c r="C899" s="57" t="s">
        <v>119</v>
      </c>
      <c r="D899" s="57" t="s">
        <v>46</v>
      </c>
      <c r="E899" s="92" t="s">
        <v>573</v>
      </c>
      <c r="F899" s="58">
        <v>600</v>
      </c>
      <c r="G899" s="65">
        <v>1133</v>
      </c>
    </row>
    <row r="900" spans="1:7" ht="30">
      <c r="A900" s="64" t="s">
        <v>429</v>
      </c>
      <c r="B900" s="57"/>
      <c r="C900" s="57" t="s">
        <v>119</v>
      </c>
      <c r="D900" s="57" t="s">
        <v>46</v>
      </c>
      <c r="E900" s="58" t="s">
        <v>430</v>
      </c>
      <c r="F900" s="58"/>
      <c r="G900" s="65">
        <f>G901+G902</f>
        <v>104.3</v>
      </c>
    </row>
    <row r="901" spans="1:7" ht="30">
      <c r="A901" s="64" t="s">
        <v>54</v>
      </c>
      <c r="B901" s="57"/>
      <c r="C901" s="57" t="s">
        <v>119</v>
      </c>
      <c r="D901" s="57" t="s">
        <v>46</v>
      </c>
      <c r="E901" s="58" t="s">
        <v>430</v>
      </c>
      <c r="F901" s="58">
        <v>200</v>
      </c>
      <c r="G901" s="65">
        <v>96</v>
      </c>
    </row>
    <row r="902" spans="1:7" ht="31.5" customHeight="1">
      <c r="A902" s="64" t="s">
        <v>74</v>
      </c>
      <c r="B902" s="57"/>
      <c r="C902" s="57" t="s">
        <v>119</v>
      </c>
      <c r="D902" s="57" t="s">
        <v>46</v>
      </c>
      <c r="E902" s="58" t="s">
        <v>430</v>
      </c>
      <c r="F902" s="58">
        <v>600</v>
      </c>
      <c r="G902" s="65">
        <v>8.3</v>
      </c>
    </row>
    <row r="903" spans="1:7" ht="18.75" customHeight="1">
      <c r="A903" s="64" t="s">
        <v>441</v>
      </c>
      <c r="B903" s="57"/>
      <c r="C903" s="57" t="s">
        <v>119</v>
      </c>
      <c r="D903" s="57" t="s">
        <v>46</v>
      </c>
      <c r="E903" s="92" t="s">
        <v>574</v>
      </c>
      <c r="F903" s="58"/>
      <c r="G903" s="65">
        <f>G904</f>
        <v>14.7</v>
      </c>
    </row>
    <row r="904" spans="1:7" ht="30">
      <c r="A904" s="64" t="s">
        <v>54</v>
      </c>
      <c r="B904" s="57"/>
      <c r="C904" s="57" t="s">
        <v>453</v>
      </c>
      <c r="D904" s="57" t="s">
        <v>46</v>
      </c>
      <c r="E904" s="92" t="s">
        <v>574</v>
      </c>
      <c r="F904" s="58">
        <v>200</v>
      </c>
      <c r="G904" s="65">
        <v>14.7</v>
      </c>
    </row>
    <row r="905" spans="1:7" ht="75">
      <c r="A905" s="77" t="s">
        <v>858</v>
      </c>
      <c r="B905" s="95"/>
      <c r="C905" s="95" t="s">
        <v>119</v>
      </c>
      <c r="D905" s="95" t="s">
        <v>46</v>
      </c>
      <c r="E905" s="108" t="s">
        <v>859</v>
      </c>
      <c r="F905" s="109"/>
      <c r="G905" s="96">
        <f>G906</f>
        <v>30</v>
      </c>
    </row>
    <row r="906" spans="1:7" ht="30">
      <c r="A906" s="77" t="s">
        <v>54</v>
      </c>
      <c r="B906" s="95"/>
      <c r="C906" s="95" t="s">
        <v>119</v>
      </c>
      <c r="D906" s="95" t="s">
        <v>46</v>
      </c>
      <c r="E906" s="108" t="s">
        <v>859</v>
      </c>
      <c r="F906" s="109">
        <v>200</v>
      </c>
      <c r="G906" s="96">
        <v>30</v>
      </c>
    </row>
    <row r="907" spans="1:7" ht="45">
      <c r="A907" s="64" t="s">
        <v>871</v>
      </c>
      <c r="B907" s="57"/>
      <c r="C907" s="57" t="s">
        <v>119</v>
      </c>
      <c r="D907" s="57" t="s">
        <v>46</v>
      </c>
      <c r="E907" s="58" t="s">
        <v>431</v>
      </c>
      <c r="F907" s="58"/>
      <c r="G907" s="65">
        <f>G908+G909</f>
        <v>8000</v>
      </c>
    </row>
    <row r="908" spans="1:7" ht="30">
      <c r="A908" s="64" t="s">
        <v>54</v>
      </c>
      <c r="B908" s="57"/>
      <c r="C908" s="57" t="s">
        <v>119</v>
      </c>
      <c r="D908" s="57" t="s">
        <v>46</v>
      </c>
      <c r="E908" s="58" t="s">
        <v>431</v>
      </c>
      <c r="F908" s="58">
        <v>200</v>
      </c>
      <c r="G908" s="65">
        <v>3687.5</v>
      </c>
    </row>
    <row r="909" spans="1:7" ht="30">
      <c r="A909" s="64" t="s">
        <v>74</v>
      </c>
      <c r="B909" s="57"/>
      <c r="C909" s="57" t="s">
        <v>119</v>
      </c>
      <c r="D909" s="57" t="s">
        <v>46</v>
      </c>
      <c r="E909" s="58" t="s">
        <v>431</v>
      </c>
      <c r="F909" s="58">
        <v>600</v>
      </c>
      <c r="G909" s="65">
        <v>4312.5</v>
      </c>
    </row>
    <row r="910" spans="1:7" ht="45" hidden="1">
      <c r="A910" s="64" t="s">
        <v>432</v>
      </c>
      <c r="B910" s="57"/>
      <c r="C910" s="57" t="s">
        <v>119</v>
      </c>
      <c r="D910" s="57" t="s">
        <v>46</v>
      </c>
      <c r="E910" s="58" t="s">
        <v>433</v>
      </c>
      <c r="F910" s="58"/>
      <c r="G910" s="65">
        <f>G911</f>
        <v>0</v>
      </c>
    </row>
    <row r="911" spans="1:7" ht="30" hidden="1">
      <c r="A911" s="64" t="s">
        <v>54</v>
      </c>
      <c r="B911" s="57"/>
      <c r="C911" s="57" t="s">
        <v>119</v>
      </c>
      <c r="D911" s="57" t="s">
        <v>46</v>
      </c>
      <c r="E911" s="58" t="s">
        <v>433</v>
      </c>
      <c r="F911" s="58">
        <v>200</v>
      </c>
      <c r="G911" s="65"/>
    </row>
    <row r="912" spans="1:7" ht="30">
      <c r="A912" s="64" t="s">
        <v>597</v>
      </c>
      <c r="B912" s="57"/>
      <c r="C912" s="57" t="s">
        <v>453</v>
      </c>
      <c r="D912" s="57" t="s">
        <v>46</v>
      </c>
      <c r="E912" s="92" t="s">
        <v>598</v>
      </c>
      <c r="F912" s="58"/>
      <c r="G912" s="65">
        <f>G913</f>
        <v>300</v>
      </c>
    </row>
    <row r="913" spans="1:7" ht="30">
      <c r="A913" s="64" t="s">
        <v>74</v>
      </c>
      <c r="B913" s="57"/>
      <c r="C913" s="57" t="s">
        <v>453</v>
      </c>
      <c r="D913" s="57" t="s">
        <v>46</v>
      </c>
      <c r="E913" s="92" t="s">
        <v>598</v>
      </c>
      <c r="F913" s="58">
        <v>600</v>
      </c>
      <c r="G913" s="65">
        <v>300</v>
      </c>
    </row>
    <row r="914" spans="1:7" ht="45">
      <c r="A914" s="64" t="s">
        <v>28</v>
      </c>
      <c r="B914" s="57"/>
      <c r="C914" s="57" t="s">
        <v>119</v>
      </c>
      <c r="D914" s="57" t="s">
        <v>46</v>
      </c>
      <c r="E914" s="58" t="s">
        <v>414</v>
      </c>
      <c r="F914" s="57"/>
      <c r="G914" s="65">
        <f>SUM(G915)</f>
        <v>121927.5</v>
      </c>
    </row>
    <row r="915" spans="1:7" ht="15">
      <c r="A915" s="64" t="s">
        <v>434</v>
      </c>
      <c r="B915" s="57"/>
      <c r="C915" s="57" t="s">
        <v>119</v>
      </c>
      <c r="D915" s="57" t="s">
        <v>46</v>
      </c>
      <c r="E915" s="58" t="s">
        <v>435</v>
      </c>
      <c r="F915" s="57"/>
      <c r="G915" s="65">
        <f>G916</f>
        <v>121927.5</v>
      </c>
    </row>
    <row r="916" spans="1:7" ht="30">
      <c r="A916" s="64" t="s">
        <v>74</v>
      </c>
      <c r="B916" s="57"/>
      <c r="C916" s="57" t="s">
        <v>119</v>
      </c>
      <c r="D916" s="57" t="s">
        <v>46</v>
      </c>
      <c r="E916" s="58" t="s">
        <v>435</v>
      </c>
      <c r="F916" s="57" t="s">
        <v>128</v>
      </c>
      <c r="G916" s="65">
        <v>121927.5</v>
      </c>
    </row>
    <row r="917" spans="1:7" ht="15">
      <c r="A917" s="64" t="s">
        <v>159</v>
      </c>
      <c r="B917" s="57"/>
      <c r="C917" s="57" t="s">
        <v>119</v>
      </c>
      <c r="D917" s="57" t="s">
        <v>46</v>
      </c>
      <c r="E917" s="56" t="s">
        <v>470</v>
      </c>
      <c r="F917" s="57"/>
      <c r="G917" s="65">
        <f>SUM(G918)</f>
        <v>2759.9</v>
      </c>
    </row>
    <row r="918" spans="1:7" ht="15">
      <c r="A918" s="64" t="s">
        <v>434</v>
      </c>
      <c r="B918" s="57"/>
      <c r="C918" s="57" t="s">
        <v>119</v>
      </c>
      <c r="D918" s="57" t="s">
        <v>46</v>
      </c>
      <c r="E918" s="56" t="s">
        <v>436</v>
      </c>
      <c r="F918" s="57"/>
      <c r="G918" s="65">
        <f>G920+G922+G924</f>
        <v>2759.9</v>
      </c>
    </row>
    <row r="919" spans="1:7" ht="13.5" customHeight="1" hidden="1">
      <c r="A919" s="64" t="s">
        <v>418</v>
      </c>
      <c r="B919" s="57"/>
      <c r="C919" s="57" t="s">
        <v>119</v>
      </c>
      <c r="D919" s="57" t="s">
        <v>46</v>
      </c>
      <c r="E919" s="56" t="s">
        <v>437</v>
      </c>
      <c r="F919" s="57"/>
      <c r="G919" s="65">
        <f>G920</f>
        <v>0</v>
      </c>
    </row>
    <row r="920" spans="1:7" ht="30" hidden="1">
      <c r="A920" s="64" t="s">
        <v>74</v>
      </c>
      <c r="B920" s="57"/>
      <c r="C920" s="57" t="s">
        <v>119</v>
      </c>
      <c r="D920" s="57" t="s">
        <v>46</v>
      </c>
      <c r="E920" s="56" t="s">
        <v>437</v>
      </c>
      <c r="F920" s="57" t="s">
        <v>128</v>
      </c>
      <c r="G920" s="65"/>
    </row>
    <row r="921" spans="1:7" ht="15" hidden="1">
      <c r="A921" s="64" t="s">
        <v>420</v>
      </c>
      <c r="B921" s="57"/>
      <c r="C921" s="57" t="s">
        <v>119</v>
      </c>
      <c r="D921" s="57" t="s">
        <v>46</v>
      </c>
      <c r="E921" s="56" t="s">
        <v>438</v>
      </c>
      <c r="F921" s="57"/>
      <c r="G921" s="65">
        <f>G922</f>
        <v>0</v>
      </c>
    </row>
    <row r="922" spans="1:7" ht="30" hidden="1">
      <c r="A922" s="64" t="s">
        <v>74</v>
      </c>
      <c r="B922" s="57"/>
      <c r="C922" s="57" t="s">
        <v>119</v>
      </c>
      <c r="D922" s="57" t="s">
        <v>46</v>
      </c>
      <c r="E922" s="56" t="s">
        <v>438</v>
      </c>
      <c r="F922" s="57" t="s">
        <v>128</v>
      </c>
      <c r="G922" s="65"/>
    </row>
    <row r="923" spans="1:7" ht="16.5" customHeight="1">
      <c r="A923" s="64" t="s">
        <v>422</v>
      </c>
      <c r="B923" s="57"/>
      <c r="C923" s="57" t="s">
        <v>119</v>
      </c>
      <c r="D923" s="57" t="s">
        <v>46</v>
      </c>
      <c r="E923" s="56" t="s">
        <v>439</v>
      </c>
      <c r="F923" s="57"/>
      <c r="G923" s="65">
        <f>G924</f>
        <v>2759.9</v>
      </c>
    </row>
    <row r="924" spans="1:7" ht="30">
      <c r="A924" s="64" t="s">
        <v>74</v>
      </c>
      <c r="B924" s="57"/>
      <c r="C924" s="57" t="s">
        <v>119</v>
      </c>
      <c r="D924" s="57" t="s">
        <v>46</v>
      </c>
      <c r="E924" s="56" t="s">
        <v>439</v>
      </c>
      <c r="F924" s="57" t="s">
        <v>128</v>
      </c>
      <c r="G924" s="65">
        <v>2759.9</v>
      </c>
    </row>
    <row r="925" spans="1:7" ht="15">
      <c r="A925" s="64" t="s">
        <v>47</v>
      </c>
      <c r="B925" s="57"/>
      <c r="C925" s="57" t="s">
        <v>119</v>
      </c>
      <c r="D925" s="57" t="s">
        <v>46</v>
      </c>
      <c r="E925" s="56" t="s">
        <v>424</v>
      </c>
      <c r="F925" s="56"/>
      <c r="G925" s="65">
        <f>SUM(G926+G931)</f>
        <v>112435.6</v>
      </c>
    </row>
    <row r="926" spans="1:7" ht="15">
      <c r="A926" s="64" t="s">
        <v>434</v>
      </c>
      <c r="B926" s="57"/>
      <c r="C926" s="57" t="s">
        <v>119</v>
      </c>
      <c r="D926" s="57" t="s">
        <v>46</v>
      </c>
      <c r="E926" s="56" t="s">
        <v>440</v>
      </c>
      <c r="F926" s="56"/>
      <c r="G926" s="65">
        <f>G927+G928+G930+G929</f>
        <v>104125.3</v>
      </c>
    </row>
    <row r="927" spans="1:7" ht="45">
      <c r="A927" s="67" t="s">
        <v>53</v>
      </c>
      <c r="B927" s="57"/>
      <c r="C927" s="57" t="s">
        <v>119</v>
      </c>
      <c r="D927" s="57" t="s">
        <v>46</v>
      </c>
      <c r="E927" s="56" t="s">
        <v>440</v>
      </c>
      <c r="F927" s="57" t="s">
        <v>93</v>
      </c>
      <c r="G927" s="65">
        <v>42679.2</v>
      </c>
    </row>
    <row r="928" spans="1:7" ht="27.75" customHeight="1">
      <c r="A928" s="64" t="s">
        <v>54</v>
      </c>
      <c r="B928" s="57"/>
      <c r="C928" s="57" t="s">
        <v>119</v>
      </c>
      <c r="D928" s="57" t="s">
        <v>46</v>
      </c>
      <c r="E928" s="56" t="s">
        <v>440</v>
      </c>
      <c r="F928" s="57" t="s">
        <v>95</v>
      </c>
      <c r="G928" s="65">
        <v>48464.5</v>
      </c>
    </row>
    <row r="929" spans="1:7" ht="15" hidden="1">
      <c r="A929" s="64" t="s">
        <v>44</v>
      </c>
      <c r="B929" s="57"/>
      <c r="C929" s="57" t="s">
        <v>119</v>
      </c>
      <c r="D929" s="57" t="s">
        <v>46</v>
      </c>
      <c r="E929" s="56" t="s">
        <v>440</v>
      </c>
      <c r="F929" s="57" t="s">
        <v>103</v>
      </c>
      <c r="G929" s="65"/>
    </row>
    <row r="930" spans="1:7" ht="18" customHeight="1">
      <c r="A930" s="64" t="s">
        <v>24</v>
      </c>
      <c r="B930" s="57"/>
      <c r="C930" s="57" t="s">
        <v>119</v>
      </c>
      <c r="D930" s="57" t="s">
        <v>46</v>
      </c>
      <c r="E930" s="56" t="s">
        <v>440</v>
      </c>
      <c r="F930" s="57" t="s">
        <v>100</v>
      </c>
      <c r="G930" s="65">
        <v>12981.6</v>
      </c>
    </row>
    <row r="931" spans="1:7" ht="18" customHeight="1">
      <c r="A931" s="64" t="s">
        <v>441</v>
      </c>
      <c r="B931" s="57"/>
      <c r="C931" s="57" t="s">
        <v>119</v>
      </c>
      <c r="D931" s="57" t="s">
        <v>46</v>
      </c>
      <c r="E931" s="58" t="s">
        <v>442</v>
      </c>
      <c r="F931" s="58"/>
      <c r="G931" s="65">
        <f>G932+G933+G934</f>
        <v>8310.3</v>
      </c>
    </row>
    <row r="932" spans="1:7" ht="45">
      <c r="A932" s="67" t="s">
        <v>53</v>
      </c>
      <c r="B932" s="57"/>
      <c r="C932" s="57" t="s">
        <v>119</v>
      </c>
      <c r="D932" s="57" t="s">
        <v>46</v>
      </c>
      <c r="E932" s="58" t="s">
        <v>442</v>
      </c>
      <c r="F932" s="58">
        <v>100</v>
      </c>
      <c r="G932" s="65">
        <v>3632.2</v>
      </c>
    </row>
    <row r="933" spans="1:7" ht="30">
      <c r="A933" s="64" t="s">
        <v>54</v>
      </c>
      <c r="B933" s="57"/>
      <c r="C933" s="57" t="s">
        <v>119</v>
      </c>
      <c r="D933" s="57" t="s">
        <v>46</v>
      </c>
      <c r="E933" s="58" t="s">
        <v>442</v>
      </c>
      <c r="F933" s="58">
        <v>200</v>
      </c>
      <c r="G933" s="65">
        <v>3472.2</v>
      </c>
    </row>
    <row r="934" spans="1:7" ht="15">
      <c r="A934" s="64" t="s">
        <v>24</v>
      </c>
      <c r="B934" s="57"/>
      <c r="C934" s="57" t="s">
        <v>119</v>
      </c>
      <c r="D934" s="57" t="s">
        <v>46</v>
      </c>
      <c r="E934" s="58" t="s">
        <v>442</v>
      </c>
      <c r="F934" s="58">
        <v>800</v>
      </c>
      <c r="G934" s="65">
        <v>1205.9</v>
      </c>
    </row>
    <row r="935" spans="1:7" ht="30">
      <c r="A935" s="64" t="s">
        <v>426</v>
      </c>
      <c r="B935" s="57"/>
      <c r="C935" s="57" t="s">
        <v>119</v>
      </c>
      <c r="D935" s="57" t="s">
        <v>46</v>
      </c>
      <c r="E935" s="56" t="s">
        <v>427</v>
      </c>
      <c r="F935" s="57"/>
      <c r="G935" s="65">
        <f>G936</f>
        <v>5630.4</v>
      </c>
    </row>
    <row r="936" spans="1:7" ht="15">
      <c r="A936" s="64" t="s">
        <v>37</v>
      </c>
      <c r="B936" s="57"/>
      <c r="C936" s="57" t="s">
        <v>119</v>
      </c>
      <c r="D936" s="57" t="s">
        <v>46</v>
      </c>
      <c r="E936" s="56" t="s">
        <v>428</v>
      </c>
      <c r="F936" s="57"/>
      <c r="G936" s="65">
        <f>SUM(G937:G938)</f>
        <v>5630.4</v>
      </c>
    </row>
    <row r="937" spans="1:7" ht="30">
      <c r="A937" s="64" t="s">
        <v>54</v>
      </c>
      <c r="B937" s="57"/>
      <c r="C937" s="57" t="s">
        <v>119</v>
      </c>
      <c r="D937" s="57" t="s">
        <v>46</v>
      </c>
      <c r="E937" s="56" t="s">
        <v>428</v>
      </c>
      <c r="F937" s="57" t="s">
        <v>95</v>
      </c>
      <c r="G937" s="65">
        <v>4321.4</v>
      </c>
    </row>
    <row r="938" spans="1:7" ht="30">
      <c r="A938" s="64" t="s">
        <v>74</v>
      </c>
      <c r="B938" s="57"/>
      <c r="C938" s="57" t="s">
        <v>119</v>
      </c>
      <c r="D938" s="57" t="s">
        <v>46</v>
      </c>
      <c r="E938" s="56" t="s">
        <v>428</v>
      </c>
      <c r="F938" s="57" t="s">
        <v>128</v>
      </c>
      <c r="G938" s="65">
        <v>1309</v>
      </c>
    </row>
    <row r="939" spans="1:7" ht="30">
      <c r="A939" s="28" t="s">
        <v>774</v>
      </c>
      <c r="B939" s="113"/>
      <c r="C939" s="114" t="s">
        <v>119</v>
      </c>
      <c r="D939" s="114" t="s">
        <v>46</v>
      </c>
      <c r="E939" s="115" t="s">
        <v>18</v>
      </c>
      <c r="F939" s="114"/>
      <c r="G939" s="116">
        <f>G942</f>
        <v>217</v>
      </c>
    </row>
    <row r="940" spans="1:7" ht="15">
      <c r="A940" s="28" t="s">
        <v>88</v>
      </c>
      <c r="B940" s="114"/>
      <c r="C940" s="114" t="s">
        <v>119</v>
      </c>
      <c r="D940" s="114" t="s">
        <v>46</v>
      </c>
      <c r="E940" s="115" t="s">
        <v>70</v>
      </c>
      <c r="F940" s="114"/>
      <c r="G940" s="116">
        <f>G941</f>
        <v>217</v>
      </c>
    </row>
    <row r="941" spans="1:7" ht="15">
      <c r="A941" s="117" t="s">
        <v>37</v>
      </c>
      <c r="B941" s="114"/>
      <c r="C941" s="114" t="s">
        <v>119</v>
      </c>
      <c r="D941" s="114" t="s">
        <v>46</v>
      </c>
      <c r="E941" s="115" t="s">
        <v>619</v>
      </c>
      <c r="F941" s="114"/>
      <c r="G941" s="116">
        <f>G942</f>
        <v>217</v>
      </c>
    </row>
    <row r="942" spans="1:7" ht="15">
      <c r="A942" s="117" t="s">
        <v>39</v>
      </c>
      <c r="B942" s="114"/>
      <c r="C942" s="114" t="s">
        <v>119</v>
      </c>
      <c r="D942" s="114" t="s">
        <v>46</v>
      </c>
      <c r="E942" s="115" t="s">
        <v>620</v>
      </c>
      <c r="F942" s="114"/>
      <c r="G942" s="116">
        <f>G943+G944</f>
        <v>217</v>
      </c>
    </row>
    <row r="943" spans="1:7" ht="30">
      <c r="A943" s="117" t="s">
        <v>54</v>
      </c>
      <c r="B943" s="114"/>
      <c r="C943" s="114" t="s">
        <v>119</v>
      </c>
      <c r="D943" s="114" t="s">
        <v>46</v>
      </c>
      <c r="E943" s="115" t="s">
        <v>620</v>
      </c>
      <c r="F943" s="114" t="s">
        <v>95</v>
      </c>
      <c r="G943" s="116">
        <v>47</v>
      </c>
    </row>
    <row r="944" spans="1:7" ht="30">
      <c r="A944" s="117" t="s">
        <v>74</v>
      </c>
      <c r="B944" s="114"/>
      <c r="C944" s="114" t="s">
        <v>119</v>
      </c>
      <c r="D944" s="114" t="s">
        <v>46</v>
      </c>
      <c r="E944" s="115" t="s">
        <v>620</v>
      </c>
      <c r="F944" s="114" t="s">
        <v>128</v>
      </c>
      <c r="G944" s="116">
        <v>170</v>
      </c>
    </row>
    <row r="945" spans="1:7" ht="15">
      <c r="A945" s="64" t="s">
        <v>120</v>
      </c>
      <c r="B945" s="57"/>
      <c r="C945" s="57" t="s">
        <v>119</v>
      </c>
      <c r="D945" s="57" t="s">
        <v>56</v>
      </c>
      <c r="E945" s="57"/>
      <c r="F945" s="57"/>
      <c r="G945" s="65">
        <f>G946</f>
        <v>69893.7</v>
      </c>
    </row>
    <row r="946" spans="1:7" ht="30">
      <c r="A946" s="64" t="s">
        <v>778</v>
      </c>
      <c r="B946" s="57"/>
      <c r="C946" s="57" t="s">
        <v>119</v>
      </c>
      <c r="D946" s="57" t="s">
        <v>56</v>
      </c>
      <c r="E946" s="111" t="s">
        <v>408</v>
      </c>
      <c r="F946" s="57"/>
      <c r="G946" s="65">
        <f>G950+G947+G957+G953</f>
        <v>69893.7</v>
      </c>
    </row>
    <row r="947" spans="1:7" ht="15">
      <c r="A947" s="64" t="s">
        <v>37</v>
      </c>
      <c r="B947" s="57"/>
      <c r="C947" s="57" t="s">
        <v>119</v>
      </c>
      <c r="D947" s="57" t="s">
        <v>56</v>
      </c>
      <c r="E947" s="92" t="s">
        <v>409</v>
      </c>
      <c r="F947" s="57"/>
      <c r="G947" s="65">
        <f>G948</f>
        <v>36</v>
      </c>
    </row>
    <row r="948" spans="1:7" ht="15">
      <c r="A948" s="64" t="s">
        <v>443</v>
      </c>
      <c r="B948" s="57"/>
      <c r="C948" s="57" t="s">
        <v>119</v>
      </c>
      <c r="D948" s="57" t="s">
        <v>56</v>
      </c>
      <c r="E948" s="111" t="s">
        <v>575</v>
      </c>
      <c r="F948" s="57"/>
      <c r="G948" s="65">
        <f>G949</f>
        <v>36</v>
      </c>
    </row>
    <row r="949" spans="1:7" ht="30">
      <c r="A949" s="64" t="s">
        <v>74</v>
      </c>
      <c r="B949" s="57"/>
      <c r="C949" s="57" t="s">
        <v>119</v>
      </c>
      <c r="D949" s="57" t="s">
        <v>56</v>
      </c>
      <c r="E949" s="111" t="s">
        <v>575</v>
      </c>
      <c r="F949" s="57" t="s">
        <v>128</v>
      </c>
      <c r="G949" s="65">
        <v>36</v>
      </c>
    </row>
    <row r="950" spans="1:7" ht="45">
      <c r="A950" s="64" t="s">
        <v>28</v>
      </c>
      <c r="B950" s="57"/>
      <c r="C950" s="57" t="s">
        <v>119</v>
      </c>
      <c r="D950" s="57" t="s">
        <v>56</v>
      </c>
      <c r="E950" s="92" t="s">
        <v>414</v>
      </c>
      <c r="F950" s="57"/>
      <c r="G950" s="65">
        <f>SUM(G951)</f>
        <v>68328.6</v>
      </c>
    </row>
    <row r="951" spans="1:7" ht="15">
      <c r="A951" s="64" t="s">
        <v>443</v>
      </c>
      <c r="B951" s="57"/>
      <c r="C951" s="57" t="s">
        <v>119</v>
      </c>
      <c r="D951" s="57" t="s">
        <v>56</v>
      </c>
      <c r="E951" s="92" t="s">
        <v>444</v>
      </c>
      <c r="F951" s="57"/>
      <c r="G951" s="65">
        <f>G952</f>
        <v>68328.6</v>
      </c>
    </row>
    <row r="952" spans="1:7" ht="30">
      <c r="A952" s="64" t="s">
        <v>692</v>
      </c>
      <c r="B952" s="57"/>
      <c r="C952" s="57" t="s">
        <v>119</v>
      </c>
      <c r="D952" s="57" t="s">
        <v>56</v>
      </c>
      <c r="E952" s="92" t="s">
        <v>444</v>
      </c>
      <c r="F952" s="57" t="s">
        <v>128</v>
      </c>
      <c r="G952" s="65">
        <v>68328.6</v>
      </c>
    </row>
    <row r="953" spans="1:7" ht="15">
      <c r="A953" s="77" t="s">
        <v>159</v>
      </c>
      <c r="B953" s="95"/>
      <c r="C953" s="57" t="s">
        <v>119</v>
      </c>
      <c r="D953" s="57" t="s">
        <v>56</v>
      </c>
      <c r="E953" s="112" t="s">
        <v>470</v>
      </c>
      <c r="F953" s="95"/>
      <c r="G953" s="96">
        <f>G954</f>
        <v>643.4</v>
      </c>
    </row>
    <row r="954" spans="1:7" ht="15">
      <c r="A954" s="77" t="s">
        <v>443</v>
      </c>
      <c r="B954" s="95"/>
      <c r="C954" s="57" t="s">
        <v>119</v>
      </c>
      <c r="D954" s="57" t="s">
        <v>56</v>
      </c>
      <c r="E954" s="112" t="s">
        <v>860</v>
      </c>
      <c r="F954" s="95"/>
      <c r="G954" s="96">
        <f>G955</f>
        <v>643.4</v>
      </c>
    </row>
    <row r="955" spans="1:7" ht="15">
      <c r="A955" s="77" t="s">
        <v>422</v>
      </c>
      <c r="B955" s="95"/>
      <c r="C955" s="57" t="s">
        <v>119</v>
      </c>
      <c r="D955" s="57" t="s">
        <v>56</v>
      </c>
      <c r="E955" s="112" t="s">
        <v>861</v>
      </c>
      <c r="F955" s="95"/>
      <c r="G955" s="96">
        <f>G956</f>
        <v>643.4</v>
      </c>
    </row>
    <row r="956" spans="1:7" ht="30">
      <c r="A956" s="77" t="s">
        <v>74</v>
      </c>
      <c r="B956" s="95"/>
      <c r="C956" s="57" t="s">
        <v>119</v>
      </c>
      <c r="D956" s="57" t="s">
        <v>56</v>
      </c>
      <c r="E956" s="112" t="s">
        <v>861</v>
      </c>
      <c r="F956" s="95" t="s">
        <v>128</v>
      </c>
      <c r="G956" s="96">
        <v>643.4</v>
      </c>
    </row>
    <row r="957" spans="1:7" ht="30">
      <c r="A957" s="64" t="s">
        <v>426</v>
      </c>
      <c r="B957" s="57"/>
      <c r="C957" s="57" t="s">
        <v>119</v>
      </c>
      <c r="D957" s="57" t="s">
        <v>56</v>
      </c>
      <c r="E957" s="111" t="s">
        <v>427</v>
      </c>
      <c r="F957" s="57"/>
      <c r="G957" s="65">
        <f>G958</f>
        <v>885.7</v>
      </c>
    </row>
    <row r="958" spans="1:7" ht="15">
      <c r="A958" s="64" t="s">
        <v>37</v>
      </c>
      <c r="B958" s="57"/>
      <c r="C958" s="57" t="s">
        <v>119</v>
      </c>
      <c r="D958" s="57" t="s">
        <v>56</v>
      </c>
      <c r="E958" s="111" t="s">
        <v>428</v>
      </c>
      <c r="F958" s="57"/>
      <c r="G958" s="65">
        <f>SUM(G959)</f>
        <v>885.7</v>
      </c>
    </row>
    <row r="959" spans="1:7" ht="30">
      <c r="A959" s="64" t="s">
        <v>74</v>
      </c>
      <c r="B959" s="57"/>
      <c r="C959" s="57" t="s">
        <v>119</v>
      </c>
      <c r="D959" s="57" t="s">
        <v>56</v>
      </c>
      <c r="E959" s="111" t="s">
        <v>428</v>
      </c>
      <c r="F959" s="57" t="s">
        <v>128</v>
      </c>
      <c r="G959" s="65">
        <v>885.7</v>
      </c>
    </row>
    <row r="960" spans="1:7" ht="15">
      <c r="A960" s="64" t="s">
        <v>445</v>
      </c>
      <c r="B960" s="57"/>
      <c r="C960" s="57" t="s">
        <v>119</v>
      </c>
      <c r="D960" s="57" t="s">
        <v>119</v>
      </c>
      <c r="E960" s="57"/>
      <c r="F960" s="57"/>
      <c r="G960" s="65">
        <f>SUM(G972+G975+G978)+G961+G967+G1004</f>
        <v>29771.8</v>
      </c>
    </row>
    <row r="961" spans="1:7" ht="30">
      <c r="A961" s="64" t="s">
        <v>804</v>
      </c>
      <c r="B961" s="57"/>
      <c r="C961" s="57" t="s">
        <v>119</v>
      </c>
      <c r="D961" s="57" t="s">
        <v>119</v>
      </c>
      <c r="E961" s="106" t="s">
        <v>230</v>
      </c>
      <c r="F961" s="57"/>
      <c r="G961" s="65">
        <f>SUM(G962)</f>
        <v>20122.9</v>
      </c>
    </row>
    <row r="962" spans="1:7" ht="45">
      <c r="A962" s="64" t="s">
        <v>556</v>
      </c>
      <c r="B962" s="57"/>
      <c r="C962" s="57" t="s">
        <v>119</v>
      </c>
      <c r="D962" s="57" t="s">
        <v>119</v>
      </c>
      <c r="E962" s="106" t="s">
        <v>689</v>
      </c>
      <c r="F962" s="57"/>
      <c r="G962" s="65">
        <f>SUM(G963)</f>
        <v>20122.9</v>
      </c>
    </row>
    <row r="963" spans="1:7" ht="15">
      <c r="A963" s="64" t="s">
        <v>711</v>
      </c>
      <c r="B963" s="57"/>
      <c r="C963" s="57" t="s">
        <v>119</v>
      </c>
      <c r="D963" s="57" t="s">
        <v>119</v>
      </c>
      <c r="E963" s="57" t="s">
        <v>712</v>
      </c>
      <c r="F963" s="57"/>
      <c r="G963" s="65">
        <f>SUM(G964:G966)</f>
        <v>20122.9</v>
      </c>
    </row>
    <row r="964" spans="1:7" ht="30">
      <c r="A964" s="64" t="s">
        <v>54</v>
      </c>
      <c r="B964" s="57"/>
      <c r="C964" s="57" t="s">
        <v>119</v>
      </c>
      <c r="D964" s="57" t="s">
        <v>119</v>
      </c>
      <c r="E964" s="57" t="s">
        <v>712</v>
      </c>
      <c r="F964" s="71" t="s">
        <v>95</v>
      </c>
      <c r="G964" s="65">
        <v>2524</v>
      </c>
    </row>
    <row r="965" spans="1:7" ht="30">
      <c r="A965" s="64" t="s">
        <v>692</v>
      </c>
      <c r="B965" s="57"/>
      <c r="C965" s="57" t="s">
        <v>119</v>
      </c>
      <c r="D965" s="57" t="s">
        <v>119</v>
      </c>
      <c r="E965" s="57" t="s">
        <v>712</v>
      </c>
      <c r="F965" s="71" t="s">
        <v>128</v>
      </c>
      <c r="G965" s="65">
        <v>4926.2</v>
      </c>
    </row>
    <row r="966" spans="1:7" ht="15">
      <c r="A966" s="64" t="s">
        <v>24</v>
      </c>
      <c r="B966" s="57"/>
      <c r="C966" s="57" t="s">
        <v>119</v>
      </c>
      <c r="D966" s="57" t="s">
        <v>119</v>
      </c>
      <c r="E966" s="57" t="s">
        <v>712</v>
      </c>
      <c r="F966" s="71" t="s">
        <v>100</v>
      </c>
      <c r="G966" s="65">
        <v>12672.7</v>
      </c>
    </row>
    <row r="967" spans="1:7" ht="30">
      <c r="A967" s="77" t="s">
        <v>862</v>
      </c>
      <c r="B967" s="95"/>
      <c r="C967" s="95" t="s">
        <v>119</v>
      </c>
      <c r="D967" s="95" t="s">
        <v>119</v>
      </c>
      <c r="E967" s="112" t="s">
        <v>863</v>
      </c>
      <c r="F967" s="95"/>
      <c r="G967" s="96">
        <f>G968</f>
        <v>338.6</v>
      </c>
    </row>
    <row r="968" spans="1:7" ht="45">
      <c r="A968" s="77" t="s">
        <v>556</v>
      </c>
      <c r="B968" s="95"/>
      <c r="C968" s="95" t="s">
        <v>119</v>
      </c>
      <c r="D968" s="95" t="s">
        <v>119</v>
      </c>
      <c r="E968" s="112" t="s">
        <v>864</v>
      </c>
      <c r="F968" s="95"/>
      <c r="G968" s="96">
        <f>G969</f>
        <v>338.6</v>
      </c>
    </row>
    <row r="969" spans="1:7" ht="15">
      <c r="A969" s="77" t="s">
        <v>865</v>
      </c>
      <c r="B969" s="95"/>
      <c r="C969" s="95" t="s">
        <v>119</v>
      </c>
      <c r="D969" s="95" t="s">
        <v>119</v>
      </c>
      <c r="E969" s="112" t="s">
        <v>866</v>
      </c>
      <c r="F969" s="95"/>
      <c r="G969" s="96">
        <f>G971+G970</f>
        <v>338.6</v>
      </c>
    </row>
    <row r="970" spans="1:7" ht="45">
      <c r="A970" s="77" t="s">
        <v>556</v>
      </c>
      <c r="B970" s="95"/>
      <c r="C970" s="95" t="s">
        <v>119</v>
      </c>
      <c r="D970" s="95" t="s">
        <v>119</v>
      </c>
      <c r="E970" s="112" t="s">
        <v>866</v>
      </c>
      <c r="F970" s="95" t="s">
        <v>93</v>
      </c>
      <c r="G970" s="96">
        <v>35</v>
      </c>
    </row>
    <row r="971" spans="1:7" ht="30">
      <c r="A971" s="77" t="s">
        <v>54</v>
      </c>
      <c r="B971" s="95"/>
      <c r="C971" s="95" t="s">
        <v>119</v>
      </c>
      <c r="D971" s="95" t="s">
        <v>119</v>
      </c>
      <c r="E971" s="112" t="s">
        <v>866</v>
      </c>
      <c r="F971" s="95" t="s">
        <v>95</v>
      </c>
      <c r="G971" s="96">
        <v>303.6</v>
      </c>
    </row>
    <row r="972" spans="1:7" ht="30">
      <c r="A972" s="64" t="s">
        <v>782</v>
      </c>
      <c r="B972" s="71"/>
      <c r="C972" s="71" t="s">
        <v>119</v>
      </c>
      <c r="D972" s="71" t="s">
        <v>119</v>
      </c>
      <c r="E972" s="71" t="s">
        <v>259</v>
      </c>
      <c r="F972" s="71"/>
      <c r="G972" s="68">
        <f>G973</f>
        <v>78</v>
      </c>
    </row>
    <row r="973" spans="1:7" ht="15">
      <c r="A973" s="64" t="s">
        <v>37</v>
      </c>
      <c r="B973" s="71"/>
      <c r="C973" s="71" t="s">
        <v>119</v>
      </c>
      <c r="D973" s="71" t="s">
        <v>119</v>
      </c>
      <c r="E973" s="71" t="s">
        <v>446</v>
      </c>
      <c r="F973" s="71"/>
      <c r="G973" s="68">
        <f>SUM(G974)</f>
        <v>78</v>
      </c>
    </row>
    <row r="974" spans="1:7" ht="30">
      <c r="A974" s="64" t="s">
        <v>54</v>
      </c>
      <c r="B974" s="71"/>
      <c r="C974" s="71" t="s">
        <v>119</v>
      </c>
      <c r="D974" s="71" t="s">
        <v>119</v>
      </c>
      <c r="E974" s="71" t="s">
        <v>446</v>
      </c>
      <c r="F974" s="71" t="s">
        <v>95</v>
      </c>
      <c r="G974" s="68">
        <v>78</v>
      </c>
    </row>
    <row r="975" spans="1:7" ht="45">
      <c r="A975" s="64" t="s">
        <v>783</v>
      </c>
      <c r="B975" s="71"/>
      <c r="C975" s="71" t="s">
        <v>119</v>
      </c>
      <c r="D975" s="71" t="s">
        <v>119</v>
      </c>
      <c r="E975" s="71" t="s">
        <v>448</v>
      </c>
      <c r="F975" s="71"/>
      <c r="G975" s="68">
        <f>G976</f>
        <v>78.5</v>
      </c>
    </row>
    <row r="976" spans="1:7" ht="15">
      <c r="A976" s="64" t="s">
        <v>37</v>
      </c>
      <c r="B976" s="71"/>
      <c r="C976" s="71" t="s">
        <v>119</v>
      </c>
      <c r="D976" s="71" t="s">
        <v>119</v>
      </c>
      <c r="E976" s="71" t="s">
        <v>449</v>
      </c>
      <c r="F976" s="71"/>
      <c r="G976" s="68">
        <f>SUM(G977)</f>
        <v>78.5</v>
      </c>
    </row>
    <row r="977" spans="1:7" ht="30">
      <c r="A977" s="64" t="s">
        <v>54</v>
      </c>
      <c r="B977" s="71"/>
      <c r="C977" s="71" t="s">
        <v>119</v>
      </c>
      <c r="D977" s="71" t="s">
        <v>119</v>
      </c>
      <c r="E977" s="71" t="s">
        <v>449</v>
      </c>
      <c r="F977" s="71" t="s">
        <v>95</v>
      </c>
      <c r="G977" s="68">
        <v>78.5</v>
      </c>
    </row>
    <row r="978" spans="1:7" ht="30">
      <c r="A978" s="64" t="s">
        <v>778</v>
      </c>
      <c r="B978" s="71"/>
      <c r="C978" s="71" t="s">
        <v>119</v>
      </c>
      <c r="D978" s="71" t="s">
        <v>119</v>
      </c>
      <c r="E978" s="56" t="s">
        <v>408</v>
      </c>
      <c r="F978" s="71"/>
      <c r="G978" s="68">
        <f>G979+G988</f>
        <v>8853.8</v>
      </c>
    </row>
    <row r="979" spans="1:7" ht="15">
      <c r="A979" s="64" t="s">
        <v>37</v>
      </c>
      <c r="B979" s="71"/>
      <c r="C979" s="71" t="s">
        <v>119</v>
      </c>
      <c r="D979" s="71" t="s">
        <v>119</v>
      </c>
      <c r="E979" s="56" t="s">
        <v>409</v>
      </c>
      <c r="F979" s="71"/>
      <c r="G979" s="68">
        <f>SUM(G980+G984)</f>
        <v>5699.9</v>
      </c>
    </row>
    <row r="980" spans="1:7" ht="15">
      <c r="A980" s="78" t="s">
        <v>451</v>
      </c>
      <c r="B980" s="57"/>
      <c r="C980" s="57" t="s">
        <v>119</v>
      </c>
      <c r="D980" s="57" t="s">
        <v>119</v>
      </c>
      <c r="E980" s="57" t="s">
        <v>452</v>
      </c>
      <c r="F980" s="71"/>
      <c r="G980" s="68">
        <f>SUM(G981:G982)+G983</f>
        <v>2725.9</v>
      </c>
    </row>
    <row r="981" spans="1:7" ht="30">
      <c r="A981" s="64" t="s">
        <v>54</v>
      </c>
      <c r="B981" s="71"/>
      <c r="C981" s="71" t="s">
        <v>119</v>
      </c>
      <c r="D981" s="71" t="s">
        <v>119</v>
      </c>
      <c r="E981" s="58" t="s">
        <v>452</v>
      </c>
      <c r="F981" s="71" t="s">
        <v>95</v>
      </c>
      <c r="G981" s="68">
        <v>1015.5</v>
      </c>
    </row>
    <row r="982" spans="1:7" ht="30">
      <c r="A982" s="64" t="s">
        <v>692</v>
      </c>
      <c r="B982" s="71"/>
      <c r="C982" s="71" t="s">
        <v>119</v>
      </c>
      <c r="D982" s="71" t="s">
        <v>119</v>
      </c>
      <c r="E982" s="58" t="s">
        <v>452</v>
      </c>
      <c r="F982" s="71" t="s">
        <v>128</v>
      </c>
      <c r="G982" s="68">
        <v>1710.4</v>
      </c>
    </row>
    <row r="983" spans="1:7" ht="15" hidden="1">
      <c r="A983" s="64" t="s">
        <v>24</v>
      </c>
      <c r="B983" s="71"/>
      <c r="C983" s="71" t="s">
        <v>119</v>
      </c>
      <c r="D983" s="71" t="s">
        <v>119</v>
      </c>
      <c r="E983" s="58" t="s">
        <v>452</v>
      </c>
      <c r="F983" s="71" t="s">
        <v>100</v>
      </c>
      <c r="G983" s="68"/>
    </row>
    <row r="984" spans="1:7" ht="15">
      <c r="A984" s="64" t="s">
        <v>872</v>
      </c>
      <c r="B984" s="71"/>
      <c r="C984" s="71" t="s">
        <v>453</v>
      </c>
      <c r="D984" s="71" t="s">
        <v>119</v>
      </c>
      <c r="E984" s="56" t="s">
        <v>454</v>
      </c>
      <c r="F984" s="71"/>
      <c r="G984" s="68">
        <f>SUM(G985:G987)</f>
        <v>2974</v>
      </c>
    </row>
    <row r="985" spans="1:7" ht="30">
      <c r="A985" s="64" t="s">
        <v>54</v>
      </c>
      <c r="B985" s="71"/>
      <c r="C985" s="71" t="s">
        <v>453</v>
      </c>
      <c r="D985" s="71" t="s">
        <v>119</v>
      </c>
      <c r="E985" s="56" t="s">
        <v>454</v>
      </c>
      <c r="F985" s="71" t="s">
        <v>95</v>
      </c>
      <c r="G985" s="68">
        <v>280.4</v>
      </c>
    </row>
    <row r="986" spans="1:7" ht="30">
      <c r="A986" s="64" t="s">
        <v>74</v>
      </c>
      <c r="B986" s="71"/>
      <c r="C986" s="71" t="s">
        <v>453</v>
      </c>
      <c r="D986" s="71" t="s">
        <v>119</v>
      </c>
      <c r="E986" s="56" t="s">
        <v>454</v>
      </c>
      <c r="F986" s="71" t="s">
        <v>128</v>
      </c>
      <c r="G986" s="68">
        <v>555.7</v>
      </c>
    </row>
    <row r="987" spans="1:7" ht="15">
      <c r="A987" s="64" t="s">
        <v>24</v>
      </c>
      <c r="B987" s="71"/>
      <c r="C987" s="71" t="s">
        <v>453</v>
      </c>
      <c r="D987" s="71" t="s">
        <v>119</v>
      </c>
      <c r="E987" s="56" t="s">
        <v>454</v>
      </c>
      <c r="F987" s="71" t="s">
        <v>100</v>
      </c>
      <c r="G987" s="68">
        <v>2137.9</v>
      </c>
    </row>
    <row r="988" spans="1:7" ht="30">
      <c r="A988" s="64" t="s">
        <v>455</v>
      </c>
      <c r="B988" s="57"/>
      <c r="C988" s="57" t="s">
        <v>119</v>
      </c>
      <c r="D988" s="57" t="s">
        <v>119</v>
      </c>
      <c r="E988" s="57" t="s">
        <v>456</v>
      </c>
      <c r="F988" s="57"/>
      <c r="G988" s="65">
        <f>G989+G999</f>
        <v>3153.8999999999996</v>
      </c>
    </row>
    <row r="989" spans="1:7" ht="15">
      <c r="A989" s="64" t="s">
        <v>37</v>
      </c>
      <c r="B989" s="57"/>
      <c r="C989" s="57" t="s">
        <v>119</v>
      </c>
      <c r="D989" s="57" t="s">
        <v>119</v>
      </c>
      <c r="E989" s="57" t="s">
        <v>457</v>
      </c>
      <c r="F989" s="57"/>
      <c r="G989" s="65">
        <f>G993+G997+G990</f>
        <v>906.1999999999999</v>
      </c>
    </row>
    <row r="990" spans="1:7" ht="15">
      <c r="A990" s="77" t="s">
        <v>865</v>
      </c>
      <c r="B990" s="95"/>
      <c r="C990" s="95" t="s">
        <v>119</v>
      </c>
      <c r="D990" s="95" t="s">
        <v>119</v>
      </c>
      <c r="E990" s="108" t="s">
        <v>867</v>
      </c>
      <c r="F990" s="95"/>
      <c r="G990" s="96">
        <f>G992+G991</f>
        <v>270</v>
      </c>
    </row>
    <row r="991" spans="1:7" ht="45">
      <c r="A991" s="77" t="s">
        <v>53</v>
      </c>
      <c r="B991" s="95"/>
      <c r="C991" s="95" t="s">
        <v>119</v>
      </c>
      <c r="D991" s="95" t="s">
        <v>119</v>
      </c>
      <c r="E991" s="108" t="s">
        <v>867</v>
      </c>
      <c r="F991" s="95" t="s">
        <v>93</v>
      </c>
      <c r="G991" s="96">
        <v>25</v>
      </c>
    </row>
    <row r="992" spans="1:7" ht="30">
      <c r="A992" s="77" t="s">
        <v>54</v>
      </c>
      <c r="B992" s="95"/>
      <c r="C992" s="95" t="s">
        <v>119</v>
      </c>
      <c r="D992" s="95" t="s">
        <v>119</v>
      </c>
      <c r="E992" s="108" t="s">
        <v>867</v>
      </c>
      <c r="F992" s="95" t="s">
        <v>95</v>
      </c>
      <c r="G992" s="96">
        <v>245</v>
      </c>
    </row>
    <row r="993" spans="1:7" ht="15">
      <c r="A993" s="64" t="s">
        <v>458</v>
      </c>
      <c r="B993" s="56"/>
      <c r="C993" s="57" t="s">
        <v>119</v>
      </c>
      <c r="D993" s="57" t="s">
        <v>119</v>
      </c>
      <c r="E993" s="57" t="s">
        <v>459</v>
      </c>
      <c r="F993" s="57"/>
      <c r="G993" s="65">
        <f>SUM(G994:G996)</f>
        <v>606.1999999999999</v>
      </c>
    </row>
    <row r="994" spans="1:7" ht="45">
      <c r="A994" s="77" t="s">
        <v>53</v>
      </c>
      <c r="B994" s="56"/>
      <c r="C994" s="57" t="s">
        <v>119</v>
      </c>
      <c r="D994" s="57" t="s">
        <v>119</v>
      </c>
      <c r="E994" s="57" t="s">
        <v>459</v>
      </c>
      <c r="F994" s="95" t="s">
        <v>93</v>
      </c>
      <c r="G994" s="65">
        <v>295.4</v>
      </c>
    </row>
    <row r="995" spans="1:7" ht="30">
      <c r="A995" s="64" t="s">
        <v>54</v>
      </c>
      <c r="B995" s="56"/>
      <c r="C995" s="57" t="s">
        <v>119</v>
      </c>
      <c r="D995" s="57" t="s">
        <v>119</v>
      </c>
      <c r="E995" s="57" t="s">
        <v>459</v>
      </c>
      <c r="F995" s="57" t="s">
        <v>95</v>
      </c>
      <c r="G995" s="65">
        <v>15.4</v>
      </c>
    </row>
    <row r="996" spans="1:7" ht="30">
      <c r="A996" s="64" t="s">
        <v>74</v>
      </c>
      <c r="B996" s="56"/>
      <c r="C996" s="57" t="s">
        <v>119</v>
      </c>
      <c r="D996" s="57" t="s">
        <v>119</v>
      </c>
      <c r="E996" s="57" t="s">
        <v>459</v>
      </c>
      <c r="F996" s="57" t="s">
        <v>128</v>
      </c>
      <c r="G996" s="65">
        <v>295.4</v>
      </c>
    </row>
    <row r="997" spans="1:7" ht="15">
      <c r="A997" s="64" t="s">
        <v>873</v>
      </c>
      <c r="B997" s="57"/>
      <c r="C997" s="57" t="s">
        <v>119</v>
      </c>
      <c r="D997" s="57" t="s">
        <v>119</v>
      </c>
      <c r="E997" s="58" t="s">
        <v>460</v>
      </c>
      <c r="F997" s="57"/>
      <c r="G997" s="65">
        <f>SUM(G998)</f>
        <v>30</v>
      </c>
    </row>
    <row r="998" spans="1:7" ht="30">
      <c r="A998" s="64" t="s">
        <v>54</v>
      </c>
      <c r="B998" s="57"/>
      <c r="C998" s="57" t="s">
        <v>119</v>
      </c>
      <c r="D998" s="57" t="s">
        <v>119</v>
      </c>
      <c r="E998" s="58" t="s">
        <v>460</v>
      </c>
      <c r="F998" s="57" t="s">
        <v>95</v>
      </c>
      <c r="G998" s="65">
        <v>30</v>
      </c>
    </row>
    <row r="999" spans="1:7" ht="15">
      <c r="A999" s="64" t="s">
        <v>47</v>
      </c>
      <c r="B999" s="57"/>
      <c r="C999" s="57" t="s">
        <v>119</v>
      </c>
      <c r="D999" s="57" t="s">
        <v>119</v>
      </c>
      <c r="E999" s="56" t="s">
        <v>461</v>
      </c>
      <c r="F999" s="57"/>
      <c r="G999" s="65">
        <f>SUM(G1000)</f>
        <v>2247.7</v>
      </c>
    </row>
    <row r="1000" spans="1:7" ht="15">
      <c r="A1000" s="72" t="s">
        <v>462</v>
      </c>
      <c r="B1000" s="57"/>
      <c r="C1000" s="57" t="s">
        <v>119</v>
      </c>
      <c r="D1000" s="57" t="s">
        <v>119</v>
      </c>
      <c r="E1000" s="56" t="s">
        <v>463</v>
      </c>
      <c r="F1000" s="57"/>
      <c r="G1000" s="65">
        <f>G1001+G1002+G1003</f>
        <v>2247.7</v>
      </c>
    </row>
    <row r="1001" spans="1:7" ht="45">
      <c r="A1001" s="67" t="s">
        <v>53</v>
      </c>
      <c r="B1001" s="57"/>
      <c r="C1001" s="57" t="s">
        <v>119</v>
      </c>
      <c r="D1001" s="57" t="s">
        <v>119</v>
      </c>
      <c r="E1001" s="56" t="s">
        <v>463</v>
      </c>
      <c r="F1001" s="57" t="s">
        <v>93</v>
      </c>
      <c r="G1001" s="65">
        <v>2059.3</v>
      </c>
    </row>
    <row r="1002" spans="1:7" ht="30">
      <c r="A1002" s="64" t="s">
        <v>54</v>
      </c>
      <c r="B1002" s="57"/>
      <c r="C1002" s="57" t="s">
        <v>119</v>
      </c>
      <c r="D1002" s="57" t="s">
        <v>119</v>
      </c>
      <c r="E1002" s="56" t="s">
        <v>463</v>
      </c>
      <c r="F1002" s="57" t="s">
        <v>95</v>
      </c>
      <c r="G1002" s="65">
        <v>185.2</v>
      </c>
    </row>
    <row r="1003" spans="1:7" ht="15">
      <c r="A1003" s="64" t="s">
        <v>24</v>
      </c>
      <c r="B1003" s="57"/>
      <c r="C1003" s="57" t="s">
        <v>119</v>
      </c>
      <c r="D1003" s="57" t="s">
        <v>119</v>
      </c>
      <c r="E1003" s="56" t="s">
        <v>463</v>
      </c>
      <c r="F1003" s="57" t="s">
        <v>100</v>
      </c>
      <c r="G1003" s="65">
        <v>3.2</v>
      </c>
    </row>
    <row r="1004" spans="1:7" ht="30">
      <c r="A1004" s="64" t="s">
        <v>756</v>
      </c>
      <c r="B1004" s="57"/>
      <c r="C1004" s="57" t="s">
        <v>119</v>
      </c>
      <c r="D1004" s="57" t="s">
        <v>119</v>
      </c>
      <c r="E1004" s="56" t="s">
        <v>260</v>
      </c>
      <c r="F1004" s="57"/>
      <c r="G1004" s="65">
        <f>SUM(G1005)</f>
        <v>300</v>
      </c>
    </row>
    <row r="1005" spans="1:7" ht="30">
      <c r="A1005" s="64" t="s">
        <v>54</v>
      </c>
      <c r="B1005" s="57"/>
      <c r="C1005" s="57" t="s">
        <v>119</v>
      </c>
      <c r="D1005" s="57" t="s">
        <v>119</v>
      </c>
      <c r="E1005" s="56" t="s">
        <v>260</v>
      </c>
      <c r="F1005" s="57" t="s">
        <v>95</v>
      </c>
      <c r="G1005" s="65">
        <v>300</v>
      </c>
    </row>
    <row r="1006" spans="1:7" ht="15">
      <c r="A1006" s="64" t="s">
        <v>194</v>
      </c>
      <c r="B1006" s="56"/>
      <c r="C1006" s="57" t="s">
        <v>119</v>
      </c>
      <c r="D1006" s="57" t="s">
        <v>184</v>
      </c>
      <c r="E1006" s="56"/>
      <c r="F1006" s="56"/>
      <c r="G1006" s="68">
        <f>G1015+G1007</f>
        <v>50691.399999999994</v>
      </c>
    </row>
    <row r="1007" spans="1:7" ht="30">
      <c r="A1007" s="64" t="s">
        <v>870</v>
      </c>
      <c r="B1007" s="57"/>
      <c r="C1007" s="57" t="s">
        <v>119</v>
      </c>
      <c r="D1007" s="57" t="s">
        <v>184</v>
      </c>
      <c r="E1007" s="106" t="s">
        <v>230</v>
      </c>
      <c r="F1007" s="73"/>
      <c r="G1007" s="68">
        <f>G1011+G1008</f>
        <v>4581.4</v>
      </c>
    </row>
    <row r="1008" spans="1:7" ht="45">
      <c r="A1008" s="64" t="s">
        <v>556</v>
      </c>
      <c r="B1008" s="57"/>
      <c r="C1008" s="57" t="s">
        <v>119</v>
      </c>
      <c r="D1008" s="57" t="s">
        <v>184</v>
      </c>
      <c r="E1008" s="106" t="s">
        <v>689</v>
      </c>
      <c r="F1008" s="73"/>
      <c r="G1008" s="68">
        <f>SUM(G1009)</f>
        <v>1620</v>
      </c>
    </row>
    <row r="1009" spans="1:7" ht="15">
      <c r="A1009" s="64" t="s">
        <v>713</v>
      </c>
      <c r="B1009" s="57"/>
      <c r="C1009" s="57" t="s">
        <v>119</v>
      </c>
      <c r="D1009" s="57" t="s">
        <v>184</v>
      </c>
      <c r="E1009" s="106" t="s">
        <v>714</v>
      </c>
      <c r="F1009" s="73"/>
      <c r="G1009" s="68">
        <f>SUM(G1010)</f>
        <v>1620</v>
      </c>
    </row>
    <row r="1010" spans="1:7" ht="30">
      <c r="A1010" s="64" t="s">
        <v>54</v>
      </c>
      <c r="B1010" s="57"/>
      <c r="C1010" s="57" t="s">
        <v>119</v>
      </c>
      <c r="D1010" s="57" t="s">
        <v>184</v>
      </c>
      <c r="E1010" s="106" t="s">
        <v>714</v>
      </c>
      <c r="F1010" s="73">
        <v>200</v>
      </c>
      <c r="G1010" s="68">
        <v>1620</v>
      </c>
    </row>
    <row r="1011" spans="1:7" ht="75">
      <c r="A1011" s="64" t="s">
        <v>576</v>
      </c>
      <c r="B1011" s="57"/>
      <c r="C1011" s="57" t="s">
        <v>119</v>
      </c>
      <c r="D1011" s="57" t="s">
        <v>184</v>
      </c>
      <c r="E1011" s="92" t="s">
        <v>232</v>
      </c>
      <c r="F1011" s="57"/>
      <c r="G1011" s="68">
        <f>G1012</f>
        <v>2961.3999999999996</v>
      </c>
    </row>
    <row r="1012" spans="1:7" ht="45">
      <c r="A1012" s="64" t="s">
        <v>577</v>
      </c>
      <c r="B1012" s="57"/>
      <c r="C1012" s="57" t="s">
        <v>119</v>
      </c>
      <c r="D1012" s="57" t="s">
        <v>184</v>
      </c>
      <c r="E1012" s="92" t="s">
        <v>578</v>
      </c>
      <c r="F1012" s="57"/>
      <c r="G1012" s="68">
        <f>G1013+G1014</f>
        <v>2961.3999999999996</v>
      </c>
    </row>
    <row r="1013" spans="1:7" ht="45">
      <c r="A1013" s="64" t="s">
        <v>53</v>
      </c>
      <c r="B1013" s="57"/>
      <c r="C1013" s="57" t="s">
        <v>119</v>
      </c>
      <c r="D1013" s="57" t="s">
        <v>184</v>
      </c>
      <c r="E1013" s="92" t="s">
        <v>578</v>
      </c>
      <c r="F1013" s="57" t="s">
        <v>93</v>
      </c>
      <c r="G1013" s="68">
        <v>2237.1</v>
      </c>
    </row>
    <row r="1014" spans="1:7" ht="30">
      <c r="A1014" s="64" t="s">
        <v>54</v>
      </c>
      <c r="B1014" s="57"/>
      <c r="C1014" s="57" t="s">
        <v>119</v>
      </c>
      <c r="D1014" s="57" t="s">
        <v>184</v>
      </c>
      <c r="E1014" s="92" t="s">
        <v>578</v>
      </c>
      <c r="F1014" s="57" t="s">
        <v>95</v>
      </c>
      <c r="G1014" s="68">
        <v>724.3</v>
      </c>
    </row>
    <row r="1015" spans="1:7" ht="30">
      <c r="A1015" s="64" t="s">
        <v>778</v>
      </c>
      <c r="B1015" s="71"/>
      <c r="C1015" s="71" t="s">
        <v>119</v>
      </c>
      <c r="D1015" s="71" t="s">
        <v>184</v>
      </c>
      <c r="E1015" s="56" t="s">
        <v>408</v>
      </c>
      <c r="F1015" s="56"/>
      <c r="G1015" s="68">
        <f>SUM(G1030)+G1016+G1027+G1023</f>
        <v>46109.99999999999</v>
      </c>
    </row>
    <row r="1016" spans="1:7" ht="15">
      <c r="A1016" s="64" t="s">
        <v>37</v>
      </c>
      <c r="B1016" s="57"/>
      <c r="C1016" s="57" t="s">
        <v>119</v>
      </c>
      <c r="D1016" s="57" t="s">
        <v>184</v>
      </c>
      <c r="E1016" s="92" t="s">
        <v>409</v>
      </c>
      <c r="F1016" s="57"/>
      <c r="G1016" s="65">
        <f>SUM(G1017+G1021)+G1019</f>
        <v>587.8</v>
      </c>
    </row>
    <row r="1017" spans="1:7" ht="15">
      <c r="A1017" s="64" t="s">
        <v>580</v>
      </c>
      <c r="B1017" s="57"/>
      <c r="C1017" s="57" t="s">
        <v>119</v>
      </c>
      <c r="D1017" s="57" t="s">
        <v>184</v>
      </c>
      <c r="E1017" s="92" t="s">
        <v>587</v>
      </c>
      <c r="F1017" s="57"/>
      <c r="G1017" s="65">
        <f>G1018</f>
        <v>318.3</v>
      </c>
    </row>
    <row r="1018" spans="1:7" ht="30">
      <c r="A1018" s="64" t="s">
        <v>54</v>
      </c>
      <c r="B1018" s="57"/>
      <c r="C1018" s="57" t="s">
        <v>119</v>
      </c>
      <c r="D1018" s="57" t="s">
        <v>184</v>
      </c>
      <c r="E1018" s="92" t="s">
        <v>587</v>
      </c>
      <c r="F1018" s="57" t="s">
        <v>95</v>
      </c>
      <c r="G1018" s="65">
        <v>318.3</v>
      </c>
    </row>
    <row r="1019" spans="1:7" ht="15">
      <c r="A1019" s="64" t="s">
        <v>713</v>
      </c>
      <c r="B1019" s="57"/>
      <c r="C1019" s="57" t="s">
        <v>119</v>
      </c>
      <c r="D1019" s="57" t="s">
        <v>184</v>
      </c>
      <c r="E1019" s="92" t="s">
        <v>1298</v>
      </c>
      <c r="F1019" s="57"/>
      <c r="G1019" s="65">
        <f>SUM(G1020)</f>
        <v>89.5</v>
      </c>
    </row>
    <row r="1020" spans="1:7" ht="30">
      <c r="A1020" s="64" t="s">
        <v>54</v>
      </c>
      <c r="B1020" s="57"/>
      <c r="C1020" s="57" t="s">
        <v>119</v>
      </c>
      <c r="D1020" s="57" t="s">
        <v>184</v>
      </c>
      <c r="E1020" s="92" t="s">
        <v>1298</v>
      </c>
      <c r="F1020" s="57" t="s">
        <v>95</v>
      </c>
      <c r="G1020" s="65">
        <v>89.5</v>
      </c>
    </row>
    <row r="1021" spans="1:7" ht="30">
      <c r="A1021" s="64" t="s">
        <v>875</v>
      </c>
      <c r="B1021" s="57"/>
      <c r="C1021" s="57" t="s">
        <v>119</v>
      </c>
      <c r="D1021" s="57" t="s">
        <v>184</v>
      </c>
      <c r="E1021" s="92" t="s">
        <v>433</v>
      </c>
      <c r="F1021" s="58"/>
      <c r="G1021" s="65">
        <f>G1022</f>
        <v>180</v>
      </c>
    </row>
    <row r="1022" spans="1:7" ht="30">
      <c r="A1022" s="64" t="s">
        <v>54</v>
      </c>
      <c r="B1022" s="57"/>
      <c r="C1022" s="57" t="s">
        <v>119</v>
      </c>
      <c r="D1022" s="57" t="s">
        <v>184</v>
      </c>
      <c r="E1022" s="92" t="s">
        <v>433</v>
      </c>
      <c r="F1022" s="58">
        <v>200</v>
      </c>
      <c r="G1022" s="65">
        <v>180</v>
      </c>
    </row>
    <row r="1023" spans="1:7" ht="15">
      <c r="A1023" s="117" t="s">
        <v>47</v>
      </c>
      <c r="B1023" s="114"/>
      <c r="C1023" s="114" t="s">
        <v>119</v>
      </c>
      <c r="D1023" s="114" t="s">
        <v>184</v>
      </c>
      <c r="E1023" s="118" t="s">
        <v>424</v>
      </c>
      <c r="F1023" s="114"/>
      <c r="G1023" s="116">
        <f>G1024</f>
        <v>764.1</v>
      </c>
    </row>
    <row r="1024" spans="1:7" ht="45">
      <c r="A1024" s="117" t="s">
        <v>577</v>
      </c>
      <c r="B1024" s="114"/>
      <c r="C1024" s="114" t="s">
        <v>119</v>
      </c>
      <c r="D1024" s="114" t="s">
        <v>184</v>
      </c>
      <c r="E1024" s="118" t="s">
        <v>1272</v>
      </c>
      <c r="F1024" s="114"/>
      <c r="G1024" s="116">
        <f>G1025+G1026</f>
        <v>764.1</v>
      </c>
    </row>
    <row r="1025" spans="1:7" ht="45">
      <c r="A1025" s="117" t="s">
        <v>53</v>
      </c>
      <c r="B1025" s="114"/>
      <c r="C1025" s="114" t="s">
        <v>119</v>
      </c>
      <c r="D1025" s="114" t="s">
        <v>184</v>
      </c>
      <c r="E1025" s="118" t="s">
        <v>1272</v>
      </c>
      <c r="F1025" s="114" t="s">
        <v>93</v>
      </c>
      <c r="G1025" s="116">
        <v>546.1</v>
      </c>
    </row>
    <row r="1026" spans="1:7" ht="30">
      <c r="A1026" s="117" t="s">
        <v>54</v>
      </c>
      <c r="B1026" s="114"/>
      <c r="C1026" s="114" t="s">
        <v>119</v>
      </c>
      <c r="D1026" s="114" t="s">
        <v>184</v>
      </c>
      <c r="E1026" s="118" t="s">
        <v>1272</v>
      </c>
      <c r="F1026" s="114" t="s">
        <v>95</v>
      </c>
      <c r="G1026" s="116">
        <v>218</v>
      </c>
    </row>
    <row r="1027" spans="1:7" ht="30">
      <c r="A1027" s="64" t="s">
        <v>426</v>
      </c>
      <c r="B1027" s="57"/>
      <c r="C1027" s="57" t="s">
        <v>119</v>
      </c>
      <c r="D1027" s="57" t="s">
        <v>184</v>
      </c>
      <c r="E1027" s="56" t="s">
        <v>427</v>
      </c>
      <c r="F1027" s="58"/>
      <c r="G1027" s="65">
        <f>SUM(G1028)</f>
        <v>179.7</v>
      </c>
    </row>
    <row r="1028" spans="1:7" ht="15">
      <c r="A1028" s="64" t="s">
        <v>37</v>
      </c>
      <c r="B1028" s="57"/>
      <c r="C1028" s="57" t="s">
        <v>119</v>
      </c>
      <c r="D1028" s="57" t="s">
        <v>184</v>
      </c>
      <c r="E1028" s="56" t="s">
        <v>428</v>
      </c>
      <c r="F1028" s="58"/>
      <c r="G1028" s="65">
        <f>SUM(G1029)</f>
        <v>179.7</v>
      </c>
    </row>
    <row r="1029" spans="1:7" ht="30">
      <c r="A1029" s="64" t="s">
        <v>54</v>
      </c>
      <c r="B1029" s="57"/>
      <c r="C1029" s="57" t="s">
        <v>119</v>
      </c>
      <c r="D1029" s="57" t="s">
        <v>184</v>
      </c>
      <c r="E1029" s="56" t="s">
        <v>428</v>
      </c>
      <c r="F1029" s="58">
        <v>200</v>
      </c>
      <c r="G1029" s="65">
        <v>179.7</v>
      </c>
    </row>
    <row r="1030" spans="1:7" ht="30">
      <c r="A1030" s="64" t="s">
        <v>464</v>
      </c>
      <c r="B1030" s="57"/>
      <c r="C1030" s="57" t="s">
        <v>119</v>
      </c>
      <c r="D1030" s="57" t="s">
        <v>184</v>
      </c>
      <c r="E1030" s="111" t="s">
        <v>465</v>
      </c>
      <c r="F1030" s="57"/>
      <c r="G1030" s="65">
        <f>SUM(G1031)</f>
        <v>44578.399999999994</v>
      </c>
    </row>
    <row r="1031" spans="1:7" ht="15">
      <c r="A1031" s="64" t="s">
        <v>47</v>
      </c>
      <c r="B1031" s="57"/>
      <c r="C1031" s="57" t="s">
        <v>119</v>
      </c>
      <c r="D1031" s="57" t="s">
        <v>184</v>
      </c>
      <c r="E1031" s="58" t="s">
        <v>466</v>
      </c>
      <c r="F1031" s="57"/>
      <c r="G1031" s="65">
        <f>SUM(G1032)</f>
        <v>44578.399999999994</v>
      </c>
    </row>
    <row r="1032" spans="1:7" ht="15">
      <c r="A1032" s="78" t="s">
        <v>471</v>
      </c>
      <c r="B1032" s="57"/>
      <c r="C1032" s="57" t="s">
        <v>119</v>
      </c>
      <c r="D1032" s="57" t="s">
        <v>184</v>
      </c>
      <c r="E1032" s="58" t="s">
        <v>467</v>
      </c>
      <c r="F1032" s="57"/>
      <c r="G1032" s="65">
        <f>G1033+G1034+G1035</f>
        <v>44578.399999999994</v>
      </c>
    </row>
    <row r="1033" spans="1:7" ht="45">
      <c r="A1033" s="67" t="s">
        <v>53</v>
      </c>
      <c r="B1033" s="57"/>
      <c r="C1033" s="57" t="s">
        <v>119</v>
      </c>
      <c r="D1033" s="57" t="s">
        <v>184</v>
      </c>
      <c r="E1033" s="58" t="s">
        <v>467</v>
      </c>
      <c r="F1033" s="57" t="s">
        <v>93</v>
      </c>
      <c r="G1033" s="65">
        <v>37677.7</v>
      </c>
    </row>
    <row r="1034" spans="1:7" ht="30">
      <c r="A1034" s="64" t="s">
        <v>54</v>
      </c>
      <c r="B1034" s="57"/>
      <c r="C1034" s="57" t="s">
        <v>119</v>
      </c>
      <c r="D1034" s="57" t="s">
        <v>184</v>
      </c>
      <c r="E1034" s="58" t="s">
        <v>467</v>
      </c>
      <c r="F1034" s="57" t="s">
        <v>95</v>
      </c>
      <c r="G1034" s="65">
        <v>6216.7</v>
      </c>
    </row>
    <row r="1035" spans="1:7" ht="15">
      <c r="A1035" s="64" t="s">
        <v>24</v>
      </c>
      <c r="B1035" s="57"/>
      <c r="C1035" s="57" t="s">
        <v>119</v>
      </c>
      <c r="D1035" s="57" t="s">
        <v>184</v>
      </c>
      <c r="E1035" s="58" t="s">
        <v>467</v>
      </c>
      <c r="F1035" s="57" t="s">
        <v>100</v>
      </c>
      <c r="G1035" s="65">
        <v>684</v>
      </c>
    </row>
    <row r="1036" spans="1:7" ht="15">
      <c r="A1036" s="64" t="s">
        <v>32</v>
      </c>
      <c r="B1036" s="71"/>
      <c r="C1036" s="71" t="s">
        <v>33</v>
      </c>
      <c r="D1036" s="71" t="s">
        <v>34</v>
      </c>
      <c r="E1036" s="56"/>
      <c r="F1036" s="56"/>
      <c r="G1036" s="68">
        <f>SUM(G1037+G1044+G1062)</f>
        <v>59758.6</v>
      </c>
    </row>
    <row r="1037" spans="1:7" ht="15">
      <c r="A1037" s="64" t="s">
        <v>55</v>
      </c>
      <c r="B1037" s="57"/>
      <c r="C1037" s="57" t="s">
        <v>33</v>
      </c>
      <c r="D1037" s="57" t="s">
        <v>56</v>
      </c>
      <c r="E1037" s="92"/>
      <c r="F1037" s="57"/>
      <c r="G1037" s="65">
        <f>G1038</f>
        <v>4113</v>
      </c>
    </row>
    <row r="1038" spans="1:7" ht="30">
      <c r="A1038" s="64" t="s">
        <v>868</v>
      </c>
      <c r="B1038" s="71"/>
      <c r="C1038" s="71" t="s">
        <v>33</v>
      </c>
      <c r="D1038" s="71" t="s">
        <v>56</v>
      </c>
      <c r="E1038" s="111" t="s">
        <v>487</v>
      </c>
      <c r="F1038" s="57"/>
      <c r="G1038" s="65">
        <f>G1039</f>
        <v>4113</v>
      </c>
    </row>
    <row r="1039" spans="1:7" ht="30">
      <c r="A1039" s="64" t="s">
        <v>507</v>
      </c>
      <c r="B1039" s="71"/>
      <c r="C1039" s="71" t="s">
        <v>33</v>
      </c>
      <c r="D1039" s="71" t="s">
        <v>56</v>
      </c>
      <c r="E1039" s="111" t="s">
        <v>508</v>
      </c>
      <c r="F1039" s="57"/>
      <c r="G1039" s="65">
        <f>G1040</f>
        <v>4113</v>
      </c>
    </row>
    <row r="1040" spans="1:7" ht="75">
      <c r="A1040" s="64" t="s">
        <v>295</v>
      </c>
      <c r="B1040" s="71"/>
      <c r="C1040" s="71" t="s">
        <v>33</v>
      </c>
      <c r="D1040" s="71" t="s">
        <v>56</v>
      </c>
      <c r="E1040" s="71" t="s">
        <v>509</v>
      </c>
      <c r="F1040" s="57"/>
      <c r="G1040" s="65">
        <f>G1041</f>
        <v>4113</v>
      </c>
    </row>
    <row r="1041" spans="1:7" ht="30">
      <c r="A1041" s="64" t="s">
        <v>582</v>
      </c>
      <c r="B1041" s="71"/>
      <c r="C1041" s="71" t="s">
        <v>33</v>
      </c>
      <c r="D1041" s="71" t="s">
        <v>56</v>
      </c>
      <c r="E1041" s="111" t="s">
        <v>533</v>
      </c>
      <c r="F1041" s="57"/>
      <c r="G1041" s="65">
        <f>G1042+G1043</f>
        <v>4113</v>
      </c>
    </row>
    <row r="1042" spans="1:7" ht="15">
      <c r="A1042" s="64" t="s">
        <v>44</v>
      </c>
      <c r="B1042" s="71"/>
      <c r="C1042" s="71" t="s">
        <v>33</v>
      </c>
      <c r="D1042" s="71" t="s">
        <v>56</v>
      </c>
      <c r="E1042" s="111" t="s">
        <v>533</v>
      </c>
      <c r="F1042" s="71" t="s">
        <v>103</v>
      </c>
      <c r="G1042" s="65">
        <v>3741</v>
      </c>
    </row>
    <row r="1043" spans="1:7" ht="30">
      <c r="A1043" s="64" t="s">
        <v>127</v>
      </c>
      <c r="B1043" s="57"/>
      <c r="C1043" s="71" t="s">
        <v>33</v>
      </c>
      <c r="D1043" s="71" t="s">
        <v>56</v>
      </c>
      <c r="E1043" s="111" t="s">
        <v>533</v>
      </c>
      <c r="F1043" s="57" t="s">
        <v>128</v>
      </c>
      <c r="G1043" s="65">
        <v>372</v>
      </c>
    </row>
    <row r="1044" spans="1:7" ht="15">
      <c r="A1044" s="64" t="s">
        <v>197</v>
      </c>
      <c r="B1044" s="56"/>
      <c r="C1044" s="57" t="s">
        <v>33</v>
      </c>
      <c r="D1044" s="57" t="s">
        <v>15</v>
      </c>
      <c r="E1044" s="111"/>
      <c r="F1044" s="56"/>
      <c r="G1044" s="68">
        <f>SUM(G1045+G1049+G1056)</f>
        <v>55645.6</v>
      </c>
    </row>
    <row r="1045" spans="1:7" ht="30">
      <c r="A1045" s="64" t="s">
        <v>804</v>
      </c>
      <c r="B1045" s="57"/>
      <c r="C1045" s="57" t="s">
        <v>33</v>
      </c>
      <c r="D1045" s="57" t="s">
        <v>15</v>
      </c>
      <c r="E1045" s="110" t="s">
        <v>230</v>
      </c>
      <c r="F1045" s="57"/>
      <c r="G1045" s="68">
        <f>G1046</f>
        <v>12274</v>
      </c>
    </row>
    <row r="1046" spans="1:7" ht="75">
      <c r="A1046" s="64" t="s">
        <v>576</v>
      </c>
      <c r="B1046" s="57"/>
      <c r="C1046" s="57" t="s">
        <v>33</v>
      </c>
      <c r="D1046" s="57" t="s">
        <v>15</v>
      </c>
      <c r="E1046" s="110" t="s">
        <v>232</v>
      </c>
      <c r="F1046" s="56"/>
      <c r="G1046" s="68">
        <f>G1047</f>
        <v>12274</v>
      </c>
    </row>
    <row r="1047" spans="1:7" ht="30">
      <c r="A1047" s="64" t="s">
        <v>583</v>
      </c>
      <c r="B1047" s="57"/>
      <c r="C1047" s="57" t="s">
        <v>33</v>
      </c>
      <c r="D1047" s="57" t="s">
        <v>15</v>
      </c>
      <c r="E1047" s="110" t="s">
        <v>584</v>
      </c>
      <c r="F1047" s="57"/>
      <c r="G1047" s="68">
        <f>G1048</f>
        <v>12274</v>
      </c>
    </row>
    <row r="1048" spans="1:7" ht="15">
      <c r="A1048" s="64" t="s">
        <v>44</v>
      </c>
      <c r="B1048" s="57"/>
      <c r="C1048" s="57" t="s">
        <v>33</v>
      </c>
      <c r="D1048" s="57" t="s">
        <v>15</v>
      </c>
      <c r="E1048" s="110" t="s">
        <v>584</v>
      </c>
      <c r="F1048" s="57" t="s">
        <v>103</v>
      </c>
      <c r="G1048" s="68">
        <v>12274</v>
      </c>
    </row>
    <row r="1049" spans="1:7" ht="30">
      <c r="A1049" s="64" t="s">
        <v>560</v>
      </c>
      <c r="B1049" s="57"/>
      <c r="C1049" s="57" t="s">
        <v>33</v>
      </c>
      <c r="D1049" s="57" t="s">
        <v>15</v>
      </c>
      <c r="E1049" s="106" t="s">
        <v>561</v>
      </c>
      <c r="F1049" s="57"/>
      <c r="G1049" s="68">
        <f>G1053+G1050</f>
        <v>40371.6</v>
      </c>
    </row>
    <row r="1050" spans="1:7" ht="45">
      <c r="A1050" s="64" t="s">
        <v>556</v>
      </c>
      <c r="B1050" s="57"/>
      <c r="C1050" s="57" t="s">
        <v>33</v>
      </c>
      <c r="D1050" s="57" t="s">
        <v>15</v>
      </c>
      <c r="E1050" s="106" t="s">
        <v>686</v>
      </c>
      <c r="F1050" s="57"/>
      <c r="G1050" s="68">
        <f>SUM(G1051)</f>
        <v>8686.8</v>
      </c>
    </row>
    <row r="1051" spans="1:7" ht="60">
      <c r="A1051" s="64" t="s">
        <v>715</v>
      </c>
      <c r="B1051" s="57"/>
      <c r="C1051" s="57" t="s">
        <v>33</v>
      </c>
      <c r="D1051" s="57" t="s">
        <v>15</v>
      </c>
      <c r="E1051" s="106" t="s">
        <v>716</v>
      </c>
      <c r="F1051" s="57"/>
      <c r="G1051" s="68">
        <f>SUM(G1052)</f>
        <v>8686.8</v>
      </c>
    </row>
    <row r="1052" spans="1:7" ht="15">
      <c r="A1052" s="64" t="s">
        <v>44</v>
      </c>
      <c r="B1052" s="57"/>
      <c r="C1052" s="57" t="s">
        <v>33</v>
      </c>
      <c r="D1052" s="57" t="s">
        <v>15</v>
      </c>
      <c r="E1052" s="106" t="s">
        <v>716</v>
      </c>
      <c r="F1052" s="57" t="s">
        <v>103</v>
      </c>
      <c r="G1052" s="68">
        <v>8686.8</v>
      </c>
    </row>
    <row r="1053" spans="1:7" ht="75">
      <c r="A1053" s="64" t="s">
        <v>576</v>
      </c>
      <c r="B1053" s="57"/>
      <c r="C1053" s="57" t="s">
        <v>33</v>
      </c>
      <c r="D1053" s="57" t="s">
        <v>15</v>
      </c>
      <c r="E1053" s="106" t="s">
        <v>563</v>
      </c>
      <c r="F1053" s="57"/>
      <c r="G1053" s="68">
        <f>G1054</f>
        <v>31684.8</v>
      </c>
    </row>
    <row r="1054" spans="1:7" ht="60">
      <c r="A1054" s="64" t="s">
        <v>585</v>
      </c>
      <c r="B1054" s="57"/>
      <c r="C1054" s="57" t="s">
        <v>33</v>
      </c>
      <c r="D1054" s="57" t="s">
        <v>15</v>
      </c>
      <c r="E1054" s="110" t="s">
        <v>586</v>
      </c>
      <c r="F1054" s="57"/>
      <c r="G1054" s="68">
        <f>G1055</f>
        <v>31684.8</v>
      </c>
    </row>
    <row r="1055" spans="1:7" ht="15">
      <c r="A1055" s="64" t="s">
        <v>44</v>
      </c>
      <c r="B1055" s="71"/>
      <c r="C1055" s="57" t="s">
        <v>33</v>
      </c>
      <c r="D1055" s="57" t="s">
        <v>15</v>
      </c>
      <c r="E1055" s="110" t="s">
        <v>586</v>
      </c>
      <c r="F1055" s="57">
        <v>300</v>
      </c>
      <c r="G1055" s="68">
        <v>31684.8</v>
      </c>
    </row>
    <row r="1056" spans="1:7" ht="30">
      <c r="A1056" s="64" t="s">
        <v>778</v>
      </c>
      <c r="B1056" s="56"/>
      <c r="C1056" s="57" t="s">
        <v>33</v>
      </c>
      <c r="D1056" s="57" t="s">
        <v>15</v>
      </c>
      <c r="E1056" s="56" t="s">
        <v>408</v>
      </c>
      <c r="F1056" s="56"/>
      <c r="G1056" s="68">
        <f>SUM(G1057)</f>
        <v>3000</v>
      </c>
    </row>
    <row r="1057" spans="1:7" ht="15">
      <c r="A1057" s="64" t="s">
        <v>37</v>
      </c>
      <c r="B1057" s="57"/>
      <c r="C1057" s="57" t="s">
        <v>33</v>
      </c>
      <c r="D1057" s="57" t="s">
        <v>15</v>
      </c>
      <c r="E1057" s="58" t="s">
        <v>409</v>
      </c>
      <c r="F1057" s="57"/>
      <c r="G1057" s="65">
        <f>SUM(G1058+G1060)</f>
        <v>3000</v>
      </c>
    </row>
    <row r="1058" spans="1:7" ht="30" hidden="1">
      <c r="A1058" s="64" t="s">
        <v>410</v>
      </c>
      <c r="B1058" s="57"/>
      <c r="C1058" s="57" t="s">
        <v>33</v>
      </c>
      <c r="D1058" s="57" t="s">
        <v>15</v>
      </c>
      <c r="E1058" s="56" t="s">
        <v>411</v>
      </c>
      <c r="F1058" s="57"/>
      <c r="G1058" s="65">
        <f>G1059</f>
        <v>0</v>
      </c>
    </row>
    <row r="1059" spans="1:7" ht="15" hidden="1">
      <c r="A1059" s="64" t="s">
        <v>44</v>
      </c>
      <c r="B1059" s="57"/>
      <c r="C1059" s="57" t="s">
        <v>33</v>
      </c>
      <c r="D1059" s="57" t="s">
        <v>15</v>
      </c>
      <c r="E1059" s="56" t="s">
        <v>411</v>
      </c>
      <c r="F1059" s="57" t="s">
        <v>103</v>
      </c>
      <c r="G1059" s="65"/>
    </row>
    <row r="1060" spans="1:7" ht="90">
      <c r="A1060" s="64" t="s">
        <v>468</v>
      </c>
      <c r="B1060" s="57"/>
      <c r="C1060" s="57" t="s">
        <v>33</v>
      </c>
      <c r="D1060" s="57" t="s">
        <v>15</v>
      </c>
      <c r="E1060" s="56" t="s">
        <v>469</v>
      </c>
      <c r="F1060" s="57"/>
      <c r="G1060" s="65">
        <f>G1061</f>
        <v>3000</v>
      </c>
    </row>
    <row r="1061" spans="1:7" ht="15">
      <c r="A1061" s="64" t="s">
        <v>44</v>
      </c>
      <c r="B1061" s="57"/>
      <c r="C1061" s="57" t="s">
        <v>33</v>
      </c>
      <c r="D1061" s="57" t="s">
        <v>15</v>
      </c>
      <c r="E1061" s="56" t="s">
        <v>469</v>
      </c>
      <c r="F1061" s="57" t="s">
        <v>103</v>
      </c>
      <c r="G1061" s="65">
        <v>3000</v>
      </c>
    </row>
    <row r="1062" spans="1:7" ht="15" hidden="1">
      <c r="A1062" s="64" t="s">
        <v>79</v>
      </c>
      <c r="B1062" s="99"/>
      <c r="C1062" s="71" t="s">
        <v>33</v>
      </c>
      <c r="D1062" s="71" t="s">
        <v>80</v>
      </c>
      <c r="E1062" s="71"/>
      <c r="F1062" s="74"/>
      <c r="G1062" s="68">
        <f>G1063</f>
        <v>0</v>
      </c>
    </row>
    <row r="1063" spans="1:7" ht="30" hidden="1">
      <c r="A1063" s="64" t="s">
        <v>774</v>
      </c>
      <c r="B1063" s="99"/>
      <c r="C1063" s="71" t="s">
        <v>33</v>
      </c>
      <c r="D1063" s="71" t="s">
        <v>80</v>
      </c>
      <c r="E1063" s="56" t="s">
        <v>18</v>
      </c>
      <c r="F1063" s="74"/>
      <c r="G1063" s="68">
        <f>G1064</f>
        <v>0</v>
      </c>
    </row>
    <row r="1064" spans="1:7" ht="15" hidden="1">
      <c r="A1064" s="64" t="s">
        <v>88</v>
      </c>
      <c r="B1064" s="99"/>
      <c r="C1064" s="71" t="s">
        <v>33</v>
      </c>
      <c r="D1064" s="71" t="s">
        <v>80</v>
      </c>
      <c r="E1064" s="56" t="s">
        <v>70</v>
      </c>
      <c r="F1064" s="56"/>
      <c r="G1064" s="68">
        <f>SUM(G1066)</f>
        <v>0</v>
      </c>
    </row>
    <row r="1065" spans="1:7" ht="15" hidden="1">
      <c r="A1065" s="64" t="s">
        <v>37</v>
      </c>
      <c r="B1065" s="99"/>
      <c r="C1065" s="71" t="s">
        <v>33</v>
      </c>
      <c r="D1065" s="71" t="s">
        <v>80</v>
      </c>
      <c r="E1065" s="56" t="s">
        <v>619</v>
      </c>
      <c r="F1065" s="56"/>
      <c r="G1065" s="68">
        <f>G1066</f>
        <v>0</v>
      </c>
    </row>
    <row r="1066" spans="1:7" ht="15" hidden="1">
      <c r="A1066" s="64" t="s">
        <v>39</v>
      </c>
      <c r="B1066" s="99"/>
      <c r="C1066" s="71" t="s">
        <v>33</v>
      </c>
      <c r="D1066" s="71" t="s">
        <v>80</v>
      </c>
      <c r="E1066" s="56" t="s">
        <v>620</v>
      </c>
      <c r="F1066" s="56"/>
      <c r="G1066" s="68">
        <f>G1067</f>
        <v>0</v>
      </c>
    </row>
    <row r="1067" spans="1:7" ht="30" hidden="1">
      <c r="A1067" s="64" t="s">
        <v>127</v>
      </c>
      <c r="B1067" s="99"/>
      <c r="C1067" s="71" t="s">
        <v>33</v>
      </c>
      <c r="D1067" s="71" t="s">
        <v>80</v>
      </c>
      <c r="E1067" s="56" t="s">
        <v>620</v>
      </c>
      <c r="F1067" s="56">
        <v>600</v>
      </c>
      <c r="G1067" s="68"/>
    </row>
    <row r="1068" spans="1:7" s="63" customFormat="1" ht="14.25">
      <c r="A1068" s="59" t="s">
        <v>116</v>
      </c>
      <c r="B1068" s="60" t="s">
        <v>117</v>
      </c>
      <c r="C1068" s="60"/>
      <c r="D1068" s="60"/>
      <c r="E1068" s="60"/>
      <c r="F1068" s="60"/>
      <c r="G1068" s="62">
        <f>G1069+G1087+G1165</f>
        <v>229488.09999999998</v>
      </c>
    </row>
    <row r="1069" spans="1:7" ht="15">
      <c r="A1069" s="64" t="s">
        <v>118</v>
      </c>
      <c r="B1069" s="57"/>
      <c r="C1069" s="57" t="s">
        <v>119</v>
      </c>
      <c r="D1069" s="57"/>
      <c r="E1069" s="57"/>
      <c r="F1069" s="57"/>
      <c r="G1069" s="65">
        <f>G1070+G1080</f>
        <v>76945.4</v>
      </c>
    </row>
    <row r="1070" spans="1:7" ht="15">
      <c r="A1070" s="64" t="s">
        <v>120</v>
      </c>
      <c r="B1070" s="57"/>
      <c r="C1070" s="57" t="s">
        <v>119</v>
      </c>
      <c r="D1070" s="57" t="s">
        <v>56</v>
      </c>
      <c r="E1070" s="57"/>
      <c r="F1070" s="57"/>
      <c r="G1070" s="65">
        <f>G1071</f>
        <v>76748.5</v>
      </c>
    </row>
    <row r="1071" spans="1:7" ht="15">
      <c r="A1071" s="64" t="s">
        <v>784</v>
      </c>
      <c r="B1071" s="57"/>
      <c r="C1071" s="57" t="s">
        <v>119</v>
      </c>
      <c r="D1071" s="57" t="s">
        <v>56</v>
      </c>
      <c r="E1071" s="57" t="s">
        <v>121</v>
      </c>
      <c r="F1071" s="57"/>
      <c r="G1071" s="65">
        <f>SUM(G1072)</f>
        <v>76748.5</v>
      </c>
    </row>
    <row r="1072" spans="1:7" ht="15">
      <c r="A1072" s="64" t="s">
        <v>122</v>
      </c>
      <c r="B1072" s="57"/>
      <c r="C1072" s="57" t="s">
        <v>119</v>
      </c>
      <c r="D1072" s="57" t="s">
        <v>56</v>
      </c>
      <c r="E1072" s="57" t="s">
        <v>123</v>
      </c>
      <c r="F1072" s="57"/>
      <c r="G1072" s="65">
        <f>G1073+G1076</f>
        <v>76748.5</v>
      </c>
    </row>
    <row r="1073" spans="1:7" ht="45">
      <c r="A1073" s="64" t="s">
        <v>28</v>
      </c>
      <c r="B1073" s="57"/>
      <c r="C1073" s="57" t="s">
        <v>119</v>
      </c>
      <c r="D1073" s="57" t="s">
        <v>56</v>
      </c>
      <c r="E1073" s="57" t="s">
        <v>124</v>
      </c>
      <c r="F1073" s="57"/>
      <c r="G1073" s="65">
        <f>G1074</f>
        <v>76572.4</v>
      </c>
    </row>
    <row r="1074" spans="1:7" ht="15">
      <c r="A1074" s="64" t="s">
        <v>125</v>
      </c>
      <c r="B1074" s="57"/>
      <c r="C1074" s="57" t="s">
        <v>119</v>
      </c>
      <c r="D1074" s="57" t="s">
        <v>56</v>
      </c>
      <c r="E1074" s="57" t="s">
        <v>126</v>
      </c>
      <c r="F1074" s="57"/>
      <c r="G1074" s="65">
        <f>G1075</f>
        <v>76572.4</v>
      </c>
    </row>
    <row r="1075" spans="1:7" ht="30">
      <c r="A1075" s="64" t="s">
        <v>127</v>
      </c>
      <c r="B1075" s="57"/>
      <c r="C1075" s="57" t="s">
        <v>119</v>
      </c>
      <c r="D1075" s="57" t="s">
        <v>56</v>
      </c>
      <c r="E1075" s="57" t="s">
        <v>126</v>
      </c>
      <c r="F1075" s="57" t="s">
        <v>128</v>
      </c>
      <c r="G1075" s="65">
        <v>76572.4</v>
      </c>
    </row>
    <row r="1076" spans="1:7" ht="15">
      <c r="A1076" s="77" t="s">
        <v>159</v>
      </c>
      <c r="B1076" s="95"/>
      <c r="C1076" s="57" t="s">
        <v>119</v>
      </c>
      <c r="D1076" s="57" t="s">
        <v>56</v>
      </c>
      <c r="E1076" s="112" t="s">
        <v>1273</v>
      </c>
      <c r="F1076" s="95"/>
      <c r="G1076" s="96">
        <f>G1077</f>
        <v>176.1</v>
      </c>
    </row>
    <row r="1077" spans="1:7" ht="15">
      <c r="A1077" s="77" t="s">
        <v>443</v>
      </c>
      <c r="B1077" s="95"/>
      <c r="C1077" s="57" t="s">
        <v>119</v>
      </c>
      <c r="D1077" s="57" t="s">
        <v>56</v>
      </c>
      <c r="E1077" s="112" t="s">
        <v>1274</v>
      </c>
      <c r="F1077" s="95"/>
      <c r="G1077" s="96">
        <f>G1078</f>
        <v>176.1</v>
      </c>
    </row>
    <row r="1078" spans="1:7" ht="15">
      <c r="A1078" s="77" t="s">
        <v>422</v>
      </c>
      <c r="B1078" s="95"/>
      <c r="C1078" s="57" t="s">
        <v>119</v>
      </c>
      <c r="D1078" s="57" t="s">
        <v>56</v>
      </c>
      <c r="E1078" s="112" t="s">
        <v>1275</v>
      </c>
      <c r="F1078" s="95"/>
      <c r="G1078" s="96">
        <f>G1079</f>
        <v>176.1</v>
      </c>
    </row>
    <row r="1079" spans="1:7" ht="30">
      <c r="A1079" s="77" t="s">
        <v>74</v>
      </c>
      <c r="B1079" s="95"/>
      <c r="C1079" s="57" t="s">
        <v>119</v>
      </c>
      <c r="D1079" s="57" t="s">
        <v>56</v>
      </c>
      <c r="E1079" s="112" t="s">
        <v>1275</v>
      </c>
      <c r="F1079" s="95" t="s">
        <v>128</v>
      </c>
      <c r="G1079" s="96">
        <v>176.1</v>
      </c>
    </row>
    <row r="1080" spans="1:7" ht="15">
      <c r="A1080" s="64" t="s">
        <v>445</v>
      </c>
      <c r="B1080" s="57"/>
      <c r="C1080" s="57" t="s">
        <v>119</v>
      </c>
      <c r="D1080" s="57" t="s">
        <v>119</v>
      </c>
      <c r="E1080" s="56"/>
      <c r="F1080" s="56"/>
      <c r="G1080" s="65">
        <f>SUM(G1081)</f>
        <v>196.9</v>
      </c>
    </row>
    <row r="1081" spans="1:7" ht="30">
      <c r="A1081" s="64" t="s">
        <v>778</v>
      </c>
      <c r="B1081" s="71"/>
      <c r="C1081" s="71" t="s">
        <v>119</v>
      </c>
      <c r="D1081" s="71" t="s">
        <v>119</v>
      </c>
      <c r="E1081" s="56" t="s">
        <v>408</v>
      </c>
      <c r="F1081" s="56"/>
      <c r="G1081" s="65">
        <f>SUM(G1082)</f>
        <v>196.9</v>
      </c>
    </row>
    <row r="1082" spans="1:7" ht="30">
      <c r="A1082" s="64" t="s">
        <v>455</v>
      </c>
      <c r="B1082" s="57"/>
      <c r="C1082" s="57" t="s">
        <v>119</v>
      </c>
      <c r="D1082" s="57" t="s">
        <v>119</v>
      </c>
      <c r="E1082" s="57" t="s">
        <v>456</v>
      </c>
      <c r="F1082" s="57"/>
      <c r="G1082" s="65">
        <f>SUM(G1083)</f>
        <v>196.9</v>
      </c>
    </row>
    <row r="1083" spans="1:7" ht="15">
      <c r="A1083" s="64" t="s">
        <v>37</v>
      </c>
      <c r="B1083" s="57"/>
      <c r="C1083" s="57" t="s">
        <v>119</v>
      </c>
      <c r="D1083" s="57" t="s">
        <v>119</v>
      </c>
      <c r="E1083" s="57" t="s">
        <v>457</v>
      </c>
      <c r="F1083" s="57"/>
      <c r="G1083" s="65">
        <f>SUM(G1084)</f>
        <v>196.9</v>
      </c>
    </row>
    <row r="1084" spans="1:7" ht="15">
      <c r="A1084" s="64" t="s">
        <v>458</v>
      </c>
      <c r="B1084" s="56"/>
      <c r="C1084" s="57" t="s">
        <v>119</v>
      </c>
      <c r="D1084" s="57" t="s">
        <v>119</v>
      </c>
      <c r="E1084" s="57" t="s">
        <v>459</v>
      </c>
      <c r="F1084" s="57"/>
      <c r="G1084" s="65">
        <f>SUM(G1085:G1086)</f>
        <v>196.9</v>
      </c>
    </row>
    <row r="1085" spans="1:7" ht="30" hidden="1">
      <c r="A1085" s="64" t="s">
        <v>54</v>
      </c>
      <c r="B1085" s="57"/>
      <c r="C1085" s="57" t="s">
        <v>119</v>
      </c>
      <c r="D1085" s="57" t="s">
        <v>119</v>
      </c>
      <c r="E1085" s="57" t="s">
        <v>459</v>
      </c>
      <c r="F1085" s="57" t="s">
        <v>95</v>
      </c>
      <c r="G1085" s="68"/>
    </row>
    <row r="1086" spans="1:7" ht="30">
      <c r="A1086" s="64" t="s">
        <v>264</v>
      </c>
      <c r="B1086" s="57"/>
      <c r="C1086" s="57" t="s">
        <v>119</v>
      </c>
      <c r="D1086" s="57" t="s">
        <v>119</v>
      </c>
      <c r="E1086" s="57" t="s">
        <v>459</v>
      </c>
      <c r="F1086" s="58">
        <v>600</v>
      </c>
      <c r="G1086" s="65">
        <v>196.9</v>
      </c>
    </row>
    <row r="1087" spans="1:7" ht="15">
      <c r="A1087" s="64" t="s">
        <v>129</v>
      </c>
      <c r="B1087" s="57"/>
      <c r="C1087" s="57" t="s">
        <v>17</v>
      </c>
      <c r="D1087" s="57"/>
      <c r="E1087" s="57"/>
      <c r="F1087" s="57"/>
      <c r="G1087" s="65">
        <f>SUM(G1088+G1144)</f>
        <v>152202.69999999998</v>
      </c>
    </row>
    <row r="1088" spans="1:7" ht="15">
      <c r="A1088" s="64" t="s">
        <v>130</v>
      </c>
      <c r="B1088" s="57"/>
      <c r="C1088" s="57" t="s">
        <v>17</v>
      </c>
      <c r="D1088" s="57" t="s">
        <v>36</v>
      </c>
      <c r="E1088" s="57"/>
      <c r="F1088" s="57"/>
      <c r="G1088" s="65">
        <f>G1097+G1089</f>
        <v>139626.59999999998</v>
      </c>
    </row>
    <row r="1089" spans="1:7" ht="30">
      <c r="A1089" s="77" t="s">
        <v>840</v>
      </c>
      <c r="B1089" s="95"/>
      <c r="C1089" s="95" t="s">
        <v>17</v>
      </c>
      <c r="D1089" s="95" t="s">
        <v>36</v>
      </c>
      <c r="E1089" s="95" t="s">
        <v>727</v>
      </c>
      <c r="F1089" s="95"/>
      <c r="G1089" s="96">
        <f>G1090</f>
        <v>68.6</v>
      </c>
    </row>
    <row r="1090" spans="1:7" ht="15">
      <c r="A1090" s="77" t="s">
        <v>841</v>
      </c>
      <c r="B1090" s="95"/>
      <c r="C1090" s="95" t="s">
        <v>17</v>
      </c>
      <c r="D1090" s="95" t="s">
        <v>36</v>
      </c>
      <c r="E1090" s="95" t="s">
        <v>728</v>
      </c>
      <c r="F1090" s="95"/>
      <c r="G1090" s="96">
        <f>G1091+G1094</f>
        <v>68.6</v>
      </c>
    </row>
    <row r="1091" spans="1:7" ht="45">
      <c r="A1091" s="77" t="s">
        <v>556</v>
      </c>
      <c r="B1091" s="95"/>
      <c r="C1091" s="95" t="s">
        <v>17</v>
      </c>
      <c r="D1091" s="95" t="s">
        <v>36</v>
      </c>
      <c r="E1091" s="95" t="s">
        <v>729</v>
      </c>
      <c r="F1091" s="95"/>
      <c r="G1091" s="96">
        <f>G1092</f>
        <v>68.6</v>
      </c>
    </row>
    <row r="1092" spans="1:7" ht="15">
      <c r="A1092" s="77" t="s">
        <v>1276</v>
      </c>
      <c r="B1092" s="95"/>
      <c r="C1092" s="95" t="s">
        <v>17</v>
      </c>
      <c r="D1092" s="95" t="s">
        <v>36</v>
      </c>
      <c r="E1092" s="95" t="s">
        <v>1277</v>
      </c>
      <c r="F1092" s="95"/>
      <c r="G1092" s="96">
        <f>G1093</f>
        <v>68.6</v>
      </c>
    </row>
    <row r="1093" spans="1:7" ht="30">
      <c r="A1093" s="77" t="s">
        <v>54</v>
      </c>
      <c r="B1093" s="95"/>
      <c r="C1093" s="95" t="s">
        <v>17</v>
      </c>
      <c r="D1093" s="95" t="s">
        <v>36</v>
      </c>
      <c r="E1093" s="95" t="s">
        <v>1277</v>
      </c>
      <c r="F1093" s="95" t="s">
        <v>95</v>
      </c>
      <c r="G1093" s="96">
        <v>68.6</v>
      </c>
    </row>
    <row r="1094" spans="1:7" ht="15" hidden="1">
      <c r="A1094" s="77" t="s">
        <v>723</v>
      </c>
      <c r="B1094" s="95"/>
      <c r="C1094" s="95" t="s">
        <v>17</v>
      </c>
      <c r="D1094" s="95" t="s">
        <v>36</v>
      </c>
      <c r="E1094" s="95" t="s">
        <v>724</v>
      </c>
      <c r="F1094" s="95"/>
      <c r="G1094" s="96">
        <f>G1095</f>
        <v>0</v>
      </c>
    </row>
    <row r="1095" spans="1:7" ht="15" hidden="1">
      <c r="A1095" s="77" t="s">
        <v>725</v>
      </c>
      <c r="B1095" s="95"/>
      <c r="C1095" s="95" t="s">
        <v>17</v>
      </c>
      <c r="D1095" s="95" t="s">
        <v>36</v>
      </c>
      <c r="E1095" s="95" t="s">
        <v>726</v>
      </c>
      <c r="F1095" s="95"/>
      <c r="G1095" s="96">
        <f>G1096</f>
        <v>0</v>
      </c>
    </row>
    <row r="1096" spans="1:7" ht="45" hidden="1">
      <c r="A1096" s="77" t="s">
        <v>53</v>
      </c>
      <c r="B1096" s="95"/>
      <c r="C1096" s="95" t="s">
        <v>17</v>
      </c>
      <c r="D1096" s="95" t="s">
        <v>36</v>
      </c>
      <c r="E1096" s="95" t="s">
        <v>726</v>
      </c>
      <c r="F1096" s="95" t="s">
        <v>93</v>
      </c>
      <c r="G1096" s="96"/>
    </row>
    <row r="1097" spans="1:7" ht="15">
      <c r="A1097" s="64" t="s">
        <v>784</v>
      </c>
      <c r="B1097" s="57"/>
      <c r="C1097" s="57" t="s">
        <v>17</v>
      </c>
      <c r="D1097" s="57" t="s">
        <v>36</v>
      </c>
      <c r="E1097" s="57" t="s">
        <v>121</v>
      </c>
      <c r="F1097" s="57"/>
      <c r="G1097" s="65">
        <f>G1098+G1111+G1117+G1125+G1130</f>
        <v>139557.99999999997</v>
      </c>
    </row>
    <row r="1098" spans="1:7" ht="15">
      <c r="A1098" s="64" t="s">
        <v>131</v>
      </c>
      <c r="B1098" s="57"/>
      <c r="C1098" s="57" t="s">
        <v>17</v>
      </c>
      <c r="D1098" s="57" t="s">
        <v>36</v>
      </c>
      <c r="E1098" s="57" t="s">
        <v>132</v>
      </c>
      <c r="F1098" s="57"/>
      <c r="G1098" s="65">
        <f>G1099+G1106+G1102</f>
        <v>71593.9</v>
      </c>
    </row>
    <row r="1099" spans="1:7" ht="45">
      <c r="A1099" s="64" t="s">
        <v>28</v>
      </c>
      <c r="B1099" s="57"/>
      <c r="C1099" s="57" t="s">
        <v>17</v>
      </c>
      <c r="D1099" s="57" t="s">
        <v>36</v>
      </c>
      <c r="E1099" s="57" t="s">
        <v>133</v>
      </c>
      <c r="F1099" s="57"/>
      <c r="G1099" s="65">
        <f>G1100</f>
        <v>44141.5</v>
      </c>
    </row>
    <row r="1100" spans="1:7" ht="15">
      <c r="A1100" s="64" t="s">
        <v>134</v>
      </c>
      <c r="B1100" s="57"/>
      <c r="C1100" s="57" t="s">
        <v>17</v>
      </c>
      <c r="D1100" s="57" t="s">
        <v>36</v>
      </c>
      <c r="E1100" s="57" t="s">
        <v>135</v>
      </c>
      <c r="F1100" s="57"/>
      <c r="G1100" s="65">
        <f>G1101</f>
        <v>44141.5</v>
      </c>
    </row>
    <row r="1101" spans="1:7" ht="30">
      <c r="A1101" s="64" t="s">
        <v>127</v>
      </c>
      <c r="B1101" s="57"/>
      <c r="C1101" s="57" t="s">
        <v>17</v>
      </c>
      <c r="D1101" s="57" t="s">
        <v>36</v>
      </c>
      <c r="E1101" s="57" t="s">
        <v>135</v>
      </c>
      <c r="F1101" s="57" t="s">
        <v>128</v>
      </c>
      <c r="G1101" s="65">
        <v>44141.5</v>
      </c>
    </row>
    <row r="1102" spans="1:7" ht="15">
      <c r="A1102" s="77" t="s">
        <v>159</v>
      </c>
      <c r="B1102" s="95"/>
      <c r="C1102" s="57" t="s">
        <v>17</v>
      </c>
      <c r="D1102" s="57" t="s">
        <v>36</v>
      </c>
      <c r="E1102" s="112" t="s">
        <v>1278</v>
      </c>
      <c r="F1102" s="95"/>
      <c r="G1102" s="96">
        <f>G1103</f>
        <v>144.9</v>
      </c>
    </row>
    <row r="1103" spans="1:7" ht="15">
      <c r="A1103" s="64" t="s">
        <v>134</v>
      </c>
      <c r="B1103" s="95"/>
      <c r="C1103" s="57" t="s">
        <v>17</v>
      </c>
      <c r="D1103" s="57" t="s">
        <v>36</v>
      </c>
      <c r="E1103" s="112" t="s">
        <v>1279</v>
      </c>
      <c r="F1103" s="95"/>
      <c r="G1103" s="96">
        <f>G1104</f>
        <v>144.9</v>
      </c>
    </row>
    <row r="1104" spans="1:7" ht="15">
      <c r="A1104" s="77" t="s">
        <v>422</v>
      </c>
      <c r="B1104" s="95"/>
      <c r="C1104" s="57" t="s">
        <v>17</v>
      </c>
      <c r="D1104" s="57" t="s">
        <v>36</v>
      </c>
      <c r="E1104" s="112" t="s">
        <v>1280</v>
      </c>
      <c r="F1104" s="95"/>
      <c r="G1104" s="96">
        <f>G1105</f>
        <v>144.9</v>
      </c>
    </row>
    <row r="1105" spans="1:7" ht="30">
      <c r="A1105" s="77" t="s">
        <v>74</v>
      </c>
      <c r="B1105" s="95"/>
      <c r="C1105" s="57" t="s">
        <v>17</v>
      </c>
      <c r="D1105" s="57" t="s">
        <v>36</v>
      </c>
      <c r="E1105" s="112" t="s">
        <v>1280</v>
      </c>
      <c r="F1105" s="95" t="s">
        <v>128</v>
      </c>
      <c r="G1105" s="96">
        <v>144.9</v>
      </c>
    </row>
    <row r="1106" spans="1:7" ht="15">
      <c r="A1106" s="64" t="s">
        <v>47</v>
      </c>
      <c r="B1106" s="57"/>
      <c r="C1106" s="57" t="s">
        <v>17</v>
      </c>
      <c r="D1106" s="57" t="s">
        <v>36</v>
      </c>
      <c r="E1106" s="57" t="s">
        <v>136</v>
      </c>
      <c r="F1106" s="57"/>
      <c r="G1106" s="65">
        <f>G1107</f>
        <v>27307.5</v>
      </c>
    </row>
    <row r="1107" spans="1:7" ht="15">
      <c r="A1107" s="64" t="s">
        <v>134</v>
      </c>
      <c r="B1107" s="57"/>
      <c r="C1107" s="57" t="s">
        <v>17</v>
      </c>
      <c r="D1107" s="57" t="s">
        <v>36</v>
      </c>
      <c r="E1107" s="57" t="s">
        <v>137</v>
      </c>
      <c r="F1107" s="57"/>
      <c r="G1107" s="65">
        <f>G1108+G1109+G1110</f>
        <v>27307.5</v>
      </c>
    </row>
    <row r="1108" spans="1:7" ht="45">
      <c r="A1108" s="64" t="s">
        <v>53</v>
      </c>
      <c r="B1108" s="57"/>
      <c r="C1108" s="57" t="s">
        <v>17</v>
      </c>
      <c r="D1108" s="57" t="s">
        <v>36</v>
      </c>
      <c r="E1108" s="57" t="s">
        <v>137</v>
      </c>
      <c r="F1108" s="57" t="s">
        <v>93</v>
      </c>
      <c r="G1108" s="65">
        <v>23185.4</v>
      </c>
    </row>
    <row r="1109" spans="1:7" ht="30">
      <c r="A1109" s="64" t="s">
        <v>54</v>
      </c>
      <c r="B1109" s="57"/>
      <c r="C1109" s="57" t="s">
        <v>17</v>
      </c>
      <c r="D1109" s="57" t="s">
        <v>36</v>
      </c>
      <c r="E1109" s="57" t="s">
        <v>137</v>
      </c>
      <c r="F1109" s="57" t="s">
        <v>95</v>
      </c>
      <c r="G1109" s="68">
        <v>3847</v>
      </c>
    </row>
    <row r="1110" spans="1:7" ht="15">
      <c r="A1110" s="64" t="s">
        <v>24</v>
      </c>
      <c r="B1110" s="57"/>
      <c r="C1110" s="57" t="s">
        <v>17</v>
      </c>
      <c r="D1110" s="57" t="s">
        <v>36</v>
      </c>
      <c r="E1110" s="57" t="s">
        <v>137</v>
      </c>
      <c r="F1110" s="57" t="s">
        <v>100</v>
      </c>
      <c r="G1110" s="65">
        <v>275.1</v>
      </c>
    </row>
    <row r="1111" spans="1:7" ht="15">
      <c r="A1111" s="64" t="s">
        <v>139</v>
      </c>
      <c r="B1111" s="57"/>
      <c r="C1111" s="57" t="s">
        <v>17</v>
      </c>
      <c r="D1111" s="57" t="s">
        <v>36</v>
      </c>
      <c r="E1111" s="57" t="s">
        <v>140</v>
      </c>
      <c r="F1111" s="57"/>
      <c r="G1111" s="65">
        <f>G1112</f>
        <v>55954.6</v>
      </c>
    </row>
    <row r="1112" spans="1:7" ht="15">
      <c r="A1112" s="64" t="s">
        <v>47</v>
      </c>
      <c r="B1112" s="57"/>
      <c r="C1112" s="57" t="s">
        <v>17</v>
      </c>
      <c r="D1112" s="57" t="s">
        <v>36</v>
      </c>
      <c r="E1112" s="57" t="s">
        <v>141</v>
      </c>
      <c r="F1112" s="57"/>
      <c r="G1112" s="65">
        <f>G1113</f>
        <v>55954.6</v>
      </c>
    </row>
    <row r="1113" spans="1:7" ht="15">
      <c r="A1113" s="64" t="s">
        <v>142</v>
      </c>
      <c r="B1113" s="57"/>
      <c r="C1113" s="57" t="s">
        <v>17</v>
      </c>
      <c r="D1113" s="57" t="s">
        <v>36</v>
      </c>
      <c r="E1113" s="57" t="s">
        <v>143</v>
      </c>
      <c r="F1113" s="57"/>
      <c r="G1113" s="65">
        <f>G1114+G1115+G1116</f>
        <v>55954.6</v>
      </c>
    </row>
    <row r="1114" spans="1:7" ht="45">
      <c r="A1114" s="64" t="s">
        <v>53</v>
      </c>
      <c r="B1114" s="57"/>
      <c r="C1114" s="57" t="s">
        <v>17</v>
      </c>
      <c r="D1114" s="57" t="s">
        <v>36</v>
      </c>
      <c r="E1114" s="57" t="s">
        <v>143</v>
      </c>
      <c r="F1114" s="57" t="s">
        <v>93</v>
      </c>
      <c r="G1114" s="65">
        <v>49646.2</v>
      </c>
    </row>
    <row r="1115" spans="1:7" ht="30">
      <c r="A1115" s="64" t="s">
        <v>54</v>
      </c>
      <c r="B1115" s="57"/>
      <c r="C1115" s="57" t="s">
        <v>17</v>
      </c>
      <c r="D1115" s="57" t="s">
        <v>36</v>
      </c>
      <c r="E1115" s="57" t="s">
        <v>143</v>
      </c>
      <c r="F1115" s="57" t="s">
        <v>95</v>
      </c>
      <c r="G1115" s="68">
        <v>5791.3</v>
      </c>
    </row>
    <row r="1116" spans="1:7" ht="15">
      <c r="A1116" s="64" t="s">
        <v>24</v>
      </c>
      <c r="B1116" s="57"/>
      <c r="C1116" s="57" t="s">
        <v>17</v>
      </c>
      <c r="D1116" s="57" t="s">
        <v>36</v>
      </c>
      <c r="E1116" s="57" t="s">
        <v>143</v>
      </c>
      <c r="F1116" s="57" t="s">
        <v>100</v>
      </c>
      <c r="G1116" s="65">
        <v>517.1</v>
      </c>
    </row>
    <row r="1117" spans="1:7" ht="15">
      <c r="A1117" s="64" t="s">
        <v>144</v>
      </c>
      <c r="B1117" s="57"/>
      <c r="C1117" s="57" t="s">
        <v>17</v>
      </c>
      <c r="D1117" s="57" t="s">
        <v>36</v>
      </c>
      <c r="E1117" s="57" t="s">
        <v>145</v>
      </c>
      <c r="F1117" s="57"/>
      <c r="G1117" s="65">
        <f>G1118+G1121</f>
        <v>10380.800000000001</v>
      </c>
    </row>
    <row r="1118" spans="1:7" ht="45">
      <c r="A1118" s="64" t="s">
        <v>28</v>
      </c>
      <c r="B1118" s="57"/>
      <c r="C1118" s="57" t="s">
        <v>17</v>
      </c>
      <c r="D1118" s="57" t="s">
        <v>36</v>
      </c>
      <c r="E1118" s="57" t="s">
        <v>146</v>
      </c>
      <c r="F1118" s="57"/>
      <c r="G1118" s="65">
        <f>G1119</f>
        <v>10056.2</v>
      </c>
    </row>
    <row r="1119" spans="1:7" ht="15">
      <c r="A1119" s="64" t="s">
        <v>147</v>
      </c>
      <c r="B1119" s="57"/>
      <c r="C1119" s="57" t="s">
        <v>17</v>
      </c>
      <c r="D1119" s="57" t="s">
        <v>36</v>
      </c>
      <c r="E1119" s="57" t="s">
        <v>148</v>
      </c>
      <c r="F1119" s="57"/>
      <c r="G1119" s="65">
        <f>G1120</f>
        <v>10056.2</v>
      </c>
    </row>
    <row r="1120" spans="1:7" ht="30">
      <c r="A1120" s="64" t="s">
        <v>127</v>
      </c>
      <c r="B1120" s="57"/>
      <c r="C1120" s="57" t="s">
        <v>17</v>
      </c>
      <c r="D1120" s="57" t="s">
        <v>36</v>
      </c>
      <c r="E1120" s="57" t="s">
        <v>148</v>
      </c>
      <c r="F1120" s="57" t="s">
        <v>128</v>
      </c>
      <c r="G1120" s="65">
        <v>10056.2</v>
      </c>
    </row>
    <row r="1121" spans="1:7" ht="15">
      <c r="A1121" s="77" t="s">
        <v>159</v>
      </c>
      <c r="B1121" s="57"/>
      <c r="C1121" s="57" t="s">
        <v>17</v>
      </c>
      <c r="D1121" s="57" t="s">
        <v>36</v>
      </c>
      <c r="E1121" s="95" t="s">
        <v>1281</v>
      </c>
      <c r="F1121" s="95"/>
      <c r="G1121" s="65">
        <f>SUM(G1122)</f>
        <v>324.6</v>
      </c>
    </row>
    <row r="1122" spans="1:7" ht="15">
      <c r="A1122" s="77" t="s">
        <v>147</v>
      </c>
      <c r="B1122" s="57"/>
      <c r="C1122" s="57" t="s">
        <v>17</v>
      </c>
      <c r="D1122" s="57" t="s">
        <v>36</v>
      </c>
      <c r="E1122" s="95" t="s">
        <v>1282</v>
      </c>
      <c r="F1122" s="95"/>
      <c r="G1122" s="65">
        <f>SUM(G1123)</f>
        <v>324.6</v>
      </c>
    </row>
    <row r="1123" spans="1:7" ht="15">
      <c r="A1123" s="77" t="s">
        <v>422</v>
      </c>
      <c r="B1123" s="57"/>
      <c r="C1123" s="57" t="s">
        <v>17</v>
      </c>
      <c r="D1123" s="57" t="s">
        <v>36</v>
      </c>
      <c r="E1123" s="95" t="s">
        <v>1283</v>
      </c>
      <c r="F1123" s="95"/>
      <c r="G1123" s="65">
        <f>SUM(G1124)</f>
        <v>324.6</v>
      </c>
    </row>
    <row r="1124" spans="1:7" ht="30">
      <c r="A1124" s="77" t="s">
        <v>74</v>
      </c>
      <c r="B1124" s="57"/>
      <c r="C1124" s="57" t="s">
        <v>17</v>
      </c>
      <c r="D1124" s="57" t="s">
        <v>36</v>
      </c>
      <c r="E1124" s="95" t="s">
        <v>1283</v>
      </c>
      <c r="F1124" s="95" t="s">
        <v>128</v>
      </c>
      <c r="G1124" s="65">
        <f>96.9+227.7</f>
        <v>324.6</v>
      </c>
    </row>
    <row r="1125" spans="1:7" ht="30">
      <c r="A1125" s="77" t="s">
        <v>157</v>
      </c>
      <c r="B1125" s="107"/>
      <c r="C1125" s="57" t="s">
        <v>17</v>
      </c>
      <c r="D1125" s="57" t="s">
        <v>36</v>
      </c>
      <c r="E1125" s="95" t="s">
        <v>158</v>
      </c>
      <c r="F1125" s="57"/>
      <c r="G1125" s="65">
        <f>SUM(G1126)</f>
        <v>172.3</v>
      </c>
    </row>
    <row r="1126" spans="1:7" ht="15">
      <c r="A1126" s="77" t="s">
        <v>159</v>
      </c>
      <c r="B1126" s="107"/>
      <c r="C1126" s="57" t="s">
        <v>17</v>
      </c>
      <c r="D1126" s="57" t="s">
        <v>36</v>
      </c>
      <c r="E1126" s="95" t="s">
        <v>160</v>
      </c>
      <c r="F1126" s="95"/>
      <c r="G1126" s="65">
        <f>SUM(G1127)</f>
        <v>172.3</v>
      </c>
    </row>
    <row r="1127" spans="1:7" ht="15">
      <c r="A1127" s="77" t="s">
        <v>147</v>
      </c>
      <c r="B1127" s="107"/>
      <c r="C1127" s="57" t="s">
        <v>17</v>
      </c>
      <c r="D1127" s="57" t="s">
        <v>36</v>
      </c>
      <c r="E1127" s="95" t="s">
        <v>599</v>
      </c>
      <c r="F1127" s="95"/>
      <c r="G1127" s="65">
        <f>SUM(G1128)</f>
        <v>172.3</v>
      </c>
    </row>
    <row r="1128" spans="1:7" ht="15">
      <c r="A1128" s="77" t="s">
        <v>422</v>
      </c>
      <c r="B1128" s="107"/>
      <c r="C1128" s="57" t="s">
        <v>17</v>
      </c>
      <c r="D1128" s="57" t="s">
        <v>36</v>
      </c>
      <c r="E1128" s="95" t="s">
        <v>600</v>
      </c>
      <c r="F1128" s="95"/>
      <c r="G1128" s="65">
        <f>SUM(G1129)</f>
        <v>172.3</v>
      </c>
    </row>
    <row r="1129" spans="1:7" ht="30">
      <c r="A1129" s="77" t="s">
        <v>74</v>
      </c>
      <c r="B1129" s="107"/>
      <c r="C1129" s="57" t="s">
        <v>17</v>
      </c>
      <c r="D1129" s="57" t="s">
        <v>36</v>
      </c>
      <c r="E1129" s="95" t="s">
        <v>600</v>
      </c>
      <c r="F1129" s="95" t="s">
        <v>128</v>
      </c>
      <c r="G1129" s="65">
        <f>400-227.7</f>
        <v>172.3</v>
      </c>
    </row>
    <row r="1130" spans="1:7" ht="15">
      <c r="A1130" s="77" t="s">
        <v>164</v>
      </c>
      <c r="B1130" s="107"/>
      <c r="C1130" s="57" t="s">
        <v>17</v>
      </c>
      <c r="D1130" s="57" t="s">
        <v>36</v>
      </c>
      <c r="E1130" s="95" t="s">
        <v>165</v>
      </c>
      <c r="F1130" s="57"/>
      <c r="G1130" s="65">
        <f>SUM(G1131)+G1137</f>
        <v>1456.4</v>
      </c>
    </row>
    <row r="1131" spans="1:7" ht="15">
      <c r="A1131" s="77" t="s">
        <v>37</v>
      </c>
      <c r="B1131" s="107"/>
      <c r="C1131" s="57" t="s">
        <v>17</v>
      </c>
      <c r="D1131" s="57" t="s">
        <v>36</v>
      </c>
      <c r="E1131" s="95" t="s">
        <v>605</v>
      </c>
      <c r="F1131" s="57"/>
      <c r="G1131" s="65">
        <f>SUM(G1132)</f>
        <v>685.4</v>
      </c>
    </row>
    <row r="1132" spans="1:7" ht="15">
      <c r="A1132" s="77" t="s">
        <v>161</v>
      </c>
      <c r="B1132" s="107"/>
      <c r="C1132" s="57" t="s">
        <v>17</v>
      </c>
      <c r="D1132" s="57" t="s">
        <v>36</v>
      </c>
      <c r="E1132" s="95" t="s">
        <v>606</v>
      </c>
      <c r="F1132" s="57"/>
      <c r="G1132" s="65">
        <f>SUM(G1135)+G1133</f>
        <v>685.4</v>
      </c>
    </row>
    <row r="1133" spans="1:7" ht="15">
      <c r="A1133" s="64" t="s">
        <v>134</v>
      </c>
      <c r="B1133" s="107"/>
      <c r="C1133" s="57" t="s">
        <v>17</v>
      </c>
      <c r="D1133" s="57" t="s">
        <v>36</v>
      </c>
      <c r="E1133" s="57" t="s">
        <v>607</v>
      </c>
      <c r="F1133" s="57"/>
      <c r="G1133" s="65">
        <f>SUM(G1134)</f>
        <v>338.4</v>
      </c>
    </row>
    <row r="1134" spans="1:7" ht="30">
      <c r="A1134" s="77" t="s">
        <v>54</v>
      </c>
      <c r="B1134" s="107"/>
      <c r="C1134" s="57" t="s">
        <v>17</v>
      </c>
      <c r="D1134" s="57" t="s">
        <v>36</v>
      </c>
      <c r="E1134" s="57" t="s">
        <v>607</v>
      </c>
      <c r="F1134" s="57" t="s">
        <v>95</v>
      </c>
      <c r="G1134" s="65">
        <v>338.4</v>
      </c>
    </row>
    <row r="1135" spans="1:7" ht="15">
      <c r="A1135" s="77" t="s">
        <v>142</v>
      </c>
      <c r="B1135" s="107"/>
      <c r="C1135" s="57" t="s">
        <v>17</v>
      </c>
      <c r="D1135" s="57" t="s">
        <v>36</v>
      </c>
      <c r="E1135" s="95" t="s">
        <v>608</v>
      </c>
      <c r="F1135" s="95"/>
      <c r="G1135" s="65">
        <f>SUM(G1136)</f>
        <v>347</v>
      </c>
    </row>
    <row r="1136" spans="1:7" ht="30">
      <c r="A1136" s="77" t="s">
        <v>54</v>
      </c>
      <c r="B1136" s="107"/>
      <c r="C1136" s="57" t="s">
        <v>17</v>
      </c>
      <c r="D1136" s="57" t="s">
        <v>36</v>
      </c>
      <c r="E1136" s="95" t="s">
        <v>608</v>
      </c>
      <c r="F1136" s="95" t="s">
        <v>95</v>
      </c>
      <c r="G1136" s="65">
        <v>347</v>
      </c>
    </row>
    <row r="1137" spans="1:7" ht="15">
      <c r="A1137" s="77" t="s">
        <v>611</v>
      </c>
      <c r="B1137" s="107"/>
      <c r="C1137" s="57" t="s">
        <v>17</v>
      </c>
      <c r="D1137" s="57" t="s">
        <v>36</v>
      </c>
      <c r="E1137" s="95" t="s">
        <v>612</v>
      </c>
      <c r="F1137" s="95"/>
      <c r="G1137" s="65">
        <f>SUM(G1140)+G1138+G1142</f>
        <v>771</v>
      </c>
    </row>
    <row r="1138" spans="1:7" ht="15">
      <c r="A1138" s="77" t="s">
        <v>443</v>
      </c>
      <c r="B1138" s="107"/>
      <c r="C1138" s="57" t="s">
        <v>17</v>
      </c>
      <c r="D1138" s="57" t="s">
        <v>36</v>
      </c>
      <c r="E1138" s="57" t="s">
        <v>613</v>
      </c>
      <c r="F1138" s="95"/>
      <c r="G1138" s="65">
        <f>SUM(G1139)</f>
        <v>91.9</v>
      </c>
    </row>
    <row r="1139" spans="1:7" ht="30">
      <c r="A1139" s="64" t="s">
        <v>127</v>
      </c>
      <c r="B1139" s="107"/>
      <c r="C1139" s="57" t="s">
        <v>17</v>
      </c>
      <c r="D1139" s="57" t="s">
        <v>36</v>
      </c>
      <c r="E1139" s="57" t="s">
        <v>613</v>
      </c>
      <c r="F1139" s="95" t="s">
        <v>128</v>
      </c>
      <c r="G1139" s="65">
        <v>91.9</v>
      </c>
    </row>
    <row r="1140" spans="1:7" ht="15">
      <c r="A1140" s="64" t="s">
        <v>134</v>
      </c>
      <c r="B1140" s="119"/>
      <c r="C1140" s="57" t="s">
        <v>17</v>
      </c>
      <c r="D1140" s="57" t="s">
        <v>36</v>
      </c>
      <c r="E1140" s="57" t="s">
        <v>639</v>
      </c>
      <c r="F1140" s="57"/>
      <c r="G1140" s="65">
        <f>SUM(G1141)</f>
        <v>589.1</v>
      </c>
    </row>
    <row r="1141" spans="1:7" ht="30">
      <c r="A1141" s="64" t="s">
        <v>127</v>
      </c>
      <c r="B1141" s="119"/>
      <c r="C1141" s="57" t="s">
        <v>17</v>
      </c>
      <c r="D1141" s="57" t="s">
        <v>36</v>
      </c>
      <c r="E1141" s="57" t="s">
        <v>639</v>
      </c>
      <c r="F1141" s="57" t="s">
        <v>128</v>
      </c>
      <c r="G1141" s="65">
        <v>589.1</v>
      </c>
    </row>
    <row r="1142" spans="1:7" ht="15">
      <c r="A1142" s="64" t="s">
        <v>147</v>
      </c>
      <c r="B1142" s="119"/>
      <c r="C1142" s="57" t="s">
        <v>17</v>
      </c>
      <c r="D1142" s="57" t="s">
        <v>36</v>
      </c>
      <c r="E1142" s="57" t="s">
        <v>1305</v>
      </c>
      <c r="F1142" s="57"/>
      <c r="G1142" s="65">
        <f>SUM(G1143)</f>
        <v>90</v>
      </c>
    </row>
    <row r="1143" spans="1:7" ht="30">
      <c r="A1143" s="64" t="s">
        <v>127</v>
      </c>
      <c r="B1143" s="119"/>
      <c r="C1143" s="57" t="s">
        <v>17</v>
      </c>
      <c r="D1143" s="57" t="s">
        <v>36</v>
      </c>
      <c r="E1143" s="57" t="s">
        <v>1305</v>
      </c>
      <c r="F1143" s="57" t="s">
        <v>128</v>
      </c>
      <c r="G1143" s="65">
        <v>90</v>
      </c>
    </row>
    <row r="1144" spans="1:7" ht="15">
      <c r="A1144" s="120" t="s">
        <v>149</v>
      </c>
      <c r="B1144" s="107"/>
      <c r="C1144" s="95" t="s">
        <v>17</v>
      </c>
      <c r="D1144" s="95" t="s">
        <v>15</v>
      </c>
      <c r="E1144" s="95"/>
      <c r="F1144" s="107"/>
      <c r="G1144" s="96">
        <f>G1145</f>
        <v>12576.099999999999</v>
      </c>
    </row>
    <row r="1145" spans="1:7" ht="15">
      <c r="A1145" s="77" t="s">
        <v>784</v>
      </c>
      <c r="B1145" s="107"/>
      <c r="C1145" s="95" t="s">
        <v>17</v>
      </c>
      <c r="D1145" s="95" t="s">
        <v>15</v>
      </c>
      <c r="E1145" s="95" t="s">
        <v>121</v>
      </c>
      <c r="F1145" s="107"/>
      <c r="G1145" s="96">
        <f>G1146+G1154+G1159</f>
        <v>12576.099999999999</v>
      </c>
    </row>
    <row r="1146" spans="1:7" ht="30" hidden="1">
      <c r="A1146" s="77" t="s">
        <v>157</v>
      </c>
      <c r="B1146" s="107"/>
      <c r="C1146" s="95" t="s">
        <v>17</v>
      </c>
      <c r="D1146" s="95" t="s">
        <v>15</v>
      </c>
      <c r="E1146" s="95" t="s">
        <v>158</v>
      </c>
      <c r="F1146" s="107"/>
      <c r="G1146" s="96">
        <f>G1150+G1147</f>
        <v>0</v>
      </c>
    </row>
    <row r="1147" spans="1:7" ht="15" hidden="1">
      <c r="A1147" s="77" t="s">
        <v>37</v>
      </c>
      <c r="B1147" s="107"/>
      <c r="C1147" s="95" t="s">
        <v>17</v>
      </c>
      <c r="D1147" s="95" t="s">
        <v>15</v>
      </c>
      <c r="E1147" s="95" t="s">
        <v>601</v>
      </c>
      <c r="F1147" s="107"/>
      <c r="G1147" s="96">
        <f>G1148</f>
        <v>0</v>
      </c>
    </row>
    <row r="1148" spans="1:7" ht="15" hidden="1">
      <c r="A1148" s="77" t="s">
        <v>134</v>
      </c>
      <c r="B1148" s="107"/>
      <c r="C1148" s="95" t="s">
        <v>17</v>
      </c>
      <c r="D1148" s="95" t="s">
        <v>15</v>
      </c>
      <c r="E1148" s="95" t="s">
        <v>602</v>
      </c>
      <c r="F1148" s="107"/>
      <c r="G1148" s="96">
        <f>G1149</f>
        <v>0</v>
      </c>
    </row>
    <row r="1149" spans="1:7" ht="30" hidden="1">
      <c r="A1149" s="77" t="s">
        <v>54</v>
      </c>
      <c r="B1149" s="107"/>
      <c r="C1149" s="95" t="s">
        <v>17</v>
      </c>
      <c r="D1149" s="95" t="s">
        <v>15</v>
      </c>
      <c r="E1149" s="95" t="s">
        <v>602</v>
      </c>
      <c r="F1149" s="95" t="s">
        <v>95</v>
      </c>
      <c r="G1149" s="96"/>
    </row>
    <row r="1150" spans="1:7" ht="15" hidden="1">
      <c r="A1150" s="77" t="s">
        <v>159</v>
      </c>
      <c r="B1150" s="107"/>
      <c r="C1150" s="95" t="s">
        <v>17</v>
      </c>
      <c r="D1150" s="95" t="s">
        <v>15</v>
      </c>
      <c r="E1150" s="95" t="s">
        <v>160</v>
      </c>
      <c r="F1150" s="95"/>
      <c r="G1150" s="96">
        <f>G1151</f>
        <v>0</v>
      </c>
    </row>
    <row r="1151" spans="1:7" ht="15" hidden="1">
      <c r="A1151" s="77" t="s">
        <v>147</v>
      </c>
      <c r="B1151" s="107"/>
      <c r="C1151" s="95" t="s">
        <v>17</v>
      </c>
      <c r="D1151" s="95" t="s">
        <v>15</v>
      </c>
      <c r="E1151" s="95" t="s">
        <v>599</v>
      </c>
      <c r="F1151" s="95"/>
      <c r="G1151" s="96">
        <f>G1152</f>
        <v>0</v>
      </c>
    </row>
    <row r="1152" spans="1:7" ht="15" hidden="1">
      <c r="A1152" s="77" t="s">
        <v>422</v>
      </c>
      <c r="B1152" s="107"/>
      <c r="C1152" s="95" t="s">
        <v>17</v>
      </c>
      <c r="D1152" s="95" t="s">
        <v>15</v>
      </c>
      <c r="E1152" s="95" t="s">
        <v>600</v>
      </c>
      <c r="F1152" s="95"/>
      <c r="G1152" s="96">
        <f>G1153</f>
        <v>0</v>
      </c>
    </row>
    <row r="1153" spans="1:7" ht="30" hidden="1">
      <c r="A1153" s="77" t="s">
        <v>74</v>
      </c>
      <c r="B1153" s="107"/>
      <c r="C1153" s="95" t="s">
        <v>17</v>
      </c>
      <c r="D1153" s="95" t="s">
        <v>15</v>
      </c>
      <c r="E1153" s="95" t="s">
        <v>600</v>
      </c>
      <c r="F1153" s="95" t="s">
        <v>128</v>
      </c>
      <c r="G1153" s="96"/>
    </row>
    <row r="1154" spans="1:7" ht="15">
      <c r="A1154" s="77" t="s">
        <v>162</v>
      </c>
      <c r="B1154" s="107"/>
      <c r="C1154" s="95" t="s">
        <v>17</v>
      </c>
      <c r="D1154" s="95" t="s">
        <v>15</v>
      </c>
      <c r="E1154" s="95" t="s">
        <v>163</v>
      </c>
      <c r="F1154" s="95"/>
      <c r="G1154" s="96">
        <f>G1155</f>
        <v>3376.7999999999997</v>
      </c>
    </row>
    <row r="1155" spans="1:7" ht="15">
      <c r="A1155" s="77" t="s">
        <v>37</v>
      </c>
      <c r="B1155" s="107"/>
      <c r="C1155" s="95" t="s">
        <v>17</v>
      </c>
      <c r="D1155" s="95" t="s">
        <v>15</v>
      </c>
      <c r="E1155" s="95" t="s">
        <v>603</v>
      </c>
      <c r="F1155" s="95"/>
      <c r="G1155" s="96">
        <f>G1156</f>
        <v>3376.7999999999997</v>
      </c>
    </row>
    <row r="1156" spans="1:7" ht="15">
      <c r="A1156" s="77" t="s">
        <v>161</v>
      </c>
      <c r="B1156" s="107"/>
      <c r="C1156" s="95" t="s">
        <v>17</v>
      </c>
      <c r="D1156" s="95" t="s">
        <v>15</v>
      </c>
      <c r="E1156" s="95" t="s">
        <v>604</v>
      </c>
      <c r="F1156" s="95"/>
      <c r="G1156" s="96">
        <f>G1157+G1158</f>
        <v>3376.7999999999997</v>
      </c>
    </row>
    <row r="1157" spans="1:7" ht="45">
      <c r="A1157" s="77" t="s">
        <v>53</v>
      </c>
      <c r="B1157" s="107"/>
      <c r="C1157" s="95" t="s">
        <v>17</v>
      </c>
      <c r="D1157" s="95" t="s">
        <v>15</v>
      </c>
      <c r="E1157" s="95" t="s">
        <v>604</v>
      </c>
      <c r="F1157" s="95" t="s">
        <v>93</v>
      </c>
      <c r="G1157" s="96">
        <v>50.1</v>
      </c>
    </row>
    <row r="1158" spans="1:7" ht="30">
      <c r="A1158" s="77" t="s">
        <v>54</v>
      </c>
      <c r="B1158" s="107"/>
      <c r="C1158" s="95" t="s">
        <v>17</v>
      </c>
      <c r="D1158" s="95" t="s">
        <v>15</v>
      </c>
      <c r="E1158" s="95" t="s">
        <v>604</v>
      </c>
      <c r="F1158" s="95" t="s">
        <v>95</v>
      </c>
      <c r="G1158" s="96">
        <v>3326.7</v>
      </c>
    </row>
    <row r="1159" spans="1:7" ht="30">
      <c r="A1159" s="120" t="s">
        <v>152</v>
      </c>
      <c r="B1159" s="107"/>
      <c r="C1159" s="95" t="s">
        <v>17</v>
      </c>
      <c r="D1159" s="95" t="s">
        <v>15</v>
      </c>
      <c r="E1159" s="95" t="s">
        <v>153</v>
      </c>
      <c r="F1159" s="95"/>
      <c r="G1159" s="96">
        <f>G1160</f>
        <v>9199.3</v>
      </c>
    </row>
    <row r="1160" spans="1:7" ht="15">
      <c r="A1160" s="77" t="s">
        <v>47</v>
      </c>
      <c r="B1160" s="107"/>
      <c r="C1160" s="95" t="s">
        <v>17</v>
      </c>
      <c r="D1160" s="95" t="s">
        <v>15</v>
      </c>
      <c r="E1160" s="95" t="s">
        <v>154</v>
      </c>
      <c r="F1160" s="95"/>
      <c r="G1160" s="96">
        <f>G1161</f>
        <v>9199.3</v>
      </c>
    </row>
    <row r="1161" spans="1:7" ht="15">
      <c r="A1161" s="120" t="s">
        <v>155</v>
      </c>
      <c r="B1161" s="107"/>
      <c r="C1161" s="95" t="s">
        <v>17</v>
      </c>
      <c r="D1161" s="95" t="s">
        <v>15</v>
      </c>
      <c r="E1161" s="95" t="s">
        <v>156</v>
      </c>
      <c r="F1161" s="95"/>
      <c r="G1161" s="96">
        <f>G1162+G1163+G1164</f>
        <v>9199.3</v>
      </c>
    </row>
    <row r="1162" spans="1:7" ht="48.75" customHeight="1">
      <c r="A1162" s="77" t="s">
        <v>53</v>
      </c>
      <c r="B1162" s="107"/>
      <c r="C1162" s="95" t="s">
        <v>17</v>
      </c>
      <c r="D1162" s="95" t="s">
        <v>15</v>
      </c>
      <c r="E1162" s="95" t="s">
        <v>156</v>
      </c>
      <c r="F1162" s="95" t="s">
        <v>93</v>
      </c>
      <c r="G1162" s="96">
        <v>8193.8</v>
      </c>
    </row>
    <row r="1163" spans="1:7" ht="42" customHeight="1">
      <c r="A1163" s="77" t="s">
        <v>54</v>
      </c>
      <c r="B1163" s="107"/>
      <c r="C1163" s="95" t="s">
        <v>17</v>
      </c>
      <c r="D1163" s="95" t="s">
        <v>15</v>
      </c>
      <c r="E1163" s="95" t="s">
        <v>156</v>
      </c>
      <c r="F1163" s="95" t="s">
        <v>95</v>
      </c>
      <c r="G1163" s="96">
        <v>994</v>
      </c>
    </row>
    <row r="1164" spans="1:7" ht="15">
      <c r="A1164" s="77" t="s">
        <v>24</v>
      </c>
      <c r="B1164" s="107"/>
      <c r="C1164" s="95" t="s">
        <v>17</v>
      </c>
      <c r="D1164" s="95" t="s">
        <v>15</v>
      </c>
      <c r="E1164" s="95" t="s">
        <v>156</v>
      </c>
      <c r="F1164" s="95" t="s">
        <v>100</v>
      </c>
      <c r="G1164" s="96">
        <v>11.5</v>
      </c>
    </row>
    <row r="1165" spans="1:7" ht="15">
      <c r="A1165" s="64" t="s">
        <v>32</v>
      </c>
      <c r="B1165" s="71"/>
      <c r="C1165" s="71" t="s">
        <v>33</v>
      </c>
      <c r="D1165" s="71" t="s">
        <v>34</v>
      </c>
      <c r="E1165" s="56"/>
      <c r="F1165" s="56"/>
      <c r="G1165" s="68">
        <f>SUM(G1166)</f>
        <v>340</v>
      </c>
    </row>
    <row r="1166" spans="1:7" ht="15">
      <c r="A1166" s="64" t="s">
        <v>55</v>
      </c>
      <c r="B1166" s="57"/>
      <c r="C1166" s="57" t="s">
        <v>33</v>
      </c>
      <c r="D1166" s="57" t="s">
        <v>56</v>
      </c>
      <c r="E1166" s="92"/>
      <c r="F1166" s="57"/>
      <c r="G1166" s="65">
        <f>SUM(G1167)</f>
        <v>340</v>
      </c>
    </row>
    <row r="1167" spans="1:7" ht="30">
      <c r="A1167" s="77" t="s">
        <v>868</v>
      </c>
      <c r="B1167" s="100"/>
      <c r="C1167" s="101" t="s">
        <v>33</v>
      </c>
      <c r="D1167" s="101" t="s">
        <v>56</v>
      </c>
      <c r="E1167" s="101" t="s">
        <v>487</v>
      </c>
      <c r="F1167" s="102"/>
      <c r="G1167" s="103">
        <f>G1168</f>
        <v>340</v>
      </c>
    </row>
    <row r="1168" spans="1:7" ht="30">
      <c r="A1168" s="77" t="s">
        <v>507</v>
      </c>
      <c r="B1168" s="100"/>
      <c r="C1168" s="101" t="s">
        <v>33</v>
      </c>
      <c r="D1168" s="101" t="s">
        <v>56</v>
      </c>
      <c r="E1168" s="101" t="s">
        <v>508</v>
      </c>
      <c r="F1168" s="102"/>
      <c r="G1168" s="103">
        <f>G1169</f>
        <v>340</v>
      </c>
    </row>
    <row r="1169" spans="1:7" ht="75">
      <c r="A1169" s="77" t="s">
        <v>295</v>
      </c>
      <c r="B1169" s="100"/>
      <c r="C1169" s="101" t="s">
        <v>33</v>
      </c>
      <c r="D1169" s="101" t="s">
        <v>56</v>
      </c>
      <c r="E1169" s="101" t="s">
        <v>509</v>
      </c>
      <c r="F1169" s="102"/>
      <c r="G1169" s="103">
        <f>SUM(G1170)</f>
        <v>340</v>
      </c>
    </row>
    <row r="1170" spans="1:7" ht="30">
      <c r="A1170" s="77" t="s">
        <v>532</v>
      </c>
      <c r="B1170" s="100"/>
      <c r="C1170" s="121" t="s">
        <v>33</v>
      </c>
      <c r="D1170" s="121" t="s">
        <v>56</v>
      </c>
      <c r="E1170" s="121" t="s">
        <v>533</v>
      </c>
      <c r="F1170" s="102"/>
      <c r="G1170" s="122">
        <f>SUM(G1171)</f>
        <v>340</v>
      </c>
    </row>
    <row r="1171" spans="1:7" ht="15">
      <c r="A1171" s="77" t="s">
        <v>44</v>
      </c>
      <c r="B1171" s="100"/>
      <c r="C1171" s="101" t="s">
        <v>33</v>
      </c>
      <c r="D1171" s="101" t="s">
        <v>56</v>
      </c>
      <c r="E1171" s="101" t="s">
        <v>533</v>
      </c>
      <c r="F1171" s="102">
        <v>300</v>
      </c>
      <c r="G1171" s="103">
        <v>340</v>
      </c>
    </row>
    <row r="1172" spans="1:7" s="63" customFormat="1" ht="14.25">
      <c r="A1172" s="123" t="s">
        <v>203</v>
      </c>
      <c r="B1172" s="124"/>
      <c r="C1172" s="125"/>
      <c r="D1172" s="125"/>
      <c r="E1172" s="125"/>
      <c r="F1172" s="125"/>
      <c r="G1172" s="126">
        <f>SUM(G11+G32+G53+G479+G515+G1068+G713)+G813</f>
        <v>4359483.4</v>
      </c>
    </row>
    <row r="1174" ht="15">
      <c r="G1174" s="127"/>
    </row>
    <row r="1176" ht="15">
      <c r="G1176" s="128"/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1.00390625" style="129" customWidth="1"/>
    <col min="2" max="2" width="21.28125" style="130" customWidth="1"/>
    <col min="3" max="3" width="12.00390625" style="197" customWidth="1"/>
    <col min="4" max="4" width="10.421875" style="197" customWidth="1"/>
    <col min="5" max="5" width="11.8515625" style="197" customWidth="1"/>
    <col min="6" max="6" width="15.00390625" style="130" customWidth="1"/>
    <col min="7" max="7" width="20.8515625" style="131" hidden="1" customWidth="1"/>
    <col min="8" max="8" width="13.57421875" style="131" hidden="1" customWidth="1"/>
    <col min="9" max="9" width="11.57421875" style="131" hidden="1" customWidth="1"/>
    <col min="10" max="10" width="12.8515625" style="131" hidden="1" customWidth="1"/>
    <col min="11" max="11" width="13.421875" style="130" hidden="1" customWidth="1"/>
    <col min="12" max="12" width="9.140625" style="130" customWidth="1"/>
    <col min="13" max="13" width="8.140625" style="130" customWidth="1"/>
    <col min="14" max="14" width="12.8515625" style="130" hidden="1" customWidth="1"/>
    <col min="15" max="16384" width="9.140625" style="130" customWidth="1"/>
  </cols>
  <sheetData>
    <row r="1" spans="3:5" ht="15">
      <c r="C1" s="47"/>
      <c r="D1" s="46" t="s">
        <v>1321</v>
      </c>
      <c r="E1" s="47"/>
    </row>
    <row r="2" spans="3:5" ht="15">
      <c r="C2" s="132"/>
      <c r="D2" s="49" t="s">
        <v>1320</v>
      </c>
      <c r="E2" s="132"/>
    </row>
    <row r="3" spans="3:5" ht="15">
      <c r="C3" s="132"/>
      <c r="D3" s="49" t="s">
        <v>1</v>
      </c>
      <c r="E3" s="132"/>
    </row>
    <row r="4" spans="3:5" ht="15">
      <c r="C4" s="132"/>
      <c r="D4" s="49" t="s">
        <v>2</v>
      </c>
      <c r="E4" s="132"/>
    </row>
    <row r="5" spans="3:5" ht="15">
      <c r="C5" s="133"/>
      <c r="D5" s="53" t="s">
        <v>1318</v>
      </c>
      <c r="E5" s="132"/>
    </row>
    <row r="8" spans="1:6" ht="72.75" customHeight="1">
      <c r="A8" s="273" t="s">
        <v>748</v>
      </c>
      <c r="B8" s="273"/>
      <c r="C8" s="273"/>
      <c r="D8" s="273"/>
      <c r="E8" s="273"/>
      <c r="F8" s="273"/>
    </row>
    <row r="9" spans="1:6" ht="15.75">
      <c r="A9" s="134"/>
      <c r="B9" s="135"/>
      <c r="C9" s="136"/>
      <c r="D9" s="136"/>
      <c r="E9" s="136"/>
      <c r="F9" s="135"/>
    </row>
    <row r="10" spans="1:6" ht="45">
      <c r="A10" s="137" t="s">
        <v>169</v>
      </c>
      <c r="B10" s="138" t="s">
        <v>170</v>
      </c>
      <c r="C10" s="138" t="s">
        <v>171</v>
      </c>
      <c r="D10" s="138" t="s">
        <v>173</v>
      </c>
      <c r="E10" s="138" t="s">
        <v>174</v>
      </c>
      <c r="F10" s="138" t="s">
        <v>750</v>
      </c>
    </row>
    <row r="11" spans="1:14" s="141" customFormat="1" ht="28.5">
      <c r="A11" s="59" t="s">
        <v>843</v>
      </c>
      <c r="B11" s="69" t="s">
        <v>230</v>
      </c>
      <c r="C11" s="69"/>
      <c r="D11" s="97"/>
      <c r="E11" s="97"/>
      <c r="F11" s="98">
        <f>SUM(F28)+F12</f>
        <v>831157.3</v>
      </c>
      <c r="G11" s="139"/>
      <c r="H11" s="139">
        <f>SUM(G14:G46)</f>
        <v>831157.3</v>
      </c>
      <c r="I11" s="139"/>
      <c r="J11" s="140">
        <f>SUM(H11-F11)</f>
        <v>0</v>
      </c>
      <c r="N11" s="142">
        <f>SUM(F11+F47+F63+F86+F91+F113+F118+F216+F221+F234)</f>
        <v>2538091.1999999997</v>
      </c>
    </row>
    <row r="12" spans="1:10" ht="45">
      <c r="A12" s="77" t="s">
        <v>556</v>
      </c>
      <c r="B12" s="106" t="s">
        <v>689</v>
      </c>
      <c r="C12" s="56"/>
      <c r="D12" s="71"/>
      <c r="E12" s="71"/>
      <c r="F12" s="68">
        <f>SUM(F17)+F22+F26+F13+F20+F24</f>
        <v>26689.3</v>
      </c>
      <c r="H12" s="131">
        <f>SUM(Ведомственная!G61+Ведомственная!G872+Ведомственная!G961+Ведомственная!G1007+Ведомственная!G1045)</f>
        <v>831157.3000000002</v>
      </c>
      <c r="I12" s="143">
        <f aca="true" t="shared" si="0" ref="I12:I27">G12-F12</f>
        <v>-26689.3</v>
      </c>
      <c r="J12" s="143"/>
    </row>
    <row r="13" spans="1:10" ht="15">
      <c r="A13" s="64" t="s">
        <v>711</v>
      </c>
      <c r="B13" s="57" t="s">
        <v>712</v>
      </c>
      <c r="C13" s="56"/>
      <c r="D13" s="71"/>
      <c r="E13" s="71"/>
      <c r="F13" s="68">
        <f>SUM(F14:F16)</f>
        <v>20122.9</v>
      </c>
      <c r="I13" s="143">
        <f t="shared" si="0"/>
        <v>-20122.9</v>
      </c>
      <c r="J13" s="143"/>
    </row>
    <row r="14" spans="1:10" ht="30">
      <c r="A14" s="64" t="s">
        <v>54</v>
      </c>
      <c r="B14" s="57" t="s">
        <v>712</v>
      </c>
      <c r="C14" s="71" t="s">
        <v>95</v>
      </c>
      <c r="D14" s="57" t="s">
        <v>119</v>
      </c>
      <c r="E14" s="57" t="s">
        <v>119</v>
      </c>
      <c r="F14" s="68">
        <v>2524</v>
      </c>
      <c r="G14" s="131">
        <f>SUM(Ведомственная!G964)</f>
        <v>2524</v>
      </c>
      <c r="I14" s="143">
        <f t="shared" si="0"/>
        <v>0</v>
      </c>
      <c r="J14" s="143"/>
    </row>
    <row r="15" spans="1:10" ht="30">
      <c r="A15" s="64" t="s">
        <v>692</v>
      </c>
      <c r="B15" s="57" t="s">
        <v>712</v>
      </c>
      <c r="C15" s="71" t="s">
        <v>128</v>
      </c>
      <c r="D15" s="57" t="s">
        <v>119</v>
      </c>
      <c r="E15" s="57" t="s">
        <v>119</v>
      </c>
      <c r="F15" s="68">
        <v>4926.2</v>
      </c>
      <c r="G15" s="131">
        <f>SUM(Ведомственная!G965)</f>
        <v>4926.2</v>
      </c>
      <c r="I15" s="143">
        <f t="shared" si="0"/>
        <v>0</v>
      </c>
      <c r="J15" s="143"/>
    </row>
    <row r="16" spans="1:10" ht="15">
      <c r="A16" s="64" t="s">
        <v>24</v>
      </c>
      <c r="B16" s="57" t="s">
        <v>712</v>
      </c>
      <c r="C16" s="71" t="s">
        <v>100</v>
      </c>
      <c r="D16" s="57" t="s">
        <v>119</v>
      </c>
      <c r="E16" s="57" t="s">
        <v>119</v>
      </c>
      <c r="F16" s="68">
        <v>12672.7</v>
      </c>
      <c r="G16" s="131">
        <f>SUM(Ведомственная!G966)</f>
        <v>12672.7</v>
      </c>
      <c r="I16" s="143">
        <f t="shared" si="0"/>
        <v>0</v>
      </c>
      <c r="J16" s="143"/>
    </row>
    <row r="17" spans="1:10" ht="45">
      <c r="A17" s="64" t="s">
        <v>691</v>
      </c>
      <c r="B17" s="106" t="s">
        <v>690</v>
      </c>
      <c r="C17" s="56"/>
      <c r="D17" s="71"/>
      <c r="E17" s="71"/>
      <c r="F17" s="68">
        <f>SUM(F18:F19)</f>
        <v>2927.3</v>
      </c>
      <c r="I17" s="143">
        <f t="shared" si="0"/>
        <v>-2927.3</v>
      </c>
      <c r="J17" s="143"/>
    </row>
    <row r="18" spans="1:10" ht="30">
      <c r="A18" s="64" t="s">
        <v>54</v>
      </c>
      <c r="B18" s="106" t="s">
        <v>690</v>
      </c>
      <c r="C18" s="56">
        <v>200</v>
      </c>
      <c r="D18" s="71" t="s">
        <v>119</v>
      </c>
      <c r="E18" s="71" t="s">
        <v>46</v>
      </c>
      <c r="F18" s="68">
        <v>1372.9</v>
      </c>
      <c r="G18" s="131">
        <f>SUM(Ведомственная!G875)</f>
        <v>1372.9</v>
      </c>
      <c r="I18" s="143">
        <f t="shared" si="0"/>
        <v>0</v>
      </c>
      <c r="J18" s="143"/>
    </row>
    <row r="19" spans="1:10" ht="30">
      <c r="A19" s="64" t="s">
        <v>74</v>
      </c>
      <c r="B19" s="106" t="s">
        <v>690</v>
      </c>
      <c r="C19" s="56">
        <v>600</v>
      </c>
      <c r="D19" s="71" t="s">
        <v>119</v>
      </c>
      <c r="E19" s="71" t="s">
        <v>46</v>
      </c>
      <c r="F19" s="68">
        <v>1554.4</v>
      </c>
      <c r="G19" s="131">
        <f>SUM(Ведомственная!G876)</f>
        <v>1554.4</v>
      </c>
      <c r="I19" s="143">
        <f t="shared" si="0"/>
        <v>0</v>
      </c>
      <c r="J19" s="143"/>
    </row>
    <row r="20" spans="1:10" ht="30">
      <c r="A20" s="64" t="s">
        <v>713</v>
      </c>
      <c r="B20" s="106" t="s">
        <v>714</v>
      </c>
      <c r="C20" s="56"/>
      <c r="D20" s="71"/>
      <c r="E20" s="71"/>
      <c r="F20" s="68">
        <f>SUM(F21)</f>
        <v>1620</v>
      </c>
      <c r="I20" s="143">
        <f t="shared" si="0"/>
        <v>-1620</v>
      </c>
      <c r="J20" s="143"/>
    </row>
    <row r="21" spans="1:10" ht="30">
      <c r="A21" s="64" t="s">
        <v>54</v>
      </c>
      <c r="B21" s="106" t="s">
        <v>714</v>
      </c>
      <c r="C21" s="56">
        <v>200</v>
      </c>
      <c r="D21" s="71" t="s">
        <v>119</v>
      </c>
      <c r="E21" s="71" t="s">
        <v>184</v>
      </c>
      <c r="F21" s="68">
        <v>1620</v>
      </c>
      <c r="G21" s="131">
        <f>SUM(Ведомственная!G1010)</f>
        <v>1620</v>
      </c>
      <c r="I21" s="143">
        <f t="shared" si="0"/>
        <v>0</v>
      </c>
      <c r="J21" s="143"/>
    </row>
    <row r="22" spans="1:10" ht="30">
      <c r="A22" s="64" t="s">
        <v>874</v>
      </c>
      <c r="B22" s="106" t="s">
        <v>708</v>
      </c>
      <c r="C22" s="56"/>
      <c r="D22" s="71"/>
      <c r="E22" s="71"/>
      <c r="F22" s="76">
        <f>F23</f>
        <v>1435.5</v>
      </c>
      <c r="I22" s="143">
        <f t="shared" si="0"/>
        <v>-1435.5</v>
      </c>
      <c r="J22" s="143"/>
    </row>
    <row r="23" spans="1:10" ht="30">
      <c r="A23" s="64" t="s">
        <v>74</v>
      </c>
      <c r="B23" s="106" t="s">
        <v>708</v>
      </c>
      <c r="C23" s="56">
        <v>600</v>
      </c>
      <c r="D23" s="71" t="s">
        <v>119</v>
      </c>
      <c r="E23" s="71" t="s">
        <v>46</v>
      </c>
      <c r="F23" s="68">
        <v>1435.5</v>
      </c>
      <c r="G23" s="131">
        <f>SUM(Ведомственная!G878)</f>
        <v>1435.5</v>
      </c>
      <c r="I23" s="143">
        <f t="shared" si="0"/>
        <v>0</v>
      </c>
      <c r="J23" s="143"/>
    </row>
    <row r="24" spans="1:10" ht="90">
      <c r="A24" s="77" t="s">
        <v>856</v>
      </c>
      <c r="B24" s="112" t="s">
        <v>857</v>
      </c>
      <c r="C24" s="95"/>
      <c r="D24" s="71"/>
      <c r="E24" s="71"/>
      <c r="F24" s="68">
        <f>SUM(F25)</f>
        <v>583.6</v>
      </c>
      <c r="I24" s="143"/>
      <c r="J24" s="143"/>
    </row>
    <row r="25" spans="1:10" ht="29.25" customHeight="1">
      <c r="A25" s="77" t="s">
        <v>54</v>
      </c>
      <c r="B25" s="112" t="s">
        <v>857</v>
      </c>
      <c r="C25" s="95" t="s">
        <v>95</v>
      </c>
      <c r="D25" s="71" t="s">
        <v>119</v>
      </c>
      <c r="E25" s="71" t="s">
        <v>46</v>
      </c>
      <c r="F25" s="68">
        <v>583.6</v>
      </c>
      <c r="G25" s="131">
        <f>SUM(Ведомственная!G880)</f>
        <v>583.6</v>
      </c>
      <c r="I25" s="143"/>
      <c r="J25" s="143"/>
    </row>
    <row r="26" spans="1:10" ht="60" hidden="1">
      <c r="A26" s="64" t="s">
        <v>709</v>
      </c>
      <c r="B26" s="106" t="s">
        <v>710</v>
      </c>
      <c r="C26" s="56"/>
      <c r="D26" s="71"/>
      <c r="E26" s="71"/>
      <c r="F26" s="76">
        <f>F27</f>
        <v>0</v>
      </c>
      <c r="I26" s="143">
        <f t="shared" si="0"/>
        <v>0</v>
      </c>
      <c r="J26" s="143"/>
    </row>
    <row r="27" spans="1:10" ht="30" hidden="1">
      <c r="A27" s="64" t="s">
        <v>54</v>
      </c>
      <c r="B27" s="106" t="s">
        <v>710</v>
      </c>
      <c r="C27" s="56">
        <v>200</v>
      </c>
      <c r="D27" s="71" t="s">
        <v>119</v>
      </c>
      <c r="E27" s="71" t="s">
        <v>46</v>
      </c>
      <c r="F27" s="68"/>
      <c r="G27" s="131">
        <f>SUM(Ведомственная!G882)</f>
        <v>0</v>
      </c>
      <c r="I27" s="143">
        <f t="shared" si="0"/>
        <v>0</v>
      </c>
      <c r="J27" s="143"/>
    </row>
    <row r="28" spans="1:10" ht="75">
      <c r="A28" s="72" t="s">
        <v>231</v>
      </c>
      <c r="B28" s="71" t="s">
        <v>232</v>
      </c>
      <c r="C28" s="56"/>
      <c r="D28" s="71"/>
      <c r="E28" s="71"/>
      <c r="F28" s="68">
        <f>SUM(F31)+F38+F40+F43+F35+F29</f>
        <v>804468</v>
      </c>
      <c r="I28" s="143">
        <f aca="true" t="shared" si="1" ref="I28:I122">G28-F28</f>
        <v>-804468</v>
      </c>
      <c r="J28" s="143"/>
    </row>
    <row r="29" spans="1:10" ht="45">
      <c r="A29" s="77" t="s">
        <v>583</v>
      </c>
      <c r="B29" s="144" t="s">
        <v>584</v>
      </c>
      <c r="C29" s="95"/>
      <c r="D29" s="95"/>
      <c r="E29" s="95"/>
      <c r="F29" s="76">
        <f>F30</f>
        <v>12274</v>
      </c>
      <c r="I29" s="143">
        <f t="shared" si="1"/>
        <v>-12274</v>
      </c>
      <c r="J29" s="143"/>
    </row>
    <row r="30" spans="1:10" ht="15">
      <c r="A30" s="77" t="s">
        <v>44</v>
      </c>
      <c r="B30" s="144" t="s">
        <v>584</v>
      </c>
      <c r="C30" s="95" t="s">
        <v>103</v>
      </c>
      <c r="D30" s="95" t="s">
        <v>33</v>
      </c>
      <c r="E30" s="95" t="s">
        <v>15</v>
      </c>
      <c r="F30" s="76">
        <v>12274</v>
      </c>
      <c r="G30" s="131">
        <f>SUM(Ведомственная!G1048)</f>
        <v>12274</v>
      </c>
      <c r="I30" s="143">
        <f t="shared" si="1"/>
        <v>0</v>
      </c>
      <c r="J30" s="143"/>
    </row>
    <row r="31" spans="1:10" ht="30">
      <c r="A31" s="64" t="s">
        <v>82</v>
      </c>
      <c r="B31" s="71" t="s">
        <v>233</v>
      </c>
      <c r="C31" s="56"/>
      <c r="D31" s="71"/>
      <c r="E31" s="71"/>
      <c r="F31" s="68">
        <f>SUM(F32)</f>
        <v>1447.3</v>
      </c>
      <c r="I31" s="143">
        <f t="shared" si="1"/>
        <v>-1447.3</v>
      </c>
      <c r="J31" s="143"/>
    </row>
    <row r="32" spans="1:10" ht="30">
      <c r="A32" s="64" t="s">
        <v>234</v>
      </c>
      <c r="B32" s="71" t="s">
        <v>235</v>
      </c>
      <c r="C32" s="56"/>
      <c r="D32" s="71"/>
      <c r="E32" s="71"/>
      <c r="F32" s="68">
        <f>SUM(F33:F34)</f>
        <v>1447.3</v>
      </c>
      <c r="I32" s="143">
        <f t="shared" si="1"/>
        <v>-1447.3</v>
      </c>
      <c r="J32" s="143"/>
    </row>
    <row r="33" spans="1:10" ht="45">
      <c r="A33" s="77" t="s">
        <v>53</v>
      </c>
      <c r="B33" s="71" t="s">
        <v>235</v>
      </c>
      <c r="C33" s="71" t="s">
        <v>93</v>
      </c>
      <c r="D33" s="71" t="s">
        <v>36</v>
      </c>
      <c r="E33" s="71" t="s">
        <v>15</v>
      </c>
      <c r="F33" s="68">
        <v>1423.7</v>
      </c>
      <c r="G33" s="131">
        <f>SUM(Ведомственная!G65)</f>
        <v>1423.7</v>
      </c>
      <c r="I33" s="143">
        <f t="shared" si="1"/>
        <v>0</v>
      </c>
      <c r="J33" s="143"/>
    </row>
    <row r="34" spans="1:10" ht="30">
      <c r="A34" s="64" t="s">
        <v>54</v>
      </c>
      <c r="B34" s="71" t="s">
        <v>235</v>
      </c>
      <c r="C34" s="71" t="s">
        <v>95</v>
      </c>
      <c r="D34" s="71" t="s">
        <v>36</v>
      </c>
      <c r="E34" s="71" t="s">
        <v>15</v>
      </c>
      <c r="F34" s="68">
        <v>23.6</v>
      </c>
      <c r="G34" s="131">
        <f>SUM(Ведомственная!G66)</f>
        <v>23.6</v>
      </c>
      <c r="I34" s="143">
        <f t="shared" si="1"/>
        <v>0</v>
      </c>
      <c r="J34" s="143"/>
    </row>
    <row r="35" spans="1:10" ht="60">
      <c r="A35" s="77" t="s">
        <v>577</v>
      </c>
      <c r="B35" s="108" t="s">
        <v>578</v>
      </c>
      <c r="C35" s="95"/>
      <c r="D35" s="95"/>
      <c r="E35" s="95"/>
      <c r="F35" s="76">
        <f>F36+F37</f>
        <v>2961.3999999999996</v>
      </c>
      <c r="I35" s="143">
        <f t="shared" si="1"/>
        <v>-2961.3999999999996</v>
      </c>
      <c r="J35" s="143"/>
    </row>
    <row r="36" spans="1:10" ht="45">
      <c r="A36" s="77" t="s">
        <v>53</v>
      </c>
      <c r="B36" s="108" t="s">
        <v>578</v>
      </c>
      <c r="C36" s="95" t="s">
        <v>93</v>
      </c>
      <c r="D36" s="95" t="s">
        <v>119</v>
      </c>
      <c r="E36" s="95" t="s">
        <v>184</v>
      </c>
      <c r="F36" s="76">
        <v>2237.1</v>
      </c>
      <c r="G36" s="131">
        <f>SUM(Ведомственная!G1013)</f>
        <v>2237.1</v>
      </c>
      <c r="I36" s="143">
        <f t="shared" si="1"/>
        <v>0</v>
      </c>
      <c r="J36" s="143"/>
    </row>
    <row r="37" spans="1:10" ht="30">
      <c r="A37" s="77" t="s">
        <v>54</v>
      </c>
      <c r="B37" s="108" t="s">
        <v>578</v>
      </c>
      <c r="C37" s="95" t="s">
        <v>95</v>
      </c>
      <c r="D37" s="95" t="s">
        <v>119</v>
      </c>
      <c r="E37" s="95" t="s">
        <v>184</v>
      </c>
      <c r="F37" s="76">
        <v>724.3</v>
      </c>
      <c r="G37" s="131">
        <f>SUM(Ведомственная!G1014)</f>
        <v>724.3</v>
      </c>
      <c r="I37" s="143">
        <f t="shared" si="1"/>
        <v>0</v>
      </c>
      <c r="J37" s="143"/>
    </row>
    <row r="38" spans="1:10" ht="45">
      <c r="A38" s="77" t="s">
        <v>567</v>
      </c>
      <c r="B38" s="144" t="s">
        <v>568</v>
      </c>
      <c r="C38" s="95"/>
      <c r="D38" s="95"/>
      <c r="E38" s="95"/>
      <c r="F38" s="96">
        <f>F39</f>
        <v>6950.5</v>
      </c>
      <c r="I38" s="143">
        <f t="shared" si="1"/>
        <v>-6950.5</v>
      </c>
      <c r="J38" s="143"/>
    </row>
    <row r="39" spans="1:10" ht="30">
      <c r="A39" s="77" t="s">
        <v>127</v>
      </c>
      <c r="B39" s="144" t="s">
        <v>568</v>
      </c>
      <c r="C39" s="95" t="s">
        <v>128</v>
      </c>
      <c r="D39" s="95" t="s">
        <v>119</v>
      </c>
      <c r="E39" s="95" t="s">
        <v>46</v>
      </c>
      <c r="F39" s="96">
        <v>6950.5</v>
      </c>
      <c r="G39" s="131">
        <f>SUM(Ведомственная!G885)</f>
        <v>6950.5</v>
      </c>
      <c r="I39" s="143">
        <f t="shared" si="1"/>
        <v>0</v>
      </c>
      <c r="J39" s="143"/>
    </row>
    <row r="40" spans="1:10" ht="75">
      <c r="A40" s="77" t="s">
        <v>569</v>
      </c>
      <c r="B40" s="144" t="s">
        <v>570</v>
      </c>
      <c r="C40" s="95"/>
      <c r="D40" s="95"/>
      <c r="E40" s="95"/>
      <c r="F40" s="96">
        <f>F41+F42</f>
        <v>47421.3</v>
      </c>
      <c r="I40" s="143">
        <f t="shared" si="1"/>
        <v>-47421.3</v>
      </c>
      <c r="J40" s="143"/>
    </row>
    <row r="41" spans="1:10" ht="45">
      <c r="A41" s="64" t="s">
        <v>53</v>
      </c>
      <c r="B41" s="144" t="s">
        <v>570</v>
      </c>
      <c r="C41" s="95" t="s">
        <v>93</v>
      </c>
      <c r="D41" s="95" t="s">
        <v>119</v>
      </c>
      <c r="E41" s="95" t="s">
        <v>46</v>
      </c>
      <c r="F41" s="96">
        <v>44163</v>
      </c>
      <c r="G41" s="131">
        <f>SUM(Ведомственная!G887)</f>
        <v>44163</v>
      </c>
      <c r="I41" s="143">
        <f t="shared" si="1"/>
        <v>0</v>
      </c>
      <c r="J41" s="143"/>
    </row>
    <row r="42" spans="1:10" ht="30">
      <c r="A42" s="77" t="s">
        <v>54</v>
      </c>
      <c r="B42" s="144" t="s">
        <v>570</v>
      </c>
      <c r="C42" s="95" t="s">
        <v>95</v>
      </c>
      <c r="D42" s="95" t="s">
        <v>119</v>
      </c>
      <c r="E42" s="95" t="s">
        <v>46</v>
      </c>
      <c r="F42" s="96">
        <v>3258.3</v>
      </c>
      <c r="G42" s="131">
        <f>SUM(Ведомственная!G888)</f>
        <v>3258.3</v>
      </c>
      <c r="I42" s="143">
        <f t="shared" si="1"/>
        <v>0</v>
      </c>
      <c r="J42" s="143"/>
    </row>
    <row r="43" spans="1:10" ht="60">
      <c r="A43" s="77" t="s">
        <v>571</v>
      </c>
      <c r="B43" s="144" t="s">
        <v>572</v>
      </c>
      <c r="C43" s="95"/>
      <c r="D43" s="95"/>
      <c r="E43" s="95"/>
      <c r="F43" s="96">
        <f>F44+F45+F46</f>
        <v>733413.5</v>
      </c>
      <c r="I43" s="143">
        <f t="shared" si="1"/>
        <v>-733413.5</v>
      </c>
      <c r="J43" s="143"/>
    </row>
    <row r="44" spans="1:10" ht="45">
      <c r="A44" s="77" t="s">
        <v>53</v>
      </c>
      <c r="B44" s="144" t="s">
        <v>572</v>
      </c>
      <c r="C44" s="95" t="s">
        <v>93</v>
      </c>
      <c r="D44" s="95" t="s">
        <v>119</v>
      </c>
      <c r="E44" s="95" t="s">
        <v>46</v>
      </c>
      <c r="F44" s="96">
        <v>315942.7</v>
      </c>
      <c r="G44" s="131">
        <f>SUM(Ведомственная!G890)</f>
        <v>315942.7</v>
      </c>
      <c r="I44" s="143">
        <f t="shared" si="1"/>
        <v>0</v>
      </c>
      <c r="J44" s="143"/>
    </row>
    <row r="45" spans="1:10" ht="30">
      <c r="A45" s="77" t="s">
        <v>54</v>
      </c>
      <c r="B45" s="144" t="s">
        <v>572</v>
      </c>
      <c r="C45" s="95" t="s">
        <v>95</v>
      </c>
      <c r="D45" s="95" t="s">
        <v>119</v>
      </c>
      <c r="E45" s="95" t="s">
        <v>46</v>
      </c>
      <c r="F45" s="96">
        <v>3891</v>
      </c>
      <c r="G45" s="131">
        <f>SUM(Ведомственная!G891)</f>
        <v>3891</v>
      </c>
      <c r="I45" s="143">
        <f t="shared" si="1"/>
        <v>0</v>
      </c>
      <c r="J45" s="143"/>
    </row>
    <row r="46" spans="1:10" ht="30">
      <c r="A46" s="77" t="s">
        <v>127</v>
      </c>
      <c r="B46" s="144" t="s">
        <v>572</v>
      </c>
      <c r="C46" s="95" t="s">
        <v>128</v>
      </c>
      <c r="D46" s="95" t="s">
        <v>119</v>
      </c>
      <c r="E46" s="95" t="s">
        <v>46</v>
      </c>
      <c r="F46" s="96">
        <v>413579.8</v>
      </c>
      <c r="G46" s="131">
        <f>SUM(Ведомственная!G892)</f>
        <v>413579.8</v>
      </c>
      <c r="I46" s="143">
        <f t="shared" si="1"/>
        <v>0</v>
      </c>
      <c r="J46" s="143"/>
    </row>
    <row r="47" spans="1:10" s="141" customFormat="1" ht="44.25" customHeight="1">
      <c r="A47" s="145" t="s">
        <v>560</v>
      </c>
      <c r="B47" s="146" t="s">
        <v>561</v>
      </c>
      <c r="C47" s="147"/>
      <c r="D47" s="148"/>
      <c r="E47" s="148"/>
      <c r="F47" s="149">
        <f>F56+F48+F54</f>
        <v>546512.2000000001</v>
      </c>
      <c r="G47" s="139"/>
      <c r="H47" s="150">
        <f>SUM(G48:G62)</f>
        <v>546512.2000000001</v>
      </c>
      <c r="I47" s="140">
        <f t="shared" si="1"/>
        <v>-546512.2000000001</v>
      </c>
      <c r="J47" s="140"/>
    </row>
    <row r="48" spans="1:10" ht="45" hidden="1">
      <c r="A48" s="77" t="s">
        <v>556</v>
      </c>
      <c r="B48" s="106" t="s">
        <v>686</v>
      </c>
      <c r="C48" s="151"/>
      <c r="D48" s="152"/>
      <c r="E48" s="152"/>
      <c r="F48" s="96">
        <f>SUM(F49)+F51</f>
        <v>1363.3</v>
      </c>
      <c r="H48" s="153">
        <f>SUM(Ведомственная!G1049+Ведомственная!G816)</f>
        <v>546512.2</v>
      </c>
      <c r="I48" s="143">
        <f t="shared" si="1"/>
        <v>-1363.3</v>
      </c>
      <c r="J48" s="143"/>
    </row>
    <row r="49" spans="1:10" ht="60" hidden="1">
      <c r="A49" s="64" t="s">
        <v>688</v>
      </c>
      <c r="B49" s="106" t="s">
        <v>687</v>
      </c>
      <c r="C49" s="151"/>
      <c r="D49" s="152"/>
      <c r="E49" s="152"/>
      <c r="F49" s="96">
        <f>SUM(F50)</f>
        <v>0</v>
      </c>
      <c r="H49" s="153"/>
      <c r="I49" s="143">
        <f t="shared" si="1"/>
        <v>0</v>
      </c>
      <c r="J49" s="143"/>
    </row>
    <row r="50" spans="1:10" ht="30" hidden="1">
      <c r="A50" s="77" t="s">
        <v>264</v>
      </c>
      <c r="B50" s="106" t="s">
        <v>687</v>
      </c>
      <c r="C50" s="151">
        <v>600</v>
      </c>
      <c r="D50" s="95" t="s">
        <v>119</v>
      </c>
      <c r="E50" s="95" t="s">
        <v>36</v>
      </c>
      <c r="F50" s="96"/>
      <c r="G50" s="131">
        <f>SUM(Ведомственная!G819)</f>
        <v>0</v>
      </c>
      <c r="H50" s="153"/>
      <c r="I50" s="143">
        <f t="shared" si="1"/>
        <v>0</v>
      </c>
      <c r="J50" s="143"/>
    </row>
    <row r="51" spans="1:10" ht="75">
      <c r="A51" s="77" t="s">
        <v>845</v>
      </c>
      <c r="B51" s="108" t="s">
        <v>846</v>
      </c>
      <c r="C51" s="109"/>
      <c r="D51" s="95"/>
      <c r="E51" s="95"/>
      <c r="F51" s="96">
        <f>SUM(F52:F53)</f>
        <v>1363.3</v>
      </c>
      <c r="H51" s="153"/>
      <c r="I51" s="143"/>
      <c r="J51" s="143"/>
    </row>
    <row r="52" spans="1:10" ht="30">
      <c r="A52" s="77" t="s">
        <v>54</v>
      </c>
      <c r="B52" s="108" t="s">
        <v>846</v>
      </c>
      <c r="C52" s="109">
        <v>200</v>
      </c>
      <c r="D52" s="95" t="s">
        <v>119</v>
      </c>
      <c r="E52" s="95" t="s">
        <v>36</v>
      </c>
      <c r="F52" s="96">
        <v>1200</v>
      </c>
      <c r="G52" s="131">
        <f>SUM(Ведомственная!G821)</f>
        <v>1200</v>
      </c>
      <c r="H52" s="153"/>
      <c r="I52" s="143"/>
      <c r="J52" s="143"/>
    </row>
    <row r="53" spans="1:10" ht="30">
      <c r="A53" s="77" t="s">
        <v>264</v>
      </c>
      <c r="B53" s="108" t="s">
        <v>846</v>
      </c>
      <c r="C53" s="109">
        <v>600</v>
      </c>
      <c r="D53" s="95" t="s">
        <v>119</v>
      </c>
      <c r="E53" s="95" t="s">
        <v>36</v>
      </c>
      <c r="F53" s="96">
        <v>163.3</v>
      </c>
      <c r="G53" s="131">
        <f>SUM(Ведомственная!G822)</f>
        <v>163.3</v>
      </c>
      <c r="H53" s="153"/>
      <c r="I53" s="143"/>
      <c r="J53" s="143"/>
    </row>
    <row r="54" spans="1:10" ht="75">
      <c r="A54" s="64" t="s">
        <v>715</v>
      </c>
      <c r="B54" s="106" t="s">
        <v>716</v>
      </c>
      <c r="C54" s="151"/>
      <c r="D54" s="95"/>
      <c r="E54" s="95"/>
      <c r="F54" s="96">
        <f>SUM(F55)</f>
        <v>8686.8</v>
      </c>
      <c r="H54" s="153"/>
      <c r="I54" s="143">
        <f t="shared" si="1"/>
        <v>-8686.8</v>
      </c>
      <c r="J54" s="143"/>
    </row>
    <row r="55" spans="1:10" ht="15">
      <c r="A55" s="64" t="s">
        <v>44</v>
      </c>
      <c r="B55" s="106" t="s">
        <v>716</v>
      </c>
      <c r="C55" s="151">
        <v>300</v>
      </c>
      <c r="D55" s="95" t="s">
        <v>33</v>
      </c>
      <c r="E55" s="95" t="s">
        <v>15</v>
      </c>
      <c r="F55" s="96">
        <v>8686.8</v>
      </c>
      <c r="G55" s="131">
        <f>SUM(Ведомственная!G1052)</f>
        <v>8686.8</v>
      </c>
      <c r="H55" s="153"/>
      <c r="I55" s="143">
        <f t="shared" si="1"/>
        <v>0</v>
      </c>
      <c r="J55" s="143"/>
    </row>
    <row r="56" spans="1:10" ht="74.25" customHeight="1">
      <c r="A56" s="77" t="s">
        <v>562</v>
      </c>
      <c r="B56" s="154" t="s">
        <v>563</v>
      </c>
      <c r="C56" s="151"/>
      <c r="D56" s="152"/>
      <c r="E56" s="152"/>
      <c r="F56" s="96">
        <f>F57+F61</f>
        <v>536462.1</v>
      </c>
      <c r="I56" s="143">
        <f t="shared" si="1"/>
        <v>-536462.1</v>
      </c>
      <c r="J56" s="143"/>
    </row>
    <row r="57" spans="1:10" ht="45">
      <c r="A57" s="77" t="s">
        <v>564</v>
      </c>
      <c r="B57" s="154" t="s">
        <v>565</v>
      </c>
      <c r="C57" s="151"/>
      <c r="D57" s="152"/>
      <c r="E57" s="152"/>
      <c r="F57" s="96">
        <f>F58+F59+F60</f>
        <v>504777.3</v>
      </c>
      <c r="I57" s="143">
        <f t="shared" si="1"/>
        <v>-504777.3</v>
      </c>
      <c r="J57" s="143"/>
    </row>
    <row r="58" spans="1:10" ht="45">
      <c r="A58" s="77" t="s">
        <v>53</v>
      </c>
      <c r="B58" s="144" t="s">
        <v>565</v>
      </c>
      <c r="C58" s="95" t="s">
        <v>93</v>
      </c>
      <c r="D58" s="95" t="s">
        <v>119</v>
      </c>
      <c r="E58" s="95" t="s">
        <v>36</v>
      </c>
      <c r="F58" s="96">
        <v>63623.9</v>
      </c>
      <c r="G58" s="131">
        <f>SUM(Ведомственная!G825)</f>
        <v>63623.9</v>
      </c>
      <c r="I58" s="143">
        <f t="shared" si="1"/>
        <v>0</v>
      </c>
      <c r="J58" s="143"/>
    </row>
    <row r="59" spans="1:10" ht="30">
      <c r="A59" s="77" t="s">
        <v>54</v>
      </c>
      <c r="B59" s="144" t="s">
        <v>565</v>
      </c>
      <c r="C59" s="95" t="s">
        <v>95</v>
      </c>
      <c r="D59" s="95" t="s">
        <v>119</v>
      </c>
      <c r="E59" s="95" t="s">
        <v>36</v>
      </c>
      <c r="F59" s="96">
        <v>1622.4</v>
      </c>
      <c r="G59" s="131">
        <f>SUM(Ведомственная!G826)</f>
        <v>1622.4</v>
      </c>
      <c r="I59" s="143">
        <f t="shared" si="1"/>
        <v>0</v>
      </c>
      <c r="J59" s="143"/>
    </row>
    <row r="60" spans="1:10" ht="30">
      <c r="A60" s="77" t="s">
        <v>264</v>
      </c>
      <c r="B60" s="144" t="s">
        <v>565</v>
      </c>
      <c r="C60" s="95" t="s">
        <v>128</v>
      </c>
      <c r="D60" s="95" t="s">
        <v>119</v>
      </c>
      <c r="E60" s="95" t="s">
        <v>36</v>
      </c>
      <c r="F60" s="96">
        <v>439531</v>
      </c>
      <c r="G60" s="131">
        <f>SUM(Ведомственная!G827)</f>
        <v>439531</v>
      </c>
      <c r="I60" s="143">
        <f t="shared" si="1"/>
        <v>0</v>
      </c>
      <c r="J60" s="143"/>
    </row>
    <row r="61" spans="1:10" ht="60">
      <c r="A61" s="77" t="s">
        <v>585</v>
      </c>
      <c r="B61" s="144" t="s">
        <v>586</v>
      </c>
      <c r="C61" s="95"/>
      <c r="D61" s="95"/>
      <c r="E61" s="95"/>
      <c r="F61" s="76">
        <f>F62</f>
        <v>31684.8</v>
      </c>
      <c r="I61" s="143">
        <f t="shared" si="1"/>
        <v>-31684.8</v>
      </c>
      <c r="J61" s="143"/>
    </row>
    <row r="62" spans="1:10" ht="13.5" customHeight="1">
      <c r="A62" s="77" t="s">
        <v>44</v>
      </c>
      <c r="B62" s="144" t="s">
        <v>586</v>
      </c>
      <c r="C62" s="95">
        <v>300</v>
      </c>
      <c r="D62" s="95" t="s">
        <v>33</v>
      </c>
      <c r="E62" s="95" t="s">
        <v>15</v>
      </c>
      <c r="F62" s="76">
        <v>31684.8</v>
      </c>
      <c r="G62" s="131">
        <f>SUM(Ведомственная!G1055)</f>
        <v>31684.8</v>
      </c>
      <c r="I62" s="143">
        <f t="shared" si="1"/>
        <v>0</v>
      </c>
      <c r="J62" s="143"/>
    </row>
    <row r="63" spans="1:10" s="141" customFormat="1" ht="28.5" hidden="1">
      <c r="A63" s="59" t="s">
        <v>847</v>
      </c>
      <c r="B63" s="155" t="s">
        <v>848</v>
      </c>
      <c r="C63" s="60"/>
      <c r="D63" s="105"/>
      <c r="E63" s="105"/>
      <c r="F63" s="62">
        <f>F64</f>
        <v>0</v>
      </c>
      <c r="G63" s="139"/>
      <c r="H63" s="139">
        <f>SUM(G64:G66)</f>
        <v>0</v>
      </c>
      <c r="I63" s="140"/>
      <c r="J63" s="140"/>
    </row>
    <row r="64" spans="1:10" ht="45" hidden="1">
      <c r="A64" s="64" t="s">
        <v>556</v>
      </c>
      <c r="B64" s="111" t="s">
        <v>849</v>
      </c>
      <c r="C64" s="57"/>
      <c r="D64" s="95"/>
      <c r="E64" s="95"/>
      <c r="F64" s="65">
        <f>F65</f>
        <v>0</v>
      </c>
      <c r="H64" s="131">
        <f>SUM(Ведомственная!G828)</f>
        <v>0</v>
      </c>
      <c r="I64" s="143"/>
      <c r="J64" s="143"/>
    </row>
    <row r="65" spans="1:10" ht="30" hidden="1">
      <c r="A65" s="64" t="s">
        <v>850</v>
      </c>
      <c r="B65" s="111" t="s">
        <v>851</v>
      </c>
      <c r="C65" s="57"/>
      <c r="D65" s="95"/>
      <c r="E65" s="95"/>
      <c r="F65" s="65">
        <f>F66</f>
        <v>0</v>
      </c>
      <c r="I65" s="143"/>
      <c r="J65" s="143"/>
    </row>
    <row r="66" spans="1:10" ht="30" hidden="1">
      <c r="A66" s="64" t="s">
        <v>127</v>
      </c>
      <c r="B66" s="111" t="s">
        <v>851</v>
      </c>
      <c r="C66" s="57" t="s">
        <v>128</v>
      </c>
      <c r="D66" s="95" t="s">
        <v>119</v>
      </c>
      <c r="E66" s="95" t="s">
        <v>36</v>
      </c>
      <c r="F66" s="65"/>
      <c r="G66" s="131">
        <f>SUM(Ведомственная!G831)</f>
        <v>0</v>
      </c>
      <c r="I66" s="143"/>
      <c r="J66" s="143"/>
    </row>
    <row r="67" spans="1:10" ht="42.75">
      <c r="A67" s="156" t="s">
        <v>668</v>
      </c>
      <c r="B67" s="124" t="s">
        <v>671</v>
      </c>
      <c r="C67" s="105"/>
      <c r="D67" s="105"/>
      <c r="E67" s="105"/>
      <c r="F67" s="157">
        <f>SUM(F68)+F82+F74+F78</f>
        <v>27575.3</v>
      </c>
      <c r="H67" s="131">
        <f>SUM(G71:G85)</f>
        <v>27575.3</v>
      </c>
      <c r="I67" s="143">
        <f>SUM(F67-H67)</f>
        <v>0</v>
      </c>
      <c r="J67" s="143"/>
    </row>
    <row r="68" spans="1:10" ht="15">
      <c r="A68" s="90" t="s">
        <v>331</v>
      </c>
      <c r="B68" s="75" t="s">
        <v>672</v>
      </c>
      <c r="C68" s="95"/>
      <c r="D68" s="95"/>
      <c r="E68" s="95"/>
      <c r="F68" s="76">
        <f>SUM(F69)</f>
        <v>27000</v>
      </c>
      <c r="I68" s="143">
        <f t="shared" si="1"/>
        <v>-27000</v>
      </c>
      <c r="J68" s="143"/>
    </row>
    <row r="69" spans="1:10" ht="45">
      <c r="A69" s="77" t="s">
        <v>556</v>
      </c>
      <c r="B69" s="75" t="s">
        <v>673</v>
      </c>
      <c r="C69" s="95"/>
      <c r="D69" s="95"/>
      <c r="E69" s="95"/>
      <c r="F69" s="76">
        <f>SUM(F70)+F72</f>
        <v>27000</v>
      </c>
      <c r="I69" s="143">
        <f t="shared" si="1"/>
        <v>-27000</v>
      </c>
      <c r="J69" s="143"/>
    </row>
    <row r="70" spans="1:10" ht="15">
      <c r="A70" s="67" t="s">
        <v>675</v>
      </c>
      <c r="B70" s="75" t="s">
        <v>674</v>
      </c>
      <c r="C70" s="95"/>
      <c r="D70" s="95"/>
      <c r="E70" s="95"/>
      <c r="F70" s="76">
        <f>SUM(F71)</f>
        <v>10000</v>
      </c>
      <c r="I70" s="143">
        <f t="shared" si="1"/>
        <v>-10000</v>
      </c>
      <c r="J70" s="143"/>
    </row>
    <row r="71" spans="1:10" ht="30">
      <c r="A71" s="67" t="s">
        <v>330</v>
      </c>
      <c r="B71" s="75" t="s">
        <v>674</v>
      </c>
      <c r="C71" s="95" t="s">
        <v>292</v>
      </c>
      <c r="D71" s="95" t="s">
        <v>180</v>
      </c>
      <c r="E71" s="95" t="s">
        <v>180</v>
      </c>
      <c r="F71" s="76">
        <v>10000</v>
      </c>
      <c r="G71" s="131">
        <f>SUM(Ведомственная!G346)</f>
        <v>10000</v>
      </c>
      <c r="I71" s="143">
        <f t="shared" si="1"/>
        <v>0</v>
      </c>
      <c r="J71" s="143"/>
    </row>
    <row r="72" spans="1:10" ht="60">
      <c r="A72" s="67" t="s">
        <v>680</v>
      </c>
      <c r="B72" s="75" t="s">
        <v>679</v>
      </c>
      <c r="C72" s="95"/>
      <c r="D72" s="95"/>
      <c r="E72" s="95"/>
      <c r="F72" s="76">
        <f>SUM(F73)</f>
        <v>17000</v>
      </c>
      <c r="I72" s="143">
        <f t="shared" si="1"/>
        <v>-17000</v>
      </c>
      <c r="J72" s="143"/>
    </row>
    <row r="73" spans="1:10" ht="30">
      <c r="A73" s="67" t="s">
        <v>54</v>
      </c>
      <c r="B73" s="75" t="s">
        <v>679</v>
      </c>
      <c r="C73" s="95" t="s">
        <v>95</v>
      </c>
      <c r="D73" s="95" t="s">
        <v>180</v>
      </c>
      <c r="E73" s="95" t="s">
        <v>46</v>
      </c>
      <c r="F73" s="76">
        <v>17000</v>
      </c>
      <c r="G73" s="131">
        <f>SUM(Ведомственная!G271)</f>
        <v>17000</v>
      </c>
      <c r="I73" s="143">
        <f t="shared" si="1"/>
        <v>0</v>
      </c>
      <c r="J73" s="143"/>
    </row>
    <row r="74" spans="1:10" ht="30" hidden="1">
      <c r="A74" s="79" t="s">
        <v>699</v>
      </c>
      <c r="B74" s="56" t="s">
        <v>700</v>
      </c>
      <c r="C74" s="95"/>
      <c r="D74" s="95"/>
      <c r="E74" s="95"/>
      <c r="F74" s="76">
        <f>SUM(F75)</f>
        <v>0</v>
      </c>
      <c r="I74" s="143">
        <f t="shared" si="1"/>
        <v>0</v>
      </c>
      <c r="J74" s="143"/>
    </row>
    <row r="75" spans="1:10" ht="45" hidden="1">
      <c r="A75" s="64" t="s">
        <v>638</v>
      </c>
      <c r="B75" s="56" t="s">
        <v>701</v>
      </c>
      <c r="C75" s="95"/>
      <c r="D75" s="95"/>
      <c r="E75" s="95"/>
      <c r="F75" s="76">
        <f>SUM(F76)</f>
        <v>0</v>
      </c>
      <c r="I75" s="143">
        <f t="shared" si="1"/>
        <v>0</v>
      </c>
      <c r="J75" s="143"/>
    </row>
    <row r="76" spans="1:10" ht="45" hidden="1">
      <c r="A76" s="64" t="s">
        <v>702</v>
      </c>
      <c r="B76" s="56" t="s">
        <v>703</v>
      </c>
      <c r="C76" s="95"/>
      <c r="D76" s="95"/>
      <c r="E76" s="95"/>
      <c r="F76" s="76">
        <f>SUM(F77)</f>
        <v>0</v>
      </c>
      <c r="I76" s="143">
        <f t="shared" si="1"/>
        <v>0</v>
      </c>
      <c r="J76" s="143"/>
    </row>
    <row r="77" spans="1:10" ht="30" hidden="1">
      <c r="A77" s="77" t="s">
        <v>291</v>
      </c>
      <c r="B77" s="56" t="s">
        <v>703</v>
      </c>
      <c r="C77" s="95" t="s">
        <v>292</v>
      </c>
      <c r="D77" s="95" t="s">
        <v>180</v>
      </c>
      <c r="E77" s="95" t="s">
        <v>36</v>
      </c>
      <c r="F77" s="76"/>
      <c r="G77" s="131">
        <f>SUM(Ведомственная!G258)</f>
        <v>0</v>
      </c>
      <c r="I77" s="143">
        <f t="shared" si="1"/>
        <v>0</v>
      </c>
      <c r="J77" s="143"/>
    </row>
    <row r="78" spans="1:10" ht="30">
      <c r="A78" s="64" t="s">
        <v>704</v>
      </c>
      <c r="B78" s="56" t="s">
        <v>705</v>
      </c>
      <c r="C78" s="95"/>
      <c r="D78" s="95"/>
      <c r="E78" s="95"/>
      <c r="F78" s="76">
        <f>SUM(F79)</f>
        <v>575.3</v>
      </c>
      <c r="I78" s="143">
        <f t="shared" si="1"/>
        <v>-575.3</v>
      </c>
      <c r="J78" s="143"/>
    </row>
    <row r="79" spans="1:10" ht="45">
      <c r="A79" s="64" t="s">
        <v>638</v>
      </c>
      <c r="B79" s="56" t="s">
        <v>706</v>
      </c>
      <c r="C79" s="95"/>
      <c r="D79" s="95"/>
      <c r="E79" s="95"/>
      <c r="F79" s="76">
        <f>SUM(F80)</f>
        <v>575.3</v>
      </c>
      <c r="I79" s="143">
        <f t="shared" si="1"/>
        <v>-575.3</v>
      </c>
      <c r="J79" s="143"/>
    </row>
    <row r="80" spans="1:10" ht="60">
      <c r="A80" s="64" t="s">
        <v>707</v>
      </c>
      <c r="B80" s="56" t="s">
        <v>1299</v>
      </c>
      <c r="C80" s="95"/>
      <c r="D80" s="95"/>
      <c r="E80" s="95"/>
      <c r="F80" s="76">
        <f>SUM(F81)</f>
        <v>575.3</v>
      </c>
      <c r="I80" s="143">
        <f t="shared" si="1"/>
        <v>-575.3</v>
      </c>
      <c r="J80" s="143"/>
    </row>
    <row r="81" spans="1:10" ht="13.5" customHeight="1">
      <c r="A81" s="64" t="s">
        <v>44</v>
      </c>
      <c r="B81" s="56" t="s">
        <v>1299</v>
      </c>
      <c r="C81" s="95" t="s">
        <v>103</v>
      </c>
      <c r="D81" s="95" t="s">
        <v>33</v>
      </c>
      <c r="E81" s="95" t="s">
        <v>56</v>
      </c>
      <c r="F81" s="76">
        <v>575.3</v>
      </c>
      <c r="G81" s="131">
        <f>SUM(Ведомственная!G411)</f>
        <v>575.3</v>
      </c>
      <c r="I81" s="143">
        <f t="shared" si="1"/>
        <v>0</v>
      </c>
      <c r="J81" s="143"/>
    </row>
    <row r="82" spans="1:10" ht="30" hidden="1">
      <c r="A82" s="67" t="s">
        <v>682</v>
      </c>
      <c r="B82" s="57" t="s">
        <v>681</v>
      </c>
      <c r="C82" s="95"/>
      <c r="D82" s="95"/>
      <c r="E82" s="95"/>
      <c r="F82" s="65">
        <f>SUM(F83)</f>
        <v>0</v>
      </c>
      <c r="I82" s="143">
        <f t="shared" si="1"/>
        <v>0</v>
      </c>
      <c r="J82" s="143"/>
    </row>
    <row r="83" spans="1:10" ht="45" hidden="1">
      <c r="A83" s="77" t="s">
        <v>556</v>
      </c>
      <c r="B83" s="57" t="s">
        <v>683</v>
      </c>
      <c r="C83" s="95"/>
      <c r="D83" s="95"/>
      <c r="E83" s="95"/>
      <c r="F83" s="65">
        <f>SUM(F84)</f>
        <v>0</v>
      </c>
      <c r="I83" s="143">
        <f t="shared" si="1"/>
        <v>0</v>
      </c>
      <c r="J83" s="143"/>
    </row>
    <row r="84" spans="1:10" ht="30" hidden="1">
      <c r="A84" s="67" t="s">
        <v>685</v>
      </c>
      <c r="B84" s="57" t="s">
        <v>684</v>
      </c>
      <c r="C84" s="95"/>
      <c r="D84" s="95"/>
      <c r="E84" s="95"/>
      <c r="F84" s="65">
        <f>SUM(F85)</f>
        <v>0</v>
      </c>
      <c r="I84" s="143">
        <f t="shared" si="1"/>
        <v>0</v>
      </c>
      <c r="J84" s="143"/>
    </row>
    <row r="85" spans="1:10" ht="30" hidden="1">
      <c r="A85" s="67" t="s">
        <v>54</v>
      </c>
      <c r="B85" s="57" t="s">
        <v>684</v>
      </c>
      <c r="C85" s="95" t="s">
        <v>95</v>
      </c>
      <c r="D85" s="95" t="s">
        <v>180</v>
      </c>
      <c r="E85" s="95" t="s">
        <v>56</v>
      </c>
      <c r="F85" s="65"/>
      <c r="G85" s="131">
        <f>SUM(Ведомственная!G302)</f>
        <v>0</v>
      </c>
      <c r="I85" s="143">
        <f t="shared" si="1"/>
        <v>0</v>
      </c>
      <c r="J85" s="143"/>
    </row>
    <row r="86" spans="1:10" s="141" customFormat="1" ht="28.5">
      <c r="A86" s="158" t="s">
        <v>794</v>
      </c>
      <c r="B86" s="60" t="s">
        <v>797</v>
      </c>
      <c r="C86" s="105"/>
      <c r="D86" s="105"/>
      <c r="E86" s="105"/>
      <c r="F86" s="62">
        <f>SUM(F87)</f>
        <v>43388.4</v>
      </c>
      <c r="G86" s="139"/>
      <c r="H86" s="139">
        <f>SUM(Ведомственная!G190)</f>
        <v>43388.4</v>
      </c>
      <c r="I86" s="140"/>
      <c r="J86" s="140"/>
    </row>
    <row r="87" spans="1:10" ht="30">
      <c r="A87" s="67" t="s">
        <v>795</v>
      </c>
      <c r="B87" s="57" t="s">
        <v>798</v>
      </c>
      <c r="C87" s="95"/>
      <c r="D87" s="95"/>
      <c r="E87" s="95"/>
      <c r="F87" s="65">
        <f>SUM(F88)</f>
        <v>43388.4</v>
      </c>
      <c r="I87" s="143"/>
      <c r="J87" s="143"/>
    </row>
    <row r="88" spans="1:10" ht="45">
      <c r="A88" s="67" t="s">
        <v>556</v>
      </c>
      <c r="B88" s="57" t="s">
        <v>799</v>
      </c>
      <c r="C88" s="95"/>
      <c r="D88" s="95"/>
      <c r="E88" s="95"/>
      <c r="F88" s="65">
        <f>SUM(F89)</f>
        <v>43388.4</v>
      </c>
      <c r="I88" s="143"/>
      <c r="J88" s="143"/>
    </row>
    <row r="89" spans="1:10" ht="30">
      <c r="A89" s="67" t="s">
        <v>796</v>
      </c>
      <c r="B89" s="57" t="s">
        <v>800</v>
      </c>
      <c r="C89" s="95"/>
      <c r="D89" s="95"/>
      <c r="E89" s="95"/>
      <c r="F89" s="65">
        <f>SUM(F90)</f>
        <v>43388.4</v>
      </c>
      <c r="I89" s="143"/>
      <c r="J89" s="143"/>
    </row>
    <row r="90" spans="1:10" ht="30">
      <c r="A90" s="67" t="s">
        <v>54</v>
      </c>
      <c r="B90" s="57" t="s">
        <v>800</v>
      </c>
      <c r="C90" s="95" t="s">
        <v>95</v>
      </c>
      <c r="D90" s="95" t="s">
        <v>15</v>
      </c>
      <c r="E90" s="95" t="s">
        <v>184</v>
      </c>
      <c r="F90" s="65">
        <v>43388.4</v>
      </c>
      <c r="G90" s="131">
        <f>SUM(Ведомственная!G194)</f>
        <v>43388.4</v>
      </c>
      <c r="I90" s="143"/>
      <c r="J90" s="143"/>
    </row>
    <row r="91" spans="1:10" s="141" customFormat="1" ht="42.75">
      <c r="A91" s="59" t="s">
        <v>789</v>
      </c>
      <c r="B91" s="60" t="s">
        <v>628</v>
      </c>
      <c r="C91" s="60"/>
      <c r="D91" s="105"/>
      <c r="E91" s="105"/>
      <c r="F91" s="149">
        <f>SUM(F92+F99+F104)</f>
        <v>13511.3</v>
      </c>
      <c r="G91" s="139"/>
      <c r="H91" s="150">
        <f>SUM(G92:G112)</f>
        <v>13511.300000000001</v>
      </c>
      <c r="I91" s="140">
        <f t="shared" si="1"/>
        <v>-13511.3</v>
      </c>
      <c r="J91" s="140"/>
    </row>
    <row r="92" spans="1:10" ht="30">
      <c r="A92" s="64" t="s">
        <v>629</v>
      </c>
      <c r="B92" s="57" t="s">
        <v>630</v>
      </c>
      <c r="C92" s="57"/>
      <c r="D92" s="95"/>
      <c r="E92" s="95"/>
      <c r="F92" s="65">
        <f>SUM(F93)</f>
        <v>7585.7</v>
      </c>
      <c r="H92" s="131">
        <f>SUM(Ведомственная!G787+Ведомственная!G805)</f>
        <v>13511.3</v>
      </c>
      <c r="I92" s="143">
        <f t="shared" si="1"/>
        <v>-7585.7</v>
      </c>
      <c r="J92" s="143"/>
    </row>
    <row r="93" spans="1:10" ht="60">
      <c r="A93" s="64" t="s">
        <v>818</v>
      </c>
      <c r="B93" s="57" t="s">
        <v>631</v>
      </c>
      <c r="C93" s="57"/>
      <c r="D93" s="95"/>
      <c r="E93" s="95"/>
      <c r="F93" s="65">
        <f>SUM(F94)</f>
        <v>7585.7</v>
      </c>
      <c r="I93" s="143">
        <f t="shared" si="1"/>
        <v>-7585.7</v>
      </c>
      <c r="J93" s="143"/>
    </row>
    <row r="94" spans="1:10" ht="30">
      <c r="A94" s="64" t="s">
        <v>632</v>
      </c>
      <c r="B94" s="57" t="s">
        <v>633</v>
      </c>
      <c r="C94" s="57"/>
      <c r="D94" s="95"/>
      <c r="E94" s="95"/>
      <c r="F94" s="65">
        <f>SUM(F95+F97)</f>
        <v>7585.7</v>
      </c>
      <c r="I94" s="143">
        <f t="shared" si="1"/>
        <v>-7585.7</v>
      </c>
      <c r="J94" s="143"/>
    </row>
    <row r="95" spans="1:10" ht="45">
      <c r="A95" s="64" t="s">
        <v>819</v>
      </c>
      <c r="B95" s="57" t="s">
        <v>820</v>
      </c>
      <c r="C95" s="57"/>
      <c r="D95" s="95"/>
      <c r="E95" s="95"/>
      <c r="F95" s="65">
        <f>SUM(F96)</f>
        <v>1585.7</v>
      </c>
      <c r="I95" s="143">
        <f t="shared" si="1"/>
        <v>-1585.7</v>
      </c>
      <c r="J95" s="143"/>
    </row>
    <row r="96" spans="1:10" ht="30">
      <c r="A96" s="64" t="s">
        <v>74</v>
      </c>
      <c r="B96" s="57" t="s">
        <v>820</v>
      </c>
      <c r="C96" s="57" t="s">
        <v>128</v>
      </c>
      <c r="D96" s="95" t="s">
        <v>181</v>
      </c>
      <c r="E96" s="95" t="s">
        <v>46</v>
      </c>
      <c r="F96" s="65">
        <v>1585.7</v>
      </c>
      <c r="G96" s="131">
        <f>SUM(Ведомственная!G792)</f>
        <v>1585.7</v>
      </c>
      <c r="I96" s="143">
        <f t="shared" si="1"/>
        <v>0</v>
      </c>
      <c r="J96" s="143"/>
    </row>
    <row r="97" spans="1:10" ht="30">
      <c r="A97" s="64" t="s">
        <v>821</v>
      </c>
      <c r="B97" s="57" t="s">
        <v>822</v>
      </c>
      <c r="C97" s="57"/>
      <c r="D97" s="95"/>
      <c r="E97" s="95"/>
      <c r="F97" s="65">
        <f>SUM(F98)</f>
        <v>6000</v>
      </c>
      <c r="I97" s="143">
        <f t="shared" si="1"/>
        <v>-6000</v>
      </c>
      <c r="J97" s="143"/>
    </row>
    <row r="98" spans="1:10" ht="30">
      <c r="A98" s="64" t="s">
        <v>74</v>
      </c>
      <c r="B98" s="57" t="s">
        <v>822</v>
      </c>
      <c r="C98" s="57" t="s">
        <v>128</v>
      </c>
      <c r="D98" s="95" t="s">
        <v>181</v>
      </c>
      <c r="E98" s="95" t="s">
        <v>46</v>
      </c>
      <c r="F98" s="65">
        <v>6000</v>
      </c>
      <c r="G98" s="131">
        <f>SUM(Ведомственная!G794)</f>
        <v>6000</v>
      </c>
      <c r="I98" s="143">
        <f t="shared" si="1"/>
        <v>0</v>
      </c>
      <c r="J98" s="143"/>
    </row>
    <row r="99" spans="1:10" ht="15">
      <c r="A99" s="64" t="s">
        <v>634</v>
      </c>
      <c r="B99" s="57" t="s">
        <v>635</v>
      </c>
      <c r="C99" s="57"/>
      <c r="D99" s="95"/>
      <c r="E99" s="95"/>
      <c r="F99" s="65">
        <f>SUM(F100)</f>
        <v>880.4</v>
      </c>
      <c r="I99" s="143">
        <f t="shared" si="1"/>
        <v>-880.4</v>
      </c>
      <c r="J99" s="143"/>
    </row>
    <row r="100" spans="1:10" ht="45">
      <c r="A100" s="64" t="s">
        <v>556</v>
      </c>
      <c r="B100" s="57" t="s">
        <v>636</v>
      </c>
      <c r="C100" s="57"/>
      <c r="D100" s="95"/>
      <c r="E100" s="95"/>
      <c r="F100" s="65">
        <f>F101</f>
        <v>880.4</v>
      </c>
      <c r="I100" s="143">
        <f t="shared" si="1"/>
        <v>-880.4</v>
      </c>
      <c r="J100" s="143"/>
    </row>
    <row r="101" spans="1:10" ht="30">
      <c r="A101" s="64" t="s">
        <v>632</v>
      </c>
      <c r="B101" s="57" t="s">
        <v>637</v>
      </c>
      <c r="C101" s="57"/>
      <c r="D101" s="95"/>
      <c r="E101" s="95"/>
      <c r="F101" s="65">
        <f>+F102</f>
        <v>880.4</v>
      </c>
      <c r="I101" s="143">
        <f t="shared" si="1"/>
        <v>-880.4</v>
      </c>
      <c r="J101" s="143"/>
    </row>
    <row r="102" spans="1:10" ht="45">
      <c r="A102" s="64" t="s">
        <v>823</v>
      </c>
      <c r="B102" s="57" t="s">
        <v>824</v>
      </c>
      <c r="C102" s="57"/>
      <c r="D102" s="95"/>
      <c r="E102" s="95"/>
      <c r="F102" s="96">
        <f>+F103</f>
        <v>880.4</v>
      </c>
      <c r="I102" s="143">
        <f t="shared" si="1"/>
        <v>-880.4</v>
      </c>
      <c r="J102" s="143"/>
    </row>
    <row r="103" spans="1:10" ht="30">
      <c r="A103" s="64" t="s">
        <v>74</v>
      </c>
      <c r="B103" s="57" t="s">
        <v>824</v>
      </c>
      <c r="C103" s="57" t="s">
        <v>128</v>
      </c>
      <c r="D103" s="95" t="s">
        <v>181</v>
      </c>
      <c r="E103" s="95" t="s">
        <v>46</v>
      </c>
      <c r="F103" s="96">
        <v>880.4</v>
      </c>
      <c r="G103" s="131">
        <f>SUM(Ведомственная!G799)</f>
        <v>880.4</v>
      </c>
      <c r="I103" s="143">
        <f t="shared" si="1"/>
        <v>0</v>
      </c>
      <c r="J103" s="143"/>
    </row>
    <row r="104" spans="1:10" ht="15">
      <c r="A104" s="64" t="s">
        <v>825</v>
      </c>
      <c r="B104" s="57" t="s">
        <v>676</v>
      </c>
      <c r="C104" s="57"/>
      <c r="D104" s="95"/>
      <c r="E104" s="95"/>
      <c r="F104" s="96">
        <f>SUM(F105)</f>
        <v>5045.2</v>
      </c>
      <c r="I104" s="143">
        <f t="shared" si="1"/>
        <v>-5045.2</v>
      </c>
      <c r="J104" s="143"/>
    </row>
    <row r="105" spans="1:10" ht="45">
      <c r="A105" s="64" t="s">
        <v>556</v>
      </c>
      <c r="B105" s="57" t="s">
        <v>677</v>
      </c>
      <c r="C105" s="57"/>
      <c r="D105" s="95"/>
      <c r="E105" s="95"/>
      <c r="F105" s="96">
        <f>SUM(F106+F109+F111)</f>
        <v>5045.2</v>
      </c>
      <c r="I105" s="143">
        <f t="shared" si="1"/>
        <v>-5045.2</v>
      </c>
      <c r="J105" s="143"/>
    </row>
    <row r="106" spans="1:10" ht="30">
      <c r="A106" s="64" t="s">
        <v>632</v>
      </c>
      <c r="B106" s="57" t="s">
        <v>678</v>
      </c>
      <c r="C106" s="57"/>
      <c r="D106" s="95"/>
      <c r="E106" s="95"/>
      <c r="F106" s="96">
        <f>SUM(F107)</f>
        <v>1718.2</v>
      </c>
      <c r="I106" s="143"/>
      <c r="J106" s="143"/>
    </row>
    <row r="107" spans="1:10" ht="30">
      <c r="A107" s="64" t="s">
        <v>828</v>
      </c>
      <c r="B107" s="57" t="s">
        <v>829</v>
      </c>
      <c r="C107" s="57"/>
      <c r="D107" s="95"/>
      <c r="E107" s="95"/>
      <c r="F107" s="96">
        <f>SUM(F108)</f>
        <v>1718.2</v>
      </c>
      <c r="I107" s="143"/>
      <c r="J107" s="143"/>
    </row>
    <row r="108" spans="1:10" ht="30">
      <c r="A108" s="64" t="s">
        <v>74</v>
      </c>
      <c r="B108" s="57" t="s">
        <v>829</v>
      </c>
      <c r="C108" s="57" t="s">
        <v>128</v>
      </c>
      <c r="D108" s="95" t="s">
        <v>181</v>
      </c>
      <c r="E108" s="95" t="s">
        <v>56</v>
      </c>
      <c r="F108" s="96">
        <v>1718.2</v>
      </c>
      <c r="G108" s="131">
        <f>SUM(Ведомственная!G810)</f>
        <v>1718.2</v>
      </c>
      <c r="I108" s="143"/>
      <c r="J108" s="143"/>
    </row>
    <row r="109" spans="1:10" ht="45">
      <c r="A109" s="64" t="s">
        <v>830</v>
      </c>
      <c r="B109" s="104" t="s">
        <v>695</v>
      </c>
      <c r="C109" s="74"/>
      <c r="D109" s="95"/>
      <c r="E109" s="95"/>
      <c r="F109" s="96">
        <f>SUM(F110)</f>
        <v>827</v>
      </c>
      <c r="I109" s="143"/>
      <c r="J109" s="143"/>
    </row>
    <row r="110" spans="1:10" ht="30">
      <c r="A110" s="64" t="s">
        <v>74</v>
      </c>
      <c r="B110" s="104" t="s">
        <v>695</v>
      </c>
      <c r="C110" s="57" t="s">
        <v>128</v>
      </c>
      <c r="D110" s="95" t="s">
        <v>181</v>
      </c>
      <c r="E110" s="95" t="s">
        <v>56</v>
      </c>
      <c r="F110" s="96">
        <v>827</v>
      </c>
      <c r="G110" s="131">
        <f>SUM(Ведомственная!G812)</f>
        <v>827</v>
      </c>
      <c r="I110" s="143"/>
      <c r="J110" s="143"/>
    </row>
    <row r="111" spans="1:10" ht="45">
      <c r="A111" s="72" t="s">
        <v>826</v>
      </c>
      <c r="B111" s="104" t="s">
        <v>827</v>
      </c>
      <c r="C111" s="57"/>
      <c r="D111" s="95"/>
      <c r="E111" s="95"/>
      <c r="F111" s="96">
        <f>SUM(F112)</f>
        <v>2500</v>
      </c>
      <c r="I111" s="143">
        <f t="shared" si="1"/>
        <v>-2500</v>
      </c>
      <c r="J111" s="143"/>
    </row>
    <row r="112" spans="1:10" ht="30">
      <c r="A112" s="64" t="s">
        <v>74</v>
      </c>
      <c r="B112" s="104" t="s">
        <v>827</v>
      </c>
      <c r="C112" s="57" t="s">
        <v>128</v>
      </c>
      <c r="D112" s="95" t="s">
        <v>181</v>
      </c>
      <c r="E112" s="95" t="s">
        <v>46</v>
      </c>
      <c r="F112" s="96">
        <v>2500</v>
      </c>
      <c r="G112" s="131">
        <f>SUM(Ведомственная!G803)</f>
        <v>2500</v>
      </c>
      <c r="I112" s="143">
        <f t="shared" si="1"/>
        <v>0</v>
      </c>
      <c r="J112" s="143"/>
    </row>
    <row r="113" spans="1:10" s="141" customFormat="1" ht="42.75">
      <c r="A113" s="145" t="s">
        <v>862</v>
      </c>
      <c r="B113" s="159" t="s">
        <v>863</v>
      </c>
      <c r="C113" s="105"/>
      <c r="D113" s="105"/>
      <c r="E113" s="105"/>
      <c r="F113" s="149">
        <f>F114</f>
        <v>338.6</v>
      </c>
      <c r="G113" s="139"/>
      <c r="H113" s="139">
        <f>SUM(Ведомственная!G967)</f>
        <v>338.6</v>
      </c>
      <c r="I113" s="143">
        <f t="shared" si="1"/>
        <v>-338.6</v>
      </c>
      <c r="J113" s="140"/>
    </row>
    <row r="114" spans="1:10" ht="45">
      <c r="A114" s="77" t="s">
        <v>556</v>
      </c>
      <c r="B114" s="112" t="s">
        <v>864</v>
      </c>
      <c r="C114" s="95"/>
      <c r="D114" s="95"/>
      <c r="E114" s="95"/>
      <c r="F114" s="96">
        <f>F115</f>
        <v>338.6</v>
      </c>
      <c r="I114" s="143">
        <f t="shared" si="1"/>
        <v>-338.6</v>
      </c>
      <c r="J114" s="143"/>
    </row>
    <row r="115" spans="1:10" ht="15">
      <c r="A115" s="77" t="s">
        <v>865</v>
      </c>
      <c r="B115" s="112" t="s">
        <v>866</v>
      </c>
      <c r="C115" s="95"/>
      <c r="D115" s="95"/>
      <c r="E115" s="95"/>
      <c r="F115" s="96">
        <f>F117+F116</f>
        <v>338.6</v>
      </c>
      <c r="I115" s="143">
        <f t="shared" si="1"/>
        <v>-338.6</v>
      </c>
      <c r="J115" s="143"/>
    </row>
    <row r="116" spans="1:10" ht="45">
      <c r="A116" s="77" t="s">
        <v>556</v>
      </c>
      <c r="B116" s="112" t="s">
        <v>866</v>
      </c>
      <c r="C116" s="95" t="s">
        <v>93</v>
      </c>
      <c r="D116" s="95" t="s">
        <v>119</v>
      </c>
      <c r="E116" s="95" t="s">
        <v>119</v>
      </c>
      <c r="F116" s="96">
        <v>35</v>
      </c>
      <c r="G116" s="131">
        <f>SUM(Ведомственная!G970)</f>
        <v>35</v>
      </c>
      <c r="I116" s="143">
        <f t="shared" si="1"/>
        <v>0</v>
      </c>
      <c r="J116" s="143"/>
    </row>
    <row r="117" spans="1:10" ht="30">
      <c r="A117" s="77" t="s">
        <v>54</v>
      </c>
      <c r="B117" s="112" t="s">
        <v>866</v>
      </c>
      <c r="C117" s="95" t="s">
        <v>95</v>
      </c>
      <c r="D117" s="95" t="s">
        <v>119</v>
      </c>
      <c r="E117" s="95" t="s">
        <v>119</v>
      </c>
      <c r="F117" s="96">
        <v>303.6</v>
      </c>
      <c r="G117" s="131">
        <f>SUM(Ведомственная!G971)</f>
        <v>303.6</v>
      </c>
      <c r="I117" s="143">
        <f t="shared" si="1"/>
        <v>0</v>
      </c>
      <c r="J117" s="143"/>
    </row>
    <row r="118" spans="1:10" s="141" customFormat="1" ht="42.75">
      <c r="A118" s="59" t="s">
        <v>839</v>
      </c>
      <c r="B118" s="97" t="s">
        <v>487</v>
      </c>
      <c r="C118" s="97"/>
      <c r="D118" s="97"/>
      <c r="E118" s="97"/>
      <c r="F118" s="98">
        <f>SUM(F119)+F204+F150</f>
        <v>1096059.5</v>
      </c>
      <c r="G118" s="139"/>
      <c r="H118" s="150">
        <f>SUM(G120:G215)</f>
        <v>1096059.5000000002</v>
      </c>
      <c r="I118" s="140">
        <f t="shared" si="1"/>
        <v>-1096059.5</v>
      </c>
      <c r="J118" s="140">
        <f>SUM(H118-F118)</f>
        <v>2.3283064365386963E-10</v>
      </c>
    </row>
    <row r="119" spans="1:10" ht="15">
      <c r="A119" s="64" t="s">
        <v>589</v>
      </c>
      <c r="B119" s="71" t="s">
        <v>488</v>
      </c>
      <c r="C119" s="71"/>
      <c r="D119" s="71"/>
      <c r="E119" s="71"/>
      <c r="F119" s="68">
        <f>SUM(F120)</f>
        <v>330114</v>
      </c>
      <c r="H119" s="131" t="e">
        <f>SUM(Ведомственная!G544+Ведомственная!G564+Ведомственная!G657+Ведомственная!G691+Ведомственная!G1038+Ведомственная!#REF!)</f>
        <v>#REF!</v>
      </c>
      <c r="I119" s="143">
        <f t="shared" si="1"/>
        <v>-330114</v>
      </c>
      <c r="J119" s="143" t="e">
        <f>SUM(H119-F119)</f>
        <v>#REF!</v>
      </c>
    </row>
    <row r="120" spans="1:10" ht="90">
      <c r="A120" s="64" t="s">
        <v>485</v>
      </c>
      <c r="B120" s="71" t="s">
        <v>489</v>
      </c>
      <c r="C120" s="71"/>
      <c r="D120" s="71"/>
      <c r="E120" s="71"/>
      <c r="F120" s="68">
        <f>SUM(F121+F126+F129+F132+F135+F138+F144)+F141+F147</f>
        <v>330114</v>
      </c>
      <c r="I120" s="143">
        <f t="shared" si="1"/>
        <v>-330114</v>
      </c>
      <c r="J120" s="143">
        <f>SUM(H120-F120)</f>
        <v>-330114</v>
      </c>
    </row>
    <row r="121" spans="1:10" ht="45">
      <c r="A121" s="64" t="s">
        <v>540</v>
      </c>
      <c r="B121" s="56" t="s">
        <v>541</v>
      </c>
      <c r="C121" s="56"/>
      <c r="D121" s="71"/>
      <c r="E121" s="71"/>
      <c r="F121" s="68">
        <f>F122+F123+F125+F124</f>
        <v>69260.3</v>
      </c>
      <c r="I121" s="143">
        <f t="shared" si="1"/>
        <v>-69260.3</v>
      </c>
      <c r="J121" s="143"/>
    </row>
    <row r="122" spans="1:10" ht="45">
      <c r="A122" s="64" t="s">
        <v>53</v>
      </c>
      <c r="B122" s="56" t="s">
        <v>541</v>
      </c>
      <c r="C122" s="56">
        <v>100</v>
      </c>
      <c r="D122" s="71" t="s">
        <v>33</v>
      </c>
      <c r="E122" s="71" t="s">
        <v>15</v>
      </c>
      <c r="F122" s="68">
        <v>48666.7</v>
      </c>
      <c r="G122" s="131">
        <f>SUM(Ведомственная!G661)</f>
        <v>48666.7</v>
      </c>
      <c r="I122" s="143">
        <f t="shared" si="1"/>
        <v>0</v>
      </c>
      <c r="J122" s="143"/>
    </row>
    <row r="123" spans="1:10" ht="30">
      <c r="A123" s="64" t="s">
        <v>54</v>
      </c>
      <c r="B123" s="56" t="s">
        <v>541</v>
      </c>
      <c r="C123" s="56">
        <v>200</v>
      </c>
      <c r="D123" s="71" t="s">
        <v>33</v>
      </c>
      <c r="E123" s="71" t="s">
        <v>15</v>
      </c>
      <c r="F123" s="68">
        <v>19489</v>
      </c>
      <c r="G123" s="131">
        <f>SUM(Ведомственная!G662)</f>
        <v>19489</v>
      </c>
      <c r="I123" s="143">
        <f aca="true" t="shared" si="2" ref="I123:I187">G123-F123</f>
        <v>0</v>
      </c>
      <c r="J123" s="143"/>
    </row>
    <row r="124" spans="1:10" ht="15">
      <c r="A124" s="64" t="s">
        <v>44</v>
      </c>
      <c r="B124" s="56" t="s">
        <v>541</v>
      </c>
      <c r="C124" s="56">
        <v>200</v>
      </c>
      <c r="D124" s="71" t="s">
        <v>33</v>
      </c>
      <c r="E124" s="71" t="s">
        <v>15</v>
      </c>
      <c r="F124" s="68">
        <v>317.3</v>
      </c>
      <c r="G124" s="131">
        <f>SUM(Ведомственная!G663)</f>
        <v>317.3</v>
      </c>
      <c r="I124" s="143">
        <f t="shared" si="2"/>
        <v>0</v>
      </c>
      <c r="J124" s="143"/>
    </row>
    <row r="125" spans="1:10" ht="15">
      <c r="A125" s="64" t="s">
        <v>24</v>
      </c>
      <c r="B125" s="56" t="s">
        <v>541</v>
      </c>
      <c r="C125" s="56">
        <v>800</v>
      </c>
      <c r="D125" s="71" t="s">
        <v>33</v>
      </c>
      <c r="E125" s="71" t="s">
        <v>15</v>
      </c>
      <c r="F125" s="68">
        <v>787.3</v>
      </c>
      <c r="G125" s="131">
        <f>SUM(Ведомственная!G664)</f>
        <v>787.3</v>
      </c>
      <c r="I125" s="143">
        <f t="shared" si="2"/>
        <v>0</v>
      </c>
      <c r="J125" s="143"/>
    </row>
    <row r="126" spans="1:10" ht="45">
      <c r="A126" s="64" t="s">
        <v>1314</v>
      </c>
      <c r="B126" s="56" t="s">
        <v>543</v>
      </c>
      <c r="C126" s="56"/>
      <c r="D126" s="71"/>
      <c r="E126" s="71"/>
      <c r="F126" s="68">
        <f>F127+F128</f>
        <v>574.4</v>
      </c>
      <c r="I126" s="143">
        <f t="shared" si="2"/>
        <v>-574.4</v>
      </c>
      <c r="J126" s="143"/>
    </row>
    <row r="127" spans="1:10" ht="30">
      <c r="A127" s="64" t="s">
        <v>54</v>
      </c>
      <c r="B127" s="56" t="s">
        <v>543</v>
      </c>
      <c r="C127" s="56">
        <v>200</v>
      </c>
      <c r="D127" s="71" t="s">
        <v>33</v>
      </c>
      <c r="E127" s="71" t="s">
        <v>15</v>
      </c>
      <c r="F127" s="68">
        <v>574.4</v>
      </c>
      <c r="G127" s="131">
        <f>SUM(Ведомственная!G669)</f>
        <v>574.4</v>
      </c>
      <c r="I127" s="143">
        <f t="shared" si="2"/>
        <v>0</v>
      </c>
      <c r="J127" s="143"/>
    </row>
    <row r="128" spans="1:10" ht="15" hidden="1">
      <c r="A128" s="64" t="s">
        <v>44</v>
      </c>
      <c r="B128" s="56" t="s">
        <v>543</v>
      </c>
      <c r="C128" s="56">
        <v>300</v>
      </c>
      <c r="D128" s="71" t="s">
        <v>33</v>
      </c>
      <c r="E128" s="71" t="s">
        <v>15</v>
      </c>
      <c r="F128" s="68"/>
      <c r="G128" s="131">
        <f>SUM(Ведомственная!G667)</f>
        <v>0</v>
      </c>
      <c r="I128" s="143">
        <f t="shared" si="2"/>
        <v>0</v>
      </c>
      <c r="J128" s="143"/>
    </row>
    <row r="129" spans="1:10" ht="30">
      <c r="A129" s="64" t="s">
        <v>544</v>
      </c>
      <c r="B129" s="56" t="s">
        <v>545</v>
      </c>
      <c r="C129" s="56"/>
      <c r="D129" s="71"/>
      <c r="E129" s="71"/>
      <c r="F129" s="68">
        <f>F130+F131</f>
        <v>52760.6</v>
      </c>
      <c r="I129" s="143">
        <f t="shared" si="2"/>
        <v>-52760.6</v>
      </c>
      <c r="J129" s="143"/>
    </row>
    <row r="130" spans="1:10" ht="30">
      <c r="A130" s="64" t="s">
        <v>54</v>
      </c>
      <c r="B130" s="56" t="s">
        <v>545</v>
      </c>
      <c r="C130" s="56">
        <v>200</v>
      </c>
      <c r="D130" s="71" t="s">
        <v>33</v>
      </c>
      <c r="E130" s="71" t="s">
        <v>15</v>
      </c>
      <c r="F130" s="68">
        <v>783.7</v>
      </c>
      <c r="G130" s="131">
        <f>SUM(Ведомственная!G671)</f>
        <v>783.7</v>
      </c>
      <c r="I130" s="143">
        <f t="shared" si="2"/>
        <v>0</v>
      </c>
      <c r="J130" s="143"/>
    </row>
    <row r="131" spans="1:10" ht="15">
      <c r="A131" s="64" t="s">
        <v>44</v>
      </c>
      <c r="B131" s="56" t="s">
        <v>545</v>
      </c>
      <c r="C131" s="56">
        <v>300</v>
      </c>
      <c r="D131" s="71" t="s">
        <v>33</v>
      </c>
      <c r="E131" s="71" t="s">
        <v>15</v>
      </c>
      <c r="F131" s="68">
        <v>51976.9</v>
      </c>
      <c r="G131" s="131">
        <f>SUM(Ведомственная!G672)</f>
        <v>51976.9</v>
      </c>
      <c r="I131" s="143">
        <f t="shared" si="2"/>
        <v>0</v>
      </c>
      <c r="J131" s="143"/>
    </row>
    <row r="132" spans="1:10" ht="45">
      <c r="A132" s="64" t="s">
        <v>546</v>
      </c>
      <c r="B132" s="56" t="s">
        <v>547</v>
      </c>
      <c r="C132" s="56"/>
      <c r="D132" s="71"/>
      <c r="E132" s="71"/>
      <c r="F132" s="68">
        <f>F133+F134</f>
        <v>5901.6</v>
      </c>
      <c r="I132" s="143">
        <f t="shared" si="2"/>
        <v>-5901.6</v>
      </c>
      <c r="J132" s="143"/>
    </row>
    <row r="133" spans="1:10" ht="30">
      <c r="A133" s="64" t="s">
        <v>54</v>
      </c>
      <c r="B133" s="56" t="s">
        <v>547</v>
      </c>
      <c r="C133" s="56">
        <v>200</v>
      </c>
      <c r="D133" s="71" t="s">
        <v>33</v>
      </c>
      <c r="E133" s="71" t="s">
        <v>15</v>
      </c>
      <c r="F133" s="68">
        <v>87.6</v>
      </c>
      <c r="G133" s="131">
        <f>SUM(Ведомственная!G674)</f>
        <v>87.6</v>
      </c>
      <c r="I133" s="143">
        <f t="shared" si="2"/>
        <v>0</v>
      </c>
      <c r="J133" s="143"/>
    </row>
    <row r="134" spans="1:10" ht="15">
      <c r="A134" s="64" t="s">
        <v>44</v>
      </c>
      <c r="B134" s="56" t="s">
        <v>547</v>
      </c>
      <c r="C134" s="56">
        <v>300</v>
      </c>
      <c r="D134" s="71" t="s">
        <v>33</v>
      </c>
      <c r="E134" s="71" t="s">
        <v>15</v>
      </c>
      <c r="F134" s="68">
        <v>5814</v>
      </c>
      <c r="G134" s="131">
        <f>SUM(Ведомственная!G675)</f>
        <v>5814</v>
      </c>
      <c r="I134" s="143">
        <f t="shared" si="2"/>
        <v>0</v>
      </c>
      <c r="J134" s="143"/>
    </row>
    <row r="135" spans="1:10" ht="90">
      <c r="A135" s="64" t="s">
        <v>548</v>
      </c>
      <c r="B135" s="56" t="s">
        <v>549</v>
      </c>
      <c r="C135" s="56"/>
      <c r="D135" s="71"/>
      <c r="E135" s="71"/>
      <c r="F135" s="68">
        <f>F136+F137</f>
        <v>56885</v>
      </c>
      <c r="I135" s="143">
        <f t="shared" si="2"/>
        <v>-56885</v>
      </c>
      <c r="J135" s="143"/>
    </row>
    <row r="136" spans="1:10" ht="30">
      <c r="A136" s="64" t="s">
        <v>54</v>
      </c>
      <c r="B136" s="56" t="s">
        <v>549</v>
      </c>
      <c r="C136" s="56">
        <v>200</v>
      </c>
      <c r="D136" s="71" t="s">
        <v>33</v>
      </c>
      <c r="E136" s="71" t="s">
        <v>15</v>
      </c>
      <c r="F136" s="68">
        <v>840.4</v>
      </c>
      <c r="G136" s="131">
        <f>SUM(Ведомственная!G677)</f>
        <v>840.4</v>
      </c>
      <c r="I136" s="143">
        <f t="shared" si="2"/>
        <v>0</v>
      </c>
      <c r="J136" s="143"/>
    </row>
    <row r="137" spans="1:10" ht="15">
      <c r="A137" s="64" t="s">
        <v>44</v>
      </c>
      <c r="B137" s="56" t="s">
        <v>549</v>
      </c>
      <c r="C137" s="56">
        <v>300</v>
      </c>
      <c r="D137" s="71" t="s">
        <v>33</v>
      </c>
      <c r="E137" s="71" t="s">
        <v>15</v>
      </c>
      <c r="F137" s="68">
        <v>56044.6</v>
      </c>
      <c r="G137" s="131">
        <f>SUM(Ведомственная!G678)</f>
        <v>56044.6</v>
      </c>
      <c r="I137" s="143">
        <f t="shared" si="2"/>
        <v>0</v>
      </c>
      <c r="J137" s="143"/>
    </row>
    <row r="138" spans="1:10" ht="60">
      <c r="A138" s="64" t="s">
        <v>550</v>
      </c>
      <c r="B138" s="56" t="s">
        <v>551</v>
      </c>
      <c r="C138" s="56"/>
      <c r="D138" s="71"/>
      <c r="E138" s="71"/>
      <c r="F138" s="68">
        <f>F139+F140</f>
        <v>15135</v>
      </c>
      <c r="I138" s="143">
        <f t="shared" si="2"/>
        <v>-15135</v>
      </c>
      <c r="J138" s="143"/>
    </row>
    <row r="139" spans="1:10" ht="30">
      <c r="A139" s="64" t="s">
        <v>54</v>
      </c>
      <c r="B139" s="56" t="s">
        <v>551</v>
      </c>
      <c r="C139" s="56">
        <v>200</v>
      </c>
      <c r="D139" s="71" t="s">
        <v>33</v>
      </c>
      <c r="E139" s="71" t="s">
        <v>15</v>
      </c>
      <c r="F139" s="68">
        <v>224.7</v>
      </c>
      <c r="G139" s="131">
        <f>SUM(Ведомственная!G680)</f>
        <v>224.7</v>
      </c>
      <c r="I139" s="143">
        <f t="shared" si="2"/>
        <v>0</v>
      </c>
      <c r="J139" s="143"/>
    </row>
    <row r="140" spans="1:10" ht="15">
      <c r="A140" s="64" t="s">
        <v>44</v>
      </c>
      <c r="B140" s="56" t="s">
        <v>551</v>
      </c>
      <c r="C140" s="56">
        <v>300</v>
      </c>
      <c r="D140" s="71" t="s">
        <v>33</v>
      </c>
      <c r="E140" s="71" t="s">
        <v>15</v>
      </c>
      <c r="F140" s="68">
        <v>14910.3</v>
      </c>
      <c r="G140" s="131">
        <f>SUM(Ведомственная!G681)</f>
        <v>14910.3</v>
      </c>
      <c r="I140" s="143">
        <f t="shared" si="2"/>
        <v>0</v>
      </c>
      <c r="J140" s="143"/>
    </row>
    <row r="141" spans="1:10" ht="15">
      <c r="A141" s="64" t="s">
        <v>552</v>
      </c>
      <c r="B141" s="56" t="s">
        <v>553</v>
      </c>
      <c r="C141" s="56"/>
      <c r="D141" s="71"/>
      <c r="E141" s="71"/>
      <c r="F141" s="68">
        <f>F142+F143</f>
        <v>5874.4</v>
      </c>
      <c r="I141" s="143">
        <f t="shared" si="2"/>
        <v>-5874.4</v>
      </c>
      <c r="J141" s="143"/>
    </row>
    <row r="142" spans="1:10" ht="45">
      <c r="A142" s="64" t="s">
        <v>53</v>
      </c>
      <c r="B142" s="56" t="s">
        <v>553</v>
      </c>
      <c r="C142" s="56">
        <v>100</v>
      </c>
      <c r="D142" s="71" t="s">
        <v>33</v>
      </c>
      <c r="E142" s="71" t="s">
        <v>80</v>
      </c>
      <c r="F142" s="68">
        <v>5295</v>
      </c>
      <c r="G142" s="131">
        <f>SUM(Ведомственная!G695)</f>
        <v>5295</v>
      </c>
      <c r="I142" s="143">
        <f t="shared" si="2"/>
        <v>0</v>
      </c>
      <c r="J142" s="143"/>
    </row>
    <row r="143" spans="1:10" ht="30">
      <c r="A143" s="64" t="s">
        <v>54</v>
      </c>
      <c r="B143" s="56" t="s">
        <v>553</v>
      </c>
      <c r="C143" s="56">
        <v>200</v>
      </c>
      <c r="D143" s="71" t="s">
        <v>33</v>
      </c>
      <c r="E143" s="71" t="s">
        <v>80</v>
      </c>
      <c r="F143" s="68">
        <v>579.4</v>
      </c>
      <c r="G143" s="131">
        <f>SUM(Ведомственная!G696)</f>
        <v>579.4</v>
      </c>
      <c r="I143" s="143">
        <f t="shared" si="2"/>
        <v>0</v>
      </c>
      <c r="J143" s="143"/>
    </row>
    <row r="144" spans="1:10" ht="105">
      <c r="A144" s="64" t="s">
        <v>505</v>
      </c>
      <c r="B144" s="71" t="s">
        <v>506</v>
      </c>
      <c r="C144" s="56"/>
      <c r="D144" s="71"/>
      <c r="E144" s="71"/>
      <c r="F144" s="68">
        <f>SUM(F145:F146)</f>
        <v>91268.7</v>
      </c>
      <c r="I144" s="143">
        <f t="shared" si="2"/>
        <v>-91268.7</v>
      </c>
      <c r="J144" s="143"/>
    </row>
    <row r="145" spans="1:10" ht="30">
      <c r="A145" s="64" t="s">
        <v>54</v>
      </c>
      <c r="B145" s="71" t="s">
        <v>506</v>
      </c>
      <c r="C145" s="56">
        <v>200</v>
      </c>
      <c r="D145" s="71" t="s">
        <v>33</v>
      </c>
      <c r="E145" s="71" t="s">
        <v>56</v>
      </c>
      <c r="F145" s="68">
        <v>1296.8</v>
      </c>
      <c r="G145" s="131">
        <f>SUM(Ведомственная!G568)</f>
        <v>1296.8</v>
      </c>
      <c r="I145" s="143">
        <f t="shared" si="2"/>
        <v>0</v>
      </c>
      <c r="J145" s="143"/>
    </row>
    <row r="146" spans="1:10" ht="15">
      <c r="A146" s="64" t="s">
        <v>44</v>
      </c>
      <c r="B146" s="71" t="s">
        <v>506</v>
      </c>
      <c r="C146" s="56">
        <v>300</v>
      </c>
      <c r="D146" s="71" t="s">
        <v>33</v>
      </c>
      <c r="E146" s="71" t="s">
        <v>56</v>
      </c>
      <c r="F146" s="68">
        <v>89971.9</v>
      </c>
      <c r="G146" s="131">
        <f>SUM(Ведомственная!G569)</f>
        <v>89971.9</v>
      </c>
      <c r="I146" s="143">
        <f t="shared" si="2"/>
        <v>0</v>
      </c>
      <c r="J146" s="143"/>
    </row>
    <row r="147" spans="1:10" ht="45">
      <c r="A147" s="64" t="s">
        <v>1258</v>
      </c>
      <c r="B147" s="56" t="s">
        <v>1259</v>
      </c>
      <c r="C147" s="56"/>
      <c r="D147" s="71"/>
      <c r="E147" s="71"/>
      <c r="F147" s="68">
        <f>SUM(F148:F149)</f>
        <v>32454</v>
      </c>
      <c r="I147" s="143"/>
      <c r="J147" s="143"/>
    </row>
    <row r="148" spans="1:10" ht="30">
      <c r="A148" s="64" t="s">
        <v>54</v>
      </c>
      <c r="B148" s="56" t="s">
        <v>1259</v>
      </c>
      <c r="C148" s="56">
        <v>200</v>
      </c>
      <c r="D148" s="71" t="s">
        <v>33</v>
      </c>
      <c r="E148" s="71" t="s">
        <v>15</v>
      </c>
      <c r="F148" s="68">
        <v>479.1</v>
      </c>
      <c r="G148" s="131">
        <f>SUM(Ведомственная!G683)</f>
        <v>479.1</v>
      </c>
      <c r="I148" s="143"/>
      <c r="J148" s="143"/>
    </row>
    <row r="149" spans="1:10" ht="15">
      <c r="A149" s="64" t="s">
        <v>44</v>
      </c>
      <c r="B149" s="56" t="s">
        <v>1259</v>
      </c>
      <c r="C149" s="56">
        <v>300</v>
      </c>
      <c r="D149" s="71" t="s">
        <v>33</v>
      </c>
      <c r="E149" s="71" t="s">
        <v>15</v>
      </c>
      <c r="F149" s="68">
        <v>31974.9</v>
      </c>
      <c r="G149" s="131">
        <f>SUM(Ведомственная!G684)</f>
        <v>31974.9</v>
      </c>
      <c r="I149" s="143"/>
      <c r="J149" s="143"/>
    </row>
    <row r="150" spans="1:10" ht="30">
      <c r="A150" s="64" t="s">
        <v>507</v>
      </c>
      <c r="B150" s="71" t="s">
        <v>508</v>
      </c>
      <c r="C150" s="56"/>
      <c r="D150" s="71"/>
      <c r="E150" s="71"/>
      <c r="F150" s="68">
        <f>F154+F151</f>
        <v>677856.3000000002</v>
      </c>
      <c r="I150" s="143">
        <f t="shared" si="2"/>
        <v>-677856.3000000002</v>
      </c>
      <c r="J150" s="143"/>
    </row>
    <row r="151" spans="1:10" ht="45">
      <c r="A151" s="64" t="s">
        <v>554</v>
      </c>
      <c r="B151" s="56" t="s">
        <v>555</v>
      </c>
      <c r="C151" s="56"/>
      <c r="D151" s="71"/>
      <c r="E151" s="71"/>
      <c r="F151" s="68">
        <f>F152+F153</f>
        <v>4489.4</v>
      </c>
      <c r="I151" s="143">
        <f t="shared" si="2"/>
        <v>-4489.4</v>
      </c>
      <c r="J151" s="143"/>
    </row>
    <row r="152" spans="1:10" ht="45">
      <c r="A152" s="64" t="s">
        <v>53</v>
      </c>
      <c r="B152" s="56" t="s">
        <v>555</v>
      </c>
      <c r="C152" s="56">
        <v>100</v>
      </c>
      <c r="D152" s="71" t="s">
        <v>33</v>
      </c>
      <c r="E152" s="71" t="s">
        <v>80</v>
      </c>
      <c r="F152" s="68">
        <v>3854.6</v>
      </c>
      <c r="G152" s="131">
        <f>SUM(Ведомственная!G699)</f>
        <v>3854.6</v>
      </c>
      <c r="I152" s="143">
        <f t="shared" si="2"/>
        <v>0</v>
      </c>
      <c r="J152" s="143"/>
    </row>
    <row r="153" spans="1:10" ht="30">
      <c r="A153" s="64" t="s">
        <v>54</v>
      </c>
      <c r="B153" s="56" t="s">
        <v>555</v>
      </c>
      <c r="C153" s="56">
        <v>200</v>
      </c>
      <c r="D153" s="71" t="s">
        <v>33</v>
      </c>
      <c r="E153" s="71" t="s">
        <v>80</v>
      </c>
      <c r="F153" s="68">
        <v>634.8</v>
      </c>
      <c r="G153" s="131">
        <f>SUM(Ведомственная!G700)</f>
        <v>634.8</v>
      </c>
      <c r="I153" s="143">
        <f t="shared" si="2"/>
        <v>0</v>
      </c>
      <c r="J153" s="143"/>
    </row>
    <row r="154" spans="1:10" ht="75">
      <c r="A154" s="64" t="s">
        <v>295</v>
      </c>
      <c r="B154" s="71" t="s">
        <v>509</v>
      </c>
      <c r="C154" s="56"/>
      <c r="D154" s="71"/>
      <c r="E154" s="71"/>
      <c r="F154" s="68">
        <f>F155+F158+F161+F164+F167+F170+F173+F176+F179+F182+F185+F188+F192+F195+F198+F201</f>
        <v>673366.9000000001</v>
      </c>
      <c r="I154" s="143">
        <f t="shared" si="2"/>
        <v>-673366.9000000001</v>
      </c>
      <c r="J154" s="143"/>
    </row>
    <row r="155" spans="1:10" ht="45">
      <c r="A155" s="64" t="s">
        <v>510</v>
      </c>
      <c r="B155" s="71" t="s">
        <v>511</v>
      </c>
      <c r="C155" s="56"/>
      <c r="D155" s="71"/>
      <c r="E155" s="71"/>
      <c r="F155" s="68">
        <f>F156+F157</f>
        <v>190954.2</v>
      </c>
      <c r="I155" s="143">
        <f t="shared" si="2"/>
        <v>-190954.2</v>
      </c>
      <c r="J155" s="143"/>
    </row>
    <row r="156" spans="1:10" ht="30">
      <c r="A156" s="64" t="s">
        <v>54</v>
      </c>
      <c r="B156" s="71" t="s">
        <v>511</v>
      </c>
      <c r="C156" s="56">
        <v>200</v>
      </c>
      <c r="D156" s="71" t="s">
        <v>33</v>
      </c>
      <c r="E156" s="71" t="s">
        <v>56</v>
      </c>
      <c r="F156" s="68">
        <v>2852.2</v>
      </c>
      <c r="G156" s="131">
        <f>SUM(Ведомственная!G573)</f>
        <v>2852.2</v>
      </c>
      <c r="I156" s="143">
        <f t="shared" si="2"/>
        <v>0</v>
      </c>
      <c r="J156" s="143"/>
    </row>
    <row r="157" spans="1:10" ht="15">
      <c r="A157" s="64" t="s">
        <v>44</v>
      </c>
      <c r="B157" s="71" t="s">
        <v>511</v>
      </c>
      <c r="C157" s="56">
        <v>300</v>
      </c>
      <c r="D157" s="71" t="s">
        <v>33</v>
      </c>
      <c r="E157" s="71" t="s">
        <v>56</v>
      </c>
      <c r="F157" s="68">
        <v>188102</v>
      </c>
      <c r="G157" s="131">
        <f>SUM(Ведомственная!G574)</f>
        <v>188102</v>
      </c>
      <c r="I157" s="143">
        <f t="shared" si="2"/>
        <v>0</v>
      </c>
      <c r="J157" s="143"/>
    </row>
    <row r="158" spans="1:10" ht="45">
      <c r="A158" s="64" t="s">
        <v>512</v>
      </c>
      <c r="B158" s="71" t="s">
        <v>513</v>
      </c>
      <c r="C158" s="71"/>
      <c r="D158" s="71"/>
      <c r="E158" s="71"/>
      <c r="F158" s="68">
        <f>F159+F160</f>
        <v>9850</v>
      </c>
      <c r="I158" s="143">
        <f t="shared" si="2"/>
        <v>-9850</v>
      </c>
      <c r="J158" s="143"/>
    </row>
    <row r="159" spans="1:10" ht="30">
      <c r="A159" s="64" t="s">
        <v>54</v>
      </c>
      <c r="B159" s="71" t="s">
        <v>513</v>
      </c>
      <c r="C159" s="71" t="s">
        <v>95</v>
      </c>
      <c r="D159" s="71" t="s">
        <v>33</v>
      </c>
      <c r="E159" s="71" t="s">
        <v>56</v>
      </c>
      <c r="F159" s="68">
        <v>147.4</v>
      </c>
      <c r="G159" s="131">
        <f>SUM(Ведомственная!G576)</f>
        <v>147.4</v>
      </c>
      <c r="I159" s="143">
        <f t="shared" si="2"/>
        <v>0</v>
      </c>
      <c r="J159" s="143"/>
    </row>
    <row r="160" spans="1:10" ht="15">
      <c r="A160" s="64" t="s">
        <v>44</v>
      </c>
      <c r="B160" s="71" t="s">
        <v>513</v>
      </c>
      <c r="C160" s="71" t="s">
        <v>103</v>
      </c>
      <c r="D160" s="71" t="s">
        <v>33</v>
      </c>
      <c r="E160" s="71" t="s">
        <v>56</v>
      </c>
      <c r="F160" s="68">
        <v>9702.6</v>
      </c>
      <c r="G160" s="131">
        <f>SUM(Ведомственная!G577)</f>
        <v>9702.6</v>
      </c>
      <c r="I160" s="143">
        <f t="shared" si="2"/>
        <v>0</v>
      </c>
      <c r="J160" s="143"/>
    </row>
    <row r="161" spans="1:10" ht="30">
      <c r="A161" s="64" t="s">
        <v>514</v>
      </c>
      <c r="B161" s="71" t="s">
        <v>515</v>
      </c>
      <c r="C161" s="71"/>
      <c r="D161" s="71"/>
      <c r="E161" s="71"/>
      <c r="F161" s="68">
        <f>F162+F163</f>
        <v>114851.9</v>
      </c>
      <c r="I161" s="143">
        <f t="shared" si="2"/>
        <v>-114851.9</v>
      </c>
      <c r="J161" s="143"/>
    </row>
    <row r="162" spans="1:10" ht="30">
      <c r="A162" s="64" t="s">
        <v>54</v>
      </c>
      <c r="B162" s="71" t="s">
        <v>515</v>
      </c>
      <c r="C162" s="71" t="s">
        <v>95</v>
      </c>
      <c r="D162" s="71" t="s">
        <v>33</v>
      </c>
      <c r="E162" s="71" t="s">
        <v>56</v>
      </c>
      <c r="F162" s="68">
        <v>1709.4</v>
      </c>
      <c r="G162" s="131">
        <f>SUM(Ведомственная!G579)</f>
        <v>1709.4</v>
      </c>
      <c r="I162" s="143">
        <f t="shared" si="2"/>
        <v>0</v>
      </c>
      <c r="J162" s="143"/>
    </row>
    <row r="163" spans="1:10" ht="15">
      <c r="A163" s="64" t="s">
        <v>44</v>
      </c>
      <c r="B163" s="71" t="s">
        <v>515</v>
      </c>
      <c r="C163" s="71" t="s">
        <v>103</v>
      </c>
      <c r="D163" s="71" t="s">
        <v>33</v>
      </c>
      <c r="E163" s="71" t="s">
        <v>56</v>
      </c>
      <c r="F163" s="68">
        <v>113142.5</v>
      </c>
      <c r="G163" s="131">
        <f>SUM(Ведомственная!G580)</f>
        <v>113142.5</v>
      </c>
      <c r="I163" s="143">
        <f t="shared" si="2"/>
        <v>0</v>
      </c>
      <c r="J163" s="143"/>
    </row>
    <row r="164" spans="1:10" ht="60">
      <c r="A164" s="64" t="s">
        <v>516</v>
      </c>
      <c r="B164" s="71" t="s">
        <v>517</v>
      </c>
      <c r="C164" s="71"/>
      <c r="D164" s="71"/>
      <c r="E164" s="71"/>
      <c r="F164" s="68">
        <f>F165+F166</f>
        <v>585.5</v>
      </c>
      <c r="I164" s="143">
        <f t="shared" si="2"/>
        <v>-585.5</v>
      </c>
      <c r="J164" s="143"/>
    </row>
    <row r="165" spans="1:10" ht="30">
      <c r="A165" s="64" t="s">
        <v>54</v>
      </c>
      <c r="B165" s="71" t="s">
        <v>517</v>
      </c>
      <c r="C165" s="71" t="s">
        <v>95</v>
      </c>
      <c r="D165" s="71" t="s">
        <v>33</v>
      </c>
      <c r="E165" s="71" t="s">
        <v>56</v>
      </c>
      <c r="F165" s="68">
        <v>12.5</v>
      </c>
      <c r="G165" s="131">
        <f>SUM(Ведомственная!G582)</f>
        <v>12.5</v>
      </c>
      <c r="I165" s="143">
        <f t="shared" si="2"/>
        <v>0</v>
      </c>
      <c r="J165" s="143"/>
    </row>
    <row r="166" spans="1:10" ht="15">
      <c r="A166" s="64" t="s">
        <v>44</v>
      </c>
      <c r="B166" s="71" t="s">
        <v>517</v>
      </c>
      <c r="C166" s="71" t="s">
        <v>103</v>
      </c>
      <c r="D166" s="71" t="s">
        <v>33</v>
      </c>
      <c r="E166" s="71" t="s">
        <v>56</v>
      </c>
      <c r="F166" s="68">
        <v>573</v>
      </c>
      <c r="G166" s="131">
        <f>SUM(Ведомственная!G583)</f>
        <v>573</v>
      </c>
      <c r="I166" s="143">
        <f t="shared" si="2"/>
        <v>0</v>
      </c>
      <c r="J166" s="143"/>
    </row>
    <row r="167" spans="1:10" ht="45">
      <c r="A167" s="64" t="s">
        <v>518</v>
      </c>
      <c r="B167" s="71" t="s">
        <v>519</v>
      </c>
      <c r="C167" s="71"/>
      <c r="D167" s="71"/>
      <c r="E167" s="71"/>
      <c r="F167" s="68">
        <f>F168+F169</f>
        <v>73.8</v>
      </c>
      <c r="I167" s="143">
        <f t="shared" si="2"/>
        <v>-73.8</v>
      </c>
      <c r="J167" s="143"/>
    </row>
    <row r="168" spans="1:10" ht="30">
      <c r="A168" s="64" t="s">
        <v>54</v>
      </c>
      <c r="B168" s="71" t="s">
        <v>519</v>
      </c>
      <c r="C168" s="71" t="s">
        <v>95</v>
      </c>
      <c r="D168" s="71" t="s">
        <v>33</v>
      </c>
      <c r="E168" s="71" t="s">
        <v>56</v>
      </c>
      <c r="F168" s="68">
        <v>1.3</v>
      </c>
      <c r="G168" s="131">
        <f>SUM(Ведомственная!G585)</f>
        <v>1.3</v>
      </c>
      <c r="I168" s="143">
        <f t="shared" si="2"/>
        <v>0</v>
      </c>
      <c r="J168" s="143"/>
    </row>
    <row r="169" spans="1:10" ht="15">
      <c r="A169" s="64" t="s">
        <v>44</v>
      </c>
      <c r="B169" s="71" t="s">
        <v>519</v>
      </c>
      <c r="C169" s="71" t="s">
        <v>103</v>
      </c>
      <c r="D169" s="71" t="s">
        <v>33</v>
      </c>
      <c r="E169" s="71" t="s">
        <v>56</v>
      </c>
      <c r="F169" s="68">
        <v>72.5</v>
      </c>
      <c r="G169" s="131">
        <f>SUM(Ведомственная!G586)</f>
        <v>72.5</v>
      </c>
      <c r="I169" s="143">
        <f t="shared" si="2"/>
        <v>0</v>
      </c>
      <c r="J169" s="143"/>
    </row>
    <row r="170" spans="1:10" ht="60">
      <c r="A170" s="64" t="s">
        <v>520</v>
      </c>
      <c r="B170" s="71" t="s">
        <v>521</v>
      </c>
      <c r="C170" s="71"/>
      <c r="D170" s="71"/>
      <c r="E170" s="71"/>
      <c r="F170" s="68">
        <f>F171+F172</f>
        <v>7594.1</v>
      </c>
      <c r="I170" s="143">
        <f t="shared" si="2"/>
        <v>-7594.1</v>
      </c>
      <c r="J170" s="143"/>
    </row>
    <row r="171" spans="1:10" ht="30">
      <c r="A171" s="64" t="s">
        <v>54</v>
      </c>
      <c r="B171" s="71" t="s">
        <v>521</v>
      </c>
      <c r="C171" s="71" t="s">
        <v>95</v>
      </c>
      <c r="D171" s="71" t="s">
        <v>33</v>
      </c>
      <c r="E171" s="71" t="s">
        <v>56</v>
      </c>
      <c r="F171" s="68">
        <v>473.8</v>
      </c>
      <c r="G171" s="131">
        <f>SUM(Ведомственная!G588)</f>
        <v>473.8</v>
      </c>
      <c r="I171" s="143">
        <f t="shared" si="2"/>
        <v>0</v>
      </c>
      <c r="J171" s="143"/>
    </row>
    <row r="172" spans="1:10" ht="15">
      <c r="A172" s="64" t="s">
        <v>44</v>
      </c>
      <c r="B172" s="71" t="s">
        <v>521</v>
      </c>
      <c r="C172" s="71" t="s">
        <v>103</v>
      </c>
      <c r="D172" s="71" t="s">
        <v>33</v>
      </c>
      <c r="E172" s="71" t="s">
        <v>56</v>
      </c>
      <c r="F172" s="68">
        <v>7120.3</v>
      </c>
      <c r="G172" s="131">
        <f>SUM(Ведомственная!G589)</f>
        <v>7120.3</v>
      </c>
      <c r="I172" s="143">
        <f t="shared" si="2"/>
        <v>0</v>
      </c>
      <c r="J172" s="143"/>
    </row>
    <row r="173" spans="1:10" ht="30">
      <c r="A173" s="64" t="s">
        <v>522</v>
      </c>
      <c r="B173" s="71" t="s">
        <v>523</v>
      </c>
      <c r="C173" s="71"/>
      <c r="D173" s="71"/>
      <c r="E173" s="71"/>
      <c r="F173" s="68">
        <f>F174+F175</f>
        <v>205590.5</v>
      </c>
      <c r="I173" s="143">
        <f t="shared" si="2"/>
        <v>-205590.5</v>
      </c>
      <c r="J173" s="143"/>
    </row>
    <row r="174" spans="1:10" ht="30">
      <c r="A174" s="64" t="s">
        <v>54</v>
      </c>
      <c r="B174" s="71" t="s">
        <v>523</v>
      </c>
      <c r="C174" s="71" t="s">
        <v>95</v>
      </c>
      <c r="D174" s="71" t="s">
        <v>33</v>
      </c>
      <c r="E174" s="71" t="s">
        <v>56</v>
      </c>
      <c r="F174" s="68">
        <v>3050.6</v>
      </c>
      <c r="G174" s="131">
        <f>SUM(Ведомственная!G591)</f>
        <v>3050.6</v>
      </c>
      <c r="I174" s="143">
        <f t="shared" si="2"/>
        <v>0</v>
      </c>
      <c r="J174" s="143"/>
    </row>
    <row r="175" spans="1:10" ht="15">
      <c r="A175" s="64" t="s">
        <v>44</v>
      </c>
      <c r="B175" s="71" t="s">
        <v>523</v>
      </c>
      <c r="C175" s="71" t="s">
        <v>103</v>
      </c>
      <c r="D175" s="71" t="s">
        <v>33</v>
      </c>
      <c r="E175" s="71" t="s">
        <v>56</v>
      </c>
      <c r="F175" s="68">
        <v>202539.9</v>
      </c>
      <c r="G175" s="131">
        <f>SUM(Ведомственная!G592)</f>
        <v>202539.9</v>
      </c>
      <c r="I175" s="143">
        <f t="shared" si="2"/>
        <v>0</v>
      </c>
      <c r="J175" s="143"/>
    </row>
    <row r="176" spans="1:10" ht="45">
      <c r="A176" s="64" t="s">
        <v>524</v>
      </c>
      <c r="B176" s="71" t="s">
        <v>525</v>
      </c>
      <c r="C176" s="71"/>
      <c r="D176" s="71"/>
      <c r="E176" s="71"/>
      <c r="F176" s="68">
        <f>F177+F178</f>
        <v>2166.6</v>
      </c>
      <c r="I176" s="143">
        <f t="shared" si="2"/>
        <v>-2166.6</v>
      </c>
      <c r="J176" s="143"/>
    </row>
    <row r="177" spans="1:10" ht="30">
      <c r="A177" s="64" t="s">
        <v>54</v>
      </c>
      <c r="B177" s="71" t="s">
        <v>525</v>
      </c>
      <c r="C177" s="71" t="s">
        <v>95</v>
      </c>
      <c r="D177" s="71" t="s">
        <v>33</v>
      </c>
      <c r="E177" s="71" t="s">
        <v>56</v>
      </c>
      <c r="F177" s="68">
        <v>31.9</v>
      </c>
      <c r="G177" s="131">
        <f>SUM(Ведомственная!G594)</f>
        <v>31.9</v>
      </c>
      <c r="I177" s="143">
        <f t="shared" si="2"/>
        <v>0</v>
      </c>
      <c r="J177" s="143"/>
    </row>
    <row r="178" spans="1:10" ht="15">
      <c r="A178" s="64" t="s">
        <v>44</v>
      </c>
      <c r="B178" s="71" t="s">
        <v>525</v>
      </c>
      <c r="C178" s="71" t="s">
        <v>103</v>
      </c>
      <c r="D178" s="71" t="s">
        <v>33</v>
      </c>
      <c r="E178" s="71" t="s">
        <v>56</v>
      </c>
      <c r="F178" s="68">
        <v>2134.7</v>
      </c>
      <c r="G178" s="131">
        <f>SUM(Ведомственная!G595)</f>
        <v>2134.7</v>
      </c>
      <c r="I178" s="143">
        <f t="shared" si="2"/>
        <v>0</v>
      </c>
      <c r="J178" s="143"/>
    </row>
    <row r="179" spans="1:10" ht="45">
      <c r="A179" s="64" t="s">
        <v>526</v>
      </c>
      <c r="B179" s="71" t="s">
        <v>527</v>
      </c>
      <c r="C179" s="71"/>
      <c r="D179" s="71"/>
      <c r="E179" s="71"/>
      <c r="F179" s="68">
        <f>F180+F181</f>
        <v>14010.9</v>
      </c>
      <c r="I179" s="143">
        <f t="shared" si="2"/>
        <v>-14010.9</v>
      </c>
      <c r="J179" s="143"/>
    </row>
    <row r="180" spans="1:10" ht="30">
      <c r="A180" s="64" t="s">
        <v>54</v>
      </c>
      <c r="B180" s="71" t="s">
        <v>527</v>
      </c>
      <c r="C180" s="71" t="s">
        <v>95</v>
      </c>
      <c r="D180" s="71" t="s">
        <v>33</v>
      </c>
      <c r="E180" s="71" t="s">
        <v>56</v>
      </c>
      <c r="F180" s="68">
        <v>210.9</v>
      </c>
      <c r="G180" s="131">
        <f>SUM(Ведомственная!G597)</f>
        <v>210.9</v>
      </c>
      <c r="I180" s="143">
        <f t="shared" si="2"/>
        <v>0</v>
      </c>
      <c r="J180" s="143"/>
    </row>
    <row r="181" spans="1:10" ht="15">
      <c r="A181" s="64" t="s">
        <v>44</v>
      </c>
      <c r="B181" s="71" t="s">
        <v>527</v>
      </c>
      <c r="C181" s="71" t="s">
        <v>103</v>
      </c>
      <c r="D181" s="71" t="s">
        <v>33</v>
      </c>
      <c r="E181" s="71" t="s">
        <v>56</v>
      </c>
      <c r="F181" s="68">
        <v>13800</v>
      </c>
      <c r="G181" s="131">
        <f>SUM(Ведомственная!G598)</f>
        <v>13800</v>
      </c>
      <c r="I181" s="143">
        <f t="shared" si="2"/>
        <v>0</v>
      </c>
      <c r="J181" s="143"/>
    </row>
    <row r="182" spans="1:10" ht="30">
      <c r="A182" s="64" t="s">
        <v>528</v>
      </c>
      <c r="B182" s="71" t="s">
        <v>529</v>
      </c>
      <c r="C182" s="71"/>
      <c r="D182" s="71"/>
      <c r="E182" s="71"/>
      <c r="F182" s="68">
        <f>F183+F184</f>
        <v>106579.8</v>
      </c>
      <c r="I182" s="143">
        <f t="shared" si="2"/>
        <v>-106579.8</v>
      </c>
      <c r="J182" s="143"/>
    </row>
    <row r="183" spans="1:10" ht="30">
      <c r="A183" s="64" t="s">
        <v>54</v>
      </c>
      <c r="B183" s="71" t="s">
        <v>529</v>
      </c>
      <c r="C183" s="71" t="s">
        <v>95</v>
      </c>
      <c r="D183" s="71" t="s">
        <v>33</v>
      </c>
      <c r="E183" s="71" t="s">
        <v>56</v>
      </c>
      <c r="F183" s="68">
        <v>1575</v>
      </c>
      <c r="G183" s="131">
        <f>SUM(Ведомственная!G600)</f>
        <v>1575</v>
      </c>
      <c r="I183" s="143">
        <f t="shared" si="2"/>
        <v>0</v>
      </c>
      <c r="J183" s="143"/>
    </row>
    <row r="184" spans="1:10" ht="15">
      <c r="A184" s="64" t="s">
        <v>44</v>
      </c>
      <c r="B184" s="71" t="s">
        <v>529</v>
      </c>
      <c r="C184" s="71" t="s">
        <v>103</v>
      </c>
      <c r="D184" s="71" t="s">
        <v>33</v>
      </c>
      <c r="E184" s="71" t="s">
        <v>56</v>
      </c>
      <c r="F184" s="68">
        <v>105004.8</v>
      </c>
      <c r="G184" s="131">
        <f>SUM(Ведомственная!G601)</f>
        <v>105004.8</v>
      </c>
      <c r="I184" s="143">
        <f t="shared" si="2"/>
        <v>0</v>
      </c>
      <c r="J184" s="143"/>
    </row>
    <row r="185" spans="1:10" ht="90">
      <c r="A185" s="64" t="s">
        <v>530</v>
      </c>
      <c r="B185" s="71" t="s">
        <v>531</v>
      </c>
      <c r="C185" s="71"/>
      <c r="D185" s="71"/>
      <c r="E185" s="71"/>
      <c r="F185" s="68">
        <f>F186+F187</f>
        <v>29.4</v>
      </c>
      <c r="I185" s="143">
        <f t="shared" si="2"/>
        <v>-29.4</v>
      </c>
      <c r="J185" s="143"/>
    </row>
    <row r="186" spans="1:10" ht="30">
      <c r="A186" s="64" t="s">
        <v>54</v>
      </c>
      <c r="B186" s="71" t="s">
        <v>531</v>
      </c>
      <c r="C186" s="71" t="s">
        <v>95</v>
      </c>
      <c r="D186" s="71" t="s">
        <v>33</v>
      </c>
      <c r="E186" s="71" t="s">
        <v>56</v>
      </c>
      <c r="F186" s="68">
        <v>0.4</v>
      </c>
      <c r="G186" s="131">
        <f>SUM(Ведомственная!G603)</f>
        <v>0.4</v>
      </c>
      <c r="I186" s="143">
        <f t="shared" si="2"/>
        <v>0</v>
      </c>
      <c r="J186" s="143"/>
    </row>
    <row r="187" spans="1:10" ht="15">
      <c r="A187" s="64" t="s">
        <v>44</v>
      </c>
      <c r="B187" s="71" t="s">
        <v>531</v>
      </c>
      <c r="C187" s="71" t="s">
        <v>103</v>
      </c>
      <c r="D187" s="71" t="s">
        <v>33</v>
      </c>
      <c r="E187" s="71" t="s">
        <v>56</v>
      </c>
      <c r="F187" s="68">
        <v>29</v>
      </c>
      <c r="G187" s="131">
        <f>SUM(Ведомственная!G604)</f>
        <v>29</v>
      </c>
      <c r="I187" s="143">
        <f t="shared" si="2"/>
        <v>0</v>
      </c>
      <c r="J187" s="143"/>
    </row>
    <row r="188" spans="1:10" ht="45">
      <c r="A188" s="64" t="s">
        <v>532</v>
      </c>
      <c r="B188" s="71" t="s">
        <v>533</v>
      </c>
      <c r="C188" s="71"/>
      <c r="D188" s="71"/>
      <c r="E188" s="71"/>
      <c r="F188" s="68">
        <f>F189+F190+F191</f>
        <v>6460.8</v>
      </c>
      <c r="I188" s="143">
        <f aca="true" t="shared" si="3" ref="I188:I277">G188-F188</f>
        <v>-6460.8</v>
      </c>
      <c r="J188" s="143"/>
    </row>
    <row r="189" spans="1:10" ht="30">
      <c r="A189" s="64" t="s">
        <v>54</v>
      </c>
      <c r="B189" s="71" t="s">
        <v>533</v>
      </c>
      <c r="C189" s="71" t="s">
        <v>95</v>
      </c>
      <c r="D189" s="71" t="s">
        <v>33</v>
      </c>
      <c r="E189" s="71" t="s">
        <v>56</v>
      </c>
      <c r="F189" s="68">
        <v>25.5</v>
      </c>
      <c r="G189" s="131">
        <f>SUM(Ведомственная!G606)</f>
        <v>25.5</v>
      </c>
      <c r="I189" s="143">
        <f t="shared" si="3"/>
        <v>0</v>
      </c>
      <c r="J189" s="143"/>
    </row>
    <row r="190" spans="1:10" ht="15">
      <c r="A190" s="64" t="s">
        <v>44</v>
      </c>
      <c r="B190" s="71" t="s">
        <v>533</v>
      </c>
      <c r="C190" s="71" t="s">
        <v>103</v>
      </c>
      <c r="D190" s="71" t="s">
        <v>33</v>
      </c>
      <c r="E190" s="71" t="s">
        <v>56</v>
      </c>
      <c r="F190" s="68">
        <v>6063.3</v>
      </c>
      <c r="G190" s="131">
        <f>SUM(Ведомственная!G607+Ведомственная!G1042)+Ведомственная!G1171</f>
        <v>6063.3</v>
      </c>
      <c r="I190" s="143">
        <f t="shared" si="3"/>
        <v>0</v>
      </c>
      <c r="J190" s="143"/>
    </row>
    <row r="191" spans="1:10" ht="30">
      <c r="A191" s="64" t="s">
        <v>127</v>
      </c>
      <c r="B191" s="71" t="s">
        <v>533</v>
      </c>
      <c r="C191" s="71" t="s">
        <v>128</v>
      </c>
      <c r="D191" s="71" t="s">
        <v>33</v>
      </c>
      <c r="E191" s="71" t="s">
        <v>56</v>
      </c>
      <c r="F191" s="68">
        <v>372</v>
      </c>
      <c r="G191" s="131">
        <f>Ведомственная!G1043</f>
        <v>372</v>
      </c>
      <c r="I191" s="143">
        <f t="shared" si="3"/>
        <v>0</v>
      </c>
      <c r="J191" s="143"/>
    </row>
    <row r="192" spans="1:10" ht="60">
      <c r="A192" s="64" t="s">
        <v>534</v>
      </c>
      <c r="B192" s="71" t="s">
        <v>535</v>
      </c>
      <c r="C192" s="71"/>
      <c r="D192" s="71"/>
      <c r="E192" s="71"/>
      <c r="F192" s="68">
        <f>F193+F194</f>
        <v>2290.7000000000003</v>
      </c>
      <c r="I192" s="143">
        <f t="shared" si="3"/>
        <v>-2290.7000000000003</v>
      </c>
      <c r="J192" s="143"/>
    </row>
    <row r="193" spans="1:10" ht="30">
      <c r="A193" s="64" t="s">
        <v>54</v>
      </c>
      <c r="B193" s="71" t="s">
        <v>535</v>
      </c>
      <c r="C193" s="71" t="s">
        <v>95</v>
      </c>
      <c r="D193" s="71" t="s">
        <v>33</v>
      </c>
      <c r="E193" s="71" t="s">
        <v>56</v>
      </c>
      <c r="F193" s="68">
        <v>39.8</v>
      </c>
      <c r="G193" s="131">
        <f>SUM(Ведомственная!G609)</f>
        <v>39.8</v>
      </c>
      <c r="I193" s="143">
        <f t="shared" si="3"/>
        <v>0</v>
      </c>
      <c r="J193" s="143"/>
    </row>
    <row r="194" spans="1:10" ht="15">
      <c r="A194" s="64" t="s">
        <v>44</v>
      </c>
      <c r="B194" s="71" t="s">
        <v>535</v>
      </c>
      <c r="C194" s="71" t="s">
        <v>103</v>
      </c>
      <c r="D194" s="71" t="s">
        <v>33</v>
      </c>
      <c r="E194" s="71" t="s">
        <v>56</v>
      </c>
      <c r="F194" s="68">
        <v>2250.9</v>
      </c>
      <c r="G194" s="131">
        <f>SUM(Ведомственная!G610)</f>
        <v>2250.9</v>
      </c>
      <c r="I194" s="143">
        <f t="shared" si="3"/>
        <v>0</v>
      </c>
      <c r="J194" s="143"/>
    </row>
    <row r="195" spans="1:10" ht="30">
      <c r="A195" s="64" t="s">
        <v>536</v>
      </c>
      <c r="B195" s="71" t="s">
        <v>537</v>
      </c>
      <c r="C195" s="71"/>
      <c r="D195" s="71"/>
      <c r="E195" s="71"/>
      <c r="F195" s="68">
        <f>F196+F197</f>
        <v>69.3</v>
      </c>
      <c r="I195" s="143">
        <f t="shared" si="3"/>
        <v>-69.3</v>
      </c>
      <c r="J195" s="143"/>
    </row>
    <row r="196" spans="1:10" ht="30">
      <c r="A196" s="64" t="s">
        <v>54</v>
      </c>
      <c r="B196" s="71" t="s">
        <v>537</v>
      </c>
      <c r="C196" s="71" t="s">
        <v>95</v>
      </c>
      <c r="D196" s="71" t="s">
        <v>33</v>
      </c>
      <c r="E196" s="71" t="s">
        <v>56</v>
      </c>
      <c r="F196" s="68">
        <v>1</v>
      </c>
      <c r="G196" s="131">
        <f>SUM(Ведомственная!G612)</f>
        <v>1</v>
      </c>
      <c r="I196" s="143">
        <f t="shared" si="3"/>
        <v>0</v>
      </c>
      <c r="J196" s="143"/>
    </row>
    <row r="197" spans="1:10" ht="15">
      <c r="A197" s="64" t="s">
        <v>44</v>
      </c>
      <c r="B197" s="71" t="s">
        <v>537</v>
      </c>
      <c r="C197" s="71" t="s">
        <v>103</v>
      </c>
      <c r="D197" s="71" t="s">
        <v>33</v>
      </c>
      <c r="E197" s="71" t="s">
        <v>56</v>
      </c>
      <c r="F197" s="68">
        <v>68.3</v>
      </c>
      <c r="G197" s="131">
        <f>SUM(Ведомственная!G613)</f>
        <v>68.3</v>
      </c>
      <c r="I197" s="143">
        <f t="shared" si="3"/>
        <v>0</v>
      </c>
      <c r="J197" s="143"/>
    </row>
    <row r="198" spans="1:10" ht="45">
      <c r="A198" s="64" t="s">
        <v>538</v>
      </c>
      <c r="B198" s="71" t="s">
        <v>539</v>
      </c>
      <c r="C198" s="71"/>
      <c r="D198" s="71"/>
      <c r="E198" s="71"/>
      <c r="F198" s="68">
        <f>F199+F200</f>
        <v>747</v>
      </c>
      <c r="I198" s="143">
        <f t="shared" si="3"/>
        <v>-747</v>
      </c>
      <c r="J198" s="143"/>
    </row>
    <row r="199" spans="1:10" ht="30">
      <c r="A199" s="64" t="s">
        <v>54</v>
      </c>
      <c r="B199" s="71" t="s">
        <v>539</v>
      </c>
      <c r="C199" s="71" t="s">
        <v>95</v>
      </c>
      <c r="D199" s="71" t="s">
        <v>33</v>
      </c>
      <c r="E199" s="71" t="s">
        <v>56</v>
      </c>
      <c r="F199" s="68">
        <v>9.1</v>
      </c>
      <c r="G199" s="131">
        <f>SUM(Ведомственная!G615)</f>
        <v>9.1</v>
      </c>
      <c r="I199" s="143">
        <f t="shared" si="3"/>
        <v>0</v>
      </c>
      <c r="J199" s="143"/>
    </row>
    <row r="200" spans="1:10" ht="15">
      <c r="A200" s="64" t="s">
        <v>44</v>
      </c>
      <c r="B200" s="71" t="s">
        <v>539</v>
      </c>
      <c r="C200" s="71" t="s">
        <v>103</v>
      </c>
      <c r="D200" s="71" t="s">
        <v>33</v>
      </c>
      <c r="E200" s="71" t="s">
        <v>56</v>
      </c>
      <c r="F200" s="68">
        <v>737.9</v>
      </c>
      <c r="G200" s="131">
        <f>SUM(Ведомственная!G616)</f>
        <v>737.9</v>
      </c>
      <c r="I200" s="143">
        <f t="shared" si="3"/>
        <v>0</v>
      </c>
      <c r="J200" s="143"/>
    </row>
    <row r="201" spans="1:10" ht="30">
      <c r="A201" s="64" t="s">
        <v>643</v>
      </c>
      <c r="B201" s="71" t="s">
        <v>644</v>
      </c>
      <c r="C201" s="71"/>
      <c r="D201" s="71"/>
      <c r="E201" s="71"/>
      <c r="F201" s="68">
        <f>SUM(F202:F203)</f>
        <v>11512.4</v>
      </c>
      <c r="I201" s="143">
        <f t="shared" si="3"/>
        <v>-11512.4</v>
      </c>
      <c r="J201" s="143"/>
    </row>
    <row r="202" spans="1:10" ht="30" hidden="1">
      <c r="A202" s="64" t="s">
        <v>54</v>
      </c>
      <c r="B202" s="71" t="s">
        <v>644</v>
      </c>
      <c r="C202" s="71" t="s">
        <v>95</v>
      </c>
      <c r="D202" s="71" t="s">
        <v>33</v>
      </c>
      <c r="E202" s="71" t="s">
        <v>56</v>
      </c>
      <c r="F202" s="68"/>
      <c r="G202" s="131">
        <f>SUM(Ведомственная!G618)</f>
        <v>0</v>
      </c>
      <c r="I202" s="143">
        <f t="shared" si="3"/>
        <v>0</v>
      </c>
      <c r="J202" s="143"/>
    </row>
    <row r="203" spans="1:10" ht="20.25" customHeight="1">
      <c r="A203" s="64" t="s">
        <v>44</v>
      </c>
      <c r="B203" s="71" t="s">
        <v>644</v>
      </c>
      <c r="C203" s="71" t="s">
        <v>103</v>
      </c>
      <c r="D203" s="71" t="s">
        <v>33</v>
      </c>
      <c r="E203" s="71" t="s">
        <v>56</v>
      </c>
      <c r="F203" s="68">
        <v>11512.4</v>
      </c>
      <c r="G203" s="131">
        <f>SUM(Ведомственная!G619)</f>
        <v>11512.4</v>
      </c>
      <c r="I203" s="143">
        <f t="shared" si="3"/>
        <v>0</v>
      </c>
      <c r="J203" s="143"/>
    </row>
    <row r="204" spans="1:10" ht="30">
      <c r="A204" s="64" t="s">
        <v>499</v>
      </c>
      <c r="B204" s="71" t="s">
        <v>500</v>
      </c>
      <c r="C204" s="56"/>
      <c r="D204" s="71"/>
      <c r="E204" s="71"/>
      <c r="F204" s="68">
        <f>F210+F205</f>
        <v>88089.19999999998</v>
      </c>
      <c r="I204" s="143">
        <f t="shared" si="3"/>
        <v>-88089.19999999998</v>
      </c>
      <c r="J204" s="143"/>
    </row>
    <row r="205" spans="1:10" ht="45">
      <c r="A205" s="64" t="s">
        <v>556</v>
      </c>
      <c r="B205" s="56" t="s">
        <v>557</v>
      </c>
      <c r="C205" s="56"/>
      <c r="D205" s="71"/>
      <c r="E205" s="71"/>
      <c r="F205" s="68">
        <f>F206</f>
        <v>18339.9</v>
      </c>
      <c r="I205" s="143">
        <f t="shared" si="3"/>
        <v>-18339.9</v>
      </c>
      <c r="J205" s="143"/>
    </row>
    <row r="206" spans="1:10" ht="30">
      <c r="A206" s="64" t="s">
        <v>558</v>
      </c>
      <c r="B206" s="56" t="s">
        <v>559</v>
      </c>
      <c r="C206" s="56"/>
      <c r="D206" s="71"/>
      <c r="E206" s="71"/>
      <c r="F206" s="68">
        <f>F207+F208+F209</f>
        <v>18339.9</v>
      </c>
      <c r="I206" s="143">
        <f t="shared" si="3"/>
        <v>-18339.9</v>
      </c>
      <c r="J206" s="143"/>
    </row>
    <row r="207" spans="1:10" ht="45">
      <c r="A207" s="64" t="s">
        <v>53</v>
      </c>
      <c r="B207" s="56" t="s">
        <v>559</v>
      </c>
      <c r="C207" s="56">
        <v>100</v>
      </c>
      <c r="D207" s="71" t="s">
        <v>33</v>
      </c>
      <c r="E207" s="71" t="s">
        <v>80</v>
      </c>
      <c r="F207" s="68">
        <v>15603.9</v>
      </c>
      <c r="G207" s="131">
        <f>SUM(Ведомственная!G704)</f>
        <v>15603.9</v>
      </c>
      <c r="I207" s="143">
        <f t="shared" si="3"/>
        <v>0</v>
      </c>
      <c r="J207" s="143"/>
    </row>
    <row r="208" spans="1:10" ht="30">
      <c r="A208" s="64" t="s">
        <v>54</v>
      </c>
      <c r="B208" s="56" t="s">
        <v>559</v>
      </c>
      <c r="C208" s="56">
        <v>200</v>
      </c>
      <c r="D208" s="71" t="s">
        <v>33</v>
      </c>
      <c r="E208" s="71" t="s">
        <v>80</v>
      </c>
      <c r="F208" s="68">
        <v>2679.3</v>
      </c>
      <c r="G208" s="131">
        <f>SUM(Ведомственная!G705)</f>
        <v>2679.3</v>
      </c>
      <c r="I208" s="143">
        <f t="shared" si="3"/>
        <v>0</v>
      </c>
      <c r="J208" s="143"/>
    </row>
    <row r="209" spans="1:10" ht="15">
      <c r="A209" s="64" t="s">
        <v>24</v>
      </c>
      <c r="B209" s="56" t="s">
        <v>559</v>
      </c>
      <c r="C209" s="56">
        <v>800</v>
      </c>
      <c r="D209" s="71" t="s">
        <v>33</v>
      </c>
      <c r="E209" s="71" t="s">
        <v>80</v>
      </c>
      <c r="F209" s="68">
        <v>56.7</v>
      </c>
      <c r="G209" s="131">
        <f>SUM(Ведомственная!G706)</f>
        <v>56.7</v>
      </c>
      <c r="I209" s="143">
        <f t="shared" si="3"/>
        <v>0</v>
      </c>
      <c r="J209" s="143"/>
    </row>
    <row r="210" spans="1:10" ht="75">
      <c r="A210" s="64" t="s">
        <v>295</v>
      </c>
      <c r="B210" s="71" t="s">
        <v>501</v>
      </c>
      <c r="C210" s="56"/>
      <c r="D210" s="71"/>
      <c r="E210" s="71"/>
      <c r="F210" s="68">
        <f>F211</f>
        <v>69749.29999999999</v>
      </c>
      <c r="I210" s="143">
        <f t="shared" si="3"/>
        <v>-69749.29999999999</v>
      </c>
      <c r="J210" s="143"/>
    </row>
    <row r="211" spans="1:10" ht="30">
      <c r="A211" s="64" t="s">
        <v>502</v>
      </c>
      <c r="B211" s="71" t="s">
        <v>503</v>
      </c>
      <c r="C211" s="56"/>
      <c r="D211" s="71"/>
      <c r="E211" s="71"/>
      <c r="F211" s="68">
        <f>F212+F213+F215+F214</f>
        <v>69749.29999999999</v>
      </c>
      <c r="I211" s="143">
        <f t="shared" si="3"/>
        <v>-69749.29999999999</v>
      </c>
      <c r="J211" s="143"/>
    </row>
    <row r="212" spans="1:10" ht="45">
      <c r="A212" s="64" t="s">
        <v>53</v>
      </c>
      <c r="B212" s="71" t="s">
        <v>503</v>
      </c>
      <c r="C212" s="56">
        <v>100</v>
      </c>
      <c r="D212" s="71" t="s">
        <v>33</v>
      </c>
      <c r="E212" s="71" t="s">
        <v>46</v>
      </c>
      <c r="F212" s="68">
        <v>60836</v>
      </c>
      <c r="G212" s="131">
        <f>SUM(Ведомственная!G548)</f>
        <v>60836</v>
      </c>
      <c r="I212" s="143">
        <f t="shared" si="3"/>
        <v>0</v>
      </c>
      <c r="J212" s="143"/>
    </row>
    <row r="213" spans="1:10" ht="30">
      <c r="A213" s="64" t="s">
        <v>54</v>
      </c>
      <c r="B213" s="71" t="s">
        <v>503</v>
      </c>
      <c r="C213" s="56">
        <v>200</v>
      </c>
      <c r="D213" s="71" t="s">
        <v>33</v>
      </c>
      <c r="E213" s="71" t="s">
        <v>46</v>
      </c>
      <c r="F213" s="68">
        <v>8655.4</v>
      </c>
      <c r="G213" s="131">
        <f>SUM(Ведомственная!G549)</f>
        <v>8655.4</v>
      </c>
      <c r="I213" s="143">
        <f t="shared" si="3"/>
        <v>0</v>
      </c>
      <c r="J213" s="143"/>
    </row>
    <row r="214" spans="1:10" ht="17.25" customHeight="1" hidden="1">
      <c r="A214" s="64" t="s">
        <v>44</v>
      </c>
      <c r="B214" s="71" t="s">
        <v>503</v>
      </c>
      <c r="C214" s="56">
        <v>300</v>
      </c>
      <c r="D214" s="71" t="s">
        <v>33</v>
      </c>
      <c r="E214" s="71" t="s">
        <v>46</v>
      </c>
      <c r="F214" s="68"/>
      <c r="G214" s="131">
        <f>SUM(Ведомственная!G550)</f>
        <v>0</v>
      </c>
      <c r="I214" s="143">
        <f t="shared" si="3"/>
        <v>0</v>
      </c>
      <c r="J214" s="143"/>
    </row>
    <row r="215" spans="1:10" ht="15">
      <c r="A215" s="64" t="s">
        <v>24</v>
      </c>
      <c r="B215" s="71" t="s">
        <v>503</v>
      </c>
      <c r="C215" s="56">
        <v>800</v>
      </c>
      <c r="D215" s="71" t="s">
        <v>33</v>
      </c>
      <c r="E215" s="71" t="s">
        <v>46</v>
      </c>
      <c r="F215" s="68">
        <v>257.9</v>
      </c>
      <c r="G215" s="131">
        <f>SUM(Ведомственная!G551)</f>
        <v>257.9</v>
      </c>
      <c r="I215" s="143">
        <f t="shared" si="3"/>
        <v>0</v>
      </c>
      <c r="J215" s="143"/>
    </row>
    <row r="216" spans="1:10" s="141" customFormat="1" ht="28.5">
      <c r="A216" s="156" t="s">
        <v>832</v>
      </c>
      <c r="B216" s="160" t="s">
        <v>833</v>
      </c>
      <c r="C216" s="160"/>
      <c r="D216" s="97"/>
      <c r="E216" s="97"/>
      <c r="F216" s="98">
        <f>SUM(F217)</f>
        <v>198.4</v>
      </c>
      <c r="G216" s="139"/>
      <c r="H216" s="139">
        <f>SUM(Ведомственная!G176)</f>
        <v>198.4</v>
      </c>
      <c r="I216" s="140"/>
      <c r="J216" s="140"/>
    </row>
    <row r="217" spans="1:10" ht="45">
      <c r="A217" s="79" t="s">
        <v>834</v>
      </c>
      <c r="B217" s="81" t="s">
        <v>835</v>
      </c>
      <c r="C217" s="81"/>
      <c r="D217" s="71"/>
      <c r="E217" s="71"/>
      <c r="F217" s="68">
        <f>SUM(F218)</f>
        <v>198.4</v>
      </c>
      <c r="I217" s="143"/>
      <c r="J217" s="143"/>
    </row>
    <row r="218" spans="1:10" ht="75">
      <c r="A218" s="83" t="s">
        <v>295</v>
      </c>
      <c r="B218" s="81" t="s">
        <v>836</v>
      </c>
      <c r="C218" s="81"/>
      <c r="D218" s="71"/>
      <c r="E218" s="71"/>
      <c r="F218" s="68">
        <f>SUM(F219)</f>
        <v>198.4</v>
      </c>
      <c r="I218" s="143"/>
      <c r="J218" s="143"/>
    </row>
    <row r="219" spans="1:10" ht="60">
      <c r="A219" s="83" t="s">
        <v>837</v>
      </c>
      <c r="B219" s="81" t="s">
        <v>838</v>
      </c>
      <c r="C219" s="81"/>
      <c r="D219" s="71"/>
      <c r="E219" s="71"/>
      <c r="F219" s="68">
        <f>SUM(F220)</f>
        <v>198.4</v>
      </c>
      <c r="I219" s="143"/>
      <c r="J219" s="143"/>
    </row>
    <row r="220" spans="1:10" ht="30">
      <c r="A220" s="79" t="s">
        <v>54</v>
      </c>
      <c r="B220" s="81" t="s">
        <v>838</v>
      </c>
      <c r="C220" s="81" t="s">
        <v>95</v>
      </c>
      <c r="D220" s="71" t="s">
        <v>15</v>
      </c>
      <c r="E220" s="71" t="s">
        <v>180</v>
      </c>
      <c r="F220" s="68">
        <v>198.4</v>
      </c>
      <c r="G220" s="131">
        <f>SUM(Ведомственная!G180)</f>
        <v>198.4</v>
      </c>
      <c r="I220" s="143"/>
      <c r="J220" s="143"/>
    </row>
    <row r="221" spans="1:10" s="141" customFormat="1" ht="28.5">
      <c r="A221" s="145" t="s">
        <v>840</v>
      </c>
      <c r="B221" s="105" t="s">
        <v>727</v>
      </c>
      <c r="C221" s="105"/>
      <c r="D221" s="97"/>
      <c r="E221" s="97"/>
      <c r="F221" s="149">
        <f>F222</f>
        <v>68.6</v>
      </c>
      <c r="G221" s="139"/>
      <c r="H221" s="150">
        <f>SUM(G222:G228)</f>
        <v>68.6</v>
      </c>
      <c r="I221" s="140">
        <f aca="true" t="shared" si="4" ref="I221:I228">G221-F221</f>
        <v>-68.6</v>
      </c>
      <c r="J221" s="140">
        <f aca="true" t="shared" si="5" ref="J221:J228">SUM(H221-F221)</f>
        <v>0</v>
      </c>
    </row>
    <row r="222" spans="1:10" ht="30">
      <c r="A222" s="77" t="s">
        <v>841</v>
      </c>
      <c r="B222" s="95" t="s">
        <v>728</v>
      </c>
      <c r="C222" s="95"/>
      <c r="D222" s="71"/>
      <c r="E222" s="71"/>
      <c r="F222" s="96">
        <f>F223+F226</f>
        <v>68.6</v>
      </c>
      <c r="H222" s="131">
        <f>SUM(Ведомственная!G1089)</f>
        <v>68.6</v>
      </c>
      <c r="I222" s="143">
        <f t="shared" si="4"/>
        <v>-68.6</v>
      </c>
      <c r="J222" s="143">
        <f t="shared" si="5"/>
        <v>0</v>
      </c>
    </row>
    <row r="223" spans="1:10" ht="45">
      <c r="A223" s="77" t="s">
        <v>556</v>
      </c>
      <c r="B223" s="95" t="s">
        <v>729</v>
      </c>
      <c r="C223" s="95"/>
      <c r="D223" s="71"/>
      <c r="E223" s="71"/>
      <c r="F223" s="96">
        <f>F224</f>
        <v>68.6</v>
      </c>
      <c r="I223" s="143">
        <f t="shared" si="4"/>
        <v>-68.6</v>
      </c>
      <c r="J223" s="143">
        <f t="shared" si="5"/>
        <v>-68.6</v>
      </c>
    </row>
    <row r="224" spans="1:10" ht="30">
      <c r="A224" s="77" t="s">
        <v>1276</v>
      </c>
      <c r="B224" s="95" t="s">
        <v>1277</v>
      </c>
      <c r="C224" s="95"/>
      <c r="D224" s="71"/>
      <c r="E224" s="71"/>
      <c r="F224" s="96">
        <f>F225</f>
        <v>68.6</v>
      </c>
      <c r="I224" s="143">
        <f t="shared" si="4"/>
        <v>-68.6</v>
      </c>
      <c r="J224" s="143">
        <f t="shared" si="5"/>
        <v>-68.6</v>
      </c>
    </row>
    <row r="225" spans="1:10" ht="30">
      <c r="A225" s="77" t="s">
        <v>54</v>
      </c>
      <c r="B225" s="95" t="s">
        <v>1277</v>
      </c>
      <c r="C225" s="95" t="s">
        <v>95</v>
      </c>
      <c r="D225" s="71" t="s">
        <v>17</v>
      </c>
      <c r="E225" s="71" t="s">
        <v>36</v>
      </c>
      <c r="F225" s="96">
        <v>68.6</v>
      </c>
      <c r="G225" s="131">
        <f>SUM(Ведомственная!G1093)</f>
        <v>68.6</v>
      </c>
      <c r="I225" s="143">
        <f t="shared" si="4"/>
        <v>0</v>
      </c>
      <c r="J225" s="143">
        <f t="shared" si="5"/>
        <v>-68.6</v>
      </c>
    </row>
    <row r="226" spans="1:10" ht="15" hidden="1">
      <c r="A226" s="77" t="s">
        <v>723</v>
      </c>
      <c r="B226" s="95" t="s">
        <v>724</v>
      </c>
      <c r="C226" s="95"/>
      <c r="D226" s="71"/>
      <c r="E226" s="71"/>
      <c r="F226" s="96">
        <f>F227</f>
        <v>0</v>
      </c>
      <c r="I226" s="143">
        <f t="shared" si="4"/>
        <v>0</v>
      </c>
      <c r="J226" s="143">
        <f t="shared" si="5"/>
        <v>0</v>
      </c>
    </row>
    <row r="227" spans="1:10" ht="15" hidden="1">
      <c r="A227" s="77" t="s">
        <v>725</v>
      </c>
      <c r="B227" s="95" t="s">
        <v>726</v>
      </c>
      <c r="C227" s="95"/>
      <c r="D227" s="71"/>
      <c r="E227" s="71"/>
      <c r="F227" s="96">
        <f>F228</f>
        <v>0</v>
      </c>
      <c r="I227" s="143">
        <f t="shared" si="4"/>
        <v>0</v>
      </c>
      <c r="J227" s="143">
        <f t="shared" si="5"/>
        <v>0</v>
      </c>
    </row>
    <row r="228" spans="1:10" ht="45" hidden="1">
      <c r="A228" s="77" t="s">
        <v>53</v>
      </c>
      <c r="B228" s="95" t="s">
        <v>726</v>
      </c>
      <c r="C228" s="95" t="s">
        <v>93</v>
      </c>
      <c r="D228" s="71" t="s">
        <v>17</v>
      </c>
      <c r="E228" s="71" t="s">
        <v>36</v>
      </c>
      <c r="F228" s="96"/>
      <c r="G228" s="131">
        <f>SUM(Ведомственная!G1096)</f>
        <v>0</v>
      </c>
      <c r="I228" s="143">
        <f t="shared" si="4"/>
        <v>0</v>
      </c>
      <c r="J228" s="143">
        <f t="shared" si="5"/>
        <v>0</v>
      </c>
    </row>
    <row r="229" spans="1:10" ht="42.75">
      <c r="A229" s="161" t="s">
        <v>1306</v>
      </c>
      <c r="B229" s="105" t="s">
        <v>1308</v>
      </c>
      <c r="C229" s="95"/>
      <c r="D229" s="71"/>
      <c r="E229" s="71"/>
      <c r="F229" s="149">
        <f>SUM(F230)</f>
        <v>400</v>
      </c>
      <c r="H229" s="162">
        <f>SUM(G230:G233)</f>
        <v>400</v>
      </c>
      <c r="I229" s="143"/>
      <c r="J229" s="143"/>
    </row>
    <row r="230" spans="1:10" ht="45">
      <c r="A230" s="85" t="s">
        <v>1307</v>
      </c>
      <c r="B230" s="57" t="s">
        <v>1309</v>
      </c>
      <c r="C230" s="95"/>
      <c r="D230" s="71"/>
      <c r="E230" s="71"/>
      <c r="F230" s="96">
        <f>SUM(F231)</f>
        <v>400</v>
      </c>
      <c r="I230" s="143"/>
      <c r="J230" s="143"/>
    </row>
    <row r="231" spans="1:10" ht="45">
      <c r="A231" s="85" t="s">
        <v>556</v>
      </c>
      <c r="B231" s="57" t="s">
        <v>1310</v>
      </c>
      <c r="C231" s="95"/>
      <c r="D231" s="71"/>
      <c r="E231" s="71"/>
      <c r="F231" s="96">
        <f>SUM(F232)</f>
        <v>400</v>
      </c>
      <c r="I231" s="143"/>
      <c r="J231" s="143"/>
    </row>
    <row r="232" spans="1:10" ht="30">
      <c r="A232" s="85" t="s">
        <v>1313</v>
      </c>
      <c r="B232" s="57" t="s">
        <v>1311</v>
      </c>
      <c r="C232" s="95"/>
      <c r="D232" s="71"/>
      <c r="E232" s="71"/>
      <c r="F232" s="96">
        <f>SUM(F233)</f>
        <v>400</v>
      </c>
      <c r="I232" s="143"/>
      <c r="J232" s="143"/>
    </row>
    <row r="233" spans="1:10" ht="30">
      <c r="A233" s="77" t="s">
        <v>54</v>
      </c>
      <c r="B233" s="57" t="s">
        <v>1311</v>
      </c>
      <c r="C233" s="95" t="s">
        <v>95</v>
      </c>
      <c r="D233" s="71" t="s">
        <v>15</v>
      </c>
      <c r="E233" s="71" t="s">
        <v>26</v>
      </c>
      <c r="F233" s="96">
        <v>400</v>
      </c>
      <c r="G233" s="131">
        <f>SUM(Ведомственная!G215)</f>
        <v>400</v>
      </c>
      <c r="I233" s="143"/>
      <c r="J233" s="143"/>
    </row>
    <row r="234" spans="1:10" s="141" customFormat="1" ht="57">
      <c r="A234" s="59" t="s">
        <v>844</v>
      </c>
      <c r="B234" s="97" t="s">
        <v>496</v>
      </c>
      <c r="C234" s="97"/>
      <c r="D234" s="97"/>
      <c r="E234" s="97"/>
      <c r="F234" s="98">
        <f>SUM(F235)</f>
        <v>6856.9</v>
      </c>
      <c r="G234" s="139"/>
      <c r="H234" s="163">
        <f>SUM(G237:G239)</f>
        <v>6856.9</v>
      </c>
      <c r="I234" s="140">
        <f t="shared" si="3"/>
        <v>-6856.9</v>
      </c>
      <c r="J234" s="140">
        <f aca="true" t="shared" si="6" ref="J234:J290">SUM(H234-F234)</f>
        <v>0</v>
      </c>
    </row>
    <row r="235" spans="1:10" ht="75">
      <c r="A235" s="72" t="s">
        <v>231</v>
      </c>
      <c r="B235" s="71" t="s">
        <v>497</v>
      </c>
      <c r="C235" s="71"/>
      <c r="D235" s="71"/>
      <c r="E235" s="71"/>
      <c r="F235" s="68">
        <f>SUM(F236)</f>
        <v>6856.9</v>
      </c>
      <c r="H235" s="131">
        <f>SUM(Ведомственная!G142)</f>
        <v>6856.9</v>
      </c>
      <c r="I235" s="143">
        <f t="shared" si="3"/>
        <v>-6856.9</v>
      </c>
      <c r="J235" s="143">
        <f t="shared" si="6"/>
        <v>0</v>
      </c>
    </row>
    <row r="236" spans="1:10" ht="30">
      <c r="A236" s="64" t="s">
        <v>266</v>
      </c>
      <c r="B236" s="71" t="s">
        <v>498</v>
      </c>
      <c r="C236" s="71"/>
      <c r="D236" s="71"/>
      <c r="E236" s="71"/>
      <c r="F236" s="68">
        <f>SUM(F237:F239)</f>
        <v>6856.9</v>
      </c>
      <c r="I236" s="143">
        <f t="shared" si="3"/>
        <v>-6856.9</v>
      </c>
      <c r="J236" s="143">
        <f t="shared" si="6"/>
        <v>-6856.9</v>
      </c>
    </row>
    <row r="237" spans="1:10" ht="45">
      <c r="A237" s="64" t="s">
        <v>53</v>
      </c>
      <c r="B237" s="71" t="s">
        <v>498</v>
      </c>
      <c r="C237" s="71" t="s">
        <v>93</v>
      </c>
      <c r="D237" s="71" t="s">
        <v>56</v>
      </c>
      <c r="E237" s="71" t="s">
        <v>15</v>
      </c>
      <c r="F237" s="68">
        <v>4231.9</v>
      </c>
      <c r="G237" s="131">
        <f>SUM(Ведомственная!G145)</f>
        <v>4231.9</v>
      </c>
      <c r="I237" s="143">
        <f t="shared" si="3"/>
        <v>0</v>
      </c>
      <c r="J237" s="143">
        <f t="shared" si="6"/>
        <v>-4231.9</v>
      </c>
    </row>
    <row r="238" spans="1:10" ht="30">
      <c r="A238" s="64" t="s">
        <v>54</v>
      </c>
      <c r="B238" s="71" t="s">
        <v>498</v>
      </c>
      <c r="C238" s="71" t="s">
        <v>95</v>
      </c>
      <c r="D238" s="71" t="s">
        <v>56</v>
      </c>
      <c r="E238" s="71" t="s">
        <v>15</v>
      </c>
      <c r="F238" s="68">
        <v>2527</v>
      </c>
      <c r="G238" s="131">
        <f>SUM(Ведомственная!G146)</f>
        <v>2527</v>
      </c>
      <c r="I238" s="143">
        <f t="shared" si="3"/>
        <v>0</v>
      </c>
      <c r="J238" s="143">
        <f t="shared" si="6"/>
        <v>-2527</v>
      </c>
    </row>
    <row r="239" spans="1:10" ht="15">
      <c r="A239" s="64" t="s">
        <v>24</v>
      </c>
      <c r="B239" s="71" t="s">
        <v>498</v>
      </c>
      <c r="C239" s="71" t="s">
        <v>100</v>
      </c>
      <c r="D239" s="71" t="s">
        <v>56</v>
      </c>
      <c r="E239" s="71" t="s">
        <v>15</v>
      </c>
      <c r="F239" s="68">
        <v>98</v>
      </c>
      <c r="G239" s="131">
        <f>SUM(Ведомственная!G147)</f>
        <v>98</v>
      </c>
      <c r="I239" s="143">
        <f t="shared" si="3"/>
        <v>0</v>
      </c>
      <c r="J239" s="143">
        <f t="shared" si="6"/>
        <v>-98</v>
      </c>
    </row>
    <row r="240" spans="1:10" s="141" customFormat="1" ht="42.75">
      <c r="A240" s="156" t="s">
        <v>1289</v>
      </c>
      <c r="B240" s="60" t="s">
        <v>1291</v>
      </c>
      <c r="C240" s="97"/>
      <c r="D240" s="97"/>
      <c r="E240" s="97"/>
      <c r="F240" s="62">
        <f>SUM(F241)</f>
        <v>49324.2</v>
      </c>
      <c r="G240" s="139"/>
      <c r="H240" s="150">
        <f>SUM(Ведомственная!G303)</f>
        <v>49324.2</v>
      </c>
      <c r="I240" s="140"/>
      <c r="J240" s="140"/>
    </row>
    <row r="241" spans="1:10" ht="45">
      <c r="A241" s="77" t="s">
        <v>556</v>
      </c>
      <c r="B241" s="57" t="s">
        <v>1292</v>
      </c>
      <c r="C241" s="71"/>
      <c r="D241" s="71"/>
      <c r="E241" s="71"/>
      <c r="F241" s="65">
        <f>SUM(F242)</f>
        <v>49324.2</v>
      </c>
      <c r="I241" s="143"/>
      <c r="J241" s="143"/>
    </row>
    <row r="242" spans="1:10" ht="30">
      <c r="A242" s="67" t="s">
        <v>1290</v>
      </c>
      <c r="B242" s="57" t="s">
        <v>1293</v>
      </c>
      <c r="C242" s="71"/>
      <c r="D242" s="71"/>
      <c r="E242" s="71"/>
      <c r="F242" s="65">
        <f>SUM(F243)</f>
        <v>49324.2</v>
      </c>
      <c r="I242" s="143"/>
      <c r="J242" s="143"/>
    </row>
    <row r="243" spans="1:10" ht="30">
      <c r="A243" s="67" t="s">
        <v>54</v>
      </c>
      <c r="B243" s="57" t="s">
        <v>1293</v>
      </c>
      <c r="C243" s="71" t="s">
        <v>95</v>
      </c>
      <c r="D243" s="71" t="s">
        <v>180</v>
      </c>
      <c r="E243" s="71" t="s">
        <v>56</v>
      </c>
      <c r="F243" s="65">
        <v>49324.2</v>
      </c>
      <c r="G243" s="131">
        <f>SUM(Ведомственная!G306)</f>
        <v>49324.2</v>
      </c>
      <c r="I243" s="143"/>
      <c r="J243" s="143"/>
    </row>
    <row r="244" spans="1:10" s="141" customFormat="1" ht="28.5">
      <c r="A244" s="59" t="s">
        <v>765</v>
      </c>
      <c r="B244" s="69" t="s">
        <v>267</v>
      </c>
      <c r="C244" s="69"/>
      <c r="D244" s="97"/>
      <c r="E244" s="97"/>
      <c r="F244" s="98">
        <f>SUM(F245+F252)</f>
        <v>3270</v>
      </c>
      <c r="G244" s="139"/>
      <c r="H244" s="150">
        <f>SUM(G248:G257)</f>
        <v>3270</v>
      </c>
      <c r="I244" s="140">
        <f t="shared" si="3"/>
        <v>-3270</v>
      </c>
      <c r="J244" s="140">
        <f t="shared" si="6"/>
        <v>0</v>
      </c>
    </row>
    <row r="245" spans="1:10" ht="45">
      <c r="A245" s="64" t="s">
        <v>693</v>
      </c>
      <c r="B245" s="71" t="s">
        <v>268</v>
      </c>
      <c r="C245" s="56"/>
      <c r="D245" s="71"/>
      <c r="E245" s="71"/>
      <c r="F245" s="68">
        <f>SUM(F249)+F246</f>
        <v>1500</v>
      </c>
      <c r="H245" s="131">
        <f>SUM(Ведомственная!G216)</f>
        <v>3270</v>
      </c>
      <c r="I245" s="143">
        <f t="shared" si="3"/>
        <v>-1500</v>
      </c>
      <c r="J245" s="143">
        <f t="shared" si="6"/>
        <v>1770</v>
      </c>
    </row>
    <row r="246" spans="1:10" ht="45" hidden="1">
      <c r="A246" s="64" t="s">
        <v>556</v>
      </c>
      <c r="B246" s="71" t="s">
        <v>731</v>
      </c>
      <c r="C246" s="56"/>
      <c r="D246" s="71"/>
      <c r="E246" s="71"/>
      <c r="F246" s="68">
        <f>SUM(F247)</f>
        <v>0</v>
      </c>
      <c r="I246" s="143">
        <f t="shared" si="3"/>
        <v>0</v>
      </c>
      <c r="J246" s="143">
        <f t="shared" si="6"/>
        <v>0</v>
      </c>
    </row>
    <row r="247" spans="1:10" ht="30" hidden="1">
      <c r="A247" s="64" t="s">
        <v>732</v>
      </c>
      <c r="B247" s="71" t="s">
        <v>733</v>
      </c>
      <c r="C247" s="56"/>
      <c r="D247" s="71"/>
      <c r="E247" s="71"/>
      <c r="F247" s="68">
        <f>SUM(F248)</f>
        <v>0</v>
      </c>
      <c r="I247" s="143"/>
      <c r="J247" s="143"/>
    </row>
    <row r="248" spans="1:10" ht="15" hidden="1">
      <c r="A248" s="64" t="s">
        <v>24</v>
      </c>
      <c r="B248" s="71" t="s">
        <v>733</v>
      </c>
      <c r="C248" s="56">
        <v>800</v>
      </c>
      <c r="D248" s="71" t="s">
        <v>15</v>
      </c>
      <c r="E248" s="71" t="s">
        <v>26</v>
      </c>
      <c r="F248" s="68"/>
      <c r="G248" s="131">
        <f>SUM(Ведомственная!G220)</f>
        <v>0</v>
      </c>
      <c r="I248" s="143"/>
      <c r="J248" s="143"/>
    </row>
    <row r="249" spans="1:10" ht="45">
      <c r="A249" s="86" t="s">
        <v>20</v>
      </c>
      <c r="B249" s="71" t="s">
        <v>320</v>
      </c>
      <c r="C249" s="56"/>
      <c r="D249" s="71"/>
      <c r="E249" s="71"/>
      <c r="F249" s="68">
        <f>SUM(F250)</f>
        <v>1500</v>
      </c>
      <c r="I249" s="143">
        <f t="shared" si="3"/>
        <v>-1500</v>
      </c>
      <c r="J249" s="143">
        <f t="shared" si="6"/>
        <v>-1500</v>
      </c>
    </row>
    <row r="250" spans="1:10" ht="30">
      <c r="A250" s="64" t="s">
        <v>269</v>
      </c>
      <c r="B250" s="71" t="s">
        <v>321</v>
      </c>
      <c r="C250" s="71"/>
      <c r="D250" s="71"/>
      <c r="E250" s="71"/>
      <c r="F250" s="68">
        <f>SUM(F251)</f>
        <v>1500</v>
      </c>
      <c r="I250" s="143">
        <f t="shared" si="3"/>
        <v>-1500</v>
      </c>
      <c r="J250" s="143">
        <f t="shared" si="6"/>
        <v>-1500</v>
      </c>
    </row>
    <row r="251" spans="1:10" ht="15">
      <c r="A251" s="64" t="s">
        <v>24</v>
      </c>
      <c r="B251" s="71" t="s">
        <v>321</v>
      </c>
      <c r="C251" s="71" t="s">
        <v>100</v>
      </c>
      <c r="D251" s="71" t="s">
        <v>15</v>
      </c>
      <c r="E251" s="71" t="s">
        <v>26</v>
      </c>
      <c r="F251" s="68">
        <v>1500</v>
      </c>
      <c r="G251" s="131">
        <f>SUM(Ведомственная!G223)</f>
        <v>1500</v>
      </c>
      <c r="I251" s="143">
        <f t="shared" si="3"/>
        <v>0</v>
      </c>
      <c r="J251" s="143">
        <f t="shared" si="6"/>
        <v>-1500</v>
      </c>
    </row>
    <row r="252" spans="1:10" ht="15">
      <c r="A252" s="64" t="s">
        <v>270</v>
      </c>
      <c r="B252" s="71" t="s">
        <v>271</v>
      </c>
      <c r="C252" s="56"/>
      <c r="D252" s="71"/>
      <c r="E252" s="71"/>
      <c r="F252" s="68">
        <f>SUM(F253)</f>
        <v>1770</v>
      </c>
      <c r="I252" s="143">
        <f t="shared" si="3"/>
        <v>-1770</v>
      </c>
      <c r="J252" s="143">
        <f t="shared" si="6"/>
        <v>-1770</v>
      </c>
    </row>
    <row r="253" spans="1:10" ht="30">
      <c r="A253" s="86" t="s">
        <v>71</v>
      </c>
      <c r="B253" s="71" t="s">
        <v>588</v>
      </c>
      <c r="C253" s="56"/>
      <c r="D253" s="71"/>
      <c r="E253" s="71"/>
      <c r="F253" s="68">
        <f>SUM(F254)+F256</f>
        <v>1770</v>
      </c>
      <c r="I253" s="143">
        <f t="shared" si="3"/>
        <v>-1770</v>
      </c>
      <c r="J253" s="143">
        <f t="shared" si="6"/>
        <v>-1770</v>
      </c>
    </row>
    <row r="254" spans="1:10" ht="30">
      <c r="A254" s="64" t="s">
        <v>272</v>
      </c>
      <c r="B254" s="71" t="s">
        <v>319</v>
      </c>
      <c r="C254" s="71"/>
      <c r="D254" s="71"/>
      <c r="E254" s="71"/>
      <c r="F254" s="68">
        <f>SUM(F255)</f>
        <v>1770</v>
      </c>
      <c r="I254" s="143">
        <f t="shared" si="3"/>
        <v>-1770</v>
      </c>
      <c r="J254" s="143">
        <f t="shared" si="6"/>
        <v>-1770</v>
      </c>
    </row>
    <row r="255" spans="1:10" ht="30">
      <c r="A255" s="64" t="s">
        <v>264</v>
      </c>
      <c r="B255" s="71" t="s">
        <v>319</v>
      </c>
      <c r="C255" s="71" t="s">
        <v>128</v>
      </c>
      <c r="D255" s="71" t="s">
        <v>15</v>
      </c>
      <c r="E255" s="71" t="s">
        <v>26</v>
      </c>
      <c r="F255" s="68">
        <v>1770</v>
      </c>
      <c r="G255" s="131">
        <f>SUM(Ведомственная!G227)</f>
        <v>1770</v>
      </c>
      <c r="I255" s="143">
        <f t="shared" si="3"/>
        <v>0</v>
      </c>
      <c r="J255" s="143">
        <f t="shared" si="6"/>
        <v>-1770</v>
      </c>
    </row>
    <row r="256" spans="1:10" ht="45" hidden="1">
      <c r="A256" s="64" t="s">
        <v>618</v>
      </c>
      <c r="B256" s="71" t="s">
        <v>596</v>
      </c>
      <c r="C256" s="71"/>
      <c r="D256" s="71"/>
      <c r="E256" s="164"/>
      <c r="F256" s="68">
        <f>SUM(F257)</f>
        <v>0</v>
      </c>
      <c r="I256" s="143">
        <f t="shared" si="3"/>
        <v>0</v>
      </c>
      <c r="J256" s="143"/>
    </row>
    <row r="257" spans="1:10" ht="30" hidden="1">
      <c r="A257" s="64" t="s">
        <v>264</v>
      </c>
      <c r="B257" s="71" t="s">
        <v>596</v>
      </c>
      <c r="C257" s="71" t="s">
        <v>128</v>
      </c>
      <c r="D257" s="71" t="s">
        <v>15</v>
      </c>
      <c r="E257" s="71" t="s">
        <v>26</v>
      </c>
      <c r="F257" s="68"/>
      <c r="G257" s="131">
        <f>SUM(Ведомственная!G229)</f>
        <v>0</v>
      </c>
      <c r="I257" s="143">
        <f t="shared" si="3"/>
        <v>0</v>
      </c>
      <c r="J257" s="143"/>
    </row>
    <row r="258" spans="1:10" s="141" customFormat="1" ht="28.5">
      <c r="A258" s="59" t="s">
        <v>753</v>
      </c>
      <c r="B258" s="97" t="s">
        <v>243</v>
      </c>
      <c r="C258" s="69"/>
      <c r="D258" s="97"/>
      <c r="E258" s="97"/>
      <c r="F258" s="98">
        <f>SUM(F259)</f>
        <v>378.1</v>
      </c>
      <c r="G258" s="139"/>
      <c r="H258" s="150">
        <f>SUM(G261:G262)</f>
        <v>378.1</v>
      </c>
      <c r="I258" s="140">
        <f t="shared" si="3"/>
        <v>-378.1</v>
      </c>
      <c r="J258" s="140">
        <f t="shared" si="6"/>
        <v>0</v>
      </c>
    </row>
    <row r="259" spans="1:10" ht="75">
      <c r="A259" s="72" t="s">
        <v>231</v>
      </c>
      <c r="B259" s="56" t="s">
        <v>478</v>
      </c>
      <c r="C259" s="56"/>
      <c r="D259" s="71"/>
      <c r="E259" s="71"/>
      <c r="F259" s="68">
        <f>SUM(F260)</f>
        <v>378.1</v>
      </c>
      <c r="H259" s="131">
        <f>SUM(Ведомственная!G67)</f>
        <v>378.1</v>
      </c>
      <c r="I259" s="143">
        <f t="shared" si="3"/>
        <v>-378.1</v>
      </c>
      <c r="J259" s="143">
        <f t="shared" si="6"/>
        <v>0</v>
      </c>
    </row>
    <row r="260" spans="1:10" ht="30">
      <c r="A260" s="64" t="s">
        <v>240</v>
      </c>
      <c r="B260" s="56" t="s">
        <v>479</v>
      </c>
      <c r="C260" s="56"/>
      <c r="D260" s="71"/>
      <c r="E260" s="71"/>
      <c r="F260" s="68">
        <f>SUM(F261:F262)</f>
        <v>378.1</v>
      </c>
      <c r="I260" s="143">
        <f t="shared" si="3"/>
        <v>-378.1</v>
      </c>
      <c r="J260" s="143">
        <f t="shared" si="6"/>
        <v>-378.1</v>
      </c>
    </row>
    <row r="261" spans="1:10" ht="45">
      <c r="A261" s="64" t="s">
        <v>53</v>
      </c>
      <c r="B261" s="56" t="s">
        <v>479</v>
      </c>
      <c r="C261" s="56">
        <v>100</v>
      </c>
      <c r="D261" s="71" t="s">
        <v>36</v>
      </c>
      <c r="E261" s="71" t="s">
        <v>15</v>
      </c>
      <c r="F261" s="68">
        <v>352.6</v>
      </c>
      <c r="G261" s="131">
        <f>SUM(Ведомственная!G70)</f>
        <v>352.6</v>
      </c>
      <c r="I261" s="143">
        <f t="shared" si="3"/>
        <v>0</v>
      </c>
      <c r="J261" s="143">
        <f t="shared" si="6"/>
        <v>-352.6</v>
      </c>
    </row>
    <row r="262" spans="1:10" ht="30">
      <c r="A262" s="64" t="s">
        <v>54</v>
      </c>
      <c r="B262" s="56" t="s">
        <v>479</v>
      </c>
      <c r="C262" s="71" t="s">
        <v>95</v>
      </c>
      <c r="D262" s="71" t="s">
        <v>36</v>
      </c>
      <c r="E262" s="71" t="s">
        <v>15</v>
      </c>
      <c r="F262" s="68">
        <v>25.5</v>
      </c>
      <c r="G262" s="131">
        <f>SUM(Ведомственная!G71)</f>
        <v>25.5</v>
      </c>
      <c r="I262" s="143">
        <f t="shared" si="3"/>
        <v>0</v>
      </c>
      <c r="J262" s="143">
        <f t="shared" si="6"/>
        <v>-25.5</v>
      </c>
    </row>
    <row r="263" spans="1:10" ht="28.5">
      <c r="A263" s="59" t="s">
        <v>793</v>
      </c>
      <c r="B263" s="97" t="s">
        <v>244</v>
      </c>
      <c r="C263" s="56"/>
      <c r="D263" s="71"/>
      <c r="E263" s="71"/>
      <c r="F263" s="68">
        <f>SUM(F264:F265)</f>
        <v>150</v>
      </c>
      <c r="H263" s="131">
        <f>SUM(G264:G265)</f>
        <v>150</v>
      </c>
      <c r="I263" s="143">
        <f t="shared" si="3"/>
        <v>-150</v>
      </c>
      <c r="J263" s="143">
        <f t="shared" si="6"/>
        <v>0</v>
      </c>
    </row>
    <row r="264" spans="1:10" ht="29.25" customHeight="1">
      <c r="A264" s="64" t="s">
        <v>54</v>
      </c>
      <c r="B264" s="56" t="s">
        <v>244</v>
      </c>
      <c r="C264" s="56">
        <v>200</v>
      </c>
      <c r="D264" s="71" t="s">
        <v>36</v>
      </c>
      <c r="E264" s="71">
        <v>13</v>
      </c>
      <c r="F264" s="68">
        <v>150</v>
      </c>
      <c r="G264" s="131">
        <f>SUM(Ведомственная!G95)</f>
        <v>150</v>
      </c>
      <c r="I264" s="143">
        <f t="shared" si="3"/>
        <v>0</v>
      </c>
      <c r="J264" s="143">
        <f t="shared" si="6"/>
        <v>-150</v>
      </c>
    </row>
    <row r="265" spans="1:10" ht="15" hidden="1">
      <c r="A265" s="64" t="s">
        <v>24</v>
      </c>
      <c r="B265" s="56" t="s">
        <v>244</v>
      </c>
      <c r="C265" s="56">
        <v>800</v>
      </c>
      <c r="D265" s="71" t="s">
        <v>36</v>
      </c>
      <c r="E265" s="71">
        <v>13</v>
      </c>
      <c r="F265" s="68"/>
      <c r="G265" s="131">
        <f>SUM(Ведомственная!G96)</f>
        <v>0</v>
      </c>
      <c r="I265" s="143">
        <f t="shared" si="3"/>
        <v>0</v>
      </c>
      <c r="J265" s="143">
        <f t="shared" si="6"/>
        <v>0</v>
      </c>
    </row>
    <row r="266" spans="1:10" s="141" customFormat="1" ht="28.5">
      <c r="A266" s="123" t="s">
        <v>752</v>
      </c>
      <c r="B266" s="69" t="s">
        <v>226</v>
      </c>
      <c r="C266" s="69"/>
      <c r="D266" s="97"/>
      <c r="E266" s="97"/>
      <c r="F266" s="98">
        <f>SUM(F267)</f>
        <v>159140.1</v>
      </c>
      <c r="G266" s="139"/>
      <c r="H266" s="150">
        <f>SUM(G267:G282)</f>
        <v>159140.1</v>
      </c>
      <c r="I266" s="140">
        <f t="shared" si="3"/>
        <v>-159140.1</v>
      </c>
      <c r="J266" s="140">
        <f t="shared" si="6"/>
        <v>0</v>
      </c>
    </row>
    <row r="267" spans="1:10" ht="30">
      <c r="A267" s="64" t="s">
        <v>82</v>
      </c>
      <c r="B267" s="71" t="s">
        <v>227</v>
      </c>
      <c r="C267" s="71"/>
      <c r="D267" s="71"/>
      <c r="E267" s="71"/>
      <c r="F267" s="68">
        <f>SUM(F268)+F270+F274+F277+F279</f>
        <v>159140.1</v>
      </c>
      <c r="H267" s="131">
        <f>SUM(Ведомственная!G56+Ведомственная!G73+Ведомственная!G97)</f>
        <v>159140.1</v>
      </c>
      <c r="I267" s="143">
        <f t="shared" si="3"/>
        <v>-159140.1</v>
      </c>
      <c r="J267" s="143">
        <f t="shared" si="6"/>
        <v>0</v>
      </c>
    </row>
    <row r="268" spans="1:10" ht="15">
      <c r="A268" s="64" t="s">
        <v>228</v>
      </c>
      <c r="B268" s="71" t="s">
        <v>229</v>
      </c>
      <c r="C268" s="71"/>
      <c r="D268" s="71"/>
      <c r="E268" s="71"/>
      <c r="F268" s="68">
        <f>SUM(F269)</f>
        <v>2053.2</v>
      </c>
      <c r="I268" s="143">
        <f t="shared" si="3"/>
        <v>-2053.2</v>
      </c>
      <c r="J268" s="143">
        <f t="shared" si="6"/>
        <v>-2053.2</v>
      </c>
    </row>
    <row r="269" spans="1:10" ht="45">
      <c r="A269" s="64" t="s">
        <v>53</v>
      </c>
      <c r="B269" s="71" t="s">
        <v>229</v>
      </c>
      <c r="C269" s="71" t="s">
        <v>93</v>
      </c>
      <c r="D269" s="71" t="s">
        <v>36</v>
      </c>
      <c r="E269" s="71" t="s">
        <v>46</v>
      </c>
      <c r="F269" s="68">
        <v>2053.2</v>
      </c>
      <c r="G269" s="131">
        <f>SUM(Ведомственная!G59)</f>
        <v>2053.2</v>
      </c>
      <c r="I269" s="143">
        <f t="shared" si="3"/>
        <v>0</v>
      </c>
      <c r="J269" s="143">
        <f t="shared" si="6"/>
        <v>-2053.2</v>
      </c>
    </row>
    <row r="270" spans="1:10" ht="15">
      <c r="A270" s="64" t="s">
        <v>84</v>
      </c>
      <c r="B270" s="71" t="s">
        <v>236</v>
      </c>
      <c r="C270" s="71"/>
      <c r="D270" s="71"/>
      <c r="E270" s="71"/>
      <c r="F270" s="68">
        <f>SUM(F271:F273)</f>
        <v>114470.1</v>
      </c>
      <c r="I270" s="143">
        <f t="shared" si="3"/>
        <v>-114470.1</v>
      </c>
      <c r="J270" s="143">
        <f t="shared" si="6"/>
        <v>-114470.1</v>
      </c>
    </row>
    <row r="271" spans="1:10" ht="45">
      <c r="A271" s="64" t="s">
        <v>53</v>
      </c>
      <c r="B271" s="71" t="s">
        <v>236</v>
      </c>
      <c r="C271" s="71" t="s">
        <v>93</v>
      </c>
      <c r="D271" s="71" t="s">
        <v>36</v>
      </c>
      <c r="E271" s="71" t="s">
        <v>15</v>
      </c>
      <c r="F271" s="68">
        <v>114377</v>
      </c>
      <c r="G271" s="165">
        <f>SUM(Ведомственная!G75)</f>
        <v>114377</v>
      </c>
      <c r="I271" s="143">
        <f t="shared" si="3"/>
        <v>0</v>
      </c>
      <c r="J271" s="143">
        <f t="shared" si="6"/>
        <v>-114377</v>
      </c>
    </row>
    <row r="272" spans="1:10" ht="30">
      <c r="A272" s="64" t="s">
        <v>54</v>
      </c>
      <c r="B272" s="71" t="s">
        <v>236</v>
      </c>
      <c r="C272" s="71" t="s">
        <v>95</v>
      </c>
      <c r="D272" s="71" t="s">
        <v>36</v>
      </c>
      <c r="E272" s="71" t="s">
        <v>15</v>
      </c>
      <c r="F272" s="68">
        <v>93.1</v>
      </c>
      <c r="G272" s="131">
        <f>SUM(Ведомственная!G76)</f>
        <v>93.1</v>
      </c>
      <c r="I272" s="143">
        <f t="shared" si="3"/>
        <v>0</v>
      </c>
      <c r="J272" s="143">
        <f t="shared" si="6"/>
        <v>-93.1</v>
      </c>
    </row>
    <row r="273" spans="1:10" ht="15" hidden="1">
      <c r="A273" s="64" t="s">
        <v>44</v>
      </c>
      <c r="B273" s="71" t="s">
        <v>236</v>
      </c>
      <c r="C273" s="71" t="s">
        <v>103</v>
      </c>
      <c r="D273" s="71" t="s">
        <v>36</v>
      </c>
      <c r="E273" s="71" t="s">
        <v>15</v>
      </c>
      <c r="F273" s="68">
        <v>0</v>
      </c>
      <c r="G273" s="131">
        <f>SUM(Ведомственная!G77)</f>
        <v>0</v>
      </c>
      <c r="I273" s="143">
        <f t="shared" si="3"/>
        <v>0</v>
      </c>
      <c r="J273" s="143">
        <f t="shared" si="6"/>
        <v>0</v>
      </c>
    </row>
    <row r="274" spans="1:10" ht="15">
      <c r="A274" s="64" t="s">
        <v>99</v>
      </c>
      <c r="B274" s="56" t="s">
        <v>245</v>
      </c>
      <c r="C274" s="56"/>
      <c r="D274" s="71"/>
      <c r="E274" s="71"/>
      <c r="F274" s="68">
        <f>SUM(F275:F276)</f>
        <v>4978.2</v>
      </c>
      <c r="I274" s="143">
        <f t="shared" si="3"/>
        <v>-4978.2</v>
      </c>
      <c r="J274" s="143">
        <f t="shared" si="6"/>
        <v>-4978.2</v>
      </c>
    </row>
    <row r="275" spans="1:10" ht="30">
      <c r="A275" s="64" t="s">
        <v>54</v>
      </c>
      <c r="B275" s="56" t="s">
        <v>245</v>
      </c>
      <c r="C275" s="56">
        <v>200</v>
      </c>
      <c r="D275" s="71" t="s">
        <v>36</v>
      </c>
      <c r="E275" s="71">
        <v>13</v>
      </c>
      <c r="F275" s="68">
        <v>4931.9</v>
      </c>
      <c r="G275" s="131">
        <f>SUM(Ведомственная!G100)</f>
        <v>4931.9</v>
      </c>
      <c r="I275" s="143">
        <f t="shared" si="3"/>
        <v>0</v>
      </c>
      <c r="J275" s="143">
        <f t="shared" si="6"/>
        <v>-4931.9</v>
      </c>
    </row>
    <row r="276" spans="1:10" ht="15">
      <c r="A276" s="64" t="s">
        <v>24</v>
      </c>
      <c r="B276" s="56" t="s">
        <v>245</v>
      </c>
      <c r="C276" s="56">
        <v>800</v>
      </c>
      <c r="D276" s="71" t="s">
        <v>36</v>
      </c>
      <c r="E276" s="71">
        <v>13</v>
      </c>
      <c r="F276" s="68">
        <v>46.3</v>
      </c>
      <c r="G276" s="131">
        <f>SUM(Ведомственная!G101)</f>
        <v>46.3</v>
      </c>
      <c r="I276" s="143">
        <f t="shared" si="3"/>
        <v>0</v>
      </c>
      <c r="J276" s="143">
        <f t="shared" si="6"/>
        <v>-46.3</v>
      </c>
    </row>
    <row r="277" spans="1:10" ht="30">
      <c r="A277" s="64" t="s">
        <v>101</v>
      </c>
      <c r="B277" s="56" t="s">
        <v>246</v>
      </c>
      <c r="C277" s="56"/>
      <c r="D277" s="71"/>
      <c r="E277" s="71"/>
      <c r="F277" s="68">
        <f>SUM(F278)</f>
        <v>10824.2</v>
      </c>
      <c r="I277" s="143">
        <f t="shared" si="3"/>
        <v>-10824.2</v>
      </c>
      <c r="J277" s="143">
        <f t="shared" si="6"/>
        <v>-10824.2</v>
      </c>
    </row>
    <row r="278" spans="1:10" ht="30">
      <c r="A278" s="64" t="s">
        <v>54</v>
      </c>
      <c r="B278" s="56" t="s">
        <v>246</v>
      </c>
      <c r="C278" s="56">
        <v>200</v>
      </c>
      <c r="D278" s="71" t="s">
        <v>36</v>
      </c>
      <c r="E278" s="71">
        <v>13</v>
      </c>
      <c r="F278" s="68">
        <v>10824.2</v>
      </c>
      <c r="G278" s="131">
        <f>SUM(Ведомственная!G103)</f>
        <v>10824.2</v>
      </c>
      <c r="I278" s="143">
        <f aca="true" t="shared" si="7" ref="I278:I353">G278-F278</f>
        <v>0</v>
      </c>
      <c r="J278" s="143">
        <f t="shared" si="6"/>
        <v>-10824.2</v>
      </c>
    </row>
    <row r="279" spans="1:10" ht="30">
      <c r="A279" s="64" t="s">
        <v>102</v>
      </c>
      <c r="B279" s="56" t="s">
        <v>247</v>
      </c>
      <c r="C279" s="56"/>
      <c r="D279" s="71"/>
      <c r="E279" s="71"/>
      <c r="F279" s="68">
        <f>SUM(F280:F282)</f>
        <v>26814.4</v>
      </c>
      <c r="I279" s="143">
        <f t="shared" si="7"/>
        <v>-26814.4</v>
      </c>
      <c r="J279" s="143">
        <f t="shared" si="6"/>
        <v>-26814.4</v>
      </c>
    </row>
    <row r="280" spans="1:10" ht="30">
      <c r="A280" s="64" t="s">
        <v>54</v>
      </c>
      <c r="B280" s="56" t="s">
        <v>247</v>
      </c>
      <c r="C280" s="56">
        <v>200</v>
      </c>
      <c r="D280" s="71" t="s">
        <v>36</v>
      </c>
      <c r="E280" s="71">
        <v>13</v>
      </c>
      <c r="F280" s="68">
        <v>20350.8</v>
      </c>
      <c r="G280" s="131">
        <f>SUM(Ведомственная!G105)</f>
        <v>20350.8</v>
      </c>
      <c r="I280" s="143">
        <f t="shared" si="7"/>
        <v>0</v>
      </c>
      <c r="J280" s="143">
        <f t="shared" si="6"/>
        <v>-20350.8</v>
      </c>
    </row>
    <row r="281" spans="1:10" ht="18" customHeight="1">
      <c r="A281" s="64" t="s">
        <v>44</v>
      </c>
      <c r="B281" s="56" t="s">
        <v>247</v>
      </c>
      <c r="C281" s="56">
        <v>300</v>
      </c>
      <c r="D281" s="71" t="s">
        <v>36</v>
      </c>
      <c r="E281" s="71">
        <v>13</v>
      </c>
      <c r="F281" s="68">
        <v>5.7</v>
      </c>
      <c r="G281" s="131">
        <f>SUM(Ведомственная!G106)</f>
        <v>5.7</v>
      </c>
      <c r="I281" s="143">
        <f t="shared" si="7"/>
        <v>0</v>
      </c>
      <c r="J281" s="143">
        <f t="shared" si="6"/>
        <v>-5.7</v>
      </c>
    </row>
    <row r="282" spans="1:10" ht="15">
      <c r="A282" s="64" t="s">
        <v>24</v>
      </c>
      <c r="B282" s="56" t="s">
        <v>247</v>
      </c>
      <c r="C282" s="56">
        <v>800</v>
      </c>
      <c r="D282" s="71" t="s">
        <v>36</v>
      </c>
      <c r="E282" s="71">
        <v>13</v>
      </c>
      <c r="F282" s="68">
        <v>6457.9</v>
      </c>
      <c r="G282" s="131">
        <f>SUM(Ведомственная!G107)</f>
        <v>6457.9</v>
      </c>
      <c r="I282" s="143">
        <f t="shared" si="7"/>
        <v>0</v>
      </c>
      <c r="J282" s="143">
        <f t="shared" si="6"/>
        <v>-6457.9</v>
      </c>
    </row>
    <row r="283" spans="1:10" s="141" customFormat="1" ht="28.5">
      <c r="A283" s="166" t="s">
        <v>770</v>
      </c>
      <c r="B283" s="167" t="s">
        <v>378</v>
      </c>
      <c r="C283" s="167"/>
      <c r="D283" s="167"/>
      <c r="E283" s="167"/>
      <c r="F283" s="168">
        <f>SUM(F284,F291)+F296</f>
        <v>111258.2</v>
      </c>
      <c r="G283" s="139"/>
      <c r="H283" s="150">
        <f>SUM(G286:G297)</f>
        <v>111258.20000000001</v>
      </c>
      <c r="I283" s="140">
        <f t="shared" si="7"/>
        <v>-111258.2</v>
      </c>
      <c r="J283" s="140">
        <f t="shared" si="6"/>
        <v>1.4551915228366852E-11</v>
      </c>
    </row>
    <row r="284" spans="1:10" ht="15">
      <c r="A284" s="169" t="s">
        <v>37</v>
      </c>
      <c r="B284" s="170" t="s">
        <v>379</v>
      </c>
      <c r="C284" s="170"/>
      <c r="D284" s="170"/>
      <c r="E284" s="170"/>
      <c r="F284" s="171">
        <f>SUM(F285+F289)+F287</f>
        <v>93899</v>
      </c>
      <c r="H284" s="131">
        <f>SUM(Ведомственная!G307)</f>
        <v>111258.2</v>
      </c>
      <c r="I284" s="143">
        <f t="shared" si="7"/>
        <v>-93899</v>
      </c>
      <c r="J284" s="143">
        <f t="shared" si="6"/>
        <v>17359.199999999997</v>
      </c>
    </row>
    <row r="285" spans="1:10" ht="15">
      <c r="A285" s="169" t="s">
        <v>332</v>
      </c>
      <c r="B285" s="170" t="s">
        <v>380</v>
      </c>
      <c r="C285" s="170"/>
      <c r="D285" s="170"/>
      <c r="E285" s="170"/>
      <c r="F285" s="171">
        <f>SUM(F286)</f>
        <v>54450</v>
      </c>
      <c r="I285" s="143">
        <f t="shared" si="7"/>
        <v>-54450</v>
      </c>
      <c r="J285" s="143">
        <f t="shared" si="6"/>
        <v>-54450</v>
      </c>
    </row>
    <row r="286" spans="1:10" ht="30">
      <c r="A286" s="169" t="s">
        <v>54</v>
      </c>
      <c r="B286" s="170" t="s">
        <v>380</v>
      </c>
      <c r="C286" s="170" t="s">
        <v>95</v>
      </c>
      <c r="D286" s="170" t="s">
        <v>180</v>
      </c>
      <c r="E286" s="170" t="s">
        <v>56</v>
      </c>
      <c r="F286" s="171">
        <v>54450</v>
      </c>
      <c r="G286" s="131">
        <f>SUM(Ведомственная!G310)</f>
        <v>54450</v>
      </c>
      <c r="I286" s="143">
        <f t="shared" si="7"/>
        <v>0</v>
      </c>
      <c r="J286" s="143">
        <f t="shared" si="6"/>
        <v>-54450</v>
      </c>
    </row>
    <row r="287" spans="1:10" ht="15">
      <c r="A287" s="169" t="s">
        <v>333</v>
      </c>
      <c r="B287" s="170" t="s">
        <v>381</v>
      </c>
      <c r="C287" s="170"/>
      <c r="D287" s="170"/>
      <c r="E287" s="170"/>
      <c r="F287" s="171">
        <f>SUM(F288)</f>
        <v>1490.6</v>
      </c>
      <c r="I287" s="143">
        <f t="shared" si="7"/>
        <v>-1490.6</v>
      </c>
      <c r="J287" s="143">
        <f t="shared" si="6"/>
        <v>-1490.6</v>
      </c>
    </row>
    <row r="288" spans="1:10" ht="30">
      <c r="A288" s="169" t="s">
        <v>54</v>
      </c>
      <c r="B288" s="170" t="s">
        <v>381</v>
      </c>
      <c r="C288" s="170" t="s">
        <v>95</v>
      </c>
      <c r="D288" s="170" t="s">
        <v>180</v>
      </c>
      <c r="E288" s="170" t="s">
        <v>56</v>
      </c>
      <c r="F288" s="171">
        <v>1490.6</v>
      </c>
      <c r="G288" s="131">
        <f>SUM(Ведомственная!G312)</f>
        <v>1490.6</v>
      </c>
      <c r="I288" s="143">
        <f t="shared" si="7"/>
        <v>0</v>
      </c>
      <c r="J288" s="143">
        <f t="shared" si="6"/>
        <v>-1490.6</v>
      </c>
    </row>
    <row r="289" spans="1:10" ht="15">
      <c r="A289" s="169" t="s">
        <v>334</v>
      </c>
      <c r="B289" s="170" t="s">
        <v>382</v>
      </c>
      <c r="C289" s="170"/>
      <c r="D289" s="170"/>
      <c r="E289" s="170"/>
      <c r="F289" s="171">
        <f>SUM(F290)</f>
        <v>37958.4</v>
      </c>
      <c r="I289" s="143">
        <f t="shared" si="7"/>
        <v>-37958.4</v>
      </c>
      <c r="J289" s="143">
        <f t="shared" si="6"/>
        <v>-37958.4</v>
      </c>
    </row>
    <row r="290" spans="1:10" ht="30">
      <c r="A290" s="169" t="s">
        <v>54</v>
      </c>
      <c r="B290" s="170" t="s">
        <v>382</v>
      </c>
      <c r="C290" s="170" t="s">
        <v>95</v>
      </c>
      <c r="D290" s="170" t="s">
        <v>180</v>
      </c>
      <c r="E290" s="170" t="s">
        <v>56</v>
      </c>
      <c r="F290" s="171">
        <v>37958.4</v>
      </c>
      <c r="G290" s="131">
        <f>SUM(Ведомственная!G314)</f>
        <v>37958.4</v>
      </c>
      <c r="I290" s="143">
        <f t="shared" si="7"/>
        <v>0</v>
      </c>
      <c r="J290" s="143">
        <f t="shared" si="6"/>
        <v>-37958.4</v>
      </c>
    </row>
    <row r="291" spans="1:10" ht="45">
      <c r="A291" s="169" t="s">
        <v>28</v>
      </c>
      <c r="B291" s="170" t="s">
        <v>383</v>
      </c>
      <c r="C291" s="170"/>
      <c r="D291" s="170"/>
      <c r="E291" s="170"/>
      <c r="F291" s="171">
        <f>SUM(F294+F292)</f>
        <v>11389.2</v>
      </c>
      <c r="I291" s="143">
        <f t="shared" si="7"/>
        <v>-11389.2</v>
      </c>
      <c r="J291" s="143">
        <f aca="true" t="shared" si="8" ref="J291:J379">SUM(H291-F291)</f>
        <v>-11389.2</v>
      </c>
    </row>
    <row r="292" spans="1:10" ht="25.5" customHeight="1">
      <c r="A292" s="67" t="s">
        <v>333</v>
      </c>
      <c r="B292" s="57" t="s">
        <v>696</v>
      </c>
      <c r="C292" s="170"/>
      <c r="D292" s="170"/>
      <c r="E292" s="170"/>
      <c r="F292" s="171">
        <f>SUM(F293)</f>
        <v>950.1</v>
      </c>
      <c r="I292" s="143">
        <f t="shared" si="7"/>
        <v>-950.1</v>
      </c>
      <c r="J292" s="143"/>
    </row>
    <row r="293" spans="1:10" ht="30" customHeight="1">
      <c r="A293" s="67" t="s">
        <v>264</v>
      </c>
      <c r="B293" s="57" t="s">
        <v>696</v>
      </c>
      <c r="C293" s="170" t="s">
        <v>128</v>
      </c>
      <c r="D293" s="170" t="s">
        <v>180</v>
      </c>
      <c r="E293" s="170" t="s">
        <v>56</v>
      </c>
      <c r="F293" s="171">
        <v>950.1</v>
      </c>
      <c r="G293" s="131">
        <f>SUM(Ведомственная!G317)</f>
        <v>950.1</v>
      </c>
      <c r="I293" s="143">
        <f t="shared" si="7"/>
        <v>0</v>
      </c>
      <c r="J293" s="143"/>
    </row>
    <row r="294" spans="1:10" ht="15">
      <c r="A294" s="169" t="s">
        <v>334</v>
      </c>
      <c r="B294" s="170" t="s">
        <v>384</v>
      </c>
      <c r="C294" s="170"/>
      <c r="D294" s="170"/>
      <c r="E294" s="170"/>
      <c r="F294" s="171">
        <f>SUM(F295)</f>
        <v>10439.1</v>
      </c>
      <c r="I294" s="143">
        <f t="shared" si="7"/>
        <v>-10439.1</v>
      </c>
      <c r="J294" s="143">
        <f t="shared" si="8"/>
        <v>-10439.1</v>
      </c>
    </row>
    <row r="295" spans="1:10" ht="30">
      <c r="A295" s="169" t="s">
        <v>264</v>
      </c>
      <c r="B295" s="170" t="s">
        <v>384</v>
      </c>
      <c r="C295" s="170" t="s">
        <v>128</v>
      </c>
      <c r="D295" s="170" t="s">
        <v>180</v>
      </c>
      <c r="E295" s="170" t="s">
        <v>56</v>
      </c>
      <c r="F295" s="171">
        <v>10439.1</v>
      </c>
      <c r="G295" s="131">
        <f>SUM(Ведомственная!G319)</f>
        <v>10439.1</v>
      </c>
      <c r="I295" s="143">
        <f t="shared" si="7"/>
        <v>0</v>
      </c>
      <c r="J295" s="143">
        <f t="shared" si="8"/>
        <v>-10439.1</v>
      </c>
    </row>
    <row r="296" spans="1:10" ht="30">
      <c r="A296" s="67" t="s">
        <v>329</v>
      </c>
      <c r="B296" s="57" t="s">
        <v>801</v>
      </c>
      <c r="C296" s="170"/>
      <c r="D296" s="170"/>
      <c r="E296" s="170"/>
      <c r="F296" s="171">
        <f>SUM(F297)</f>
        <v>5970</v>
      </c>
      <c r="I296" s="143"/>
      <c r="J296" s="143"/>
    </row>
    <row r="297" spans="1:10" ht="30">
      <c r="A297" s="67" t="s">
        <v>330</v>
      </c>
      <c r="B297" s="57" t="s">
        <v>801</v>
      </c>
      <c r="C297" s="170" t="s">
        <v>292</v>
      </c>
      <c r="D297" s="170" t="s">
        <v>180</v>
      </c>
      <c r="E297" s="170" t="s">
        <v>56</v>
      </c>
      <c r="F297" s="171">
        <v>5970</v>
      </c>
      <c r="G297" s="131">
        <f>SUM(Ведомственная!G321)</f>
        <v>5970</v>
      </c>
      <c r="I297" s="143"/>
      <c r="J297" s="143"/>
    </row>
    <row r="298" spans="1:10" s="141" customFormat="1" ht="42.75">
      <c r="A298" s="172" t="s">
        <v>768</v>
      </c>
      <c r="B298" s="167" t="s">
        <v>368</v>
      </c>
      <c r="C298" s="167"/>
      <c r="D298" s="167"/>
      <c r="E298" s="167"/>
      <c r="F298" s="168">
        <f>SUM(F299)</f>
        <v>7829.7</v>
      </c>
      <c r="G298" s="139"/>
      <c r="H298" s="150">
        <f>SUM(G300:G302)</f>
        <v>7829.7</v>
      </c>
      <c r="I298" s="140">
        <f t="shared" si="7"/>
        <v>-7829.7</v>
      </c>
      <c r="J298" s="140">
        <f t="shared" si="8"/>
        <v>0</v>
      </c>
    </row>
    <row r="299" spans="1:10" ht="15">
      <c r="A299" s="169" t="s">
        <v>37</v>
      </c>
      <c r="B299" s="170" t="s">
        <v>369</v>
      </c>
      <c r="C299" s="170"/>
      <c r="D299" s="170"/>
      <c r="E299" s="170"/>
      <c r="F299" s="171">
        <f>SUM(F300)</f>
        <v>7829.7</v>
      </c>
      <c r="H299" s="131">
        <f>SUM(Ведомственная!G272)</f>
        <v>7829.7</v>
      </c>
      <c r="I299" s="143">
        <f t="shared" si="7"/>
        <v>-7829.7</v>
      </c>
      <c r="J299" s="143">
        <f t="shared" si="8"/>
        <v>0</v>
      </c>
    </row>
    <row r="300" spans="1:10" ht="15">
      <c r="A300" s="169" t="s">
        <v>327</v>
      </c>
      <c r="B300" s="170" t="s">
        <v>370</v>
      </c>
      <c r="C300" s="170"/>
      <c r="D300" s="170"/>
      <c r="E300" s="170"/>
      <c r="F300" s="171">
        <f>SUM(F301:F302)</f>
        <v>7829.7</v>
      </c>
      <c r="I300" s="143">
        <f t="shared" si="7"/>
        <v>-7829.7</v>
      </c>
      <c r="J300" s="143">
        <f t="shared" si="8"/>
        <v>-7829.7</v>
      </c>
    </row>
    <row r="301" spans="1:10" ht="30">
      <c r="A301" s="169" t="s">
        <v>54</v>
      </c>
      <c r="B301" s="170" t="s">
        <v>370</v>
      </c>
      <c r="C301" s="170" t="s">
        <v>95</v>
      </c>
      <c r="D301" s="170" t="s">
        <v>180</v>
      </c>
      <c r="E301" s="170" t="s">
        <v>46</v>
      </c>
      <c r="F301" s="171">
        <v>7829.7</v>
      </c>
      <c r="G301" s="131">
        <f>SUM(Ведомственная!G275)</f>
        <v>7829.7</v>
      </c>
      <c r="I301" s="143">
        <f t="shared" si="7"/>
        <v>0</v>
      </c>
      <c r="J301" s="143">
        <f t="shared" si="8"/>
        <v>-7829.7</v>
      </c>
    </row>
    <row r="302" spans="1:10" ht="15" hidden="1">
      <c r="A302" s="67" t="s">
        <v>24</v>
      </c>
      <c r="B302" s="170" t="s">
        <v>370</v>
      </c>
      <c r="C302" s="170" t="s">
        <v>100</v>
      </c>
      <c r="D302" s="170" t="s">
        <v>180</v>
      </c>
      <c r="E302" s="170" t="s">
        <v>46</v>
      </c>
      <c r="F302" s="171"/>
      <c r="G302" s="131">
        <f>SUM(Ведомственная!G276)</f>
        <v>0</v>
      </c>
      <c r="I302" s="143">
        <f t="shared" si="7"/>
        <v>0</v>
      </c>
      <c r="J302" s="143"/>
    </row>
    <row r="303" spans="1:10" s="141" customFormat="1" ht="42.75">
      <c r="A303" s="172" t="s">
        <v>769</v>
      </c>
      <c r="B303" s="167" t="s">
        <v>371</v>
      </c>
      <c r="C303" s="167"/>
      <c r="D303" s="167"/>
      <c r="E303" s="167"/>
      <c r="F303" s="168">
        <f>SUM(F304)</f>
        <v>2867</v>
      </c>
      <c r="G303" s="139"/>
      <c r="H303" s="150">
        <f>SUM(G304:G308)</f>
        <v>2867</v>
      </c>
      <c r="I303" s="140">
        <f t="shared" si="7"/>
        <v>-2867</v>
      </c>
      <c r="J303" s="140">
        <f t="shared" si="8"/>
        <v>0</v>
      </c>
    </row>
    <row r="304" spans="1:10" ht="15">
      <c r="A304" s="169" t="s">
        <v>37</v>
      </c>
      <c r="B304" s="170" t="s">
        <v>372</v>
      </c>
      <c r="C304" s="170"/>
      <c r="D304" s="170"/>
      <c r="E304" s="170"/>
      <c r="F304" s="171">
        <f>SUM(F307)+F305</f>
        <v>2867</v>
      </c>
      <c r="H304" s="131">
        <f>SUM(Ведомственная!G277+Ведомственная!G322)</f>
        <v>2867</v>
      </c>
      <c r="I304" s="143">
        <f t="shared" si="7"/>
        <v>-2867</v>
      </c>
      <c r="J304" s="143">
        <f t="shared" si="8"/>
        <v>0</v>
      </c>
    </row>
    <row r="305" spans="1:10" ht="15">
      <c r="A305" s="169" t="s">
        <v>334</v>
      </c>
      <c r="B305" s="170" t="s">
        <v>385</v>
      </c>
      <c r="C305" s="170"/>
      <c r="D305" s="170"/>
      <c r="E305" s="170"/>
      <c r="F305" s="171">
        <f>SUM(F306)</f>
        <v>1800</v>
      </c>
      <c r="I305" s="143">
        <f t="shared" si="7"/>
        <v>-1800</v>
      </c>
      <c r="J305" s="143">
        <f t="shared" si="8"/>
        <v>-1800</v>
      </c>
    </row>
    <row r="306" spans="1:10" ht="30">
      <c r="A306" s="169" t="s">
        <v>54</v>
      </c>
      <c r="B306" s="170" t="s">
        <v>385</v>
      </c>
      <c r="C306" s="170" t="s">
        <v>95</v>
      </c>
      <c r="D306" s="170" t="s">
        <v>180</v>
      </c>
      <c r="E306" s="170" t="s">
        <v>56</v>
      </c>
      <c r="F306" s="171">
        <v>1800</v>
      </c>
      <c r="G306" s="165">
        <f>SUM(Ведомственная!G325)</f>
        <v>1800</v>
      </c>
      <c r="I306" s="143">
        <f t="shared" si="7"/>
        <v>0</v>
      </c>
      <c r="J306" s="143">
        <f t="shared" si="8"/>
        <v>-1800</v>
      </c>
    </row>
    <row r="307" spans="1:10" ht="15">
      <c r="A307" s="169" t="s">
        <v>327</v>
      </c>
      <c r="B307" s="170" t="s">
        <v>373</v>
      </c>
      <c r="C307" s="170"/>
      <c r="D307" s="170"/>
      <c r="E307" s="170"/>
      <c r="F307" s="171">
        <f>SUM(F308)</f>
        <v>1067</v>
      </c>
      <c r="G307" s="165"/>
      <c r="I307" s="143">
        <f t="shared" si="7"/>
        <v>-1067</v>
      </c>
      <c r="J307" s="143">
        <f t="shared" si="8"/>
        <v>-1067</v>
      </c>
    </row>
    <row r="308" spans="1:10" ht="30">
      <c r="A308" s="169" t="s">
        <v>54</v>
      </c>
      <c r="B308" s="170" t="s">
        <v>373</v>
      </c>
      <c r="C308" s="170" t="s">
        <v>95</v>
      </c>
      <c r="D308" s="170" t="s">
        <v>180</v>
      </c>
      <c r="E308" s="170" t="s">
        <v>46</v>
      </c>
      <c r="F308" s="171">
        <v>1067</v>
      </c>
      <c r="G308" s="165">
        <f>SUM(Ведомственная!G280)</f>
        <v>1067</v>
      </c>
      <c r="I308" s="143">
        <f t="shared" si="7"/>
        <v>0</v>
      </c>
      <c r="J308" s="143">
        <f t="shared" si="8"/>
        <v>-1067</v>
      </c>
    </row>
    <row r="309" spans="1:10" s="141" customFormat="1" ht="42.75">
      <c r="A309" s="172" t="s">
        <v>763</v>
      </c>
      <c r="B309" s="167" t="s">
        <v>354</v>
      </c>
      <c r="C309" s="167"/>
      <c r="D309" s="167"/>
      <c r="E309" s="167"/>
      <c r="F309" s="168">
        <f>SUM(F310)+F317</f>
        <v>178968.9</v>
      </c>
      <c r="G309" s="173"/>
      <c r="H309" s="150">
        <f>SUM(G311:G322)</f>
        <v>178968.9</v>
      </c>
      <c r="I309" s="140">
        <f t="shared" si="7"/>
        <v>-178968.9</v>
      </c>
      <c r="J309" s="140">
        <f t="shared" si="8"/>
        <v>0</v>
      </c>
    </row>
    <row r="310" spans="1:10" ht="30">
      <c r="A310" s="169" t="s">
        <v>325</v>
      </c>
      <c r="B310" s="170" t="s">
        <v>359</v>
      </c>
      <c r="C310" s="170"/>
      <c r="D310" s="170"/>
      <c r="E310" s="170"/>
      <c r="F310" s="171">
        <f>SUM(F311+F315)</f>
        <v>85408.5</v>
      </c>
      <c r="H310" s="131">
        <f>SUM(Ведомственная!G182+Ведомственная!G195)</f>
        <v>178968.9</v>
      </c>
      <c r="I310" s="143">
        <f t="shared" si="7"/>
        <v>-85408.5</v>
      </c>
      <c r="J310" s="143">
        <f t="shared" si="8"/>
        <v>93560.4</v>
      </c>
    </row>
    <row r="311" spans="1:10" ht="15">
      <c r="A311" s="169" t="s">
        <v>37</v>
      </c>
      <c r="B311" s="170" t="s">
        <v>360</v>
      </c>
      <c r="C311" s="170"/>
      <c r="D311" s="170"/>
      <c r="E311" s="170"/>
      <c r="F311" s="171">
        <f>SUM(F312)</f>
        <v>82365.5</v>
      </c>
      <c r="I311" s="143">
        <f t="shared" si="7"/>
        <v>-82365.5</v>
      </c>
      <c r="J311" s="143">
        <f t="shared" si="8"/>
        <v>-82365.5</v>
      </c>
    </row>
    <row r="312" spans="1:10" ht="45">
      <c r="A312" s="169" t="s">
        <v>326</v>
      </c>
      <c r="B312" s="170" t="s">
        <v>361</v>
      </c>
      <c r="C312" s="170"/>
      <c r="D312" s="170"/>
      <c r="E312" s="170"/>
      <c r="F312" s="171">
        <f>SUM(F313:F314)</f>
        <v>82365.5</v>
      </c>
      <c r="I312" s="143">
        <f t="shared" si="7"/>
        <v>-82365.5</v>
      </c>
      <c r="J312" s="143">
        <f t="shared" si="8"/>
        <v>-82365.5</v>
      </c>
    </row>
    <row r="313" spans="1:10" ht="30">
      <c r="A313" s="169" t="s">
        <v>54</v>
      </c>
      <c r="B313" s="170" t="s">
        <v>361</v>
      </c>
      <c r="C313" s="170" t="s">
        <v>95</v>
      </c>
      <c r="D313" s="170" t="s">
        <v>15</v>
      </c>
      <c r="E313" s="170" t="s">
        <v>184</v>
      </c>
      <c r="F313" s="171">
        <v>82365.5</v>
      </c>
      <c r="G313" s="165">
        <f>SUM(Ведомственная!G199)</f>
        <v>82365.5</v>
      </c>
      <c r="I313" s="143">
        <f t="shared" si="7"/>
        <v>0</v>
      </c>
      <c r="J313" s="143">
        <f t="shared" si="8"/>
        <v>-82365.5</v>
      </c>
    </row>
    <row r="314" spans="1:10" ht="30" hidden="1">
      <c r="A314" s="67" t="s">
        <v>330</v>
      </c>
      <c r="B314" s="170" t="s">
        <v>361</v>
      </c>
      <c r="C314" s="170" t="s">
        <v>292</v>
      </c>
      <c r="D314" s="170" t="s">
        <v>15</v>
      </c>
      <c r="E314" s="170" t="s">
        <v>184</v>
      </c>
      <c r="F314" s="171"/>
      <c r="G314" s="165">
        <f>SUM(Ведомственная!G200)</f>
        <v>0</v>
      </c>
      <c r="I314" s="143">
        <f t="shared" si="7"/>
        <v>0</v>
      </c>
      <c r="J314" s="143">
        <f t="shared" si="8"/>
        <v>0</v>
      </c>
    </row>
    <row r="315" spans="1:10" ht="30">
      <c r="A315" s="67" t="s">
        <v>494</v>
      </c>
      <c r="B315" s="57" t="s">
        <v>891</v>
      </c>
      <c r="C315" s="57"/>
      <c r="D315" s="170"/>
      <c r="E315" s="170"/>
      <c r="F315" s="171">
        <f>SUM(F316)</f>
        <v>3043</v>
      </c>
      <c r="G315" s="165"/>
      <c r="I315" s="143"/>
      <c r="J315" s="143"/>
    </row>
    <row r="316" spans="1:10" ht="30">
      <c r="A316" s="67" t="s">
        <v>330</v>
      </c>
      <c r="B316" s="57" t="s">
        <v>891</v>
      </c>
      <c r="C316" s="57" t="s">
        <v>292</v>
      </c>
      <c r="D316" s="170" t="s">
        <v>15</v>
      </c>
      <c r="E316" s="170" t="s">
        <v>184</v>
      </c>
      <c r="F316" s="171">
        <v>3043</v>
      </c>
      <c r="G316" s="165">
        <f>SUM(Ведомственная!G202)</f>
        <v>3043</v>
      </c>
      <c r="I316" s="143"/>
      <c r="J316" s="143"/>
    </row>
    <row r="317" spans="1:10" ht="30">
      <c r="A317" s="169" t="s">
        <v>322</v>
      </c>
      <c r="B317" s="170" t="s">
        <v>355</v>
      </c>
      <c r="C317" s="170"/>
      <c r="D317" s="170"/>
      <c r="E317" s="170"/>
      <c r="F317" s="171">
        <f>SUM(F318)</f>
        <v>93560.4</v>
      </c>
      <c r="I317" s="143">
        <f t="shared" si="7"/>
        <v>-93560.4</v>
      </c>
      <c r="J317" s="143">
        <f t="shared" si="8"/>
        <v>-93560.4</v>
      </c>
    </row>
    <row r="318" spans="1:10" ht="45">
      <c r="A318" s="169" t="s">
        <v>20</v>
      </c>
      <c r="B318" s="170" t="s">
        <v>356</v>
      </c>
      <c r="C318" s="170"/>
      <c r="D318" s="170"/>
      <c r="E318" s="170"/>
      <c r="F318" s="171">
        <f>SUM(F319+F321)</f>
        <v>93560.4</v>
      </c>
      <c r="I318" s="143">
        <f t="shared" si="7"/>
        <v>-93560.4</v>
      </c>
      <c r="J318" s="143">
        <f t="shared" si="8"/>
        <v>-93560.4</v>
      </c>
    </row>
    <row r="319" spans="1:10" ht="15">
      <c r="A319" s="169" t="s">
        <v>22</v>
      </c>
      <c r="B319" s="170" t="s">
        <v>357</v>
      </c>
      <c r="C319" s="170"/>
      <c r="D319" s="170"/>
      <c r="E319" s="170"/>
      <c r="F319" s="171">
        <f>SUM(F320)</f>
        <v>47960.4</v>
      </c>
      <c r="I319" s="143">
        <f t="shared" si="7"/>
        <v>-47960.4</v>
      </c>
      <c r="J319" s="143">
        <f t="shared" si="8"/>
        <v>-47960.4</v>
      </c>
    </row>
    <row r="320" spans="1:10" ht="15">
      <c r="A320" s="169" t="s">
        <v>24</v>
      </c>
      <c r="B320" s="170" t="s">
        <v>357</v>
      </c>
      <c r="C320" s="170" t="s">
        <v>100</v>
      </c>
      <c r="D320" s="170" t="s">
        <v>15</v>
      </c>
      <c r="E320" s="170" t="s">
        <v>17</v>
      </c>
      <c r="F320" s="171">
        <v>47960.4</v>
      </c>
      <c r="G320" s="131">
        <f>SUM(Ведомственная!G186)</f>
        <v>47960.4</v>
      </c>
      <c r="I320" s="143">
        <f t="shared" si="7"/>
        <v>0</v>
      </c>
      <c r="J320" s="143">
        <f t="shared" si="8"/>
        <v>-47960.4</v>
      </c>
    </row>
    <row r="321" spans="1:10" ht="15">
      <c r="A321" s="169" t="s">
        <v>323</v>
      </c>
      <c r="B321" s="170" t="s">
        <v>358</v>
      </c>
      <c r="C321" s="170"/>
      <c r="D321" s="170"/>
      <c r="E321" s="170"/>
      <c r="F321" s="171">
        <f>SUM(F322)</f>
        <v>45600</v>
      </c>
      <c r="I321" s="143">
        <f t="shared" si="7"/>
        <v>-45600</v>
      </c>
      <c r="J321" s="143">
        <f t="shared" si="8"/>
        <v>-45600</v>
      </c>
    </row>
    <row r="322" spans="1:10" ht="15">
      <c r="A322" s="169" t="s">
        <v>24</v>
      </c>
      <c r="B322" s="170" t="s">
        <v>358</v>
      </c>
      <c r="C322" s="170" t="s">
        <v>100</v>
      </c>
      <c r="D322" s="170" t="s">
        <v>15</v>
      </c>
      <c r="E322" s="170" t="s">
        <v>17</v>
      </c>
      <c r="F322" s="171">
        <v>45600</v>
      </c>
      <c r="G322" s="131">
        <f>SUM(Ведомственная!G188)</f>
        <v>45600</v>
      </c>
      <c r="I322" s="143">
        <f t="shared" si="7"/>
        <v>0</v>
      </c>
      <c r="J322" s="143">
        <f t="shared" si="8"/>
        <v>-45600</v>
      </c>
    </row>
    <row r="323" spans="1:10" s="141" customFormat="1" ht="42.75">
      <c r="A323" s="172" t="s">
        <v>764</v>
      </c>
      <c r="B323" s="167" t="s">
        <v>362</v>
      </c>
      <c r="C323" s="167"/>
      <c r="D323" s="167"/>
      <c r="E323" s="167"/>
      <c r="F323" s="168">
        <f>SUM(F324)</f>
        <v>19951.2</v>
      </c>
      <c r="G323" s="139"/>
      <c r="H323" s="150">
        <f>SUM(G324:G326)</f>
        <v>19951.2</v>
      </c>
      <c r="I323" s="140">
        <f t="shared" si="7"/>
        <v>-19951.2</v>
      </c>
      <c r="J323" s="140">
        <f t="shared" si="8"/>
        <v>0</v>
      </c>
    </row>
    <row r="324" spans="1:10" ht="15">
      <c r="A324" s="169" t="s">
        <v>37</v>
      </c>
      <c r="B324" s="170" t="s">
        <v>363</v>
      </c>
      <c r="C324" s="170"/>
      <c r="D324" s="170"/>
      <c r="E324" s="170"/>
      <c r="F324" s="171">
        <f>SUM(F325)</f>
        <v>19951.2</v>
      </c>
      <c r="H324" s="131">
        <f>SUM(Ведомственная!G203)</f>
        <v>19951.2</v>
      </c>
      <c r="I324" s="143">
        <f t="shared" si="7"/>
        <v>-19951.2</v>
      </c>
      <c r="J324" s="143">
        <f t="shared" si="8"/>
        <v>0</v>
      </c>
    </row>
    <row r="325" spans="1:10" ht="45">
      <c r="A325" s="169" t="s">
        <v>326</v>
      </c>
      <c r="B325" s="170" t="s">
        <v>364</v>
      </c>
      <c r="C325" s="170"/>
      <c r="D325" s="170"/>
      <c r="E325" s="170"/>
      <c r="F325" s="171">
        <f>SUM(F326)</f>
        <v>19951.2</v>
      </c>
      <c r="I325" s="143">
        <f t="shared" si="7"/>
        <v>-19951.2</v>
      </c>
      <c r="J325" s="143">
        <f t="shared" si="8"/>
        <v>-19951.2</v>
      </c>
    </row>
    <row r="326" spans="1:10" ht="30">
      <c r="A326" s="169" t="s">
        <v>54</v>
      </c>
      <c r="B326" s="170" t="s">
        <v>364</v>
      </c>
      <c r="C326" s="170" t="s">
        <v>95</v>
      </c>
      <c r="D326" s="170" t="s">
        <v>15</v>
      </c>
      <c r="E326" s="170" t="s">
        <v>184</v>
      </c>
      <c r="F326" s="171">
        <v>19951.2</v>
      </c>
      <c r="G326" s="131">
        <f>SUM(Ведомственная!G206)</f>
        <v>19951.2</v>
      </c>
      <c r="I326" s="143">
        <f t="shared" si="7"/>
        <v>0</v>
      </c>
      <c r="J326" s="143">
        <f t="shared" si="8"/>
        <v>-19951.2</v>
      </c>
    </row>
    <row r="327" spans="1:10" s="141" customFormat="1" ht="42.75">
      <c r="A327" s="172" t="s">
        <v>759</v>
      </c>
      <c r="B327" s="167" t="s">
        <v>343</v>
      </c>
      <c r="C327" s="167"/>
      <c r="D327" s="167"/>
      <c r="E327" s="167"/>
      <c r="F327" s="168">
        <f>SUM(F328,F338,F342)</f>
        <v>18274.3</v>
      </c>
      <c r="G327" s="139"/>
      <c r="H327" s="150">
        <f>SUM(G328:G345)</f>
        <v>18274.3</v>
      </c>
      <c r="I327" s="140">
        <f t="shared" si="7"/>
        <v>-18274.3</v>
      </c>
      <c r="J327" s="140">
        <f t="shared" si="8"/>
        <v>0</v>
      </c>
    </row>
    <row r="328" spans="1:10" ht="45">
      <c r="A328" s="169" t="s">
        <v>760</v>
      </c>
      <c r="B328" s="170" t="s">
        <v>344</v>
      </c>
      <c r="C328" s="170"/>
      <c r="D328" s="170"/>
      <c r="E328" s="170"/>
      <c r="F328" s="171">
        <f>SUM(F329,F334)</f>
        <v>17676.1</v>
      </c>
      <c r="H328" s="131">
        <f>SUM(Ведомственная!G149)</f>
        <v>18274.3</v>
      </c>
      <c r="I328" s="143">
        <f t="shared" si="7"/>
        <v>-17676.1</v>
      </c>
      <c r="J328" s="143">
        <f t="shared" si="8"/>
        <v>598.2000000000007</v>
      </c>
    </row>
    <row r="329" spans="1:10" ht="15">
      <c r="A329" s="169" t="s">
        <v>37</v>
      </c>
      <c r="B329" s="170" t="s">
        <v>345</v>
      </c>
      <c r="C329" s="170"/>
      <c r="D329" s="170"/>
      <c r="E329" s="170"/>
      <c r="F329" s="171">
        <f>SUM(F330)+F332</f>
        <v>1365</v>
      </c>
      <c r="I329" s="143">
        <f t="shared" si="7"/>
        <v>-1365</v>
      </c>
      <c r="J329" s="143">
        <f t="shared" si="8"/>
        <v>-1365</v>
      </c>
    </row>
    <row r="330" spans="1:10" ht="30">
      <c r="A330" s="169" t="s">
        <v>340</v>
      </c>
      <c r="B330" s="170" t="s">
        <v>346</v>
      </c>
      <c r="C330" s="170"/>
      <c r="D330" s="170"/>
      <c r="E330" s="170"/>
      <c r="F330" s="171">
        <f>SUM(F331)</f>
        <v>1320</v>
      </c>
      <c r="I330" s="143">
        <f t="shared" si="7"/>
        <v>-1320</v>
      </c>
      <c r="J330" s="143">
        <f t="shared" si="8"/>
        <v>-1320</v>
      </c>
    </row>
    <row r="331" spans="1:10" ht="30">
      <c r="A331" s="169" t="s">
        <v>54</v>
      </c>
      <c r="B331" s="170" t="s">
        <v>346</v>
      </c>
      <c r="C331" s="170" t="s">
        <v>95</v>
      </c>
      <c r="D331" s="170" t="s">
        <v>56</v>
      </c>
      <c r="E331" s="170" t="s">
        <v>184</v>
      </c>
      <c r="F331" s="171">
        <v>1320</v>
      </c>
      <c r="G331" s="131">
        <f>SUM(Ведомственная!G153)</f>
        <v>1320</v>
      </c>
      <c r="I331" s="143">
        <f t="shared" si="7"/>
        <v>0</v>
      </c>
      <c r="J331" s="143">
        <f t="shared" si="8"/>
        <v>-1320</v>
      </c>
    </row>
    <row r="332" spans="1:10" ht="30">
      <c r="A332" s="169" t="s">
        <v>341</v>
      </c>
      <c r="B332" s="170" t="s">
        <v>347</v>
      </c>
      <c r="C332" s="170"/>
      <c r="D332" s="170"/>
      <c r="E332" s="170"/>
      <c r="F332" s="171">
        <f>SUM(F333)</f>
        <v>45</v>
      </c>
      <c r="I332" s="143">
        <f t="shared" si="7"/>
        <v>-45</v>
      </c>
      <c r="J332" s="143">
        <f t="shared" si="8"/>
        <v>-45</v>
      </c>
    </row>
    <row r="333" spans="1:10" ht="30">
      <c r="A333" s="169" t="s">
        <v>54</v>
      </c>
      <c r="B333" s="170" t="s">
        <v>347</v>
      </c>
      <c r="C333" s="170" t="s">
        <v>95</v>
      </c>
      <c r="D333" s="170" t="s">
        <v>56</v>
      </c>
      <c r="E333" s="170" t="s">
        <v>184</v>
      </c>
      <c r="F333" s="171">
        <v>45</v>
      </c>
      <c r="G333" s="131">
        <f>SUM(Ведомственная!G155)</f>
        <v>45</v>
      </c>
      <c r="I333" s="143">
        <f t="shared" si="7"/>
        <v>0</v>
      </c>
      <c r="J333" s="143">
        <f t="shared" si="8"/>
        <v>-45</v>
      </c>
    </row>
    <row r="334" spans="1:10" ht="30">
      <c r="A334" s="169" t="s">
        <v>47</v>
      </c>
      <c r="B334" s="170" t="s">
        <v>348</v>
      </c>
      <c r="C334" s="170"/>
      <c r="D334" s="170"/>
      <c r="E334" s="170"/>
      <c r="F334" s="171">
        <f>SUM(F335:F337)</f>
        <v>16311.099999999999</v>
      </c>
      <c r="I334" s="143">
        <f t="shared" si="7"/>
        <v>-16311.099999999999</v>
      </c>
      <c r="J334" s="143">
        <f t="shared" si="8"/>
        <v>-16311.099999999999</v>
      </c>
    </row>
    <row r="335" spans="1:10" ht="45">
      <c r="A335" s="169" t="s">
        <v>53</v>
      </c>
      <c r="B335" s="170" t="s">
        <v>348</v>
      </c>
      <c r="C335" s="170" t="s">
        <v>93</v>
      </c>
      <c r="D335" s="170" t="s">
        <v>56</v>
      </c>
      <c r="E335" s="170" t="s">
        <v>184</v>
      </c>
      <c r="F335" s="171">
        <v>12943.1</v>
      </c>
      <c r="G335" s="131">
        <f>SUM(Ведомственная!G157)</f>
        <v>12943.1</v>
      </c>
      <c r="I335" s="143">
        <f t="shared" si="7"/>
        <v>0</v>
      </c>
      <c r="J335" s="143">
        <f t="shared" si="8"/>
        <v>-12943.1</v>
      </c>
    </row>
    <row r="336" spans="1:10" ht="30">
      <c r="A336" s="169" t="s">
        <v>54</v>
      </c>
      <c r="B336" s="170" t="s">
        <v>348</v>
      </c>
      <c r="C336" s="170" t="s">
        <v>95</v>
      </c>
      <c r="D336" s="170" t="s">
        <v>56</v>
      </c>
      <c r="E336" s="170" t="s">
        <v>184</v>
      </c>
      <c r="F336" s="171">
        <v>3195.2</v>
      </c>
      <c r="G336" s="131">
        <f>SUM(Ведомственная!G158)</f>
        <v>3195.2</v>
      </c>
      <c r="I336" s="143">
        <f t="shared" si="7"/>
        <v>0</v>
      </c>
      <c r="J336" s="143">
        <f t="shared" si="8"/>
        <v>-3195.2</v>
      </c>
    </row>
    <row r="337" spans="1:10" ht="15">
      <c r="A337" s="169" t="s">
        <v>24</v>
      </c>
      <c r="B337" s="170" t="s">
        <v>348</v>
      </c>
      <c r="C337" s="170" t="s">
        <v>100</v>
      </c>
      <c r="D337" s="170" t="s">
        <v>56</v>
      </c>
      <c r="E337" s="170" t="s">
        <v>184</v>
      </c>
      <c r="F337" s="171">
        <v>172.8</v>
      </c>
      <c r="G337" s="131">
        <f>SUM(Ведомственная!G159)</f>
        <v>172.8</v>
      </c>
      <c r="I337" s="143">
        <f t="shared" si="7"/>
        <v>0</v>
      </c>
      <c r="J337" s="143">
        <f t="shared" si="8"/>
        <v>-172.8</v>
      </c>
    </row>
    <row r="338" spans="1:10" ht="45">
      <c r="A338" s="169" t="s">
        <v>342</v>
      </c>
      <c r="B338" s="170" t="s">
        <v>349</v>
      </c>
      <c r="C338" s="170"/>
      <c r="D338" s="170"/>
      <c r="E338" s="170"/>
      <c r="F338" s="171">
        <f>SUM(F339)</f>
        <v>150</v>
      </c>
      <c r="I338" s="143">
        <f t="shared" si="7"/>
        <v>-150</v>
      </c>
      <c r="J338" s="143">
        <f t="shared" si="8"/>
        <v>-150</v>
      </c>
    </row>
    <row r="339" spans="1:10" ht="15">
      <c r="A339" s="169" t="s">
        <v>37</v>
      </c>
      <c r="B339" s="170" t="s">
        <v>350</v>
      </c>
      <c r="C339" s="170"/>
      <c r="D339" s="170"/>
      <c r="E339" s="170"/>
      <c r="F339" s="171">
        <f>SUM(F340)</f>
        <v>150</v>
      </c>
      <c r="I339" s="143">
        <f t="shared" si="7"/>
        <v>-150</v>
      </c>
      <c r="J339" s="143">
        <f t="shared" si="8"/>
        <v>-150</v>
      </c>
    </row>
    <row r="340" spans="1:10" ht="30">
      <c r="A340" s="169" t="s">
        <v>341</v>
      </c>
      <c r="B340" s="170" t="s">
        <v>351</v>
      </c>
      <c r="C340" s="170"/>
      <c r="D340" s="170"/>
      <c r="E340" s="170"/>
      <c r="F340" s="171">
        <f>SUM(F341)</f>
        <v>150</v>
      </c>
      <c r="I340" s="143">
        <f t="shared" si="7"/>
        <v>-150</v>
      </c>
      <c r="J340" s="143">
        <f t="shared" si="8"/>
        <v>-150</v>
      </c>
    </row>
    <row r="341" spans="1:10" ht="30">
      <c r="A341" s="169" t="s">
        <v>54</v>
      </c>
      <c r="B341" s="170" t="s">
        <v>351</v>
      </c>
      <c r="C341" s="170" t="s">
        <v>95</v>
      </c>
      <c r="D341" s="170" t="s">
        <v>56</v>
      </c>
      <c r="E341" s="170" t="s">
        <v>184</v>
      </c>
      <c r="F341" s="171">
        <v>150</v>
      </c>
      <c r="G341" s="131">
        <f>SUM(Ведомственная!G163)</f>
        <v>150</v>
      </c>
      <c r="I341" s="143">
        <f t="shared" si="7"/>
        <v>0</v>
      </c>
      <c r="J341" s="143">
        <f t="shared" si="8"/>
        <v>-150</v>
      </c>
    </row>
    <row r="342" spans="1:10" ht="30">
      <c r="A342" s="169" t="s">
        <v>761</v>
      </c>
      <c r="B342" s="170" t="s">
        <v>352</v>
      </c>
      <c r="C342" s="170"/>
      <c r="D342" s="170"/>
      <c r="E342" s="170"/>
      <c r="F342" s="171">
        <f>SUM(F343)</f>
        <v>448.2</v>
      </c>
      <c r="I342" s="143">
        <f t="shared" si="7"/>
        <v>-448.2</v>
      </c>
      <c r="J342" s="143">
        <f t="shared" si="8"/>
        <v>-448.2</v>
      </c>
    </row>
    <row r="343" spans="1:10" ht="15">
      <c r="A343" s="169" t="s">
        <v>37</v>
      </c>
      <c r="B343" s="170" t="s">
        <v>353</v>
      </c>
      <c r="C343" s="170"/>
      <c r="D343" s="170"/>
      <c r="E343" s="170"/>
      <c r="F343" s="171">
        <f>SUM(F344)</f>
        <v>448.2</v>
      </c>
      <c r="I343" s="143">
        <f t="shared" si="7"/>
        <v>-448.2</v>
      </c>
      <c r="J343" s="143">
        <f t="shared" si="8"/>
        <v>-448.2</v>
      </c>
    </row>
    <row r="344" spans="1:10" ht="45">
      <c r="A344" s="67" t="s">
        <v>336</v>
      </c>
      <c r="B344" s="170" t="s">
        <v>792</v>
      </c>
      <c r="C344" s="170"/>
      <c r="D344" s="170"/>
      <c r="E344" s="170"/>
      <c r="F344" s="171">
        <f>SUM(F345)</f>
        <v>448.2</v>
      </c>
      <c r="I344" s="143"/>
      <c r="J344" s="143"/>
    </row>
    <row r="345" spans="1:10" ht="30">
      <c r="A345" s="169" t="s">
        <v>54</v>
      </c>
      <c r="B345" s="170" t="s">
        <v>792</v>
      </c>
      <c r="C345" s="170" t="s">
        <v>95</v>
      </c>
      <c r="D345" s="170" t="s">
        <v>56</v>
      </c>
      <c r="E345" s="170" t="s">
        <v>184</v>
      </c>
      <c r="F345" s="171">
        <v>448.2</v>
      </c>
      <c r="G345" s="131">
        <f>SUM(Ведомственная!G167)</f>
        <v>448.2</v>
      </c>
      <c r="I345" s="143">
        <f t="shared" si="7"/>
        <v>0</v>
      </c>
      <c r="J345" s="143">
        <f t="shared" si="8"/>
        <v>-448.2</v>
      </c>
    </row>
    <row r="346" spans="1:10" s="177" customFormat="1" ht="42.75">
      <c r="A346" s="174" t="s">
        <v>738</v>
      </c>
      <c r="B346" s="105" t="s">
        <v>739</v>
      </c>
      <c r="C346" s="105"/>
      <c r="D346" s="105"/>
      <c r="E346" s="105"/>
      <c r="F346" s="149">
        <f>SUM(F347)</f>
        <v>100</v>
      </c>
      <c r="G346" s="175"/>
      <c r="H346" s="175"/>
      <c r="I346" s="176"/>
      <c r="J346" s="176"/>
    </row>
    <row r="347" spans="1:10" s="177" customFormat="1" ht="15">
      <c r="A347" s="178" t="s">
        <v>37</v>
      </c>
      <c r="B347" s="95" t="s">
        <v>740</v>
      </c>
      <c r="C347" s="95"/>
      <c r="D347" s="95"/>
      <c r="E347" s="95"/>
      <c r="F347" s="96">
        <f>SUM(F348)+F350</f>
        <v>100</v>
      </c>
      <c r="G347" s="175"/>
      <c r="H347" s="175"/>
      <c r="I347" s="176"/>
      <c r="J347" s="176"/>
    </row>
    <row r="348" spans="1:10" s="177" customFormat="1" ht="15" hidden="1">
      <c r="A348" s="178" t="s">
        <v>334</v>
      </c>
      <c r="B348" s="95" t="s">
        <v>741</v>
      </c>
      <c r="C348" s="95"/>
      <c r="D348" s="95"/>
      <c r="E348" s="95"/>
      <c r="F348" s="96">
        <f>SUM(F349)</f>
        <v>0</v>
      </c>
      <c r="G348" s="175"/>
      <c r="H348" s="175"/>
      <c r="I348" s="176"/>
      <c r="J348" s="176"/>
    </row>
    <row r="349" spans="1:10" s="177" customFormat="1" ht="30" hidden="1">
      <c r="A349" s="178" t="s">
        <v>54</v>
      </c>
      <c r="B349" s="95" t="s">
        <v>741</v>
      </c>
      <c r="C349" s="95" t="s">
        <v>95</v>
      </c>
      <c r="D349" s="95" t="s">
        <v>180</v>
      </c>
      <c r="E349" s="95" t="s">
        <v>56</v>
      </c>
      <c r="F349" s="96"/>
      <c r="G349" s="175">
        <f>SUM(Ведомственная!G329)</f>
        <v>0</v>
      </c>
      <c r="H349" s="175"/>
      <c r="I349" s="176"/>
      <c r="J349" s="176"/>
    </row>
    <row r="350" spans="1:10" s="177" customFormat="1" ht="30">
      <c r="A350" s="67" t="s">
        <v>1294</v>
      </c>
      <c r="B350" s="57" t="s">
        <v>1295</v>
      </c>
      <c r="C350" s="95"/>
      <c r="D350" s="95"/>
      <c r="E350" s="95"/>
      <c r="F350" s="96">
        <f>SUM(F351)</f>
        <v>100</v>
      </c>
      <c r="G350" s="175"/>
      <c r="H350" s="175"/>
      <c r="I350" s="176"/>
      <c r="J350" s="176"/>
    </row>
    <row r="351" spans="1:10" s="177" customFormat="1" ht="30">
      <c r="A351" s="67" t="s">
        <v>54</v>
      </c>
      <c r="B351" s="57" t="s">
        <v>1295</v>
      </c>
      <c r="C351" s="95" t="s">
        <v>95</v>
      </c>
      <c r="D351" s="95" t="s">
        <v>180</v>
      </c>
      <c r="E351" s="95" t="s">
        <v>56</v>
      </c>
      <c r="F351" s="96">
        <v>100</v>
      </c>
      <c r="G351" s="175">
        <f>SUM(Ведомственная!G331)</f>
        <v>100</v>
      </c>
      <c r="H351" s="175"/>
      <c r="I351" s="176"/>
      <c r="J351" s="176"/>
    </row>
    <row r="352" spans="1:10" s="141" customFormat="1" ht="42.75">
      <c r="A352" s="59" t="s">
        <v>285</v>
      </c>
      <c r="B352" s="69" t="s">
        <v>286</v>
      </c>
      <c r="C352" s="69"/>
      <c r="D352" s="97"/>
      <c r="E352" s="97"/>
      <c r="F352" s="98">
        <f>SUM(F364)+F353+F357</f>
        <v>1595.3999999999999</v>
      </c>
      <c r="G352" s="139"/>
      <c r="H352" s="150">
        <f>SUM(G353:G365)</f>
        <v>1595.4</v>
      </c>
      <c r="I352" s="140">
        <f t="shared" si="7"/>
        <v>-1595.3999999999999</v>
      </c>
      <c r="J352" s="140">
        <f t="shared" si="8"/>
        <v>2.2737367544323206E-13</v>
      </c>
    </row>
    <row r="353" spans="1:10" ht="30">
      <c r="A353" s="169" t="s">
        <v>328</v>
      </c>
      <c r="B353" s="170" t="s">
        <v>374</v>
      </c>
      <c r="C353" s="170"/>
      <c r="D353" s="170"/>
      <c r="E353" s="170"/>
      <c r="F353" s="171">
        <f>SUM(F354)</f>
        <v>290.7</v>
      </c>
      <c r="H353" s="131">
        <f>SUM(Ведомственная!G281+Ведомственная!G347+Ведомственная!G412)</f>
        <v>1595.4</v>
      </c>
      <c r="I353" s="143">
        <f t="shared" si="7"/>
        <v>-290.7</v>
      </c>
      <c r="J353" s="143">
        <f t="shared" si="8"/>
        <v>1304.7</v>
      </c>
    </row>
    <row r="354" spans="1:10" ht="30">
      <c r="A354" s="169" t="s">
        <v>329</v>
      </c>
      <c r="B354" s="170" t="s">
        <v>375</v>
      </c>
      <c r="C354" s="170"/>
      <c r="D354" s="170"/>
      <c r="E354" s="170"/>
      <c r="F354" s="171">
        <f>SUM(F355:F356)</f>
        <v>290.7</v>
      </c>
      <c r="I354" s="143">
        <f aca="true" t="shared" si="9" ref="I354:I425">G354-F354</f>
        <v>-290.7</v>
      </c>
      <c r="J354" s="143">
        <f t="shared" si="8"/>
        <v>-290.7</v>
      </c>
    </row>
    <row r="355" spans="1:10" ht="30" hidden="1">
      <c r="A355" s="169" t="s">
        <v>330</v>
      </c>
      <c r="B355" s="170" t="s">
        <v>375</v>
      </c>
      <c r="C355" s="170" t="s">
        <v>292</v>
      </c>
      <c r="D355" s="170" t="s">
        <v>15</v>
      </c>
      <c r="E355" s="170" t="s">
        <v>184</v>
      </c>
      <c r="F355" s="171"/>
      <c r="I355" s="143">
        <f t="shared" si="9"/>
        <v>0</v>
      </c>
      <c r="J355" s="143">
        <f t="shared" si="8"/>
        <v>0</v>
      </c>
    </row>
    <row r="356" spans="1:10" ht="30">
      <c r="A356" s="169" t="s">
        <v>330</v>
      </c>
      <c r="B356" s="170" t="s">
        <v>375</v>
      </c>
      <c r="C356" s="170" t="s">
        <v>292</v>
      </c>
      <c r="D356" s="170" t="s">
        <v>180</v>
      </c>
      <c r="E356" s="170" t="s">
        <v>180</v>
      </c>
      <c r="F356" s="171">
        <v>290.7</v>
      </c>
      <c r="G356" s="131">
        <f>SUM(Ведомственная!G350)</f>
        <v>290.7</v>
      </c>
      <c r="I356" s="143">
        <f t="shared" si="9"/>
        <v>0</v>
      </c>
      <c r="J356" s="143">
        <f t="shared" si="8"/>
        <v>-290.7</v>
      </c>
    </row>
    <row r="357" spans="1:10" ht="15">
      <c r="A357" s="169" t="s">
        <v>331</v>
      </c>
      <c r="B357" s="170" t="s">
        <v>376</v>
      </c>
      <c r="C357" s="170"/>
      <c r="D357" s="170"/>
      <c r="E357" s="170"/>
      <c r="F357" s="171">
        <f>SUM(F361)+F358</f>
        <v>937.3</v>
      </c>
      <c r="I357" s="143">
        <f t="shared" si="9"/>
        <v>-937.3</v>
      </c>
      <c r="J357" s="143">
        <f t="shared" si="8"/>
        <v>-937.3</v>
      </c>
    </row>
    <row r="358" spans="1:10" ht="15">
      <c r="A358" s="67" t="s">
        <v>37</v>
      </c>
      <c r="B358" s="57" t="s">
        <v>736</v>
      </c>
      <c r="C358" s="170"/>
      <c r="D358" s="170"/>
      <c r="E358" s="170"/>
      <c r="F358" s="171">
        <f>SUM(F359)</f>
        <v>171.8</v>
      </c>
      <c r="I358" s="143"/>
      <c r="J358" s="143"/>
    </row>
    <row r="359" spans="1:10" ht="15">
      <c r="A359" s="67" t="s">
        <v>327</v>
      </c>
      <c r="B359" s="57" t="s">
        <v>737</v>
      </c>
      <c r="C359" s="170"/>
      <c r="D359" s="170"/>
      <c r="E359" s="170"/>
      <c r="F359" s="171">
        <f>SUM(F360)</f>
        <v>171.8</v>
      </c>
      <c r="I359" s="143"/>
      <c r="J359" s="143"/>
    </row>
    <row r="360" spans="1:10" ht="30">
      <c r="A360" s="67" t="s">
        <v>54</v>
      </c>
      <c r="B360" s="57" t="s">
        <v>737</v>
      </c>
      <c r="C360" s="170" t="s">
        <v>95</v>
      </c>
      <c r="D360" s="170" t="s">
        <v>180</v>
      </c>
      <c r="E360" s="170" t="s">
        <v>46</v>
      </c>
      <c r="F360" s="171">
        <v>171.8</v>
      </c>
      <c r="G360" s="131">
        <f>SUM(Ведомственная!G288)</f>
        <v>171.8</v>
      </c>
      <c r="I360" s="143">
        <f>G360-F360</f>
        <v>0</v>
      </c>
      <c r="J360" s="143">
        <f>SUM(H360-F360)</f>
        <v>-171.8</v>
      </c>
    </row>
    <row r="361" spans="1:10" ht="30">
      <c r="A361" s="169" t="s">
        <v>329</v>
      </c>
      <c r="B361" s="170" t="s">
        <v>377</v>
      </c>
      <c r="C361" s="170"/>
      <c r="D361" s="170"/>
      <c r="E361" s="170"/>
      <c r="F361" s="171">
        <f>SUM(F362:F363)</f>
        <v>765.5</v>
      </c>
      <c r="I361" s="143">
        <f t="shared" si="9"/>
        <v>-765.5</v>
      </c>
      <c r="J361" s="143">
        <f t="shared" si="8"/>
        <v>-765.5</v>
      </c>
    </row>
    <row r="362" spans="1:10" ht="30">
      <c r="A362" s="169" t="s">
        <v>330</v>
      </c>
      <c r="B362" s="170" t="s">
        <v>377</v>
      </c>
      <c r="C362" s="170" t="s">
        <v>292</v>
      </c>
      <c r="D362" s="170" t="s">
        <v>180</v>
      </c>
      <c r="E362" s="170" t="s">
        <v>46</v>
      </c>
      <c r="F362" s="171">
        <v>300</v>
      </c>
      <c r="G362" s="131">
        <f>SUM(Ведомственная!G290)</f>
        <v>300</v>
      </c>
      <c r="I362" s="143"/>
      <c r="J362" s="143"/>
    </row>
    <row r="363" spans="1:10" ht="30">
      <c r="A363" s="169" t="s">
        <v>330</v>
      </c>
      <c r="B363" s="170" t="s">
        <v>377</v>
      </c>
      <c r="C363" s="170" t="s">
        <v>292</v>
      </c>
      <c r="D363" s="170" t="s">
        <v>180</v>
      </c>
      <c r="E363" s="170" t="s">
        <v>180</v>
      </c>
      <c r="F363" s="171">
        <v>465.5</v>
      </c>
      <c r="G363" s="131">
        <f>SUM(Ведомственная!G353)</f>
        <v>465.5</v>
      </c>
      <c r="I363" s="143">
        <f t="shared" si="9"/>
        <v>0</v>
      </c>
      <c r="J363" s="143">
        <f t="shared" si="8"/>
        <v>-465.5</v>
      </c>
    </row>
    <row r="364" spans="1:10" ht="30">
      <c r="A364" s="64" t="s">
        <v>297</v>
      </c>
      <c r="B364" s="56" t="s">
        <v>287</v>
      </c>
      <c r="C364" s="56"/>
      <c r="D364" s="71"/>
      <c r="E364" s="71"/>
      <c r="F364" s="68">
        <f>SUM(F365)</f>
        <v>367.4</v>
      </c>
      <c r="I364" s="143">
        <f t="shared" si="9"/>
        <v>-367.4</v>
      </c>
      <c r="J364" s="143">
        <f t="shared" si="8"/>
        <v>-367.4</v>
      </c>
    </row>
    <row r="365" spans="1:10" ht="15">
      <c r="A365" s="64" t="s">
        <v>44</v>
      </c>
      <c r="B365" s="56" t="s">
        <v>287</v>
      </c>
      <c r="C365" s="56">
        <v>300</v>
      </c>
      <c r="D365" s="71" t="s">
        <v>33</v>
      </c>
      <c r="E365" s="71" t="s">
        <v>56</v>
      </c>
      <c r="F365" s="68">
        <v>367.4</v>
      </c>
      <c r="G365" s="131">
        <f>SUM(Ведомственная!G414)</f>
        <v>367.4</v>
      </c>
      <c r="I365" s="143">
        <f t="shared" si="9"/>
        <v>0</v>
      </c>
      <c r="J365" s="143">
        <f t="shared" si="8"/>
        <v>-367.4</v>
      </c>
    </row>
    <row r="366" spans="1:10" s="141" customFormat="1" ht="28.5">
      <c r="A366" s="172" t="s">
        <v>766</v>
      </c>
      <c r="B366" s="167" t="s">
        <v>365</v>
      </c>
      <c r="C366" s="167"/>
      <c r="D366" s="167"/>
      <c r="E366" s="167"/>
      <c r="F366" s="168">
        <f>SUM(F374)+F367</f>
        <v>10218.1</v>
      </c>
      <c r="G366" s="139"/>
      <c r="H366" s="150">
        <f>SUM(G367:G378)</f>
        <v>10218.1</v>
      </c>
      <c r="I366" s="140">
        <f t="shared" si="9"/>
        <v>-10218.1</v>
      </c>
      <c r="J366" s="140">
        <f t="shared" si="8"/>
        <v>0</v>
      </c>
    </row>
    <row r="367" spans="1:10" ht="30">
      <c r="A367" s="169" t="s">
        <v>329</v>
      </c>
      <c r="B367" s="179" t="s">
        <v>388</v>
      </c>
      <c r="C367" s="179"/>
      <c r="D367" s="179"/>
      <c r="E367" s="179"/>
      <c r="F367" s="180">
        <f>SUM(F368:F373)</f>
        <v>4398.6</v>
      </c>
      <c r="H367" s="131">
        <f>SUM(Ведомственная!G476+Ведомственная!G466+Ведомственная!G402+Ведомственная!G397+Ведомственная!G354+Ведомственная!G230+Ведомственная!G207)</f>
        <v>10218.1</v>
      </c>
      <c r="I367" s="143">
        <f t="shared" si="9"/>
        <v>-4398.6</v>
      </c>
      <c r="J367" s="143">
        <f t="shared" si="8"/>
        <v>5819.5</v>
      </c>
    </row>
    <row r="368" spans="1:10" ht="30">
      <c r="A368" s="169" t="s">
        <v>330</v>
      </c>
      <c r="B368" s="179" t="s">
        <v>388</v>
      </c>
      <c r="C368" s="179" t="s">
        <v>292</v>
      </c>
      <c r="D368" s="179" t="s">
        <v>15</v>
      </c>
      <c r="E368" s="179" t="s">
        <v>184</v>
      </c>
      <c r="F368" s="180">
        <v>1000</v>
      </c>
      <c r="G368" s="131">
        <f>SUM(Ведомственная!G209)</f>
        <v>1000</v>
      </c>
      <c r="I368" s="143"/>
      <c r="J368" s="143"/>
    </row>
    <row r="369" spans="1:10" ht="30">
      <c r="A369" s="169" t="s">
        <v>330</v>
      </c>
      <c r="B369" s="179" t="s">
        <v>388</v>
      </c>
      <c r="C369" s="179" t="s">
        <v>292</v>
      </c>
      <c r="D369" s="179" t="s">
        <v>180</v>
      </c>
      <c r="E369" s="179" t="s">
        <v>180</v>
      </c>
      <c r="F369" s="180">
        <v>1719.3</v>
      </c>
      <c r="G369" s="131">
        <f>SUM(Ведомственная!G356)</f>
        <v>1719.3</v>
      </c>
      <c r="I369" s="143">
        <f t="shared" si="9"/>
        <v>0</v>
      </c>
      <c r="J369" s="143">
        <f t="shared" si="8"/>
        <v>-1719.3</v>
      </c>
    </row>
    <row r="370" spans="1:10" ht="30">
      <c r="A370" s="169" t="s">
        <v>330</v>
      </c>
      <c r="B370" s="179" t="s">
        <v>388</v>
      </c>
      <c r="C370" s="179" t="s">
        <v>292</v>
      </c>
      <c r="D370" s="179" t="s">
        <v>119</v>
      </c>
      <c r="E370" s="179" t="s">
        <v>56</v>
      </c>
      <c r="F370" s="180">
        <v>300</v>
      </c>
      <c r="G370" s="131">
        <f>SUM(Ведомственная!G399)</f>
        <v>300</v>
      </c>
      <c r="I370" s="143"/>
      <c r="J370" s="143"/>
    </row>
    <row r="371" spans="1:10" ht="30">
      <c r="A371" s="169" t="s">
        <v>330</v>
      </c>
      <c r="B371" s="179" t="s">
        <v>388</v>
      </c>
      <c r="C371" s="179" t="s">
        <v>292</v>
      </c>
      <c r="D371" s="179" t="s">
        <v>17</v>
      </c>
      <c r="E371" s="179" t="s">
        <v>36</v>
      </c>
      <c r="F371" s="180">
        <v>700</v>
      </c>
      <c r="G371" s="131">
        <f>SUM(Ведомственная!G404)</f>
        <v>700</v>
      </c>
      <c r="I371" s="143"/>
      <c r="J371" s="143"/>
    </row>
    <row r="372" spans="1:10" ht="30">
      <c r="A372" s="169" t="s">
        <v>330</v>
      </c>
      <c r="B372" s="179" t="s">
        <v>388</v>
      </c>
      <c r="C372" s="179" t="s">
        <v>292</v>
      </c>
      <c r="D372" s="179" t="s">
        <v>181</v>
      </c>
      <c r="E372" s="179" t="s">
        <v>46</v>
      </c>
      <c r="F372" s="180">
        <v>654.3</v>
      </c>
      <c r="G372" s="131">
        <f>SUM(Ведомственная!G468)</f>
        <v>654.3</v>
      </c>
      <c r="I372" s="143">
        <f t="shared" si="9"/>
        <v>0</v>
      </c>
      <c r="J372" s="143">
        <f t="shared" si="8"/>
        <v>-654.3</v>
      </c>
    </row>
    <row r="373" spans="1:10" ht="30">
      <c r="A373" s="169" t="s">
        <v>330</v>
      </c>
      <c r="B373" s="179" t="s">
        <v>388</v>
      </c>
      <c r="C373" s="179" t="s">
        <v>292</v>
      </c>
      <c r="D373" s="179" t="s">
        <v>181</v>
      </c>
      <c r="E373" s="179" t="s">
        <v>180</v>
      </c>
      <c r="F373" s="180">
        <v>25</v>
      </c>
      <c r="G373" s="131">
        <f>SUM(Ведомственная!G478)</f>
        <v>25</v>
      </c>
      <c r="I373" s="143"/>
      <c r="J373" s="143"/>
    </row>
    <row r="374" spans="1:10" ht="30">
      <c r="A374" s="169" t="s">
        <v>767</v>
      </c>
      <c r="B374" s="170" t="s">
        <v>366</v>
      </c>
      <c r="C374" s="170"/>
      <c r="D374" s="170"/>
      <c r="E374" s="170"/>
      <c r="F374" s="171">
        <f>SUM(F375)</f>
        <v>5819.5</v>
      </c>
      <c r="I374" s="143">
        <f t="shared" si="9"/>
        <v>-5819.5</v>
      </c>
      <c r="J374" s="143">
        <f t="shared" si="8"/>
        <v>-5819.5</v>
      </c>
    </row>
    <row r="375" spans="1:10" ht="30">
      <c r="A375" s="169" t="s">
        <v>47</v>
      </c>
      <c r="B375" s="170" t="s">
        <v>367</v>
      </c>
      <c r="C375" s="170"/>
      <c r="D375" s="170"/>
      <c r="E375" s="170"/>
      <c r="F375" s="171">
        <f>SUM(F376:F378)</f>
        <v>5819.5</v>
      </c>
      <c r="I375" s="143">
        <f t="shared" si="9"/>
        <v>-5819.5</v>
      </c>
      <c r="J375" s="143">
        <f t="shared" si="8"/>
        <v>-5819.5</v>
      </c>
    </row>
    <row r="376" spans="1:10" ht="45">
      <c r="A376" s="169" t="s">
        <v>53</v>
      </c>
      <c r="B376" s="170" t="s">
        <v>367</v>
      </c>
      <c r="C376" s="170" t="s">
        <v>93</v>
      </c>
      <c r="D376" s="170" t="s">
        <v>15</v>
      </c>
      <c r="E376" s="170" t="s">
        <v>26</v>
      </c>
      <c r="F376" s="171">
        <v>4777.5</v>
      </c>
      <c r="G376" s="131">
        <f>SUM(Ведомственная!G233)</f>
        <v>4777.5</v>
      </c>
      <c r="I376" s="143">
        <f t="shared" si="9"/>
        <v>0</v>
      </c>
      <c r="J376" s="143">
        <f t="shared" si="8"/>
        <v>-4777.5</v>
      </c>
    </row>
    <row r="377" spans="1:10" ht="30">
      <c r="A377" s="169" t="s">
        <v>54</v>
      </c>
      <c r="B377" s="170" t="s">
        <v>367</v>
      </c>
      <c r="C377" s="170" t="s">
        <v>95</v>
      </c>
      <c r="D377" s="170" t="s">
        <v>15</v>
      </c>
      <c r="E377" s="170" t="s">
        <v>26</v>
      </c>
      <c r="F377" s="171">
        <v>1020.2</v>
      </c>
      <c r="G377" s="131">
        <f>SUM(Ведомственная!G234)</f>
        <v>1020.2</v>
      </c>
      <c r="I377" s="143">
        <f t="shared" si="9"/>
        <v>0</v>
      </c>
      <c r="J377" s="143">
        <f t="shared" si="8"/>
        <v>-1020.2</v>
      </c>
    </row>
    <row r="378" spans="1:10" ht="15">
      <c r="A378" s="169" t="s">
        <v>24</v>
      </c>
      <c r="B378" s="170" t="s">
        <v>367</v>
      </c>
      <c r="C378" s="170" t="s">
        <v>100</v>
      </c>
      <c r="D378" s="170" t="s">
        <v>15</v>
      </c>
      <c r="E378" s="170" t="s">
        <v>26</v>
      </c>
      <c r="F378" s="171">
        <v>21.8</v>
      </c>
      <c r="G378" s="131">
        <f>SUM(Ведомственная!G235)</f>
        <v>21.8</v>
      </c>
      <c r="I378" s="143">
        <f t="shared" si="9"/>
        <v>0</v>
      </c>
      <c r="J378" s="143">
        <f t="shared" si="8"/>
        <v>-21.8</v>
      </c>
    </row>
    <row r="379" spans="1:10" s="141" customFormat="1" ht="28.5">
      <c r="A379" s="59" t="s">
        <v>772</v>
      </c>
      <c r="B379" s="69" t="s">
        <v>283</v>
      </c>
      <c r="C379" s="69"/>
      <c r="D379" s="97"/>
      <c r="E379" s="97"/>
      <c r="F379" s="98">
        <f>SUM(F380+F386)</f>
        <v>6608.3</v>
      </c>
      <c r="G379" s="139"/>
      <c r="H379" s="150">
        <f>SUM(G382:G389)</f>
        <v>6608.3</v>
      </c>
      <c r="I379" s="140">
        <f t="shared" si="9"/>
        <v>-6608.3</v>
      </c>
      <c r="J379" s="140">
        <f t="shared" si="8"/>
        <v>0</v>
      </c>
    </row>
    <row r="380" spans="1:10" ht="14.25" customHeight="1">
      <c r="A380" s="64" t="s">
        <v>37</v>
      </c>
      <c r="B380" s="56" t="s">
        <v>294</v>
      </c>
      <c r="C380" s="56"/>
      <c r="D380" s="71"/>
      <c r="E380" s="71"/>
      <c r="F380" s="68">
        <f>SUM(F381)+F383</f>
        <v>1000</v>
      </c>
      <c r="H380" s="131">
        <f>SUM(Ведомственная!G368+Ведомственная!G374)</f>
        <v>6608.3</v>
      </c>
      <c r="I380" s="143">
        <f t="shared" si="9"/>
        <v>-1000</v>
      </c>
      <c r="J380" s="143">
        <f aca="true" t="shared" si="10" ref="J380:J456">SUM(H380-F380)</f>
        <v>5608.3</v>
      </c>
    </row>
    <row r="381" spans="1:10" ht="45" hidden="1">
      <c r="A381" s="64" t="s">
        <v>336</v>
      </c>
      <c r="B381" s="56" t="s">
        <v>337</v>
      </c>
      <c r="C381" s="56"/>
      <c r="D381" s="71"/>
      <c r="E381" s="71"/>
      <c r="F381" s="68">
        <f>SUM(F382)</f>
        <v>0</v>
      </c>
      <c r="I381" s="143">
        <f t="shared" si="9"/>
        <v>0</v>
      </c>
      <c r="J381" s="143">
        <f t="shared" si="10"/>
        <v>0</v>
      </c>
    </row>
    <row r="382" spans="1:10" ht="15" hidden="1">
      <c r="A382" s="64" t="s">
        <v>94</v>
      </c>
      <c r="B382" s="56" t="s">
        <v>337</v>
      </c>
      <c r="C382" s="71" t="s">
        <v>95</v>
      </c>
      <c r="D382" s="71"/>
      <c r="E382" s="71"/>
      <c r="F382" s="68"/>
      <c r="G382" s="131">
        <f>SUM(Ведомственная!G377)</f>
        <v>0</v>
      </c>
      <c r="I382" s="143">
        <f t="shared" si="9"/>
        <v>0</v>
      </c>
      <c r="J382" s="143">
        <f t="shared" si="10"/>
        <v>0</v>
      </c>
    </row>
    <row r="383" spans="1:10" ht="45">
      <c r="A383" s="64" t="s">
        <v>336</v>
      </c>
      <c r="B383" s="56" t="s">
        <v>337</v>
      </c>
      <c r="C383" s="56"/>
      <c r="D383" s="71"/>
      <c r="E383" s="71"/>
      <c r="F383" s="68">
        <f>SUM(F384:F385)</f>
        <v>1000</v>
      </c>
      <c r="I383" s="143">
        <f t="shared" si="9"/>
        <v>-1000</v>
      </c>
      <c r="J383" s="143">
        <f t="shared" si="10"/>
        <v>-1000</v>
      </c>
    </row>
    <row r="384" spans="1:10" ht="45">
      <c r="A384" s="64" t="s">
        <v>53</v>
      </c>
      <c r="B384" s="56" t="s">
        <v>337</v>
      </c>
      <c r="C384" s="56">
        <v>100</v>
      </c>
      <c r="D384" s="71" t="s">
        <v>80</v>
      </c>
      <c r="E384" s="71" t="s">
        <v>180</v>
      </c>
      <c r="F384" s="68">
        <v>10</v>
      </c>
      <c r="G384" s="131">
        <f>SUM(Ведомственная!G379)</f>
        <v>10</v>
      </c>
      <c r="I384" s="143">
        <f t="shared" si="9"/>
        <v>0</v>
      </c>
      <c r="J384" s="143">
        <f t="shared" si="10"/>
        <v>-10</v>
      </c>
    </row>
    <row r="385" spans="1:10" ht="30">
      <c r="A385" s="64" t="s">
        <v>54</v>
      </c>
      <c r="B385" s="56" t="s">
        <v>337</v>
      </c>
      <c r="C385" s="71" t="s">
        <v>95</v>
      </c>
      <c r="D385" s="71" t="s">
        <v>80</v>
      </c>
      <c r="E385" s="71" t="s">
        <v>180</v>
      </c>
      <c r="F385" s="68">
        <v>990</v>
      </c>
      <c r="G385" s="131">
        <f>SUM(Ведомственная!G380)</f>
        <v>990</v>
      </c>
      <c r="I385" s="143">
        <f t="shared" si="9"/>
        <v>0</v>
      </c>
      <c r="J385" s="143">
        <f t="shared" si="10"/>
        <v>-990</v>
      </c>
    </row>
    <row r="386" spans="1:10" ht="30">
      <c r="A386" s="64" t="s">
        <v>47</v>
      </c>
      <c r="B386" s="56" t="s">
        <v>284</v>
      </c>
      <c r="C386" s="56"/>
      <c r="D386" s="71"/>
      <c r="E386" s="71"/>
      <c r="F386" s="68">
        <f>SUM(F387:F389)</f>
        <v>5608.3</v>
      </c>
      <c r="I386" s="143">
        <f t="shared" si="9"/>
        <v>-5608.3</v>
      </c>
      <c r="J386" s="143">
        <f t="shared" si="10"/>
        <v>-5608.3</v>
      </c>
    </row>
    <row r="387" spans="1:10" ht="45">
      <c r="A387" s="64" t="s">
        <v>53</v>
      </c>
      <c r="B387" s="56" t="s">
        <v>284</v>
      </c>
      <c r="C387" s="71" t="s">
        <v>93</v>
      </c>
      <c r="D387" s="71" t="s">
        <v>80</v>
      </c>
      <c r="E387" s="71" t="s">
        <v>56</v>
      </c>
      <c r="F387" s="68">
        <v>4764.7</v>
      </c>
      <c r="G387" s="131">
        <f>SUM(Ведомственная!G370)</f>
        <v>4764.7</v>
      </c>
      <c r="I387" s="143">
        <f t="shared" si="9"/>
        <v>0</v>
      </c>
      <c r="J387" s="143">
        <f t="shared" si="10"/>
        <v>-4764.7</v>
      </c>
    </row>
    <row r="388" spans="1:10" ht="30">
      <c r="A388" s="64" t="s">
        <v>54</v>
      </c>
      <c r="B388" s="56" t="s">
        <v>284</v>
      </c>
      <c r="C388" s="71" t="s">
        <v>95</v>
      </c>
      <c r="D388" s="71" t="s">
        <v>80</v>
      </c>
      <c r="E388" s="71" t="s">
        <v>56</v>
      </c>
      <c r="F388" s="68">
        <v>788.8</v>
      </c>
      <c r="G388" s="131">
        <f>SUM(Ведомственная!G371)</f>
        <v>788.8</v>
      </c>
      <c r="I388" s="143">
        <f t="shared" si="9"/>
        <v>0</v>
      </c>
      <c r="J388" s="143">
        <f t="shared" si="10"/>
        <v>-788.8</v>
      </c>
    </row>
    <row r="389" spans="1:10" ht="15">
      <c r="A389" s="64" t="s">
        <v>24</v>
      </c>
      <c r="B389" s="56" t="s">
        <v>284</v>
      </c>
      <c r="C389" s="71" t="s">
        <v>100</v>
      </c>
      <c r="D389" s="71" t="s">
        <v>80</v>
      </c>
      <c r="E389" s="71" t="s">
        <v>56</v>
      </c>
      <c r="F389" s="68">
        <v>54.8</v>
      </c>
      <c r="G389" s="131">
        <f>SUM(Ведомственная!G372)</f>
        <v>54.8</v>
      </c>
      <c r="I389" s="143">
        <f t="shared" si="9"/>
        <v>0</v>
      </c>
      <c r="J389" s="143">
        <f t="shared" si="10"/>
        <v>-54.8</v>
      </c>
    </row>
    <row r="390" spans="1:10" s="141" customFormat="1" ht="42.75">
      <c r="A390" s="59" t="s">
        <v>755</v>
      </c>
      <c r="B390" s="69" t="s">
        <v>248</v>
      </c>
      <c r="C390" s="69"/>
      <c r="D390" s="97"/>
      <c r="E390" s="97"/>
      <c r="F390" s="98">
        <f>SUM(F391)+F403+F401</f>
        <v>25416.999999999996</v>
      </c>
      <c r="G390" s="139"/>
      <c r="H390" s="150">
        <f>SUM(G391:G407)</f>
        <v>25416.999999999996</v>
      </c>
      <c r="I390" s="140">
        <f t="shared" si="9"/>
        <v>-25416.999999999996</v>
      </c>
      <c r="J390" s="140">
        <f t="shared" si="10"/>
        <v>0</v>
      </c>
    </row>
    <row r="391" spans="1:10" ht="42" customHeight="1">
      <c r="A391" s="64" t="s">
        <v>249</v>
      </c>
      <c r="B391" s="56" t="s">
        <v>250</v>
      </c>
      <c r="C391" s="56"/>
      <c r="D391" s="71"/>
      <c r="E391" s="71"/>
      <c r="F391" s="68">
        <f>SUM(F394)+F392</f>
        <v>24625.6</v>
      </c>
      <c r="H391" s="131">
        <f>SUM(Ведомственная!G108+Ведомственная!G236+Ведомственная!G291)</f>
        <v>25416.999999999996</v>
      </c>
      <c r="I391" s="143">
        <f t="shared" si="9"/>
        <v>-24625.6</v>
      </c>
      <c r="J391" s="143">
        <f t="shared" si="10"/>
        <v>791.3999999999978</v>
      </c>
    </row>
    <row r="392" spans="1:10" ht="25.5" customHeight="1" hidden="1">
      <c r="A392" s="67" t="s">
        <v>593</v>
      </c>
      <c r="B392" s="56" t="s">
        <v>594</v>
      </c>
      <c r="C392" s="75"/>
      <c r="D392" s="89"/>
      <c r="E392" s="164"/>
      <c r="F392" s="180">
        <f>F393</f>
        <v>0</v>
      </c>
      <c r="I392" s="143">
        <f t="shared" si="9"/>
        <v>0</v>
      </c>
      <c r="J392" s="143">
        <f t="shared" si="10"/>
        <v>0</v>
      </c>
    </row>
    <row r="393" spans="1:10" ht="24.75" customHeight="1" hidden="1">
      <c r="A393" s="67" t="s">
        <v>330</v>
      </c>
      <c r="B393" s="56" t="s">
        <v>594</v>
      </c>
      <c r="C393" s="75" t="s">
        <v>292</v>
      </c>
      <c r="D393" s="71" t="s">
        <v>119</v>
      </c>
      <c r="E393" s="71" t="s">
        <v>36</v>
      </c>
      <c r="F393" s="180"/>
      <c r="G393" s="131">
        <f>Ведомственная!G386</f>
        <v>0</v>
      </c>
      <c r="I393" s="143">
        <f t="shared" si="9"/>
        <v>0</v>
      </c>
      <c r="J393" s="143"/>
    </row>
    <row r="394" spans="1:10" ht="30">
      <c r="A394" s="64" t="s">
        <v>82</v>
      </c>
      <c r="B394" s="56" t="s">
        <v>251</v>
      </c>
      <c r="C394" s="56"/>
      <c r="D394" s="71"/>
      <c r="E394" s="71"/>
      <c r="F394" s="68">
        <f>SUM(F395)</f>
        <v>24625.6</v>
      </c>
      <c r="I394" s="143">
        <f t="shared" si="9"/>
        <v>-24625.6</v>
      </c>
      <c r="J394" s="143">
        <f t="shared" si="10"/>
        <v>-24625.6</v>
      </c>
    </row>
    <row r="395" spans="1:10" ht="30">
      <c r="A395" s="64" t="s">
        <v>252</v>
      </c>
      <c r="B395" s="56" t="s">
        <v>253</v>
      </c>
      <c r="C395" s="56"/>
      <c r="D395" s="71"/>
      <c r="E395" s="71"/>
      <c r="F395" s="68">
        <f>SUM(F396:F400)</f>
        <v>24625.6</v>
      </c>
      <c r="I395" s="143">
        <f t="shared" si="9"/>
        <v>-24625.6</v>
      </c>
      <c r="J395" s="143">
        <f t="shared" si="10"/>
        <v>-24625.6</v>
      </c>
    </row>
    <row r="396" spans="1:10" ht="29.25" customHeight="1">
      <c r="A396" s="64" t="s">
        <v>54</v>
      </c>
      <c r="B396" s="56" t="s">
        <v>253</v>
      </c>
      <c r="C396" s="56">
        <v>200</v>
      </c>
      <c r="D396" s="71" t="s">
        <v>36</v>
      </c>
      <c r="E396" s="71">
        <v>13</v>
      </c>
      <c r="F396" s="68">
        <v>15719.3</v>
      </c>
      <c r="G396" s="131">
        <f>SUM(Ведомственная!G112)</f>
        <v>15719.3</v>
      </c>
      <c r="I396" s="143">
        <f t="shared" si="9"/>
        <v>0</v>
      </c>
      <c r="J396" s="143">
        <f t="shared" si="10"/>
        <v>-15719.3</v>
      </c>
    </row>
    <row r="397" spans="1:10" ht="27.75" customHeight="1">
      <c r="A397" s="64" t="s">
        <v>54</v>
      </c>
      <c r="B397" s="56" t="s">
        <v>253</v>
      </c>
      <c r="C397" s="56">
        <v>200</v>
      </c>
      <c r="D397" s="71" t="s">
        <v>180</v>
      </c>
      <c r="E397" s="71" t="s">
        <v>46</v>
      </c>
      <c r="F397" s="68">
        <f>5386.3-4115.8</f>
        <v>1270.5</v>
      </c>
      <c r="G397" s="131">
        <f>SUM(Ведомственная!G295)</f>
        <v>1270.5</v>
      </c>
      <c r="I397" s="143">
        <f t="shared" si="9"/>
        <v>0</v>
      </c>
      <c r="J397" s="143">
        <f t="shared" si="10"/>
        <v>-1270.5</v>
      </c>
    </row>
    <row r="398" spans="1:10" ht="27" customHeight="1" hidden="1">
      <c r="A398" s="64" t="s">
        <v>54</v>
      </c>
      <c r="B398" s="56" t="s">
        <v>253</v>
      </c>
      <c r="C398" s="56">
        <v>200</v>
      </c>
      <c r="D398" s="71" t="s">
        <v>119</v>
      </c>
      <c r="E398" s="71" t="s">
        <v>46</v>
      </c>
      <c r="F398" s="68"/>
      <c r="G398" s="131">
        <f>SUM(Ведомственная!G392)</f>
        <v>0</v>
      </c>
      <c r="I398" s="143">
        <f t="shared" si="9"/>
        <v>0</v>
      </c>
      <c r="J398" s="143">
        <f t="shared" si="10"/>
        <v>0</v>
      </c>
    </row>
    <row r="399" spans="1:10" ht="30">
      <c r="A399" s="67" t="s">
        <v>330</v>
      </c>
      <c r="B399" s="56" t="s">
        <v>253</v>
      </c>
      <c r="C399" s="56">
        <v>400</v>
      </c>
      <c r="D399" s="71" t="s">
        <v>180</v>
      </c>
      <c r="E399" s="71" t="s">
        <v>46</v>
      </c>
      <c r="F399" s="68">
        <f>3500+4115.8</f>
        <v>7615.8</v>
      </c>
      <c r="G399" s="131">
        <f>SUM(Ведомственная!G296)</f>
        <v>7615.8</v>
      </c>
      <c r="I399" s="143">
        <f t="shared" si="9"/>
        <v>0</v>
      </c>
      <c r="J399" s="143">
        <f t="shared" si="10"/>
        <v>-7615.8</v>
      </c>
    </row>
    <row r="400" spans="1:10" ht="15">
      <c r="A400" s="64" t="s">
        <v>24</v>
      </c>
      <c r="B400" s="56" t="s">
        <v>253</v>
      </c>
      <c r="C400" s="56">
        <v>800</v>
      </c>
      <c r="D400" s="71" t="s">
        <v>36</v>
      </c>
      <c r="E400" s="71">
        <v>13</v>
      </c>
      <c r="F400" s="68">
        <v>20</v>
      </c>
      <c r="G400" s="131">
        <f>SUM(Ведомственная!G113)</f>
        <v>20</v>
      </c>
      <c r="I400" s="143">
        <f t="shared" si="9"/>
        <v>0</v>
      </c>
      <c r="J400" s="143">
        <f t="shared" si="10"/>
        <v>-20</v>
      </c>
    </row>
    <row r="401" spans="1:10" ht="45">
      <c r="A401" s="64" t="s">
        <v>273</v>
      </c>
      <c r="B401" s="56" t="s">
        <v>274</v>
      </c>
      <c r="C401" s="71"/>
      <c r="D401" s="71"/>
      <c r="E401" s="71"/>
      <c r="F401" s="68">
        <f>SUM(F402)</f>
        <v>622.6</v>
      </c>
      <c r="I401" s="143">
        <f t="shared" si="9"/>
        <v>-622.6</v>
      </c>
      <c r="J401" s="143">
        <f t="shared" si="10"/>
        <v>-622.6</v>
      </c>
    </row>
    <row r="402" spans="1:10" ht="30">
      <c r="A402" s="64" t="s">
        <v>54</v>
      </c>
      <c r="B402" s="56" t="s">
        <v>274</v>
      </c>
      <c r="C402" s="71" t="s">
        <v>95</v>
      </c>
      <c r="D402" s="71" t="s">
        <v>15</v>
      </c>
      <c r="E402" s="71" t="s">
        <v>26</v>
      </c>
      <c r="F402" s="68">
        <v>622.6</v>
      </c>
      <c r="G402" s="131">
        <f>SUM(Ведомственная!G238)</f>
        <v>622.6</v>
      </c>
      <c r="I402" s="143">
        <f t="shared" si="9"/>
        <v>0</v>
      </c>
      <c r="J402" s="143">
        <f t="shared" si="10"/>
        <v>-622.6</v>
      </c>
    </row>
    <row r="403" spans="1:10" ht="30">
      <c r="A403" s="64" t="s">
        <v>254</v>
      </c>
      <c r="B403" s="56" t="s">
        <v>255</v>
      </c>
      <c r="C403" s="56"/>
      <c r="D403" s="71"/>
      <c r="E403" s="71"/>
      <c r="F403" s="68">
        <f>SUM(F404)</f>
        <v>168.8</v>
      </c>
      <c r="I403" s="143">
        <f t="shared" si="9"/>
        <v>-168.8</v>
      </c>
      <c r="J403" s="143">
        <f t="shared" si="10"/>
        <v>-168.8</v>
      </c>
    </row>
    <row r="404" spans="1:10" ht="30">
      <c r="A404" s="64" t="s">
        <v>82</v>
      </c>
      <c r="B404" s="56" t="s">
        <v>256</v>
      </c>
      <c r="C404" s="56"/>
      <c r="D404" s="71"/>
      <c r="E404" s="71"/>
      <c r="F404" s="68">
        <f>SUM(F405)</f>
        <v>168.8</v>
      </c>
      <c r="I404" s="143">
        <f t="shared" si="9"/>
        <v>-168.8</v>
      </c>
      <c r="J404" s="143">
        <f t="shared" si="10"/>
        <v>-168.8</v>
      </c>
    </row>
    <row r="405" spans="1:10" ht="30">
      <c r="A405" s="64" t="s">
        <v>252</v>
      </c>
      <c r="B405" s="56" t="s">
        <v>257</v>
      </c>
      <c r="C405" s="56"/>
      <c r="D405" s="71"/>
      <c r="E405" s="71"/>
      <c r="F405" s="68">
        <f>SUM(F406:F407)</f>
        <v>168.8</v>
      </c>
      <c r="I405" s="143">
        <f t="shared" si="9"/>
        <v>-168.8</v>
      </c>
      <c r="J405" s="143">
        <f t="shared" si="10"/>
        <v>-168.8</v>
      </c>
    </row>
    <row r="406" spans="1:10" ht="28.5" customHeight="1">
      <c r="A406" s="64" t="s">
        <v>54</v>
      </c>
      <c r="B406" s="56" t="s">
        <v>257</v>
      </c>
      <c r="C406" s="56">
        <v>200</v>
      </c>
      <c r="D406" s="71" t="s">
        <v>36</v>
      </c>
      <c r="E406" s="71">
        <v>13</v>
      </c>
      <c r="F406" s="68">
        <v>168.8</v>
      </c>
      <c r="G406" s="131">
        <f>SUM(Ведомственная!G117)</f>
        <v>168.8</v>
      </c>
      <c r="I406" s="143">
        <f t="shared" si="9"/>
        <v>0</v>
      </c>
      <c r="J406" s="143">
        <f t="shared" si="10"/>
        <v>-168.8</v>
      </c>
    </row>
    <row r="407" spans="1:10" ht="15" hidden="1">
      <c r="A407" s="64" t="s">
        <v>24</v>
      </c>
      <c r="B407" s="56" t="s">
        <v>257</v>
      </c>
      <c r="C407" s="56">
        <v>800</v>
      </c>
      <c r="D407" s="71" t="s">
        <v>36</v>
      </c>
      <c r="E407" s="71">
        <v>13</v>
      </c>
      <c r="F407" s="68"/>
      <c r="G407" s="131">
        <f>SUM(Ведомственная!G118)</f>
        <v>0</v>
      </c>
      <c r="I407" s="143">
        <f t="shared" si="9"/>
        <v>0</v>
      </c>
      <c r="J407" s="143">
        <f t="shared" si="10"/>
        <v>0</v>
      </c>
    </row>
    <row r="408" spans="1:10" s="141" customFormat="1" ht="29.25" customHeight="1">
      <c r="A408" s="59" t="s">
        <v>771</v>
      </c>
      <c r="B408" s="69" t="s">
        <v>277</v>
      </c>
      <c r="C408" s="97"/>
      <c r="D408" s="97"/>
      <c r="E408" s="97"/>
      <c r="F408" s="98">
        <f>SUM(F409)+F413+F415</f>
        <v>50370.5</v>
      </c>
      <c r="G408" s="139"/>
      <c r="H408" s="150">
        <f>SUM(G409:G420)</f>
        <v>50370.5</v>
      </c>
      <c r="I408" s="140">
        <f t="shared" si="9"/>
        <v>-50370.5</v>
      </c>
      <c r="J408" s="140">
        <f t="shared" si="10"/>
        <v>0</v>
      </c>
    </row>
    <row r="409" spans="1:10" ht="30" hidden="1">
      <c r="A409" s="64" t="s">
        <v>278</v>
      </c>
      <c r="B409" s="56" t="s">
        <v>280</v>
      </c>
      <c r="C409" s="71"/>
      <c r="D409" s="71"/>
      <c r="E409" s="71"/>
      <c r="F409" s="68">
        <f>SUM(F411)</f>
        <v>0</v>
      </c>
      <c r="H409" s="131">
        <f>SUM(Ведомственная!G423)</f>
        <v>50370.5</v>
      </c>
      <c r="I409" s="143">
        <f t="shared" si="9"/>
        <v>0</v>
      </c>
      <c r="J409" s="143">
        <f t="shared" si="10"/>
        <v>50370.5</v>
      </c>
    </row>
    <row r="410" spans="1:10" ht="15" hidden="1">
      <c r="A410" s="64" t="s">
        <v>94</v>
      </c>
      <c r="B410" s="56" t="s">
        <v>280</v>
      </c>
      <c r="C410" s="71" t="s">
        <v>95</v>
      </c>
      <c r="D410" s="71"/>
      <c r="E410" s="71"/>
      <c r="F410" s="68">
        <v>0</v>
      </c>
      <c r="G410" s="131">
        <f>SUM(Ведомственная!G265)</f>
        <v>0</v>
      </c>
      <c r="I410" s="143">
        <f t="shared" si="9"/>
        <v>0</v>
      </c>
      <c r="J410" s="143">
        <f t="shared" si="10"/>
        <v>0</v>
      </c>
    </row>
    <row r="411" spans="1:10" ht="30" hidden="1">
      <c r="A411" s="67" t="s">
        <v>494</v>
      </c>
      <c r="B411" s="75" t="s">
        <v>495</v>
      </c>
      <c r="C411" s="75"/>
      <c r="D411" s="75"/>
      <c r="E411" s="75"/>
      <c r="F411" s="89">
        <f>SUM(F412)</f>
        <v>0</v>
      </c>
      <c r="I411" s="143">
        <f t="shared" si="9"/>
        <v>0</v>
      </c>
      <c r="J411" s="143">
        <f t="shared" si="10"/>
        <v>0</v>
      </c>
    </row>
    <row r="412" spans="1:10" ht="30" hidden="1">
      <c r="A412" s="67" t="s">
        <v>330</v>
      </c>
      <c r="B412" s="75" t="s">
        <v>495</v>
      </c>
      <c r="C412" s="75" t="s">
        <v>292</v>
      </c>
      <c r="D412" s="75" t="s">
        <v>180</v>
      </c>
      <c r="E412" s="75" t="s">
        <v>180</v>
      </c>
      <c r="F412" s="89"/>
      <c r="G412" s="131">
        <f>SUM(Ведомственная!G360)</f>
        <v>0</v>
      </c>
      <c r="I412" s="143">
        <f t="shared" si="9"/>
        <v>0</v>
      </c>
      <c r="J412" s="143">
        <f t="shared" si="10"/>
        <v>0</v>
      </c>
    </row>
    <row r="413" spans="1:10" ht="75" hidden="1">
      <c r="A413" s="64" t="s">
        <v>288</v>
      </c>
      <c r="B413" s="56" t="s">
        <v>289</v>
      </c>
      <c r="C413" s="56"/>
      <c r="D413" s="71"/>
      <c r="E413" s="71"/>
      <c r="F413" s="68">
        <f>SUM(F414)</f>
        <v>0</v>
      </c>
      <c r="I413" s="143">
        <f t="shared" si="9"/>
        <v>0</v>
      </c>
      <c r="J413" s="143">
        <f t="shared" si="10"/>
        <v>0</v>
      </c>
    </row>
    <row r="414" spans="1:10" ht="30" hidden="1">
      <c r="A414" s="67" t="s">
        <v>330</v>
      </c>
      <c r="B414" s="56" t="s">
        <v>289</v>
      </c>
      <c r="C414" s="56">
        <v>400</v>
      </c>
      <c r="D414" s="71" t="s">
        <v>33</v>
      </c>
      <c r="E414" s="71" t="s">
        <v>80</v>
      </c>
      <c r="F414" s="68"/>
      <c r="G414" s="131">
        <f>SUM(Ведомственная!G433)</f>
        <v>0</v>
      </c>
      <c r="I414" s="143">
        <f t="shared" si="9"/>
        <v>0</v>
      </c>
      <c r="J414" s="143">
        <f t="shared" si="10"/>
        <v>0</v>
      </c>
    </row>
    <row r="415" spans="1:10" ht="60">
      <c r="A415" s="64" t="s">
        <v>486</v>
      </c>
      <c r="B415" s="56" t="s">
        <v>490</v>
      </c>
      <c r="C415" s="56"/>
      <c r="D415" s="71"/>
      <c r="E415" s="71"/>
      <c r="F415" s="68">
        <f>SUM(F416)</f>
        <v>50370.5</v>
      </c>
      <c r="I415" s="143">
        <f t="shared" si="9"/>
        <v>-50370.5</v>
      </c>
      <c r="J415" s="143">
        <f t="shared" si="10"/>
        <v>-50370.5</v>
      </c>
    </row>
    <row r="416" spans="1:10" ht="90">
      <c r="A416" s="64" t="s">
        <v>485</v>
      </c>
      <c r="B416" s="56" t="s">
        <v>491</v>
      </c>
      <c r="C416" s="56"/>
      <c r="D416" s="71"/>
      <c r="E416" s="71"/>
      <c r="F416" s="68">
        <f>SUM(F417+F419)</f>
        <v>50370.5</v>
      </c>
      <c r="I416" s="143">
        <f t="shared" si="9"/>
        <v>-50370.5</v>
      </c>
      <c r="J416" s="143">
        <f t="shared" si="10"/>
        <v>-50370.5</v>
      </c>
    </row>
    <row r="417" spans="1:10" ht="60">
      <c r="A417" s="67" t="s">
        <v>290</v>
      </c>
      <c r="B417" s="56" t="s">
        <v>492</v>
      </c>
      <c r="C417" s="56"/>
      <c r="D417" s="71"/>
      <c r="E417" s="71"/>
      <c r="F417" s="68">
        <f>SUM(F418)</f>
        <v>21106.5</v>
      </c>
      <c r="I417" s="143">
        <f t="shared" si="9"/>
        <v>-21106.5</v>
      </c>
      <c r="J417" s="143">
        <f t="shared" si="10"/>
        <v>-21106.5</v>
      </c>
    </row>
    <row r="418" spans="1:10" ht="30">
      <c r="A418" s="64" t="s">
        <v>291</v>
      </c>
      <c r="B418" s="56" t="s">
        <v>492</v>
      </c>
      <c r="C418" s="56">
        <v>400</v>
      </c>
      <c r="D418" s="71" t="s">
        <v>33</v>
      </c>
      <c r="E418" s="71" t="s">
        <v>15</v>
      </c>
      <c r="F418" s="68">
        <v>21106.5</v>
      </c>
      <c r="G418" s="131">
        <f>SUM(Ведомственная!G427)</f>
        <v>21106.5</v>
      </c>
      <c r="I418" s="143">
        <f t="shared" si="9"/>
        <v>0</v>
      </c>
      <c r="J418" s="143">
        <f t="shared" si="10"/>
        <v>-21106.5</v>
      </c>
    </row>
    <row r="419" spans="1:10" ht="45">
      <c r="A419" s="64" t="s">
        <v>293</v>
      </c>
      <c r="B419" s="71" t="s">
        <v>592</v>
      </c>
      <c r="C419" s="56"/>
      <c r="D419" s="71"/>
      <c r="E419" s="71"/>
      <c r="F419" s="68">
        <f>SUM(F420)</f>
        <v>29264</v>
      </c>
      <c r="I419" s="143">
        <f t="shared" si="9"/>
        <v>-29264</v>
      </c>
      <c r="J419" s="143">
        <f t="shared" si="10"/>
        <v>-29264</v>
      </c>
    </row>
    <row r="420" spans="1:10" ht="30">
      <c r="A420" s="64" t="s">
        <v>291</v>
      </c>
      <c r="B420" s="71" t="s">
        <v>592</v>
      </c>
      <c r="C420" s="71" t="s">
        <v>292</v>
      </c>
      <c r="D420" s="71" t="s">
        <v>33</v>
      </c>
      <c r="E420" s="71" t="s">
        <v>15</v>
      </c>
      <c r="F420" s="68">
        <v>29264</v>
      </c>
      <c r="G420" s="131">
        <f>SUM(Ведомственная!G429)</f>
        <v>29264</v>
      </c>
      <c r="I420" s="143">
        <f t="shared" si="9"/>
        <v>0</v>
      </c>
      <c r="J420" s="143">
        <f t="shared" si="10"/>
        <v>-29264</v>
      </c>
    </row>
    <row r="421" spans="1:10" s="141" customFormat="1" ht="28.5">
      <c r="A421" s="145" t="s">
        <v>782</v>
      </c>
      <c r="B421" s="181" t="s">
        <v>259</v>
      </c>
      <c r="C421" s="181"/>
      <c r="D421" s="181"/>
      <c r="E421" s="181"/>
      <c r="F421" s="157">
        <f>F422</f>
        <v>78</v>
      </c>
      <c r="G421" s="139"/>
      <c r="H421" s="150">
        <f>SUM(G422:G424)</f>
        <v>78</v>
      </c>
      <c r="I421" s="140">
        <f t="shared" si="9"/>
        <v>-78</v>
      </c>
      <c r="J421" s="140">
        <f t="shared" si="10"/>
        <v>0</v>
      </c>
    </row>
    <row r="422" spans="1:10" ht="15">
      <c r="A422" s="77" t="s">
        <v>37</v>
      </c>
      <c r="B422" s="101" t="s">
        <v>446</v>
      </c>
      <c r="C422" s="101"/>
      <c r="D422" s="101"/>
      <c r="E422" s="101"/>
      <c r="F422" s="76">
        <f>F423</f>
        <v>78</v>
      </c>
      <c r="H422" s="131">
        <f>SUM(Ведомственная!G972)</f>
        <v>78</v>
      </c>
      <c r="I422" s="143">
        <f t="shared" si="9"/>
        <v>-78</v>
      </c>
      <c r="J422" s="143">
        <f t="shared" si="10"/>
        <v>0</v>
      </c>
    </row>
    <row r="423" spans="1:10" ht="15">
      <c r="A423" s="182" t="s">
        <v>161</v>
      </c>
      <c r="B423" s="101" t="s">
        <v>447</v>
      </c>
      <c r="C423" s="101"/>
      <c r="D423" s="101"/>
      <c r="E423" s="101"/>
      <c r="F423" s="76">
        <f>F424</f>
        <v>78</v>
      </c>
      <c r="I423" s="143">
        <f t="shared" si="9"/>
        <v>-78</v>
      </c>
      <c r="J423" s="143">
        <f t="shared" si="10"/>
        <v>-78</v>
      </c>
    </row>
    <row r="424" spans="1:10" ht="30">
      <c r="A424" s="77" t="s">
        <v>54</v>
      </c>
      <c r="B424" s="101" t="s">
        <v>447</v>
      </c>
      <c r="C424" s="101" t="s">
        <v>95</v>
      </c>
      <c r="D424" s="101" t="s">
        <v>119</v>
      </c>
      <c r="E424" s="101" t="s">
        <v>119</v>
      </c>
      <c r="F424" s="76">
        <v>78</v>
      </c>
      <c r="G424" s="131">
        <f>SUM(Ведомственная!G974)</f>
        <v>78</v>
      </c>
      <c r="I424" s="143">
        <f t="shared" si="9"/>
        <v>0</v>
      </c>
      <c r="J424" s="143">
        <f t="shared" si="10"/>
        <v>-78</v>
      </c>
    </row>
    <row r="425" spans="1:10" ht="42.75">
      <c r="A425" s="145" t="s">
        <v>783</v>
      </c>
      <c r="B425" s="181" t="s">
        <v>448</v>
      </c>
      <c r="C425" s="181"/>
      <c r="D425" s="181"/>
      <c r="E425" s="181"/>
      <c r="F425" s="157">
        <f>F426</f>
        <v>78.5</v>
      </c>
      <c r="H425" s="153">
        <f>SUM(G426:G428)</f>
        <v>78.5</v>
      </c>
      <c r="I425" s="143">
        <f t="shared" si="9"/>
        <v>-78.5</v>
      </c>
      <c r="J425" s="143">
        <f t="shared" si="10"/>
        <v>0</v>
      </c>
    </row>
    <row r="426" spans="1:10" ht="15">
      <c r="A426" s="77" t="s">
        <v>37</v>
      </c>
      <c r="B426" s="101" t="s">
        <v>449</v>
      </c>
      <c r="C426" s="101"/>
      <c r="D426" s="101"/>
      <c r="E426" s="101"/>
      <c r="F426" s="76">
        <f>F427</f>
        <v>78.5</v>
      </c>
      <c r="H426" s="131">
        <f>SUM(Ведомственная!G975)</f>
        <v>78.5</v>
      </c>
      <c r="I426" s="143">
        <f aca="true" t="shared" si="11" ref="I426:I496">G426-F426</f>
        <v>-78.5</v>
      </c>
      <c r="J426" s="143">
        <f t="shared" si="10"/>
        <v>0</v>
      </c>
    </row>
    <row r="427" spans="1:10" ht="15">
      <c r="A427" s="182" t="s">
        <v>161</v>
      </c>
      <c r="B427" s="101" t="s">
        <v>450</v>
      </c>
      <c r="C427" s="101"/>
      <c r="D427" s="101"/>
      <c r="E427" s="101"/>
      <c r="F427" s="76">
        <f>F428</f>
        <v>78.5</v>
      </c>
      <c r="I427" s="143">
        <f t="shared" si="11"/>
        <v>-78.5</v>
      </c>
      <c r="J427" s="143">
        <f t="shared" si="10"/>
        <v>-78.5</v>
      </c>
    </row>
    <row r="428" spans="1:10" ht="30">
      <c r="A428" s="77" t="s">
        <v>54</v>
      </c>
      <c r="B428" s="101" t="s">
        <v>450</v>
      </c>
      <c r="C428" s="101" t="s">
        <v>95</v>
      </c>
      <c r="D428" s="101" t="s">
        <v>119</v>
      </c>
      <c r="E428" s="101" t="s">
        <v>119</v>
      </c>
      <c r="F428" s="76">
        <v>78.5</v>
      </c>
      <c r="G428" s="131">
        <f>SUM(Ведомственная!G977)</f>
        <v>78.5</v>
      </c>
      <c r="I428" s="143">
        <f t="shared" si="11"/>
        <v>0</v>
      </c>
      <c r="J428" s="143">
        <f t="shared" si="10"/>
        <v>-78.5</v>
      </c>
    </row>
    <row r="429" spans="1:10" ht="28.5">
      <c r="A429" s="145" t="s">
        <v>784</v>
      </c>
      <c r="B429" s="105" t="s">
        <v>121</v>
      </c>
      <c r="C429" s="105"/>
      <c r="D429" s="105"/>
      <c r="E429" s="105"/>
      <c r="F429" s="149">
        <f>F430+F443+F451+F457+F465+F474+F479+F513</f>
        <v>228882.59999999995</v>
      </c>
      <c r="H429" s="153">
        <f>SUM(G433:G518)</f>
        <v>228882.59999999998</v>
      </c>
      <c r="I429" s="143">
        <f t="shared" si="11"/>
        <v>-228882.59999999995</v>
      </c>
      <c r="J429" s="143">
        <f t="shared" si="10"/>
        <v>2.9103830456733704E-11</v>
      </c>
    </row>
    <row r="430" spans="1:10" ht="15">
      <c r="A430" s="77" t="s">
        <v>131</v>
      </c>
      <c r="B430" s="95" t="s">
        <v>132</v>
      </c>
      <c r="C430" s="95"/>
      <c r="D430" s="95"/>
      <c r="E430" s="95"/>
      <c r="F430" s="96">
        <f>F431+F438+F434</f>
        <v>71593.9</v>
      </c>
      <c r="H430" s="131">
        <f>SUM(Ведомственная!G1071+Ведомственная!G1097+Ведомственная!G1145)</f>
        <v>228882.59999999998</v>
      </c>
      <c r="I430" s="143">
        <f t="shared" si="11"/>
        <v>-71593.9</v>
      </c>
      <c r="J430" s="143">
        <f t="shared" si="10"/>
        <v>157288.69999999998</v>
      </c>
    </row>
    <row r="431" spans="1:10" ht="45">
      <c r="A431" s="77" t="s">
        <v>28</v>
      </c>
      <c r="B431" s="95" t="s">
        <v>133</v>
      </c>
      <c r="C431" s="95"/>
      <c r="D431" s="95"/>
      <c r="E431" s="95"/>
      <c r="F431" s="96">
        <f>F432</f>
        <v>44141.5</v>
      </c>
      <c r="I431" s="143">
        <f t="shared" si="11"/>
        <v>-44141.5</v>
      </c>
      <c r="J431" s="143">
        <f t="shared" si="10"/>
        <v>-44141.5</v>
      </c>
    </row>
    <row r="432" spans="1:10" ht="15">
      <c r="A432" s="77" t="s">
        <v>134</v>
      </c>
      <c r="B432" s="95" t="s">
        <v>135</v>
      </c>
      <c r="C432" s="95"/>
      <c r="D432" s="95"/>
      <c r="E432" s="95"/>
      <c r="F432" s="96">
        <f>F433</f>
        <v>44141.5</v>
      </c>
      <c r="I432" s="143">
        <f t="shared" si="11"/>
        <v>-44141.5</v>
      </c>
      <c r="J432" s="143">
        <f t="shared" si="10"/>
        <v>-44141.5</v>
      </c>
    </row>
    <row r="433" spans="1:10" ht="30">
      <c r="A433" s="77" t="s">
        <v>127</v>
      </c>
      <c r="B433" s="95" t="s">
        <v>135</v>
      </c>
      <c r="C433" s="95" t="s">
        <v>128</v>
      </c>
      <c r="D433" s="95" t="s">
        <v>17</v>
      </c>
      <c r="E433" s="95" t="s">
        <v>36</v>
      </c>
      <c r="F433" s="96">
        <v>44141.5</v>
      </c>
      <c r="G433" s="131">
        <f>SUM(Ведомственная!G1101)</f>
        <v>44141.5</v>
      </c>
      <c r="I433" s="143">
        <f t="shared" si="11"/>
        <v>0</v>
      </c>
      <c r="J433" s="143">
        <f t="shared" si="10"/>
        <v>-44141.5</v>
      </c>
    </row>
    <row r="434" spans="1:10" ht="15">
      <c r="A434" s="77" t="s">
        <v>159</v>
      </c>
      <c r="B434" s="112" t="s">
        <v>1278</v>
      </c>
      <c r="C434" s="95"/>
      <c r="D434" s="95"/>
      <c r="E434" s="95"/>
      <c r="F434" s="96">
        <f>SUM(F435)</f>
        <v>144.9</v>
      </c>
      <c r="I434" s="143"/>
      <c r="J434" s="143"/>
    </row>
    <row r="435" spans="1:10" ht="15">
      <c r="A435" s="64" t="s">
        <v>134</v>
      </c>
      <c r="B435" s="112" t="s">
        <v>1279</v>
      </c>
      <c r="C435" s="95"/>
      <c r="D435" s="95"/>
      <c r="E435" s="95"/>
      <c r="F435" s="96">
        <f>SUM(F436)</f>
        <v>144.9</v>
      </c>
      <c r="I435" s="143"/>
      <c r="J435" s="143"/>
    </row>
    <row r="436" spans="1:10" ht="15">
      <c r="A436" s="77" t="s">
        <v>422</v>
      </c>
      <c r="B436" s="112" t="s">
        <v>1280</v>
      </c>
      <c r="C436" s="95"/>
      <c r="D436" s="95"/>
      <c r="E436" s="95"/>
      <c r="F436" s="96">
        <f>SUM(F437)</f>
        <v>144.9</v>
      </c>
      <c r="I436" s="143"/>
      <c r="J436" s="143"/>
    </row>
    <row r="437" spans="1:10" ht="30">
      <c r="A437" s="77" t="s">
        <v>74</v>
      </c>
      <c r="B437" s="112" t="s">
        <v>1280</v>
      </c>
      <c r="C437" s="95" t="s">
        <v>128</v>
      </c>
      <c r="D437" s="95" t="s">
        <v>17</v>
      </c>
      <c r="E437" s="95" t="s">
        <v>36</v>
      </c>
      <c r="F437" s="96">
        <v>144.9</v>
      </c>
      <c r="G437" s="131">
        <f>SUM(Ведомственная!G1105)</f>
        <v>144.9</v>
      </c>
      <c r="I437" s="143"/>
      <c r="J437" s="143"/>
    </row>
    <row r="438" spans="1:10" ht="30">
      <c r="A438" s="77" t="s">
        <v>47</v>
      </c>
      <c r="B438" s="95" t="s">
        <v>136</v>
      </c>
      <c r="C438" s="95"/>
      <c r="D438" s="95"/>
      <c r="E438" s="95"/>
      <c r="F438" s="96">
        <f>F439</f>
        <v>27307.5</v>
      </c>
      <c r="I438" s="143">
        <f t="shared" si="11"/>
        <v>-27307.5</v>
      </c>
      <c r="J438" s="143">
        <f t="shared" si="10"/>
        <v>-27307.5</v>
      </c>
    </row>
    <row r="439" spans="1:10" ht="15">
      <c r="A439" s="77" t="s">
        <v>134</v>
      </c>
      <c r="B439" s="95" t="s">
        <v>137</v>
      </c>
      <c r="C439" s="95"/>
      <c r="D439" s="95"/>
      <c r="E439" s="95"/>
      <c r="F439" s="96">
        <f>F440+F441+F442</f>
        <v>27307.5</v>
      </c>
      <c r="I439" s="143">
        <f t="shared" si="11"/>
        <v>-27307.5</v>
      </c>
      <c r="J439" s="143">
        <f t="shared" si="10"/>
        <v>-27307.5</v>
      </c>
    </row>
    <row r="440" spans="1:10" ht="60">
      <c r="A440" s="77" t="s">
        <v>138</v>
      </c>
      <c r="B440" s="95" t="s">
        <v>137</v>
      </c>
      <c r="C440" s="95" t="s">
        <v>93</v>
      </c>
      <c r="D440" s="95" t="s">
        <v>17</v>
      </c>
      <c r="E440" s="95" t="s">
        <v>36</v>
      </c>
      <c r="F440" s="96">
        <v>23185.4</v>
      </c>
      <c r="G440" s="131">
        <f>SUM(Ведомственная!G1108)</f>
        <v>23185.4</v>
      </c>
      <c r="I440" s="143">
        <f t="shared" si="11"/>
        <v>0</v>
      </c>
      <c r="J440" s="143">
        <f t="shared" si="10"/>
        <v>-23185.4</v>
      </c>
    </row>
    <row r="441" spans="1:10" ht="30">
      <c r="A441" s="77" t="s">
        <v>54</v>
      </c>
      <c r="B441" s="95" t="s">
        <v>137</v>
      </c>
      <c r="C441" s="95" t="s">
        <v>95</v>
      </c>
      <c r="D441" s="95" t="s">
        <v>17</v>
      </c>
      <c r="E441" s="95" t="s">
        <v>36</v>
      </c>
      <c r="F441" s="76">
        <v>3847</v>
      </c>
      <c r="G441" s="165">
        <f>SUM(Ведомственная!G1109)</f>
        <v>3847</v>
      </c>
      <c r="I441" s="143">
        <f t="shared" si="11"/>
        <v>0</v>
      </c>
      <c r="J441" s="143">
        <f t="shared" si="10"/>
        <v>-3847</v>
      </c>
    </row>
    <row r="442" spans="1:10" ht="15">
      <c r="A442" s="77" t="s">
        <v>24</v>
      </c>
      <c r="B442" s="95" t="s">
        <v>137</v>
      </c>
      <c r="C442" s="95" t="s">
        <v>100</v>
      </c>
      <c r="D442" s="95" t="s">
        <v>17</v>
      </c>
      <c r="E442" s="95" t="s">
        <v>36</v>
      </c>
      <c r="F442" s="96">
        <v>275.1</v>
      </c>
      <c r="G442" s="131">
        <f>SUM(Ведомственная!G1110)</f>
        <v>275.1</v>
      </c>
      <c r="I442" s="143">
        <f t="shared" si="11"/>
        <v>0</v>
      </c>
      <c r="J442" s="143">
        <f t="shared" si="10"/>
        <v>-275.1</v>
      </c>
    </row>
    <row r="443" spans="1:10" ht="15">
      <c r="A443" s="77" t="s">
        <v>122</v>
      </c>
      <c r="B443" s="95" t="s">
        <v>123</v>
      </c>
      <c r="C443" s="95"/>
      <c r="D443" s="95"/>
      <c r="E443" s="95"/>
      <c r="F443" s="96">
        <f>F444+F447</f>
        <v>76748.5</v>
      </c>
      <c r="I443" s="143">
        <f t="shared" si="11"/>
        <v>-76748.5</v>
      </c>
      <c r="J443" s="143">
        <f t="shared" si="10"/>
        <v>-76748.5</v>
      </c>
    </row>
    <row r="444" spans="1:10" ht="45">
      <c r="A444" s="77" t="s">
        <v>28</v>
      </c>
      <c r="B444" s="95" t="s">
        <v>124</v>
      </c>
      <c r="C444" s="95"/>
      <c r="D444" s="95"/>
      <c r="E444" s="95"/>
      <c r="F444" s="96">
        <f>F445</f>
        <v>76572.4</v>
      </c>
      <c r="I444" s="143">
        <f t="shared" si="11"/>
        <v>-76572.4</v>
      </c>
      <c r="J444" s="143">
        <f t="shared" si="10"/>
        <v>-76572.4</v>
      </c>
    </row>
    <row r="445" spans="1:10" ht="15">
      <c r="A445" s="77" t="s">
        <v>125</v>
      </c>
      <c r="B445" s="95" t="s">
        <v>126</v>
      </c>
      <c r="C445" s="95"/>
      <c r="D445" s="95"/>
      <c r="E445" s="95"/>
      <c r="F445" s="96">
        <f>F446</f>
        <v>76572.4</v>
      </c>
      <c r="I445" s="143">
        <f t="shared" si="11"/>
        <v>-76572.4</v>
      </c>
      <c r="J445" s="143">
        <f t="shared" si="10"/>
        <v>-76572.4</v>
      </c>
    </row>
    <row r="446" spans="1:10" ht="30">
      <c r="A446" s="77" t="s">
        <v>127</v>
      </c>
      <c r="B446" s="95" t="s">
        <v>126</v>
      </c>
      <c r="C446" s="95" t="s">
        <v>128</v>
      </c>
      <c r="D446" s="95" t="s">
        <v>119</v>
      </c>
      <c r="E446" s="95" t="s">
        <v>56</v>
      </c>
      <c r="F446" s="96">
        <v>76572.4</v>
      </c>
      <c r="G446" s="131">
        <f>SUM(Ведомственная!G1075)</f>
        <v>76572.4</v>
      </c>
      <c r="I446" s="143">
        <f t="shared" si="11"/>
        <v>0</v>
      </c>
      <c r="J446" s="143">
        <f t="shared" si="10"/>
        <v>-76572.4</v>
      </c>
    </row>
    <row r="447" spans="1:10" ht="15">
      <c r="A447" s="77" t="s">
        <v>159</v>
      </c>
      <c r="B447" s="112" t="s">
        <v>1273</v>
      </c>
      <c r="C447" s="95"/>
      <c r="D447" s="95"/>
      <c r="E447" s="95"/>
      <c r="F447" s="96">
        <f>SUM(F448)</f>
        <v>176.1</v>
      </c>
      <c r="I447" s="143"/>
      <c r="J447" s="143"/>
    </row>
    <row r="448" spans="1:10" ht="15">
      <c r="A448" s="77" t="s">
        <v>443</v>
      </c>
      <c r="B448" s="112" t="s">
        <v>1274</v>
      </c>
      <c r="C448" s="95"/>
      <c r="D448" s="95"/>
      <c r="E448" s="95"/>
      <c r="F448" s="96">
        <f>SUM(F449)</f>
        <v>176.1</v>
      </c>
      <c r="I448" s="143"/>
      <c r="J448" s="143"/>
    </row>
    <row r="449" spans="1:10" ht="15">
      <c r="A449" s="77" t="s">
        <v>422</v>
      </c>
      <c r="B449" s="112" t="s">
        <v>1275</v>
      </c>
      <c r="C449" s="95"/>
      <c r="D449" s="95"/>
      <c r="E449" s="95"/>
      <c r="F449" s="96">
        <f>SUM(F450)</f>
        <v>176.1</v>
      </c>
      <c r="I449" s="143"/>
      <c r="J449" s="143"/>
    </row>
    <row r="450" spans="1:10" ht="30">
      <c r="A450" s="77" t="s">
        <v>74</v>
      </c>
      <c r="B450" s="112" t="s">
        <v>1275</v>
      </c>
      <c r="C450" s="95" t="s">
        <v>128</v>
      </c>
      <c r="D450" s="95"/>
      <c r="E450" s="95"/>
      <c r="F450" s="96">
        <v>176.1</v>
      </c>
      <c r="G450" s="131">
        <f>SUM(Ведомственная!G1079)</f>
        <v>176.1</v>
      </c>
      <c r="I450" s="143"/>
      <c r="J450" s="143"/>
    </row>
    <row r="451" spans="1:10" ht="15">
      <c r="A451" s="77" t="s">
        <v>139</v>
      </c>
      <c r="B451" s="95" t="s">
        <v>140</v>
      </c>
      <c r="C451" s="95"/>
      <c r="D451" s="95"/>
      <c r="E451" s="95"/>
      <c r="F451" s="96">
        <f>F452</f>
        <v>55954.6</v>
      </c>
      <c r="I451" s="143">
        <f t="shared" si="11"/>
        <v>-55954.6</v>
      </c>
      <c r="J451" s="143">
        <f t="shared" si="10"/>
        <v>-55954.6</v>
      </c>
    </row>
    <row r="452" spans="1:10" ht="30">
      <c r="A452" s="77" t="s">
        <v>47</v>
      </c>
      <c r="B452" s="95" t="s">
        <v>141</v>
      </c>
      <c r="C452" s="95"/>
      <c r="D452" s="95"/>
      <c r="E452" s="95"/>
      <c r="F452" s="96">
        <f>F453</f>
        <v>55954.6</v>
      </c>
      <c r="I452" s="143">
        <f t="shared" si="11"/>
        <v>-55954.6</v>
      </c>
      <c r="J452" s="143">
        <f t="shared" si="10"/>
        <v>-55954.6</v>
      </c>
    </row>
    <row r="453" spans="1:10" ht="15">
      <c r="A453" s="77" t="s">
        <v>142</v>
      </c>
      <c r="B453" s="95" t="s">
        <v>143</v>
      </c>
      <c r="C453" s="95"/>
      <c r="D453" s="95"/>
      <c r="E453" s="95"/>
      <c r="F453" s="96">
        <f>F454+F455+F456</f>
        <v>55954.6</v>
      </c>
      <c r="I453" s="143">
        <f t="shared" si="11"/>
        <v>-55954.6</v>
      </c>
      <c r="J453" s="143">
        <f t="shared" si="10"/>
        <v>-55954.6</v>
      </c>
    </row>
    <row r="454" spans="1:10" ht="45">
      <c r="A454" s="64" t="s">
        <v>53</v>
      </c>
      <c r="B454" s="95" t="s">
        <v>143</v>
      </c>
      <c r="C454" s="95" t="s">
        <v>93</v>
      </c>
      <c r="D454" s="95" t="s">
        <v>17</v>
      </c>
      <c r="E454" s="95" t="s">
        <v>36</v>
      </c>
      <c r="F454" s="96">
        <v>49646.2</v>
      </c>
      <c r="G454" s="131">
        <f>SUM(Ведомственная!G1114)</f>
        <v>49646.2</v>
      </c>
      <c r="I454" s="143">
        <f t="shared" si="11"/>
        <v>0</v>
      </c>
      <c r="J454" s="143">
        <f t="shared" si="10"/>
        <v>-49646.2</v>
      </c>
    </row>
    <row r="455" spans="1:10" ht="30">
      <c r="A455" s="77" t="s">
        <v>54</v>
      </c>
      <c r="B455" s="95" t="s">
        <v>143</v>
      </c>
      <c r="C455" s="95" t="s">
        <v>95</v>
      </c>
      <c r="D455" s="95" t="s">
        <v>17</v>
      </c>
      <c r="E455" s="95" t="s">
        <v>36</v>
      </c>
      <c r="F455" s="76">
        <v>5791.3</v>
      </c>
      <c r="G455" s="131">
        <f>SUM(Ведомственная!G1115)</f>
        <v>5791.3</v>
      </c>
      <c r="I455" s="143">
        <f t="shared" si="11"/>
        <v>0</v>
      </c>
      <c r="J455" s="143">
        <f t="shared" si="10"/>
        <v>-5791.3</v>
      </c>
    </row>
    <row r="456" spans="1:10" ht="15">
      <c r="A456" s="77" t="s">
        <v>24</v>
      </c>
      <c r="B456" s="95" t="s">
        <v>143</v>
      </c>
      <c r="C456" s="95" t="s">
        <v>100</v>
      </c>
      <c r="D456" s="95" t="s">
        <v>17</v>
      </c>
      <c r="E456" s="95" t="s">
        <v>36</v>
      </c>
      <c r="F456" s="96">
        <v>517.1</v>
      </c>
      <c r="G456" s="131">
        <f>SUM(Ведомственная!G1116)</f>
        <v>517.1</v>
      </c>
      <c r="I456" s="143">
        <f t="shared" si="11"/>
        <v>0</v>
      </c>
      <c r="J456" s="143">
        <f t="shared" si="10"/>
        <v>-517.1</v>
      </c>
    </row>
    <row r="457" spans="1:10" ht="30">
      <c r="A457" s="77" t="s">
        <v>144</v>
      </c>
      <c r="B457" s="95" t="s">
        <v>145</v>
      </c>
      <c r="C457" s="95"/>
      <c r="D457" s="95"/>
      <c r="E457" s="95"/>
      <c r="F457" s="96">
        <f>F458+F461</f>
        <v>10380.800000000001</v>
      </c>
      <c r="I457" s="143">
        <f t="shared" si="11"/>
        <v>-10380.800000000001</v>
      </c>
      <c r="J457" s="143">
        <f aca="true" t="shared" si="12" ref="J457:J471">SUM(H457-F457)</f>
        <v>-10380.800000000001</v>
      </c>
    </row>
    <row r="458" spans="1:10" ht="45">
      <c r="A458" s="77" t="s">
        <v>28</v>
      </c>
      <c r="B458" s="95" t="s">
        <v>146</v>
      </c>
      <c r="C458" s="95"/>
      <c r="D458" s="95"/>
      <c r="E458" s="95"/>
      <c r="F458" s="96">
        <f>F459</f>
        <v>10056.2</v>
      </c>
      <c r="I458" s="143">
        <f t="shared" si="11"/>
        <v>-10056.2</v>
      </c>
      <c r="J458" s="143">
        <f t="shared" si="12"/>
        <v>-10056.2</v>
      </c>
    </row>
    <row r="459" spans="1:10" ht="15">
      <c r="A459" s="77" t="s">
        <v>147</v>
      </c>
      <c r="B459" s="95" t="s">
        <v>148</v>
      </c>
      <c r="C459" s="95"/>
      <c r="D459" s="95"/>
      <c r="E459" s="95"/>
      <c r="F459" s="96">
        <f>F460</f>
        <v>10056.2</v>
      </c>
      <c r="I459" s="143">
        <f t="shared" si="11"/>
        <v>-10056.2</v>
      </c>
      <c r="J459" s="143">
        <f t="shared" si="12"/>
        <v>-10056.2</v>
      </c>
    </row>
    <row r="460" spans="1:10" ht="30">
      <c r="A460" s="77" t="s">
        <v>127</v>
      </c>
      <c r="B460" s="95" t="s">
        <v>148</v>
      </c>
      <c r="C460" s="95" t="s">
        <v>128</v>
      </c>
      <c r="D460" s="95" t="s">
        <v>17</v>
      </c>
      <c r="E460" s="95" t="s">
        <v>36</v>
      </c>
      <c r="F460" s="96">
        <v>10056.2</v>
      </c>
      <c r="G460" s="131">
        <f>SUM(Ведомственная!G1120)</f>
        <v>10056.2</v>
      </c>
      <c r="I460" s="143">
        <f t="shared" si="11"/>
        <v>0</v>
      </c>
      <c r="J460" s="143">
        <f t="shared" si="12"/>
        <v>-10056.2</v>
      </c>
    </row>
    <row r="461" spans="1:10" ht="15">
      <c r="A461" s="77" t="s">
        <v>159</v>
      </c>
      <c r="B461" s="95" t="s">
        <v>1281</v>
      </c>
      <c r="C461" s="95"/>
      <c r="D461" s="95"/>
      <c r="E461" s="95"/>
      <c r="F461" s="96">
        <f>F462</f>
        <v>324.6</v>
      </c>
      <c r="I461" s="143"/>
      <c r="J461" s="143"/>
    </row>
    <row r="462" spans="1:10" ht="15">
      <c r="A462" s="77" t="s">
        <v>147</v>
      </c>
      <c r="B462" s="95" t="s">
        <v>1282</v>
      </c>
      <c r="C462" s="95"/>
      <c r="D462" s="95"/>
      <c r="E462" s="95"/>
      <c r="F462" s="96">
        <f>F463</f>
        <v>324.6</v>
      </c>
      <c r="I462" s="143"/>
      <c r="J462" s="143"/>
    </row>
    <row r="463" spans="1:10" ht="15">
      <c r="A463" s="77" t="s">
        <v>422</v>
      </c>
      <c r="B463" s="95" t="s">
        <v>1283</v>
      </c>
      <c r="C463" s="95"/>
      <c r="D463" s="95"/>
      <c r="E463" s="95"/>
      <c r="F463" s="96">
        <v>324.6</v>
      </c>
      <c r="I463" s="143"/>
      <c r="J463" s="143"/>
    </row>
    <row r="464" spans="1:10" ht="30">
      <c r="A464" s="77" t="s">
        <v>74</v>
      </c>
      <c r="B464" s="95" t="s">
        <v>1283</v>
      </c>
      <c r="C464" s="95" t="s">
        <v>128</v>
      </c>
      <c r="D464" s="95" t="s">
        <v>17</v>
      </c>
      <c r="E464" s="95" t="s">
        <v>36</v>
      </c>
      <c r="F464" s="96">
        <v>324.6</v>
      </c>
      <c r="G464" s="131">
        <f>SUM(Ведомственная!G1124)</f>
        <v>324.6</v>
      </c>
      <c r="I464" s="143"/>
      <c r="J464" s="143"/>
    </row>
    <row r="465" spans="1:10" ht="30">
      <c r="A465" s="77" t="s">
        <v>157</v>
      </c>
      <c r="B465" s="95" t="s">
        <v>158</v>
      </c>
      <c r="C465" s="95"/>
      <c r="D465" s="95"/>
      <c r="E465" s="95"/>
      <c r="F465" s="96">
        <f>F469+F466</f>
        <v>172.3</v>
      </c>
      <c r="I465" s="143">
        <f t="shared" si="11"/>
        <v>-172.3</v>
      </c>
      <c r="J465" s="143">
        <f t="shared" si="12"/>
        <v>-172.3</v>
      </c>
    </row>
    <row r="466" spans="1:10" ht="15" hidden="1">
      <c r="A466" s="77" t="s">
        <v>37</v>
      </c>
      <c r="B466" s="95" t="s">
        <v>601</v>
      </c>
      <c r="C466" s="95"/>
      <c r="D466" s="95"/>
      <c r="E466" s="95"/>
      <c r="F466" s="96">
        <f>F467</f>
        <v>0</v>
      </c>
      <c r="I466" s="143">
        <f>G466-F466</f>
        <v>0</v>
      </c>
      <c r="J466" s="143">
        <f t="shared" si="12"/>
        <v>0</v>
      </c>
    </row>
    <row r="467" spans="1:10" ht="15" hidden="1">
      <c r="A467" s="77" t="s">
        <v>134</v>
      </c>
      <c r="B467" s="95" t="s">
        <v>602</v>
      </c>
      <c r="C467" s="95"/>
      <c r="D467" s="95"/>
      <c r="E467" s="95"/>
      <c r="F467" s="96">
        <f>F468</f>
        <v>0</v>
      </c>
      <c r="I467" s="143">
        <f>G467-F467</f>
        <v>0</v>
      </c>
      <c r="J467" s="143">
        <f t="shared" si="12"/>
        <v>0</v>
      </c>
    </row>
    <row r="468" spans="1:10" ht="30" hidden="1">
      <c r="A468" s="77" t="s">
        <v>54</v>
      </c>
      <c r="B468" s="95" t="s">
        <v>602</v>
      </c>
      <c r="C468" s="95" t="s">
        <v>95</v>
      </c>
      <c r="D468" s="95" t="s">
        <v>17</v>
      </c>
      <c r="E468" s="95" t="s">
        <v>15</v>
      </c>
      <c r="F468" s="96"/>
      <c r="G468" s="131">
        <f>Ведомственная!G1149</f>
        <v>0</v>
      </c>
      <c r="I468" s="143">
        <f t="shared" si="11"/>
        <v>0</v>
      </c>
      <c r="J468" s="143">
        <f t="shared" si="12"/>
        <v>0</v>
      </c>
    </row>
    <row r="469" spans="1:10" ht="15">
      <c r="A469" s="77" t="s">
        <v>159</v>
      </c>
      <c r="B469" s="95" t="s">
        <v>160</v>
      </c>
      <c r="C469" s="95"/>
      <c r="D469" s="95"/>
      <c r="E469" s="95"/>
      <c r="F469" s="96">
        <f>F470</f>
        <v>172.3</v>
      </c>
      <c r="I469" s="143">
        <f t="shared" si="11"/>
        <v>-172.3</v>
      </c>
      <c r="J469" s="143">
        <f t="shared" si="12"/>
        <v>-172.3</v>
      </c>
    </row>
    <row r="470" spans="1:10" ht="15">
      <c r="A470" s="77" t="s">
        <v>147</v>
      </c>
      <c r="B470" s="95" t="s">
        <v>599</v>
      </c>
      <c r="C470" s="95"/>
      <c r="D470" s="95"/>
      <c r="E470" s="95"/>
      <c r="F470" s="96">
        <f>F471</f>
        <v>172.3</v>
      </c>
      <c r="I470" s="143">
        <f t="shared" si="11"/>
        <v>-172.3</v>
      </c>
      <c r="J470" s="143">
        <f t="shared" si="12"/>
        <v>-172.3</v>
      </c>
    </row>
    <row r="471" spans="1:10" ht="15">
      <c r="A471" s="77" t="s">
        <v>422</v>
      </c>
      <c r="B471" s="95" t="s">
        <v>600</v>
      </c>
      <c r="C471" s="95"/>
      <c r="D471" s="95"/>
      <c r="E471" s="95"/>
      <c r="F471" s="96">
        <f>F473+F472</f>
        <v>172.3</v>
      </c>
      <c r="I471" s="143">
        <f t="shared" si="11"/>
        <v>-172.3</v>
      </c>
      <c r="J471" s="143">
        <f t="shared" si="12"/>
        <v>-172.3</v>
      </c>
    </row>
    <row r="472" spans="1:10" ht="35.25" customHeight="1">
      <c r="A472" s="77" t="s">
        <v>74</v>
      </c>
      <c r="B472" s="95" t="s">
        <v>600</v>
      </c>
      <c r="C472" s="95" t="s">
        <v>128</v>
      </c>
      <c r="D472" s="95" t="s">
        <v>17</v>
      </c>
      <c r="E472" s="95" t="s">
        <v>36</v>
      </c>
      <c r="F472" s="96">
        <v>172.3</v>
      </c>
      <c r="G472" s="131">
        <f>SUM(Ведомственная!G1129)</f>
        <v>172.3</v>
      </c>
      <c r="I472" s="143"/>
      <c r="J472" s="143"/>
    </row>
    <row r="473" spans="1:10" ht="30" hidden="1">
      <c r="A473" s="77" t="s">
        <v>74</v>
      </c>
      <c r="B473" s="95" t="s">
        <v>600</v>
      </c>
      <c r="C473" s="95" t="s">
        <v>128</v>
      </c>
      <c r="D473" s="95" t="s">
        <v>17</v>
      </c>
      <c r="E473" s="95" t="s">
        <v>15</v>
      </c>
      <c r="F473" s="96"/>
      <c r="G473" s="131">
        <f>Ведомственная!G1153</f>
        <v>0</v>
      </c>
      <c r="I473" s="143">
        <f t="shared" si="11"/>
        <v>0</v>
      </c>
      <c r="J473" s="143">
        <f>SUM(H473-F473)</f>
        <v>0</v>
      </c>
    </row>
    <row r="474" spans="1:10" ht="15">
      <c r="A474" s="77" t="s">
        <v>162</v>
      </c>
      <c r="B474" s="95" t="s">
        <v>163</v>
      </c>
      <c r="C474" s="95"/>
      <c r="D474" s="95"/>
      <c r="E474" s="95"/>
      <c r="F474" s="96">
        <f>F475</f>
        <v>3376.7999999999997</v>
      </c>
      <c r="I474" s="143">
        <f t="shared" si="11"/>
        <v>-3376.7999999999997</v>
      </c>
      <c r="J474" s="143"/>
    </row>
    <row r="475" spans="1:10" ht="15">
      <c r="A475" s="77" t="s">
        <v>37</v>
      </c>
      <c r="B475" s="95" t="s">
        <v>603</v>
      </c>
      <c r="C475" s="95"/>
      <c r="D475" s="95"/>
      <c r="E475" s="95"/>
      <c r="F475" s="96">
        <f>F476</f>
        <v>3376.7999999999997</v>
      </c>
      <c r="I475" s="143">
        <f t="shared" si="11"/>
        <v>-3376.7999999999997</v>
      </c>
      <c r="J475" s="143"/>
    </row>
    <row r="476" spans="1:10" ht="14.25" customHeight="1">
      <c r="A476" s="77" t="s">
        <v>161</v>
      </c>
      <c r="B476" s="95" t="s">
        <v>604</v>
      </c>
      <c r="C476" s="95"/>
      <c r="D476" s="95"/>
      <c r="E476" s="95"/>
      <c r="F476" s="96">
        <f>F477+F478</f>
        <v>3376.7999999999997</v>
      </c>
      <c r="I476" s="143">
        <f t="shared" si="11"/>
        <v>-3376.7999999999997</v>
      </c>
      <c r="J476" s="143"/>
    </row>
    <row r="477" spans="1:10" ht="60">
      <c r="A477" s="77" t="s">
        <v>138</v>
      </c>
      <c r="B477" s="95" t="s">
        <v>604</v>
      </c>
      <c r="C477" s="95" t="s">
        <v>93</v>
      </c>
      <c r="D477" s="95" t="s">
        <v>17</v>
      </c>
      <c r="E477" s="95" t="s">
        <v>15</v>
      </c>
      <c r="F477" s="96">
        <v>50.1</v>
      </c>
      <c r="G477" s="131">
        <f>Ведомственная!G1157</f>
        <v>50.1</v>
      </c>
      <c r="I477" s="143">
        <f t="shared" si="11"/>
        <v>0</v>
      </c>
      <c r="J477" s="143"/>
    </row>
    <row r="478" spans="1:10" ht="30">
      <c r="A478" s="77" t="s">
        <v>54</v>
      </c>
      <c r="B478" s="95" t="s">
        <v>604</v>
      </c>
      <c r="C478" s="95" t="s">
        <v>95</v>
      </c>
      <c r="D478" s="95" t="s">
        <v>17</v>
      </c>
      <c r="E478" s="95" t="s">
        <v>15</v>
      </c>
      <c r="F478" s="96">
        <v>3326.7</v>
      </c>
      <c r="G478" s="131">
        <f>Ведомственная!G1158</f>
        <v>3326.7</v>
      </c>
      <c r="I478" s="143">
        <f t="shared" si="11"/>
        <v>0</v>
      </c>
      <c r="J478" s="143"/>
    </row>
    <row r="479" spans="1:10" ht="30">
      <c r="A479" s="77" t="s">
        <v>164</v>
      </c>
      <c r="B479" s="95" t="s">
        <v>165</v>
      </c>
      <c r="C479" s="95"/>
      <c r="D479" s="95"/>
      <c r="E479" s="95"/>
      <c r="F479" s="96">
        <f>F480+F489</f>
        <v>1456.4</v>
      </c>
      <c r="I479" s="143">
        <f t="shared" si="11"/>
        <v>-1456.4</v>
      </c>
      <c r="J479" s="143"/>
    </row>
    <row r="480" spans="1:10" ht="15">
      <c r="A480" s="77" t="s">
        <v>37</v>
      </c>
      <c r="B480" s="95" t="s">
        <v>605</v>
      </c>
      <c r="C480" s="95"/>
      <c r="D480" s="95"/>
      <c r="E480" s="95"/>
      <c r="F480" s="96">
        <f>F481</f>
        <v>685.4</v>
      </c>
      <c r="I480" s="143">
        <f t="shared" si="11"/>
        <v>-685.4</v>
      </c>
      <c r="J480" s="143"/>
    </row>
    <row r="481" spans="1:10" ht="15">
      <c r="A481" s="77" t="s">
        <v>161</v>
      </c>
      <c r="B481" s="95" t="s">
        <v>606</v>
      </c>
      <c r="C481" s="95"/>
      <c r="D481" s="95"/>
      <c r="E481" s="95"/>
      <c r="F481" s="96">
        <f>F482+F484+F487</f>
        <v>685.4</v>
      </c>
      <c r="I481" s="143">
        <f t="shared" si="11"/>
        <v>-685.4</v>
      </c>
      <c r="J481" s="143"/>
    </row>
    <row r="482" spans="1:10" ht="15">
      <c r="A482" s="77" t="s">
        <v>134</v>
      </c>
      <c r="B482" s="95" t="s">
        <v>607</v>
      </c>
      <c r="C482" s="95"/>
      <c r="D482" s="95"/>
      <c r="E482" s="95"/>
      <c r="F482" s="96">
        <f>F483</f>
        <v>338.4</v>
      </c>
      <c r="I482" s="143">
        <f t="shared" si="11"/>
        <v>-338.4</v>
      </c>
      <c r="J482" s="143"/>
    </row>
    <row r="483" spans="1:10" ht="30">
      <c r="A483" s="77" t="s">
        <v>54</v>
      </c>
      <c r="B483" s="95" t="s">
        <v>607</v>
      </c>
      <c r="C483" s="95" t="s">
        <v>95</v>
      </c>
      <c r="D483" s="95" t="s">
        <v>17</v>
      </c>
      <c r="E483" s="95" t="s">
        <v>15</v>
      </c>
      <c r="F483" s="96">
        <v>338.4</v>
      </c>
      <c r="G483" s="131">
        <f>SUM(Ведомственная!G1134)</f>
        <v>338.4</v>
      </c>
      <c r="I483" s="143">
        <f t="shared" si="11"/>
        <v>0</v>
      </c>
      <c r="J483" s="143"/>
    </row>
    <row r="484" spans="1:10" ht="15">
      <c r="A484" s="77" t="s">
        <v>142</v>
      </c>
      <c r="B484" s="95" t="s">
        <v>608</v>
      </c>
      <c r="C484" s="95"/>
      <c r="D484" s="95"/>
      <c r="E484" s="95"/>
      <c r="F484" s="96">
        <f>F486+F485</f>
        <v>347</v>
      </c>
      <c r="I484" s="143">
        <f t="shared" si="11"/>
        <v>-347</v>
      </c>
      <c r="J484" s="143"/>
    </row>
    <row r="485" spans="1:10" ht="29.25" customHeight="1">
      <c r="A485" s="77" t="s">
        <v>54</v>
      </c>
      <c r="B485" s="95" t="s">
        <v>608</v>
      </c>
      <c r="C485" s="95" t="s">
        <v>95</v>
      </c>
      <c r="D485" s="95" t="s">
        <v>17</v>
      </c>
      <c r="E485" s="95" t="s">
        <v>36</v>
      </c>
      <c r="F485" s="96">
        <v>347</v>
      </c>
      <c r="G485" s="131">
        <f>SUM(Ведомственная!G1136)</f>
        <v>347</v>
      </c>
      <c r="I485" s="143"/>
      <c r="J485" s="143"/>
    </row>
    <row r="486" spans="1:10" ht="30" hidden="1">
      <c r="A486" s="77" t="s">
        <v>54</v>
      </c>
      <c r="B486" s="95" t="s">
        <v>608</v>
      </c>
      <c r="C486" s="95" t="s">
        <v>95</v>
      </c>
      <c r="D486" s="95" t="s">
        <v>17</v>
      </c>
      <c r="E486" s="95" t="s">
        <v>15</v>
      </c>
      <c r="F486" s="96"/>
      <c r="I486" s="143">
        <f t="shared" si="11"/>
        <v>0</v>
      </c>
      <c r="J486" s="143"/>
    </row>
    <row r="487" spans="1:10" ht="15" hidden="1">
      <c r="A487" s="120" t="s">
        <v>155</v>
      </c>
      <c r="B487" s="95" t="s">
        <v>609</v>
      </c>
      <c r="C487" s="95"/>
      <c r="D487" s="95"/>
      <c r="E487" s="95"/>
      <c r="F487" s="96">
        <f>F488</f>
        <v>0</v>
      </c>
      <c r="I487" s="143">
        <f t="shared" si="11"/>
        <v>0</v>
      </c>
      <c r="J487" s="143"/>
    </row>
    <row r="488" spans="1:10" ht="30" hidden="1">
      <c r="A488" s="77" t="s">
        <v>54</v>
      </c>
      <c r="B488" s="95" t="s">
        <v>609</v>
      </c>
      <c r="C488" s="95" t="s">
        <v>95</v>
      </c>
      <c r="D488" s="95" t="s">
        <v>17</v>
      </c>
      <c r="E488" s="95" t="s">
        <v>15</v>
      </c>
      <c r="F488" s="96"/>
      <c r="I488" s="143">
        <f t="shared" si="11"/>
        <v>0</v>
      </c>
      <c r="J488" s="143"/>
    </row>
    <row r="489" spans="1:10" ht="15" hidden="1">
      <c r="A489" s="77" t="s">
        <v>159</v>
      </c>
      <c r="B489" s="95" t="s">
        <v>166</v>
      </c>
      <c r="C489" s="95"/>
      <c r="D489" s="95"/>
      <c r="E489" s="95"/>
      <c r="F489" s="96">
        <f>F490+F493+F506+F501</f>
        <v>771</v>
      </c>
      <c r="I489" s="143">
        <f t="shared" si="11"/>
        <v>-771</v>
      </c>
      <c r="J489" s="143"/>
    </row>
    <row r="490" spans="1:10" ht="30" hidden="1">
      <c r="A490" s="77" t="s">
        <v>167</v>
      </c>
      <c r="B490" s="95" t="s">
        <v>168</v>
      </c>
      <c r="C490" s="95"/>
      <c r="D490" s="95"/>
      <c r="E490" s="95"/>
      <c r="F490" s="96">
        <f>F491</f>
        <v>0</v>
      </c>
      <c r="I490" s="143">
        <f t="shared" si="11"/>
        <v>0</v>
      </c>
      <c r="J490" s="143"/>
    </row>
    <row r="491" spans="1:10" ht="15" hidden="1">
      <c r="A491" s="77" t="s">
        <v>134</v>
      </c>
      <c r="B491" s="95" t="s">
        <v>610</v>
      </c>
      <c r="C491" s="95"/>
      <c r="D491" s="95"/>
      <c r="E491" s="95"/>
      <c r="F491" s="96">
        <f>F492</f>
        <v>0</v>
      </c>
      <c r="I491" s="143">
        <f t="shared" si="11"/>
        <v>0</v>
      </c>
      <c r="J491" s="143"/>
    </row>
    <row r="492" spans="1:10" ht="30" hidden="1">
      <c r="A492" s="77" t="s">
        <v>127</v>
      </c>
      <c r="B492" s="95" t="s">
        <v>610</v>
      </c>
      <c r="C492" s="95" t="s">
        <v>128</v>
      </c>
      <c r="D492" s="95" t="s">
        <v>17</v>
      </c>
      <c r="E492" s="95" t="s">
        <v>15</v>
      </c>
      <c r="F492" s="96"/>
      <c r="I492" s="143">
        <f t="shared" si="11"/>
        <v>0</v>
      </c>
      <c r="J492" s="143"/>
    </row>
    <row r="493" spans="1:10" ht="30">
      <c r="A493" s="77" t="s">
        <v>611</v>
      </c>
      <c r="B493" s="95" t="s">
        <v>612</v>
      </c>
      <c r="C493" s="95"/>
      <c r="D493" s="95"/>
      <c r="E493" s="95"/>
      <c r="F493" s="96">
        <f>F494+F496+F498</f>
        <v>771</v>
      </c>
      <c r="I493" s="143">
        <f t="shared" si="11"/>
        <v>-771</v>
      </c>
      <c r="J493" s="143"/>
    </row>
    <row r="494" spans="1:10" ht="15">
      <c r="A494" s="77" t="s">
        <v>125</v>
      </c>
      <c r="B494" s="95" t="s">
        <v>613</v>
      </c>
      <c r="C494" s="95"/>
      <c r="D494" s="95"/>
      <c r="E494" s="95"/>
      <c r="F494" s="96">
        <f>F495</f>
        <v>91.9</v>
      </c>
      <c r="I494" s="143">
        <f t="shared" si="11"/>
        <v>-91.9</v>
      </c>
      <c r="J494" s="143"/>
    </row>
    <row r="495" spans="1:10" ht="30">
      <c r="A495" s="77" t="s">
        <v>127</v>
      </c>
      <c r="B495" s="95" t="s">
        <v>613</v>
      </c>
      <c r="C495" s="95" t="s">
        <v>128</v>
      </c>
      <c r="D495" s="95" t="s">
        <v>17</v>
      </c>
      <c r="E495" s="95" t="s">
        <v>15</v>
      </c>
      <c r="F495" s="96">
        <v>91.9</v>
      </c>
      <c r="G495" s="131">
        <f>SUM(Ведомственная!G1139)</f>
        <v>91.9</v>
      </c>
      <c r="I495" s="143">
        <f t="shared" si="11"/>
        <v>0</v>
      </c>
      <c r="J495" s="143"/>
    </row>
    <row r="496" spans="1:10" ht="15">
      <c r="A496" s="64" t="s">
        <v>134</v>
      </c>
      <c r="B496" s="57" t="s">
        <v>639</v>
      </c>
      <c r="C496" s="57"/>
      <c r="D496" s="95"/>
      <c r="E496" s="95"/>
      <c r="F496" s="65">
        <f>F500+F497</f>
        <v>589.1</v>
      </c>
      <c r="I496" s="143">
        <f t="shared" si="11"/>
        <v>-589.1</v>
      </c>
      <c r="J496" s="143"/>
    </row>
    <row r="497" spans="1:10" ht="30">
      <c r="A497" s="64" t="s">
        <v>127</v>
      </c>
      <c r="B497" s="57" t="s">
        <v>639</v>
      </c>
      <c r="C497" s="57" t="s">
        <v>128</v>
      </c>
      <c r="D497" s="95" t="s">
        <v>17</v>
      </c>
      <c r="E497" s="95" t="s">
        <v>36</v>
      </c>
      <c r="F497" s="65">
        <v>589.1</v>
      </c>
      <c r="G497" s="131">
        <f>SUM(Ведомственная!G1141)</f>
        <v>589.1</v>
      </c>
      <c r="I497" s="143">
        <f>G497-F497</f>
        <v>0</v>
      </c>
      <c r="J497" s="143"/>
    </row>
    <row r="498" spans="1:10" ht="15">
      <c r="A498" s="64" t="s">
        <v>147</v>
      </c>
      <c r="B498" s="57" t="s">
        <v>1305</v>
      </c>
      <c r="C498" s="57"/>
      <c r="D498" s="95"/>
      <c r="E498" s="95"/>
      <c r="F498" s="65">
        <f>SUM(F499)</f>
        <v>90</v>
      </c>
      <c r="I498" s="143">
        <f aca="true" t="shared" si="13" ref="I498:I512">G498-F498</f>
        <v>-90</v>
      </c>
      <c r="J498" s="143"/>
    </row>
    <row r="499" spans="1:10" ht="30">
      <c r="A499" s="64" t="s">
        <v>127</v>
      </c>
      <c r="B499" s="57" t="s">
        <v>1305</v>
      </c>
      <c r="C499" s="57" t="s">
        <v>128</v>
      </c>
      <c r="D499" s="95" t="s">
        <v>17</v>
      </c>
      <c r="E499" s="95" t="s">
        <v>36</v>
      </c>
      <c r="F499" s="65">
        <v>90</v>
      </c>
      <c r="G499" s="131">
        <f>SUM(Ведомственная!G1143)</f>
        <v>90</v>
      </c>
      <c r="I499" s="143">
        <f t="shared" si="13"/>
        <v>0</v>
      </c>
      <c r="J499" s="143"/>
    </row>
    <row r="500" spans="1:10" ht="21" customHeight="1" hidden="1">
      <c r="A500" s="64" t="s">
        <v>127</v>
      </c>
      <c r="B500" s="57" t="s">
        <v>639</v>
      </c>
      <c r="C500" s="57" t="s">
        <v>128</v>
      </c>
      <c r="D500" s="95" t="s">
        <v>17</v>
      </c>
      <c r="E500" s="95" t="s">
        <v>15</v>
      </c>
      <c r="F500" s="65"/>
      <c r="I500" s="143">
        <f t="shared" si="13"/>
        <v>0</v>
      </c>
      <c r="J500" s="143"/>
    </row>
    <row r="501" spans="1:10" ht="30" hidden="1">
      <c r="A501" s="64" t="s">
        <v>312</v>
      </c>
      <c r="B501" s="57" t="s">
        <v>640</v>
      </c>
      <c r="C501" s="57"/>
      <c r="D501" s="95"/>
      <c r="E501" s="95"/>
      <c r="F501" s="65">
        <f>F502+F504</f>
        <v>0</v>
      </c>
      <c r="I501" s="143">
        <f t="shared" si="13"/>
        <v>0</v>
      </c>
      <c r="J501" s="143"/>
    </row>
    <row r="502" spans="1:10" ht="15" hidden="1">
      <c r="A502" s="64" t="s">
        <v>125</v>
      </c>
      <c r="B502" s="57" t="s">
        <v>641</v>
      </c>
      <c r="C502" s="57"/>
      <c r="D502" s="95"/>
      <c r="E502" s="95"/>
      <c r="F502" s="65">
        <f>F503</f>
        <v>0</v>
      </c>
      <c r="I502" s="143">
        <f t="shared" si="13"/>
        <v>0</v>
      </c>
      <c r="J502" s="143"/>
    </row>
    <row r="503" spans="1:10" ht="30" hidden="1">
      <c r="A503" s="64" t="s">
        <v>127</v>
      </c>
      <c r="B503" s="57" t="s">
        <v>641</v>
      </c>
      <c r="C503" s="57" t="s">
        <v>128</v>
      </c>
      <c r="D503" s="95" t="s">
        <v>17</v>
      </c>
      <c r="E503" s="95" t="s">
        <v>15</v>
      </c>
      <c r="F503" s="65"/>
      <c r="I503" s="143">
        <f t="shared" si="13"/>
        <v>0</v>
      </c>
      <c r="J503" s="143"/>
    </row>
    <row r="504" spans="1:10" ht="15" hidden="1">
      <c r="A504" s="64" t="s">
        <v>134</v>
      </c>
      <c r="B504" s="57" t="s">
        <v>642</v>
      </c>
      <c r="C504" s="57"/>
      <c r="D504" s="95"/>
      <c r="E504" s="95"/>
      <c r="F504" s="65">
        <f>F505</f>
        <v>0</v>
      </c>
      <c r="I504" s="143">
        <f t="shared" si="13"/>
        <v>0</v>
      </c>
      <c r="J504" s="143"/>
    </row>
    <row r="505" spans="1:10" ht="30" hidden="1">
      <c r="A505" s="64" t="s">
        <v>127</v>
      </c>
      <c r="B505" s="57" t="s">
        <v>642</v>
      </c>
      <c r="C505" s="57" t="s">
        <v>128</v>
      </c>
      <c r="D505" s="95" t="s">
        <v>17</v>
      </c>
      <c r="E505" s="95" t="s">
        <v>15</v>
      </c>
      <c r="F505" s="65"/>
      <c r="I505" s="143">
        <f t="shared" si="13"/>
        <v>0</v>
      </c>
      <c r="J505" s="143"/>
    </row>
    <row r="506" spans="1:10" ht="15" hidden="1">
      <c r="A506" s="77" t="s">
        <v>422</v>
      </c>
      <c r="B506" s="95" t="s">
        <v>614</v>
      </c>
      <c r="C506" s="95"/>
      <c r="D506" s="95"/>
      <c r="E506" s="95"/>
      <c r="F506" s="96">
        <f>F507+F511+F509</f>
        <v>0</v>
      </c>
      <c r="I506" s="143">
        <f t="shared" si="13"/>
        <v>0</v>
      </c>
      <c r="J506" s="143"/>
    </row>
    <row r="507" spans="1:10" ht="15" hidden="1">
      <c r="A507" s="77" t="s">
        <v>125</v>
      </c>
      <c r="B507" s="95" t="s">
        <v>615</v>
      </c>
      <c r="C507" s="95"/>
      <c r="D507" s="95"/>
      <c r="E507" s="95"/>
      <c r="F507" s="96">
        <f>F508</f>
        <v>0</v>
      </c>
      <c r="I507" s="143">
        <f t="shared" si="13"/>
        <v>0</v>
      </c>
      <c r="J507" s="143"/>
    </row>
    <row r="508" spans="1:10" ht="30" hidden="1">
      <c r="A508" s="77" t="s">
        <v>127</v>
      </c>
      <c r="B508" s="95" t="s">
        <v>615</v>
      </c>
      <c r="C508" s="95" t="s">
        <v>128</v>
      </c>
      <c r="D508" s="95" t="s">
        <v>17</v>
      </c>
      <c r="E508" s="95" t="s">
        <v>15</v>
      </c>
      <c r="F508" s="96"/>
      <c r="I508" s="143">
        <f t="shared" si="13"/>
        <v>0</v>
      </c>
      <c r="J508" s="143"/>
    </row>
    <row r="509" spans="1:10" ht="15" hidden="1">
      <c r="A509" s="77" t="s">
        <v>134</v>
      </c>
      <c r="B509" s="95" t="s">
        <v>730</v>
      </c>
      <c r="C509" s="95"/>
      <c r="D509" s="95"/>
      <c r="E509" s="95"/>
      <c r="F509" s="96">
        <f>F510</f>
        <v>0</v>
      </c>
      <c r="I509" s="143">
        <f t="shared" si="13"/>
        <v>0</v>
      </c>
      <c r="J509" s="143"/>
    </row>
    <row r="510" spans="1:10" ht="30" hidden="1">
      <c r="A510" s="77" t="s">
        <v>127</v>
      </c>
      <c r="B510" s="95" t="s">
        <v>730</v>
      </c>
      <c r="C510" s="95" t="s">
        <v>128</v>
      </c>
      <c r="D510" s="95" t="s">
        <v>17</v>
      </c>
      <c r="E510" s="95" t="s">
        <v>15</v>
      </c>
      <c r="F510" s="96"/>
      <c r="I510" s="143">
        <f t="shared" si="13"/>
        <v>0</v>
      </c>
      <c r="J510" s="143"/>
    </row>
    <row r="511" spans="1:10" ht="15" hidden="1">
      <c r="A511" s="77" t="s">
        <v>147</v>
      </c>
      <c r="B511" s="95" t="s">
        <v>616</v>
      </c>
      <c r="C511" s="95"/>
      <c r="D511" s="95"/>
      <c r="E511" s="95"/>
      <c r="F511" s="96">
        <f>F512</f>
        <v>0</v>
      </c>
      <c r="I511" s="143">
        <f t="shared" si="13"/>
        <v>0</v>
      </c>
      <c r="J511" s="143"/>
    </row>
    <row r="512" spans="1:10" ht="30" hidden="1">
      <c r="A512" s="77" t="s">
        <v>127</v>
      </c>
      <c r="B512" s="95" t="s">
        <v>616</v>
      </c>
      <c r="C512" s="95" t="s">
        <v>128</v>
      </c>
      <c r="D512" s="95" t="s">
        <v>17</v>
      </c>
      <c r="E512" s="95" t="s">
        <v>15</v>
      </c>
      <c r="F512" s="96"/>
      <c r="I512" s="143">
        <f t="shared" si="13"/>
        <v>0</v>
      </c>
      <c r="J512" s="143"/>
    </row>
    <row r="513" spans="1:10" ht="30">
      <c r="A513" s="120" t="s">
        <v>152</v>
      </c>
      <c r="B513" s="95" t="s">
        <v>153</v>
      </c>
      <c r="C513" s="95"/>
      <c r="D513" s="95"/>
      <c r="E513" s="95"/>
      <c r="F513" s="96">
        <f>F514</f>
        <v>9199.3</v>
      </c>
      <c r="I513" s="143">
        <f aca="true" t="shared" si="14" ref="I513:I578">G513-F513</f>
        <v>-9199.3</v>
      </c>
      <c r="J513" s="143">
        <f aca="true" t="shared" si="15" ref="J513:J518">SUM(H513-F513)</f>
        <v>-9199.3</v>
      </c>
    </row>
    <row r="514" spans="1:10" ht="30">
      <c r="A514" s="77" t="s">
        <v>47</v>
      </c>
      <c r="B514" s="95" t="s">
        <v>154</v>
      </c>
      <c r="C514" s="95"/>
      <c r="D514" s="95"/>
      <c r="E514" s="95"/>
      <c r="F514" s="96">
        <f>F515</f>
        <v>9199.3</v>
      </c>
      <c r="I514" s="143">
        <f t="shared" si="14"/>
        <v>-9199.3</v>
      </c>
      <c r="J514" s="143">
        <f t="shared" si="15"/>
        <v>-9199.3</v>
      </c>
    </row>
    <row r="515" spans="1:10" ht="15">
      <c r="A515" s="120" t="s">
        <v>155</v>
      </c>
      <c r="B515" s="95" t="s">
        <v>156</v>
      </c>
      <c r="C515" s="95"/>
      <c r="D515" s="95"/>
      <c r="E515" s="95"/>
      <c r="F515" s="96">
        <f>F516+F517+F518</f>
        <v>9199.3</v>
      </c>
      <c r="I515" s="143">
        <f t="shared" si="14"/>
        <v>-9199.3</v>
      </c>
      <c r="J515" s="143">
        <f t="shared" si="15"/>
        <v>-9199.3</v>
      </c>
    </row>
    <row r="516" spans="1:10" ht="45">
      <c r="A516" s="64" t="s">
        <v>53</v>
      </c>
      <c r="B516" s="95" t="s">
        <v>156</v>
      </c>
      <c r="C516" s="95" t="s">
        <v>93</v>
      </c>
      <c r="D516" s="95" t="s">
        <v>17</v>
      </c>
      <c r="E516" s="95" t="s">
        <v>15</v>
      </c>
      <c r="F516" s="96">
        <v>8193.8</v>
      </c>
      <c r="G516" s="131">
        <f>Ведомственная!G1162</f>
        <v>8193.8</v>
      </c>
      <c r="I516" s="143">
        <f t="shared" si="14"/>
        <v>0</v>
      </c>
      <c r="J516" s="143">
        <f t="shared" si="15"/>
        <v>-8193.8</v>
      </c>
    </row>
    <row r="517" spans="1:10" ht="30">
      <c r="A517" s="77" t="s">
        <v>54</v>
      </c>
      <c r="B517" s="95" t="s">
        <v>156</v>
      </c>
      <c r="C517" s="95" t="s">
        <v>95</v>
      </c>
      <c r="D517" s="95" t="s">
        <v>17</v>
      </c>
      <c r="E517" s="95" t="s">
        <v>15</v>
      </c>
      <c r="F517" s="96">
        <v>994</v>
      </c>
      <c r="G517" s="131">
        <f>Ведомственная!G1163</f>
        <v>994</v>
      </c>
      <c r="I517" s="143">
        <f t="shared" si="14"/>
        <v>0</v>
      </c>
      <c r="J517" s="143">
        <f t="shared" si="15"/>
        <v>-994</v>
      </c>
    </row>
    <row r="518" spans="1:10" ht="15">
      <c r="A518" s="77" t="s">
        <v>24</v>
      </c>
      <c r="B518" s="95" t="s">
        <v>156</v>
      </c>
      <c r="C518" s="95" t="s">
        <v>100</v>
      </c>
      <c r="D518" s="95" t="s">
        <v>17</v>
      </c>
      <c r="E518" s="95" t="s">
        <v>15</v>
      </c>
      <c r="F518" s="96">
        <v>11.5</v>
      </c>
      <c r="G518" s="131">
        <f>Ведомственная!G1164</f>
        <v>11.5</v>
      </c>
      <c r="I518" s="143">
        <f t="shared" si="14"/>
        <v>0</v>
      </c>
      <c r="J518" s="143">
        <f t="shared" si="15"/>
        <v>-11.5</v>
      </c>
    </row>
    <row r="519" spans="1:10" s="141" customFormat="1" ht="42.75">
      <c r="A519" s="158" t="s">
        <v>889</v>
      </c>
      <c r="B519" s="60" t="s">
        <v>802</v>
      </c>
      <c r="C519" s="105"/>
      <c r="D519" s="105"/>
      <c r="E519" s="105"/>
      <c r="F519" s="149">
        <f>SUM(F520)</f>
        <v>1300</v>
      </c>
      <c r="G519" s="139"/>
      <c r="H519" s="150">
        <f>SUM(G520:G521)</f>
        <v>1300</v>
      </c>
      <c r="I519" s="140">
        <f>G519-F519</f>
        <v>-1300</v>
      </c>
      <c r="J519" s="140"/>
    </row>
    <row r="520" spans="1:10" ht="30">
      <c r="A520" s="67" t="s">
        <v>329</v>
      </c>
      <c r="B520" s="57" t="s">
        <v>803</v>
      </c>
      <c r="C520" s="95"/>
      <c r="D520" s="95"/>
      <c r="E520" s="95"/>
      <c r="F520" s="96">
        <f>SUM(F521)</f>
        <v>1300</v>
      </c>
      <c r="I520" s="143"/>
      <c r="J520" s="143"/>
    </row>
    <row r="521" spans="1:10" ht="30">
      <c r="A521" s="67" t="s">
        <v>330</v>
      </c>
      <c r="B521" s="57" t="s">
        <v>803</v>
      </c>
      <c r="C521" s="95" t="s">
        <v>292</v>
      </c>
      <c r="D521" s="95" t="s">
        <v>119</v>
      </c>
      <c r="E521" s="95" t="s">
        <v>46</v>
      </c>
      <c r="F521" s="96">
        <v>1300</v>
      </c>
      <c r="G521" s="131">
        <f>SUM(Ведомственная!G395)</f>
        <v>1300</v>
      </c>
      <c r="I521" s="143"/>
      <c r="J521" s="143"/>
    </row>
    <row r="522" spans="1:10" s="141" customFormat="1" ht="28.5">
      <c r="A522" s="145" t="s">
        <v>778</v>
      </c>
      <c r="B522" s="183" t="s">
        <v>408</v>
      </c>
      <c r="C522" s="105"/>
      <c r="D522" s="105"/>
      <c r="E522" s="105"/>
      <c r="F522" s="149">
        <f>SUM(F523+F571+F579+F597+F614+F630+F638)</f>
        <v>644034.7000000001</v>
      </c>
      <c r="G522" s="139"/>
      <c r="H522" s="150">
        <f>SUM(G524:G646)</f>
        <v>644034.6999999998</v>
      </c>
      <c r="I522" s="140">
        <f t="shared" si="14"/>
        <v>-644034.7000000001</v>
      </c>
      <c r="J522" s="140">
        <f>SUM(H522-F522)</f>
        <v>-2.3283064365386963E-10</v>
      </c>
    </row>
    <row r="523" spans="1:10" ht="15">
      <c r="A523" s="77" t="s">
        <v>37</v>
      </c>
      <c r="B523" s="109" t="s">
        <v>409</v>
      </c>
      <c r="C523" s="95"/>
      <c r="D523" s="95"/>
      <c r="E523" s="95"/>
      <c r="F523" s="96">
        <f>SUM(F524+F533+F540+F551+F556+F560+F565+F567)+F528+F535+F545+F543+F547+F569+F553+F549+F563</f>
        <v>21809.9</v>
      </c>
      <c r="H523" s="131">
        <f>SUM(Ведомственная!G832+Ведомственная!G893+Ведомственная!G946+Ведомственная!G978+Ведомственная!G1015+Ведомственная!G1056)+Ведомственная!G1081+Ведомственная!G530</f>
        <v>644034.7000000001</v>
      </c>
      <c r="I523" s="143">
        <f t="shared" si="14"/>
        <v>-21809.9</v>
      </c>
      <c r="J523" s="143">
        <f>SUM(H523-F523)</f>
        <v>622224.8</v>
      </c>
    </row>
    <row r="524" spans="1:10" ht="15">
      <c r="A524" s="182" t="s">
        <v>451</v>
      </c>
      <c r="B524" s="95" t="s">
        <v>452</v>
      </c>
      <c r="C524" s="101"/>
      <c r="D524" s="101"/>
      <c r="E524" s="101"/>
      <c r="F524" s="76">
        <f>SUM(F525:F526)+F527</f>
        <v>2725.9</v>
      </c>
      <c r="I524" s="143">
        <f t="shared" si="14"/>
        <v>-2725.9</v>
      </c>
      <c r="J524" s="143">
        <f>SUM(H524-F524)</f>
        <v>-2725.9</v>
      </c>
    </row>
    <row r="525" spans="1:10" ht="29.25" customHeight="1">
      <c r="A525" s="77" t="s">
        <v>54</v>
      </c>
      <c r="B525" s="109" t="s">
        <v>452</v>
      </c>
      <c r="C525" s="101" t="s">
        <v>95</v>
      </c>
      <c r="D525" s="101" t="s">
        <v>119</v>
      </c>
      <c r="E525" s="101" t="s">
        <v>119</v>
      </c>
      <c r="F525" s="76">
        <v>1015.5</v>
      </c>
      <c r="G525" s="165">
        <f>SUM(Ведомственная!G981)</f>
        <v>1015.5</v>
      </c>
      <c r="H525" s="143">
        <f>SUM(H523-H522)</f>
        <v>2.3283064365386963E-10</v>
      </c>
      <c r="I525" s="143">
        <f t="shared" si="14"/>
        <v>0</v>
      </c>
      <c r="J525" s="143">
        <f>SUM(H525-F525)</f>
        <v>-1015.4999999997672</v>
      </c>
    </row>
    <row r="526" spans="1:10" ht="30">
      <c r="A526" s="77" t="s">
        <v>74</v>
      </c>
      <c r="B526" s="109" t="s">
        <v>452</v>
      </c>
      <c r="C526" s="101" t="s">
        <v>128</v>
      </c>
      <c r="D526" s="101" t="s">
        <v>119</v>
      </c>
      <c r="E526" s="101" t="s">
        <v>119</v>
      </c>
      <c r="F526" s="76">
        <v>1710.4</v>
      </c>
      <c r="G526" s="131">
        <f>SUM(Ведомственная!G982)</f>
        <v>1710.4</v>
      </c>
      <c r="I526" s="143">
        <f t="shared" si="14"/>
        <v>0</v>
      </c>
      <c r="J526" s="143"/>
    </row>
    <row r="527" spans="1:10" ht="15">
      <c r="A527" s="77" t="s">
        <v>24</v>
      </c>
      <c r="B527" s="109" t="s">
        <v>452</v>
      </c>
      <c r="C527" s="101" t="s">
        <v>100</v>
      </c>
      <c r="D527" s="101" t="s">
        <v>119</v>
      </c>
      <c r="E527" s="101" t="s">
        <v>119</v>
      </c>
      <c r="F527" s="76"/>
      <c r="G527" s="131">
        <f>SUM(Ведомственная!G983)</f>
        <v>0</v>
      </c>
      <c r="I527" s="143"/>
      <c r="J527" s="143"/>
    </row>
    <row r="528" spans="1:10" ht="15">
      <c r="A528" s="77" t="s">
        <v>416</v>
      </c>
      <c r="B528" s="108" t="s">
        <v>566</v>
      </c>
      <c r="C528" s="95"/>
      <c r="D528" s="95"/>
      <c r="E528" s="95"/>
      <c r="F528" s="96">
        <f>SUM(F529:F532)</f>
        <v>1648.9</v>
      </c>
      <c r="I528" s="143">
        <f t="shared" si="14"/>
        <v>-1648.9</v>
      </c>
      <c r="J528" s="143"/>
    </row>
    <row r="529" spans="1:10" ht="60" hidden="1">
      <c r="A529" s="77" t="s">
        <v>138</v>
      </c>
      <c r="B529" s="108" t="s">
        <v>566</v>
      </c>
      <c r="C529" s="95" t="s">
        <v>93</v>
      </c>
      <c r="D529" s="95" t="s">
        <v>119</v>
      </c>
      <c r="E529" s="95" t="s">
        <v>36</v>
      </c>
      <c r="F529" s="96"/>
      <c r="G529" s="131">
        <f>SUM(Ведомственная!G835)</f>
        <v>0</v>
      </c>
      <c r="I529" s="143">
        <f t="shared" si="14"/>
        <v>0</v>
      </c>
      <c r="J529" s="143"/>
    </row>
    <row r="530" spans="1:10" ht="30">
      <c r="A530" s="77" t="s">
        <v>54</v>
      </c>
      <c r="B530" s="108" t="s">
        <v>566</v>
      </c>
      <c r="C530" s="95" t="s">
        <v>95</v>
      </c>
      <c r="D530" s="95" t="s">
        <v>119</v>
      </c>
      <c r="E530" s="95" t="s">
        <v>36</v>
      </c>
      <c r="F530" s="96">
        <v>309</v>
      </c>
      <c r="G530" s="131">
        <f>SUM(Ведомственная!G836)</f>
        <v>309</v>
      </c>
      <c r="I530" s="143">
        <f t="shared" si="14"/>
        <v>0</v>
      </c>
      <c r="J530" s="143">
        <f>SUM(H530-F530)</f>
        <v>-309</v>
      </c>
    </row>
    <row r="531" spans="1:10" ht="15">
      <c r="A531" s="64" t="s">
        <v>44</v>
      </c>
      <c r="B531" s="108" t="s">
        <v>566</v>
      </c>
      <c r="C531" s="95" t="s">
        <v>103</v>
      </c>
      <c r="D531" s="95" t="s">
        <v>119</v>
      </c>
      <c r="E531" s="95" t="s">
        <v>36</v>
      </c>
      <c r="F531" s="96">
        <v>16.1</v>
      </c>
      <c r="G531" s="131">
        <f>SUM(Ведомственная!G837)</f>
        <v>16.1</v>
      </c>
      <c r="I531" s="143">
        <f t="shared" si="14"/>
        <v>0</v>
      </c>
      <c r="J531" s="143"/>
    </row>
    <row r="532" spans="1:10" ht="30">
      <c r="A532" s="77" t="s">
        <v>74</v>
      </c>
      <c r="B532" s="108" t="s">
        <v>566</v>
      </c>
      <c r="C532" s="95" t="s">
        <v>128</v>
      </c>
      <c r="D532" s="95" t="s">
        <v>119</v>
      </c>
      <c r="E532" s="95" t="s">
        <v>36</v>
      </c>
      <c r="F532" s="96">
        <v>1323.8</v>
      </c>
      <c r="G532" s="131">
        <f>SUM(Ведомственная!G838)</f>
        <v>1323.8</v>
      </c>
      <c r="I532" s="143">
        <f t="shared" si="14"/>
        <v>0</v>
      </c>
      <c r="J532" s="143">
        <f>SUM(H532-F532)</f>
        <v>-1323.8</v>
      </c>
    </row>
    <row r="533" spans="1:10" ht="30" hidden="1">
      <c r="A533" s="77" t="s">
        <v>410</v>
      </c>
      <c r="B533" s="184" t="s">
        <v>411</v>
      </c>
      <c r="C533" s="95"/>
      <c r="D533" s="95"/>
      <c r="E533" s="95"/>
      <c r="F533" s="96">
        <f>F534</f>
        <v>0</v>
      </c>
      <c r="I533" s="143">
        <f t="shared" si="14"/>
        <v>0</v>
      </c>
      <c r="J533" s="143">
        <f>SUM(H533-F533)</f>
        <v>0</v>
      </c>
    </row>
    <row r="534" spans="1:10" ht="15" hidden="1">
      <c r="A534" s="77" t="s">
        <v>44</v>
      </c>
      <c r="B534" s="184" t="s">
        <v>411</v>
      </c>
      <c r="C534" s="95" t="s">
        <v>103</v>
      </c>
      <c r="D534" s="95" t="s">
        <v>33</v>
      </c>
      <c r="E534" s="95" t="s">
        <v>15</v>
      </c>
      <c r="F534" s="96"/>
      <c r="G534" s="131">
        <f>SUM(Ведомственная!G1059)</f>
        <v>0</v>
      </c>
      <c r="I534" s="143">
        <f t="shared" si="14"/>
        <v>0</v>
      </c>
      <c r="J534" s="143">
        <f>SUM(H534-F534)</f>
        <v>0</v>
      </c>
    </row>
    <row r="535" spans="1:10" ht="13.5" customHeight="1">
      <c r="A535" s="77" t="s">
        <v>434</v>
      </c>
      <c r="B535" s="108" t="s">
        <v>573</v>
      </c>
      <c r="C535" s="109"/>
      <c r="D535" s="95"/>
      <c r="E535" s="95"/>
      <c r="F535" s="96">
        <f>SUM(F536:F539)</f>
        <v>2258.3</v>
      </c>
      <c r="I535" s="143">
        <f t="shared" si="14"/>
        <v>-2258.3</v>
      </c>
      <c r="J535" s="143">
        <f>SUM(H535-F535)</f>
        <v>-2258.3</v>
      </c>
    </row>
    <row r="536" spans="1:10" ht="59.25" customHeight="1" hidden="1">
      <c r="A536" s="77" t="s">
        <v>138</v>
      </c>
      <c r="B536" s="108" t="s">
        <v>573</v>
      </c>
      <c r="C536" s="109">
        <v>100</v>
      </c>
      <c r="D536" s="95" t="s">
        <v>119</v>
      </c>
      <c r="E536" s="95" t="s">
        <v>46</v>
      </c>
      <c r="F536" s="96"/>
      <c r="G536" s="131">
        <f>SUM(Ведомственная!G896)</f>
        <v>0</v>
      </c>
      <c r="I536" s="143">
        <f t="shared" si="14"/>
        <v>0</v>
      </c>
      <c r="J536" s="143"/>
    </row>
    <row r="537" spans="1:10" ht="30">
      <c r="A537" s="77" t="s">
        <v>54</v>
      </c>
      <c r="B537" s="108" t="s">
        <v>573</v>
      </c>
      <c r="C537" s="109">
        <v>200</v>
      </c>
      <c r="D537" s="95" t="s">
        <v>119</v>
      </c>
      <c r="E537" s="95" t="s">
        <v>46</v>
      </c>
      <c r="F537" s="96">
        <v>1085.3</v>
      </c>
      <c r="G537" s="131">
        <f>SUM(Ведомственная!G897)</f>
        <v>1085.3</v>
      </c>
      <c r="I537" s="143">
        <f t="shared" si="14"/>
        <v>0</v>
      </c>
      <c r="J537" s="143">
        <f>SUM(H537-F537)</f>
        <v>-1085.3</v>
      </c>
    </row>
    <row r="538" spans="1:10" ht="15">
      <c r="A538" s="64" t="s">
        <v>44</v>
      </c>
      <c r="B538" s="108" t="s">
        <v>573</v>
      </c>
      <c r="C538" s="109">
        <v>300</v>
      </c>
      <c r="D538" s="95" t="s">
        <v>119</v>
      </c>
      <c r="E538" s="95" t="s">
        <v>46</v>
      </c>
      <c r="F538" s="96">
        <v>40</v>
      </c>
      <c r="G538" s="131">
        <f>SUM(Ведомственная!G898)</f>
        <v>40</v>
      </c>
      <c r="I538" s="143">
        <f t="shared" si="14"/>
        <v>0</v>
      </c>
      <c r="J538" s="143"/>
    </row>
    <row r="539" spans="1:10" ht="30">
      <c r="A539" s="77" t="s">
        <v>74</v>
      </c>
      <c r="B539" s="108" t="s">
        <v>573</v>
      </c>
      <c r="C539" s="109">
        <v>600</v>
      </c>
      <c r="D539" s="95" t="s">
        <v>119</v>
      </c>
      <c r="E539" s="95" t="s">
        <v>46</v>
      </c>
      <c r="F539" s="96">
        <v>1133</v>
      </c>
      <c r="G539" s="131">
        <f>SUM(Ведомственная!G899)</f>
        <v>1133</v>
      </c>
      <c r="I539" s="143">
        <f t="shared" si="14"/>
        <v>0</v>
      </c>
      <c r="J539" s="143">
        <f aca="true" t="shared" si="16" ref="J539:J548">SUM(H539-F539)</f>
        <v>-1133</v>
      </c>
    </row>
    <row r="540" spans="1:10" ht="45">
      <c r="A540" s="77" t="s">
        <v>429</v>
      </c>
      <c r="B540" s="109" t="s">
        <v>430</v>
      </c>
      <c r="C540" s="109"/>
      <c r="D540" s="95"/>
      <c r="E540" s="95"/>
      <c r="F540" s="96">
        <f>F541+F542</f>
        <v>104.3</v>
      </c>
      <c r="I540" s="143">
        <f t="shared" si="14"/>
        <v>-104.3</v>
      </c>
      <c r="J540" s="143">
        <f t="shared" si="16"/>
        <v>-104.3</v>
      </c>
    </row>
    <row r="541" spans="1:10" ht="29.25" customHeight="1">
      <c r="A541" s="77" t="s">
        <v>54</v>
      </c>
      <c r="B541" s="109" t="s">
        <v>430</v>
      </c>
      <c r="C541" s="109">
        <v>200</v>
      </c>
      <c r="D541" s="95" t="s">
        <v>119</v>
      </c>
      <c r="E541" s="95" t="s">
        <v>46</v>
      </c>
      <c r="F541" s="96">
        <v>96</v>
      </c>
      <c r="G541" s="131">
        <f>SUM(Ведомственная!G901)</f>
        <v>96</v>
      </c>
      <c r="I541" s="143">
        <f t="shared" si="14"/>
        <v>0</v>
      </c>
      <c r="J541" s="143">
        <f t="shared" si="16"/>
        <v>-96</v>
      </c>
    </row>
    <row r="542" spans="1:10" ht="35.25" customHeight="1">
      <c r="A542" s="77" t="s">
        <v>74</v>
      </c>
      <c r="B542" s="109" t="s">
        <v>430</v>
      </c>
      <c r="C542" s="109">
        <v>600</v>
      </c>
      <c r="D542" s="95" t="s">
        <v>119</v>
      </c>
      <c r="E542" s="95" t="s">
        <v>46</v>
      </c>
      <c r="F542" s="96">
        <v>8.3</v>
      </c>
      <c r="G542" s="131">
        <f>SUM(Ведомственная!G902)</f>
        <v>8.3</v>
      </c>
      <c r="I542" s="143">
        <f t="shared" si="14"/>
        <v>0</v>
      </c>
      <c r="J542" s="143">
        <f t="shared" si="16"/>
        <v>-8.3</v>
      </c>
    </row>
    <row r="543" spans="1:10" ht="15">
      <c r="A543" s="77" t="s">
        <v>443</v>
      </c>
      <c r="B543" s="112" t="s">
        <v>575</v>
      </c>
      <c r="C543" s="95"/>
      <c r="D543" s="95"/>
      <c r="E543" s="95"/>
      <c r="F543" s="96">
        <f>F544</f>
        <v>36</v>
      </c>
      <c r="I543" s="143">
        <f t="shared" si="14"/>
        <v>-36</v>
      </c>
      <c r="J543" s="143">
        <f t="shared" si="16"/>
        <v>-36</v>
      </c>
    </row>
    <row r="544" spans="1:10" ht="30">
      <c r="A544" s="77" t="s">
        <v>74</v>
      </c>
      <c r="B544" s="112" t="s">
        <v>575</v>
      </c>
      <c r="C544" s="95" t="s">
        <v>128</v>
      </c>
      <c r="D544" s="95" t="s">
        <v>119</v>
      </c>
      <c r="E544" s="95" t="s">
        <v>56</v>
      </c>
      <c r="F544" s="96">
        <v>36</v>
      </c>
      <c r="G544" s="131">
        <f>SUM(Ведомственная!G949)</f>
        <v>36</v>
      </c>
      <c r="I544" s="143">
        <f t="shared" si="14"/>
        <v>0</v>
      </c>
      <c r="J544" s="143">
        <f t="shared" si="16"/>
        <v>-36</v>
      </c>
    </row>
    <row r="545" spans="1:10" ht="15">
      <c r="A545" s="77" t="s">
        <v>441</v>
      </c>
      <c r="B545" s="108" t="s">
        <v>574</v>
      </c>
      <c r="C545" s="109"/>
      <c r="D545" s="95"/>
      <c r="E545" s="95"/>
      <c r="F545" s="96">
        <f>F546</f>
        <v>14.7</v>
      </c>
      <c r="I545" s="143">
        <f t="shared" si="14"/>
        <v>-14.7</v>
      </c>
      <c r="J545" s="143">
        <f t="shared" si="16"/>
        <v>-14.7</v>
      </c>
    </row>
    <row r="546" spans="1:10" ht="30">
      <c r="A546" s="77" t="s">
        <v>54</v>
      </c>
      <c r="B546" s="108" t="s">
        <v>574</v>
      </c>
      <c r="C546" s="109">
        <v>200</v>
      </c>
      <c r="D546" s="95" t="s">
        <v>119</v>
      </c>
      <c r="E546" s="95" t="s">
        <v>46</v>
      </c>
      <c r="F546" s="96">
        <v>14.7</v>
      </c>
      <c r="G546" s="131">
        <f>SUM(Ведомственная!G904)</f>
        <v>14.7</v>
      </c>
      <c r="I546" s="143">
        <f t="shared" si="14"/>
        <v>0</v>
      </c>
      <c r="J546" s="143">
        <f t="shared" si="16"/>
        <v>-14.7</v>
      </c>
    </row>
    <row r="547" spans="1:10" ht="15">
      <c r="A547" s="64" t="s">
        <v>580</v>
      </c>
      <c r="B547" s="92" t="s">
        <v>587</v>
      </c>
      <c r="C547" s="57"/>
      <c r="D547" s="57"/>
      <c r="E547" s="57"/>
      <c r="F547" s="65">
        <f>F548</f>
        <v>318.3</v>
      </c>
      <c r="I547" s="143">
        <f t="shared" si="14"/>
        <v>-318.3</v>
      </c>
      <c r="J547" s="143">
        <f t="shared" si="16"/>
        <v>-318.3</v>
      </c>
    </row>
    <row r="548" spans="1:10" ht="30">
      <c r="A548" s="64" t="s">
        <v>54</v>
      </c>
      <c r="B548" s="92" t="s">
        <v>587</v>
      </c>
      <c r="C548" s="57" t="s">
        <v>95</v>
      </c>
      <c r="D548" s="57" t="s">
        <v>119</v>
      </c>
      <c r="E548" s="57" t="s">
        <v>184</v>
      </c>
      <c r="F548" s="65">
        <v>318.3</v>
      </c>
      <c r="G548" s="131">
        <f>SUM(Ведомственная!G1018)</f>
        <v>318.3</v>
      </c>
      <c r="I548" s="143">
        <f t="shared" si="14"/>
        <v>0</v>
      </c>
      <c r="J548" s="143">
        <f t="shared" si="16"/>
        <v>-318.3</v>
      </c>
    </row>
    <row r="549" spans="1:10" ht="90">
      <c r="A549" s="77" t="s">
        <v>858</v>
      </c>
      <c r="B549" s="108" t="s">
        <v>859</v>
      </c>
      <c r="C549" s="109"/>
      <c r="D549" s="57"/>
      <c r="E549" s="57"/>
      <c r="F549" s="65">
        <f>SUM(F550)</f>
        <v>30</v>
      </c>
      <c r="I549" s="143"/>
      <c r="J549" s="143"/>
    </row>
    <row r="550" spans="1:10" ht="30">
      <c r="A550" s="77" t="s">
        <v>54</v>
      </c>
      <c r="B550" s="108" t="s">
        <v>859</v>
      </c>
      <c r="C550" s="109">
        <v>200</v>
      </c>
      <c r="D550" s="95" t="s">
        <v>119</v>
      </c>
      <c r="E550" s="95" t="s">
        <v>46</v>
      </c>
      <c r="F550" s="65">
        <v>30</v>
      </c>
      <c r="G550" s="131">
        <f>SUM(Ведомственная!G906)</f>
        <v>30</v>
      </c>
      <c r="I550" s="143"/>
      <c r="J550" s="143"/>
    </row>
    <row r="551" spans="1:10" ht="90" hidden="1">
      <c r="A551" s="77" t="s">
        <v>412</v>
      </c>
      <c r="B551" s="109" t="s">
        <v>413</v>
      </c>
      <c r="C551" s="95"/>
      <c r="D551" s="95"/>
      <c r="E551" s="95"/>
      <c r="F551" s="96">
        <f>F552</f>
        <v>0</v>
      </c>
      <c r="I551" s="143">
        <f t="shared" si="14"/>
        <v>0</v>
      </c>
      <c r="J551" s="143">
        <f>SUM(H551-F551)</f>
        <v>0</v>
      </c>
    </row>
    <row r="552" spans="1:10" ht="30" hidden="1">
      <c r="A552" s="77" t="s">
        <v>264</v>
      </c>
      <c r="B552" s="109" t="s">
        <v>413</v>
      </c>
      <c r="C552" s="95" t="s">
        <v>128</v>
      </c>
      <c r="D552" s="95" t="s">
        <v>119</v>
      </c>
      <c r="E552" s="95" t="s">
        <v>36</v>
      </c>
      <c r="F552" s="96"/>
      <c r="G552" s="131">
        <f>SUM(Ведомственная!G845)</f>
        <v>0</v>
      </c>
      <c r="I552" s="143">
        <f t="shared" si="14"/>
        <v>0</v>
      </c>
      <c r="J552" s="143">
        <f>SUM(H552-F552)</f>
        <v>0</v>
      </c>
    </row>
    <row r="553" spans="1:10" ht="90">
      <c r="A553" s="77" t="s">
        <v>852</v>
      </c>
      <c r="B553" s="92" t="s">
        <v>853</v>
      </c>
      <c r="C553" s="95"/>
      <c r="D553" s="95"/>
      <c r="E553" s="95"/>
      <c r="F553" s="96">
        <f>SUM(F554:F555)</f>
        <v>130</v>
      </c>
      <c r="I553" s="143"/>
      <c r="J553" s="143"/>
    </row>
    <row r="554" spans="1:10" ht="30">
      <c r="A554" s="77" t="s">
        <v>54</v>
      </c>
      <c r="B554" s="108" t="s">
        <v>853</v>
      </c>
      <c r="C554" s="95" t="s">
        <v>95</v>
      </c>
      <c r="D554" s="95" t="s">
        <v>119</v>
      </c>
      <c r="E554" s="95" t="s">
        <v>36</v>
      </c>
      <c r="F554" s="96">
        <v>60</v>
      </c>
      <c r="G554" s="131">
        <f>SUM(Ведомственная!G840)</f>
        <v>60</v>
      </c>
      <c r="I554" s="143"/>
      <c r="J554" s="143"/>
    </row>
    <row r="555" spans="1:10" ht="30">
      <c r="A555" s="77" t="s">
        <v>74</v>
      </c>
      <c r="B555" s="108" t="s">
        <v>853</v>
      </c>
      <c r="C555" s="95" t="s">
        <v>128</v>
      </c>
      <c r="D555" s="95" t="s">
        <v>119</v>
      </c>
      <c r="E555" s="95" t="s">
        <v>36</v>
      </c>
      <c r="F555" s="96">
        <v>70</v>
      </c>
      <c r="G555" s="131">
        <f>SUM(Ведомственная!G841)</f>
        <v>70</v>
      </c>
      <c r="I555" s="143"/>
      <c r="J555" s="143"/>
    </row>
    <row r="556" spans="1:10" ht="15">
      <c r="A556" s="64" t="s">
        <v>872</v>
      </c>
      <c r="B556" s="184" t="s">
        <v>454</v>
      </c>
      <c r="C556" s="101"/>
      <c r="D556" s="101"/>
      <c r="E556" s="101"/>
      <c r="F556" s="76">
        <f>SUM(F557:F559)</f>
        <v>2974</v>
      </c>
      <c r="I556" s="143">
        <f t="shared" si="14"/>
        <v>-2974</v>
      </c>
      <c r="J556" s="143">
        <f>SUM(H556-F556)</f>
        <v>-2974</v>
      </c>
    </row>
    <row r="557" spans="1:10" ht="30">
      <c r="A557" s="77" t="s">
        <v>54</v>
      </c>
      <c r="B557" s="184" t="s">
        <v>454</v>
      </c>
      <c r="C557" s="101" t="s">
        <v>95</v>
      </c>
      <c r="D557" s="101" t="s">
        <v>119</v>
      </c>
      <c r="E557" s="101" t="s">
        <v>119</v>
      </c>
      <c r="F557" s="76">
        <v>280.4</v>
      </c>
      <c r="G557" s="131">
        <f>SUM(Ведомственная!G985)</f>
        <v>280.4</v>
      </c>
      <c r="I557" s="143">
        <f t="shared" si="14"/>
        <v>0</v>
      </c>
      <c r="J557" s="143">
        <f>SUM(H557-F557)</f>
        <v>-280.4</v>
      </c>
    </row>
    <row r="558" spans="1:10" ht="30">
      <c r="A558" s="77" t="s">
        <v>264</v>
      </c>
      <c r="B558" s="184" t="s">
        <v>454</v>
      </c>
      <c r="C558" s="101" t="s">
        <v>128</v>
      </c>
      <c r="D558" s="101" t="s">
        <v>119</v>
      </c>
      <c r="E558" s="101" t="s">
        <v>119</v>
      </c>
      <c r="F558" s="76">
        <v>555.7</v>
      </c>
      <c r="G558" s="131">
        <f>SUM(Ведомственная!G986)</f>
        <v>555.7</v>
      </c>
      <c r="I558" s="143">
        <f t="shared" si="14"/>
        <v>0</v>
      </c>
      <c r="J558" s="143"/>
    </row>
    <row r="559" spans="1:10" ht="15">
      <c r="A559" s="77" t="s">
        <v>24</v>
      </c>
      <c r="B559" s="184" t="s">
        <v>454</v>
      </c>
      <c r="C559" s="101" t="s">
        <v>100</v>
      </c>
      <c r="D559" s="101" t="s">
        <v>119</v>
      </c>
      <c r="E559" s="101" t="s">
        <v>119</v>
      </c>
      <c r="F559" s="76">
        <v>2137.9</v>
      </c>
      <c r="G559" s="131">
        <f>SUM(Ведомственная!G987)</f>
        <v>2137.9</v>
      </c>
      <c r="I559" s="143">
        <f t="shared" si="14"/>
        <v>0</v>
      </c>
      <c r="J559" s="143"/>
    </row>
    <row r="560" spans="1:10" ht="45">
      <c r="A560" s="64" t="s">
        <v>871</v>
      </c>
      <c r="B560" s="109" t="s">
        <v>431</v>
      </c>
      <c r="C560" s="109"/>
      <c r="D560" s="95"/>
      <c r="E560" s="95"/>
      <c r="F560" s="96">
        <f>F561+F562</f>
        <v>8000</v>
      </c>
      <c r="I560" s="143">
        <f t="shared" si="14"/>
        <v>-8000</v>
      </c>
      <c r="J560" s="143">
        <f aca="true" t="shared" si="17" ref="J560:J579">SUM(H560-F560)</f>
        <v>-8000</v>
      </c>
    </row>
    <row r="561" spans="1:10" ht="30">
      <c r="A561" s="77" t="s">
        <v>54</v>
      </c>
      <c r="B561" s="109" t="s">
        <v>431</v>
      </c>
      <c r="C561" s="109">
        <v>200</v>
      </c>
      <c r="D561" s="95" t="s">
        <v>119</v>
      </c>
      <c r="E561" s="95" t="s">
        <v>46</v>
      </c>
      <c r="F561" s="96">
        <v>3687.5</v>
      </c>
      <c r="G561" s="131">
        <f>SUM(Ведомственная!G908)</f>
        <v>3687.5</v>
      </c>
      <c r="I561" s="143">
        <f t="shared" si="14"/>
        <v>0</v>
      </c>
      <c r="J561" s="143">
        <f t="shared" si="17"/>
        <v>-3687.5</v>
      </c>
    </row>
    <row r="562" spans="1:10" ht="30">
      <c r="A562" s="77" t="s">
        <v>74</v>
      </c>
      <c r="B562" s="109" t="s">
        <v>431</v>
      </c>
      <c r="C562" s="109">
        <v>600</v>
      </c>
      <c r="D562" s="95" t="s">
        <v>119</v>
      </c>
      <c r="E562" s="95" t="s">
        <v>46</v>
      </c>
      <c r="F562" s="96">
        <v>4312.5</v>
      </c>
      <c r="G562" s="131">
        <f>SUM(Ведомственная!G909)</f>
        <v>4312.5</v>
      </c>
      <c r="I562" s="143">
        <f t="shared" si="14"/>
        <v>0</v>
      </c>
      <c r="J562" s="143">
        <f t="shared" si="17"/>
        <v>-4312.5</v>
      </c>
    </row>
    <row r="563" spans="1:10" ht="30">
      <c r="A563" s="64" t="s">
        <v>713</v>
      </c>
      <c r="B563" s="92" t="s">
        <v>1298</v>
      </c>
      <c r="C563" s="109"/>
      <c r="D563" s="95"/>
      <c r="E563" s="95"/>
      <c r="F563" s="96">
        <f>SUM(F564)</f>
        <v>89.5</v>
      </c>
      <c r="I563" s="143"/>
      <c r="J563" s="143"/>
    </row>
    <row r="564" spans="1:10" ht="30">
      <c r="A564" s="64" t="s">
        <v>54</v>
      </c>
      <c r="B564" s="92" t="s">
        <v>1298</v>
      </c>
      <c r="C564" s="109">
        <v>200</v>
      </c>
      <c r="D564" s="95" t="s">
        <v>119</v>
      </c>
      <c r="E564" s="95" t="s">
        <v>184</v>
      </c>
      <c r="F564" s="96">
        <v>89.5</v>
      </c>
      <c r="G564" s="131">
        <f>SUM(Ведомственная!G1020)</f>
        <v>89.5</v>
      </c>
      <c r="I564" s="143"/>
      <c r="J564" s="143"/>
    </row>
    <row r="565" spans="1:10" ht="30">
      <c r="A565" s="64" t="s">
        <v>875</v>
      </c>
      <c r="B565" s="109" t="s">
        <v>433</v>
      </c>
      <c r="C565" s="109"/>
      <c r="D565" s="95"/>
      <c r="E565" s="95"/>
      <c r="F565" s="96">
        <f>F566</f>
        <v>180</v>
      </c>
      <c r="I565" s="143">
        <f t="shared" si="14"/>
        <v>-180</v>
      </c>
      <c r="J565" s="143">
        <f t="shared" si="17"/>
        <v>-180</v>
      </c>
    </row>
    <row r="566" spans="1:10" ht="30">
      <c r="A566" s="77" t="s">
        <v>54</v>
      </c>
      <c r="B566" s="109" t="s">
        <v>433</v>
      </c>
      <c r="C566" s="109">
        <v>200</v>
      </c>
      <c r="D566" s="95" t="s">
        <v>119</v>
      </c>
      <c r="E566" s="95" t="s">
        <v>184</v>
      </c>
      <c r="F566" s="96">
        <v>180</v>
      </c>
      <c r="G566" s="131">
        <f>SUM(Ведомственная!G1022)</f>
        <v>180</v>
      </c>
      <c r="I566" s="143">
        <f t="shared" si="14"/>
        <v>0</v>
      </c>
      <c r="J566" s="143">
        <f t="shared" si="17"/>
        <v>-180</v>
      </c>
    </row>
    <row r="567" spans="1:10" ht="105">
      <c r="A567" s="77" t="s">
        <v>468</v>
      </c>
      <c r="B567" s="184" t="s">
        <v>469</v>
      </c>
      <c r="C567" s="95"/>
      <c r="D567" s="95"/>
      <c r="E567" s="95"/>
      <c r="F567" s="96">
        <f>F568</f>
        <v>3000</v>
      </c>
      <c r="I567" s="143">
        <f t="shared" si="14"/>
        <v>-3000</v>
      </c>
      <c r="J567" s="143">
        <f t="shared" si="17"/>
        <v>-3000</v>
      </c>
    </row>
    <row r="568" spans="1:10" ht="15">
      <c r="A568" s="77" t="s">
        <v>44</v>
      </c>
      <c r="B568" s="184" t="s">
        <v>469</v>
      </c>
      <c r="C568" s="95" t="s">
        <v>103</v>
      </c>
      <c r="D568" s="95" t="s">
        <v>33</v>
      </c>
      <c r="E568" s="95" t="s">
        <v>15</v>
      </c>
      <c r="F568" s="96">
        <v>3000</v>
      </c>
      <c r="G568" s="131">
        <f>SUM(Ведомственная!G1061)</f>
        <v>3000</v>
      </c>
      <c r="I568" s="143">
        <f t="shared" si="14"/>
        <v>0</v>
      </c>
      <c r="J568" s="143">
        <f t="shared" si="17"/>
        <v>-3000</v>
      </c>
    </row>
    <row r="569" spans="1:10" ht="45">
      <c r="A569" s="64" t="s">
        <v>597</v>
      </c>
      <c r="B569" s="92" t="s">
        <v>598</v>
      </c>
      <c r="C569" s="58"/>
      <c r="D569" s="57"/>
      <c r="E569" s="57"/>
      <c r="F569" s="65">
        <f>F570</f>
        <v>300</v>
      </c>
      <c r="I569" s="143">
        <f>G569-F569</f>
        <v>-300</v>
      </c>
      <c r="J569" s="143">
        <f t="shared" si="17"/>
        <v>-300</v>
      </c>
    </row>
    <row r="570" spans="1:10" ht="30">
      <c r="A570" s="64" t="s">
        <v>74</v>
      </c>
      <c r="B570" s="92" t="s">
        <v>598</v>
      </c>
      <c r="C570" s="58">
        <v>600</v>
      </c>
      <c r="D570" s="95" t="s">
        <v>119</v>
      </c>
      <c r="E570" s="95" t="s">
        <v>46</v>
      </c>
      <c r="F570" s="65">
        <v>300</v>
      </c>
      <c r="G570" s="131">
        <f>Ведомственная!G913</f>
        <v>300</v>
      </c>
      <c r="I570" s="143">
        <f>G570-F570</f>
        <v>0</v>
      </c>
      <c r="J570" s="143">
        <f t="shared" si="17"/>
        <v>-300</v>
      </c>
    </row>
    <row r="571" spans="1:10" ht="45">
      <c r="A571" s="64" t="s">
        <v>28</v>
      </c>
      <c r="B571" s="184" t="s">
        <v>414</v>
      </c>
      <c r="C571" s="95"/>
      <c r="D571" s="95"/>
      <c r="E571" s="95"/>
      <c r="F571" s="96">
        <f>F572</f>
        <v>391183.1</v>
      </c>
      <c r="I571" s="143">
        <f t="shared" si="14"/>
        <v>-391183.1</v>
      </c>
      <c r="J571" s="143">
        <f t="shared" si="17"/>
        <v>-391183.1</v>
      </c>
    </row>
    <row r="572" spans="1:10" ht="15">
      <c r="A572" s="182" t="s">
        <v>161</v>
      </c>
      <c r="B572" s="102" t="s">
        <v>415</v>
      </c>
      <c r="C572" s="95"/>
      <c r="D572" s="95"/>
      <c r="E572" s="95"/>
      <c r="F572" s="96">
        <f>F573+F575+F577</f>
        <v>391183.1</v>
      </c>
      <c r="I572" s="143">
        <f t="shared" si="14"/>
        <v>-391183.1</v>
      </c>
      <c r="J572" s="143">
        <f t="shared" si="17"/>
        <v>-391183.1</v>
      </c>
    </row>
    <row r="573" spans="1:10" ht="15">
      <c r="A573" s="77" t="s">
        <v>416</v>
      </c>
      <c r="B573" s="184" t="s">
        <v>417</v>
      </c>
      <c r="C573" s="95"/>
      <c r="D573" s="95"/>
      <c r="E573" s="95"/>
      <c r="F573" s="96">
        <f>F574</f>
        <v>200927</v>
      </c>
      <c r="I573" s="143">
        <f t="shared" si="14"/>
        <v>-200927</v>
      </c>
      <c r="J573" s="143">
        <f t="shared" si="17"/>
        <v>-200927</v>
      </c>
    </row>
    <row r="574" spans="1:10" ht="30">
      <c r="A574" s="77" t="s">
        <v>74</v>
      </c>
      <c r="B574" s="184" t="s">
        <v>417</v>
      </c>
      <c r="C574" s="95" t="s">
        <v>128</v>
      </c>
      <c r="D574" s="95" t="s">
        <v>119</v>
      </c>
      <c r="E574" s="95" t="s">
        <v>36</v>
      </c>
      <c r="F574" s="96">
        <v>200927</v>
      </c>
      <c r="G574" s="131">
        <f>SUM(Ведомственная!G848)</f>
        <v>200927</v>
      </c>
      <c r="I574" s="143">
        <f t="shared" si="14"/>
        <v>0</v>
      </c>
      <c r="J574" s="143">
        <f t="shared" si="17"/>
        <v>-200927</v>
      </c>
    </row>
    <row r="575" spans="1:10" ht="15">
      <c r="A575" s="77" t="s">
        <v>434</v>
      </c>
      <c r="B575" s="109" t="s">
        <v>435</v>
      </c>
      <c r="C575" s="95"/>
      <c r="D575" s="95"/>
      <c r="E575" s="95"/>
      <c r="F575" s="96">
        <f>F576</f>
        <v>121927.5</v>
      </c>
      <c r="I575" s="143">
        <f t="shared" si="14"/>
        <v>-121927.5</v>
      </c>
      <c r="J575" s="143">
        <f t="shared" si="17"/>
        <v>-121927.5</v>
      </c>
    </row>
    <row r="576" spans="1:10" ht="30">
      <c r="A576" s="77" t="s">
        <v>74</v>
      </c>
      <c r="B576" s="109" t="s">
        <v>435</v>
      </c>
      <c r="C576" s="95" t="s">
        <v>128</v>
      </c>
      <c r="D576" s="95" t="s">
        <v>119</v>
      </c>
      <c r="E576" s="95" t="s">
        <v>46</v>
      </c>
      <c r="F576" s="96">
        <v>121927.5</v>
      </c>
      <c r="G576" s="131">
        <f>SUM(Ведомственная!G916)</f>
        <v>121927.5</v>
      </c>
      <c r="I576" s="143">
        <f t="shared" si="14"/>
        <v>0</v>
      </c>
      <c r="J576" s="143">
        <f t="shared" si="17"/>
        <v>-121927.5</v>
      </c>
    </row>
    <row r="577" spans="1:10" ht="15">
      <c r="A577" s="77" t="s">
        <v>443</v>
      </c>
      <c r="B577" s="95" t="s">
        <v>444</v>
      </c>
      <c r="C577" s="95"/>
      <c r="D577" s="95"/>
      <c r="E577" s="95"/>
      <c r="F577" s="96">
        <f>F578</f>
        <v>68328.6</v>
      </c>
      <c r="I577" s="143">
        <f t="shared" si="14"/>
        <v>-68328.6</v>
      </c>
      <c r="J577" s="143">
        <f t="shared" si="17"/>
        <v>-68328.6</v>
      </c>
    </row>
    <row r="578" spans="1:10" ht="30">
      <c r="A578" s="77" t="s">
        <v>74</v>
      </c>
      <c r="B578" s="95" t="s">
        <v>444</v>
      </c>
      <c r="C578" s="95" t="s">
        <v>128</v>
      </c>
      <c r="D578" s="95" t="s">
        <v>119</v>
      </c>
      <c r="E578" s="95" t="s">
        <v>56</v>
      </c>
      <c r="F578" s="96">
        <v>68328.6</v>
      </c>
      <c r="G578" s="131">
        <f>SUM(Ведомственная!G952)</f>
        <v>68328.6</v>
      </c>
      <c r="I578" s="143">
        <f t="shared" si="14"/>
        <v>0</v>
      </c>
      <c r="J578" s="143">
        <f t="shared" si="17"/>
        <v>-68328.6</v>
      </c>
    </row>
    <row r="579" spans="1:10" ht="15">
      <c r="A579" s="77" t="s">
        <v>159</v>
      </c>
      <c r="B579" s="184" t="s">
        <v>470</v>
      </c>
      <c r="C579" s="95"/>
      <c r="D579" s="95"/>
      <c r="E579" s="95"/>
      <c r="F579" s="96">
        <f>SUM(F580)+F587+F594</f>
        <v>10499.4</v>
      </c>
      <c r="I579" s="143">
        <f aca="true" t="shared" si="18" ref="I579:I652">G579-F579</f>
        <v>-10499.4</v>
      </c>
      <c r="J579" s="143">
        <f t="shared" si="17"/>
        <v>-10499.4</v>
      </c>
    </row>
    <row r="580" spans="1:10" ht="13.5" customHeight="1">
      <c r="A580" s="77" t="s">
        <v>416</v>
      </c>
      <c r="B580" s="184" t="s">
        <v>649</v>
      </c>
      <c r="C580" s="95"/>
      <c r="D580" s="95"/>
      <c r="E580" s="95"/>
      <c r="F580" s="96">
        <f>SUM(F581+F583+F585)</f>
        <v>7096.1</v>
      </c>
      <c r="I580" s="143">
        <f t="shared" si="18"/>
        <v>-7096.1</v>
      </c>
      <c r="J580" s="143">
        <f aca="true" t="shared" si="19" ref="J580:J655">SUM(H580-F580)</f>
        <v>-7096.1</v>
      </c>
    </row>
    <row r="581" spans="1:10" ht="30">
      <c r="A581" s="77" t="s">
        <v>418</v>
      </c>
      <c r="B581" s="184" t="s">
        <v>419</v>
      </c>
      <c r="C581" s="95"/>
      <c r="D581" s="95"/>
      <c r="E581" s="95"/>
      <c r="F581" s="96">
        <f>F582</f>
        <v>200</v>
      </c>
      <c r="I581" s="143">
        <f t="shared" si="18"/>
        <v>-200</v>
      </c>
      <c r="J581" s="143">
        <f t="shared" si="19"/>
        <v>-200</v>
      </c>
    </row>
    <row r="582" spans="1:10" ht="30">
      <c r="A582" s="77" t="s">
        <v>74</v>
      </c>
      <c r="B582" s="184" t="s">
        <v>419</v>
      </c>
      <c r="C582" s="95" t="s">
        <v>128</v>
      </c>
      <c r="D582" s="95"/>
      <c r="E582" s="95"/>
      <c r="F582" s="96">
        <v>200</v>
      </c>
      <c r="G582" s="131">
        <f>SUM(Ведомственная!G852)</f>
        <v>200</v>
      </c>
      <c r="I582" s="143">
        <f t="shared" si="18"/>
        <v>0</v>
      </c>
      <c r="J582" s="143">
        <f t="shared" si="19"/>
        <v>-200</v>
      </c>
    </row>
    <row r="583" spans="1:10" ht="30">
      <c r="A583" s="77" t="s">
        <v>420</v>
      </c>
      <c r="B583" s="184" t="s">
        <v>421</v>
      </c>
      <c r="C583" s="95"/>
      <c r="D583" s="95"/>
      <c r="E583" s="95"/>
      <c r="F583" s="96">
        <f>F584</f>
        <v>50</v>
      </c>
      <c r="I583" s="143">
        <f t="shared" si="18"/>
        <v>-50</v>
      </c>
      <c r="J583" s="143">
        <f t="shared" si="19"/>
        <v>-50</v>
      </c>
    </row>
    <row r="584" spans="1:10" ht="30">
      <c r="A584" s="77" t="s">
        <v>74</v>
      </c>
      <c r="B584" s="184" t="s">
        <v>421</v>
      </c>
      <c r="C584" s="95" t="s">
        <v>128</v>
      </c>
      <c r="D584" s="95" t="s">
        <v>119</v>
      </c>
      <c r="E584" s="95" t="s">
        <v>36</v>
      </c>
      <c r="F584" s="96">
        <v>50</v>
      </c>
      <c r="G584" s="131">
        <f>SUM(Ведомственная!G854)</f>
        <v>50</v>
      </c>
      <c r="I584" s="143">
        <f t="shared" si="18"/>
        <v>0</v>
      </c>
      <c r="J584" s="143">
        <f t="shared" si="19"/>
        <v>-50</v>
      </c>
    </row>
    <row r="585" spans="1:10" ht="15">
      <c r="A585" s="77" t="s">
        <v>422</v>
      </c>
      <c r="B585" s="184" t="s">
        <v>423</v>
      </c>
      <c r="C585" s="95"/>
      <c r="D585" s="95"/>
      <c r="E585" s="95"/>
      <c r="F585" s="96">
        <f>F586</f>
        <v>6846.1</v>
      </c>
      <c r="I585" s="143">
        <f t="shared" si="18"/>
        <v>-6846.1</v>
      </c>
      <c r="J585" s="143">
        <f t="shared" si="19"/>
        <v>-6846.1</v>
      </c>
    </row>
    <row r="586" spans="1:10" ht="30">
      <c r="A586" s="77" t="s">
        <v>74</v>
      </c>
      <c r="B586" s="184" t="s">
        <v>423</v>
      </c>
      <c r="C586" s="95" t="s">
        <v>128</v>
      </c>
      <c r="D586" s="95" t="s">
        <v>119</v>
      </c>
      <c r="E586" s="95" t="s">
        <v>36</v>
      </c>
      <c r="F586" s="96">
        <v>6846.1</v>
      </c>
      <c r="G586" s="131">
        <f>SUM(Ведомственная!G856)</f>
        <v>6846.1</v>
      </c>
      <c r="I586" s="143">
        <f t="shared" si="18"/>
        <v>0</v>
      </c>
      <c r="J586" s="143">
        <f t="shared" si="19"/>
        <v>-6846.1</v>
      </c>
    </row>
    <row r="587" spans="1:10" ht="15" hidden="1">
      <c r="A587" s="77" t="s">
        <v>434</v>
      </c>
      <c r="B587" s="184" t="s">
        <v>436</v>
      </c>
      <c r="C587" s="95"/>
      <c r="D587" s="95"/>
      <c r="E587" s="95"/>
      <c r="F587" s="96">
        <f>F589+F591+F593</f>
        <v>2759.9</v>
      </c>
      <c r="I587" s="143">
        <f t="shared" si="18"/>
        <v>-2759.9</v>
      </c>
      <c r="J587" s="143">
        <f t="shared" si="19"/>
        <v>-2759.9</v>
      </c>
    </row>
    <row r="588" spans="1:10" ht="30" hidden="1">
      <c r="A588" s="77" t="s">
        <v>418</v>
      </c>
      <c r="B588" s="184" t="s">
        <v>437</v>
      </c>
      <c r="C588" s="95"/>
      <c r="D588" s="95"/>
      <c r="E588" s="95"/>
      <c r="F588" s="96">
        <f>F589</f>
        <v>0</v>
      </c>
      <c r="I588" s="143">
        <f t="shared" si="18"/>
        <v>0</v>
      </c>
      <c r="J588" s="143">
        <f t="shared" si="19"/>
        <v>0</v>
      </c>
    </row>
    <row r="589" spans="1:10" ht="30" hidden="1">
      <c r="A589" s="77" t="s">
        <v>74</v>
      </c>
      <c r="B589" s="184" t="s">
        <v>437</v>
      </c>
      <c r="C589" s="95" t="s">
        <v>128</v>
      </c>
      <c r="D589" s="95"/>
      <c r="E589" s="95"/>
      <c r="F589" s="96"/>
      <c r="G589" s="131">
        <f>SUM(Ведомственная!G920)</f>
        <v>0</v>
      </c>
      <c r="I589" s="143">
        <f t="shared" si="18"/>
        <v>0</v>
      </c>
      <c r="J589" s="143">
        <f t="shared" si="19"/>
        <v>0</v>
      </c>
    </row>
    <row r="590" spans="1:10" ht="30" hidden="1">
      <c r="A590" s="77" t="s">
        <v>420</v>
      </c>
      <c r="B590" s="184" t="s">
        <v>438</v>
      </c>
      <c r="C590" s="95"/>
      <c r="D590" s="95"/>
      <c r="E590" s="95"/>
      <c r="F590" s="96">
        <f>F591</f>
        <v>0</v>
      </c>
      <c r="I590" s="143">
        <f t="shared" si="18"/>
        <v>0</v>
      </c>
      <c r="J590" s="143">
        <f t="shared" si="19"/>
        <v>0</v>
      </c>
    </row>
    <row r="591" spans="1:10" ht="30" hidden="1">
      <c r="A591" s="77" t="s">
        <v>74</v>
      </c>
      <c r="B591" s="184" t="s">
        <v>438</v>
      </c>
      <c r="C591" s="95" t="s">
        <v>128</v>
      </c>
      <c r="D591" s="95" t="s">
        <v>119</v>
      </c>
      <c r="E591" s="95" t="s">
        <v>46</v>
      </c>
      <c r="F591" s="96"/>
      <c r="G591" s="131">
        <f>SUM(Ведомственная!G922)</f>
        <v>0</v>
      </c>
      <c r="I591" s="143">
        <f t="shared" si="18"/>
        <v>0</v>
      </c>
      <c r="J591" s="143">
        <f t="shared" si="19"/>
        <v>0</v>
      </c>
    </row>
    <row r="592" spans="1:10" ht="15">
      <c r="A592" s="77" t="s">
        <v>422</v>
      </c>
      <c r="B592" s="184" t="s">
        <v>439</v>
      </c>
      <c r="C592" s="95"/>
      <c r="D592" s="95"/>
      <c r="E592" s="95"/>
      <c r="F592" s="96">
        <f>F593</f>
        <v>2759.9</v>
      </c>
      <c r="I592" s="143">
        <f t="shared" si="18"/>
        <v>-2759.9</v>
      </c>
      <c r="J592" s="143">
        <f t="shared" si="19"/>
        <v>-2759.9</v>
      </c>
    </row>
    <row r="593" spans="1:10" ht="30">
      <c r="A593" s="77" t="s">
        <v>74</v>
      </c>
      <c r="B593" s="184" t="s">
        <v>439</v>
      </c>
      <c r="C593" s="95" t="s">
        <v>128</v>
      </c>
      <c r="D593" s="95" t="s">
        <v>119</v>
      </c>
      <c r="E593" s="95" t="s">
        <v>46</v>
      </c>
      <c r="F593" s="96">
        <v>2759.9</v>
      </c>
      <c r="G593" s="131">
        <f>SUM(Ведомственная!G924)</f>
        <v>2759.9</v>
      </c>
      <c r="I593" s="143">
        <f t="shared" si="18"/>
        <v>0</v>
      </c>
      <c r="J593" s="143">
        <f t="shared" si="19"/>
        <v>-2759.9</v>
      </c>
    </row>
    <row r="594" spans="1:10" ht="15">
      <c r="A594" s="77" t="s">
        <v>443</v>
      </c>
      <c r="B594" s="112" t="s">
        <v>860</v>
      </c>
      <c r="C594" s="95"/>
      <c r="D594" s="95"/>
      <c r="E594" s="95"/>
      <c r="F594" s="96">
        <f>SUM(F595)</f>
        <v>643.4</v>
      </c>
      <c r="I594" s="143"/>
      <c r="J594" s="143"/>
    </row>
    <row r="595" spans="1:10" ht="15">
      <c r="A595" s="77" t="s">
        <v>422</v>
      </c>
      <c r="B595" s="112" t="s">
        <v>861</v>
      </c>
      <c r="C595" s="95"/>
      <c r="D595" s="95"/>
      <c r="E595" s="95"/>
      <c r="F595" s="96">
        <f>SUM(F596)</f>
        <v>643.4</v>
      </c>
      <c r="I595" s="143"/>
      <c r="J595" s="143"/>
    </row>
    <row r="596" spans="1:10" ht="30">
      <c r="A596" s="77" t="s">
        <v>74</v>
      </c>
      <c r="B596" s="112" t="s">
        <v>861</v>
      </c>
      <c r="C596" s="95" t="s">
        <v>128</v>
      </c>
      <c r="D596" s="95" t="s">
        <v>119</v>
      </c>
      <c r="E596" s="95" t="s">
        <v>56</v>
      </c>
      <c r="F596" s="96">
        <v>643.4</v>
      </c>
      <c r="G596" s="131">
        <f>SUM(Ведомственная!G956)</f>
        <v>643.4</v>
      </c>
      <c r="I596" s="143"/>
      <c r="J596" s="143"/>
    </row>
    <row r="597" spans="1:10" ht="30">
      <c r="A597" s="77" t="s">
        <v>47</v>
      </c>
      <c r="B597" s="184" t="s">
        <v>424</v>
      </c>
      <c r="C597" s="95"/>
      <c r="D597" s="95"/>
      <c r="E597" s="95"/>
      <c r="F597" s="96">
        <f>SUM(F598+F602+F607)+F611</f>
        <v>158073.4</v>
      </c>
      <c r="I597" s="143">
        <f t="shared" si="18"/>
        <v>-158073.4</v>
      </c>
      <c r="J597" s="143">
        <f t="shared" si="19"/>
        <v>-158073.4</v>
      </c>
    </row>
    <row r="598" spans="1:10" ht="15">
      <c r="A598" s="77" t="s">
        <v>416</v>
      </c>
      <c r="B598" s="184" t="s">
        <v>425</v>
      </c>
      <c r="C598" s="95"/>
      <c r="D598" s="95"/>
      <c r="E598" s="95"/>
      <c r="F598" s="96">
        <f>F599+F600+F601</f>
        <v>44873.7</v>
      </c>
      <c r="I598" s="143">
        <f t="shared" si="18"/>
        <v>-44873.7</v>
      </c>
      <c r="J598" s="143">
        <f t="shared" si="19"/>
        <v>-44873.7</v>
      </c>
    </row>
    <row r="599" spans="1:10" ht="45">
      <c r="A599" s="64" t="s">
        <v>53</v>
      </c>
      <c r="B599" s="184" t="s">
        <v>425</v>
      </c>
      <c r="C599" s="95" t="s">
        <v>93</v>
      </c>
      <c r="D599" s="95" t="s">
        <v>119</v>
      </c>
      <c r="E599" s="95" t="s">
        <v>36</v>
      </c>
      <c r="F599" s="96">
        <v>14294.4</v>
      </c>
      <c r="G599" s="131">
        <f>SUM(Ведомственная!G859)</f>
        <v>14294.4</v>
      </c>
      <c r="I599" s="143">
        <f t="shared" si="18"/>
        <v>0</v>
      </c>
      <c r="J599" s="143">
        <f t="shared" si="19"/>
        <v>-14294.4</v>
      </c>
    </row>
    <row r="600" spans="1:10" ht="30">
      <c r="A600" s="77" t="s">
        <v>54</v>
      </c>
      <c r="B600" s="184" t="s">
        <v>425</v>
      </c>
      <c r="C600" s="95" t="s">
        <v>95</v>
      </c>
      <c r="D600" s="95" t="s">
        <v>119</v>
      </c>
      <c r="E600" s="95" t="s">
        <v>36</v>
      </c>
      <c r="F600" s="96">
        <v>28811.2</v>
      </c>
      <c r="G600" s="131">
        <f>SUM(Ведомственная!G860)</f>
        <v>28811.2</v>
      </c>
      <c r="I600" s="143">
        <f t="shared" si="18"/>
        <v>0</v>
      </c>
      <c r="J600" s="143">
        <f t="shared" si="19"/>
        <v>-28811.2</v>
      </c>
    </row>
    <row r="601" spans="1:10" ht="15">
      <c r="A601" s="77" t="s">
        <v>24</v>
      </c>
      <c r="B601" s="184" t="s">
        <v>425</v>
      </c>
      <c r="C601" s="95" t="s">
        <v>100</v>
      </c>
      <c r="D601" s="95" t="s">
        <v>119</v>
      </c>
      <c r="E601" s="95" t="s">
        <v>36</v>
      </c>
      <c r="F601" s="96">
        <v>1768.1</v>
      </c>
      <c r="G601" s="131">
        <f>SUM(Ведомственная!G861)</f>
        <v>1768.1</v>
      </c>
      <c r="I601" s="143">
        <f t="shared" si="18"/>
        <v>0</v>
      </c>
      <c r="J601" s="143">
        <f t="shared" si="19"/>
        <v>-1768.1</v>
      </c>
    </row>
    <row r="602" spans="1:10" ht="15">
      <c r="A602" s="77" t="s">
        <v>434</v>
      </c>
      <c r="B602" s="184" t="s">
        <v>440</v>
      </c>
      <c r="C602" s="184"/>
      <c r="D602" s="101"/>
      <c r="E602" s="101"/>
      <c r="F602" s="96">
        <f>F603+F604+F606+F605</f>
        <v>104125.3</v>
      </c>
      <c r="I602" s="143">
        <f t="shared" si="18"/>
        <v>-104125.3</v>
      </c>
      <c r="J602" s="143">
        <f t="shared" si="19"/>
        <v>-104125.3</v>
      </c>
    </row>
    <row r="603" spans="1:10" ht="45">
      <c r="A603" s="64" t="s">
        <v>53</v>
      </c>
      <c r="B603" s="184" t="s">
        <v>440</v>
      </c>
      <c r="C603" s="95" t="s">
        <v>93</v>
      </c>
      <c r="D603" s="95" t="s">
        <v>119</v>
      </c>
      <c r="E603" s="95" t="s">
        <v>46</v>
      </c>
      <c r="F603" s="96">
        <v>42679.2</v>
      </c>
      <c r="G603" s="131">
        <f>SUM(Ведомственная!G927)</f>
        <v>42679.2</v>
      </c>
      <c r="I603" s="143">
        <f t="shared" si="18"/>
        <v>0</v>
      </c>
      <c r="J603" s="143">
        <f t="shared" si="19"/>
        <v>-42679.2</v>
      </c>
    </row>
    <row r="604" spans="1:10" ht="30">
      <c r="A604" s="77" t="s">
        <v>54</v>
      </c>
      <c r="B604" s="184" t="s">
        <v>440</v>
      </c>
      <c r="C604" s="95" t="s">
        <v>95</v>
      </c>
      <c r="D604" s="95" t="s">
        <v>119</v>
      </c>
      <c r="E604" s="95" t="s">
        <v>46</v>
      </c>
      <c r="F604" s="96">
        <v>48464.5</v>
      </c>
      <c r="G604" s="131">
        <f>SUM(Ведомственная!G928)</f>
        <v>48464.5</v>
      </c>
      <c r="I604" s="143">
        <f t="shared" si="18"/>
        <v>0</v>
      </c>
      <c r="J604" s="143">
        <f t="shared" si="19"/>
        <v>-48464.5</v>
      </c>
    </row>
    <row r="605" spans="1:10" ht="15" hidden="1">
      <c r="A605" s="64" t="s">
        <v>44</v>
      </c>
      <c r="B605" s="184" t="s">
        <v>440</v>
      </c>
      <c r="C605" s="95" t="s">
        <v>103</v>
      </c>
      <c r="D605" s="95" t="s">
        <v>119</v>
      </c>
      <c r="E605" s="95" t="s">
        <v>46</v>
      </c>
      <c r="F605" s="96"/>
      <c r="G605" s="131">
        <f>SUM(Ведомственная!G929)</f>
        <v>0</v>
      </c>
      <c r="I605" s="143">
        <f t="shared" si="18"/>
        <v>0</v>
      </c>
      <c r="J605" s="143">
        <f t="shared" si="19"/>
        <v>0</v>
      </c>
    </row>
    <row r="606" spans="1:10" ht="15">
      <c r="A606" s="77" t="s">
        <v>24</v>
      </c>
      <c r="B606" s="184" t="s">
        <v>440</v>
      </c>
      <c r="C606" s="95" t="s">
        <v>100</v>
      </c>
      <c r="D606" s="95" t="s">
        <v>119</v>
      </c>
      <c r="E606" s="95" t="s">
        <v>46</v>
      </c>
      <c r="F606" s="96">
        <v>12981.6</v>
      </c>
      <c r="G606" s="131">
        <f>SUM(Ведомственная!G930)</f>
        <v>12981.6</v>
      </c>
      <c r="I606" s="143">
        <f t="shared" si="18"/>
        <v>0</v>
      </c>
      <c r="J606" s="143">
        <f t="shared" si="19"/>
        <v>-12981.6</v>
      </c>
    </row>
    <row r="607" spans="1:10" ht="15">
      <c r="A607" s="77" t="s">
        <v>441</v>
      </c>
      <c r="B607" s="109" t="s">
        <v>442</v>
      </c>
      <c r="C607" s="109"/>
      <c r="D607" s="95"/>
      <c r="E607" s="95"/>
      <c r="F607" s="96">
        <f>F608+F609+F610</f>
        <v>8310.3</v>
      </c>
      <c r="I607" s="143">
        <f t="shared" si="18"/>
        <v>-8310.3</v>
      </c>
      <c r="J607" s="143">
        <f t="shared" si="19"/>
        <v>-8310.3</v>
      </c>
    </row>
    <row r="608" spans="1:10" ht="45">
      <c r="A608" s="64" t="s">
        <v>53</v>
      </c>
      <c r="B608" s="109" t="s">
        <v>442</v>
      </c>
      <c r="C608" s="109">
        <v>100</v>
      </c>
      <c r="D608" s="95" t="s">
        <v>119</v>
      </c>
      <c r="E608" s="95" t="s">
        <v>46</v>
      </c>
      <c r="F608" s="96">
        <v>3632.2</v>
      </c>
      <c r="G608" s="131">
        <f>SUM(Ведомственная!G932)</f>
        <v>3632.2</v>
      </c>
      <c r="I608" s="143">
        <f t="shared" si="18"/>
        <v>0</v>
      </c>
      <c r="J608" s="143">
        <f t="shared" si="19"/>
        <v>-3632.2</v>
      </c>
    </row>
    <row r="609" spans="1:10" ht="30">
      <c r="A609" s="77" t="s">
        <v>54</v>
      </c>
      <c r="B609" s="109" t="s">
        <v>442</v>
      </c>
      <c r="C609" s="109">
        <v>200</v>
      </c>
      <c r="D609" s="95" t="s">
        <v>119</v>
      </c>
      <c r="E609" s="95" t="s">
        <v>46</v>
      </c>
      <c r="F609" s="96">
        <v>3472.2</v>
      </c>
      <c r="G609" s="131">
        <f>SUM(Ведомственная!G933)</f>
        <v>3472.2</v>
      </c>
      <c r="I609" s="143">
        <f t="shared" si="18"/>
        <v>0</v>
      </c>
      <c r="J609" s="143">
        <f t="shared" si="19"/>
        <v>-3472.2</v>
      </c>
    </row>
    <row r="610" spans="1:10" ht="15">
      <c r="A610" s="77" t="s">
        <v>24</v>
      </c>
      <c r="B610" s="109" t="s">
        <v>442</v>
      </c>
      <c r="C610" s="109">
        <v>800</v>
      </c>
      <c r="D610" s="95" t="s">
        <v>119</v>
      </c>
      <c r="E610" s="95" t="s">
        <v>46</v>
      </c>
      <c r="F610" s="96">
        <v>1205.9</v>
      </c>
      <c r="G610" s="131">
        <f>SUM(Ведомственная!G934)</f>
        <v>1205.9</v>
      </c>
      <c r="I610" s="143">
        <f t="shared" si="18"/>
        <v>0</v>
      </c>
      <c r="J610" s="143">
        <f t="shared" si="19"/>
        <v>-1205.9</v>
      </c>
    </row>
    <row r="611" spans="1:10" ht="60">
      <c r="A611" s="117" t="s">
        <v>577</v>
      </c>
      <c r="B611" s="118" t="s">
        <v>1272</v>
      </c>
      <c r="C611" s="109"/>
      <c r="D611" s="95"/>
      <c r="E611" s="95"/>
      <c r="F611" s="96">
        <f>SUM(F612:F613)</f>
        <v>764.1</v>
      </c>
      <c r="I611" s="143"/>
      <c r="J611" s="143"/>
    </row>
    <row r="612" spans="1:10" ht="45">
      <c r="A612" s="117" t="s">
        <v>53</v>
      </c>
      <c r="B612" s="118" t="s">
        <v>1272</v>
      </c>
      <c r="C612" s="109">
        <v>100</v>
      </c>
      <c r="D612" s="95" t="s">
        <v>119</v>
      </c>
      <c r="E612" s="95" t="s">
        <v>184</v>
      </c>
      <c r="F612" s="96">
        <v>546.1</v>
      </c>
      <c r="G612" s="131">
        <f>SUM(Ведомственная!G1025)</f>
        <v>546.1</v>
      </c>
      <c r="I612" s="143"/>
      <c r="J612" s="143"/>
    </row>
    <row r="613" spans="1:10" ht="30">
      <c r="A613" s="117" t="s">
        <v>54</v>
      </c>
      <c r="B613" s="118" t="s">
        <v>1272</v>
      </c>
      <c r="C613" s="109">
        <v>200</v>
      </c>
      <c r="D613" s="95" t="s">
        <v>119</v>
      </c>
      <c r="E613" s="95" t="s">
        <v>184</v>
      </c>
      <c r="F613" s="96">
        <v>218</v>
      </c>
      <c r="G613" s="131">
        <f>SUM(Ведомственная!G1026)</f>
        <v>218</v>
      </c>
      <c r="I613" s="143"/>
      <c r="J613" s="143"/>
    </row>
    <row r="614" spans="1:10" ht="30">
      <c r="A614" s="77" t="s">
        <v>455</v>
      </c>
      <c r="B614" s="95" t="s">
        <v>456</v>
      </c>
      <c r="C614" s="95"/>
      <c r="D614" s="95"/>
      <c r="E614" s="95"/>
      <c r="F614" s="96">
        <f>F615+F625</f>
        <v>3547.7</v>
      </c>
      <c r="H614" s="131">
        <f>SUM(Ведомственная!G531+Ведомственная!G988+Ведомственная!G1082)</f>
        <v>3547.7</v>
      </c>
      <c r="I614" s="143">
        <f t="shared" si="18"/>
        <v>-3547.7</v>
      </c>
      <c r="J614" s="143">
        <f t="shared" si="19"/>
        <v>0</v>
      </c>
    </row>
    <row r="615" spans="1:10" ht="15">
      <c r="A615" s="77" t="s">
        <v>37</v>
      </c>
      <c r="B615" s="95" t="s">
        <v>457</v>
      </c>
      <c r="C615" s="95"/>
      <c r="D615" s="95"/>
      <c r="E615" s="95"/>
      <c r="F615" s="96">
        <f>F619+F623+F616</f>
        <v>1300</v>
      </c>
      <c r="I615" s="143">
        <f t="shared" si="18"/>
        <v>-1300</v>
      </c>
      <c r="J615" s="143">
        <f t="shared" si="19"/>
        <v>-1300</v>
      </c>
    </row>
    <row r="616" spans="1:10" ht="15">
      <c r="A616" s="77" t="s">
        <v>865</v>
      </c>
      <c r="B616" s="108" t="s">
        <v>867</v>
      </c>
      <c r="C616" s="95"/>
      <c r="D616" s="95"/>
      <c r="E616" s="95"/>
      <c r="F616" s="96">
        <f>SUM(F617:F618)</f>
        <v>270</v>
      </c>
      <c r="I616" s="143"/>
      <c r="J616" s="143"/>
    </row>
    <row r="617" spans="1:10" ht="45">
      <c r="A617" s="77" t="s">
        <v>53</v>
      </c>
      <c r="B617" s="108" t="s">
        <v>867</v>
      </c>
      <c r="C617" s="95" t="s">
        <v>93</v>
      </c>
      <c r="D617" s="95" t="s">
        <v>119</v>
      </c>
      <c r="E617" s="95" t="s">
        <v>119</v>
      </c>
      <c r="F617" s="96">
        <v>25</v>
      </c>
      <c r="G617" s="131">
        <f>SUM(Ведомственная!G991)</f>
        <v>25</v>
      </c>
      <c r="I617" s="143"/>
      <c r="J617" s="143"/>
    </row>
    <row r="618" spans="1:10" ht="30">
      <c r="A618" s="77" t="s">
        <v>54</v>
      </c>
      <c r="B618" s="108" t="s">
        <v>867</v>
      </c>
      <c r="C618" s="95" t="s">
        <v>95</v>
      </c>
      <c r="D618" s="95" t="s">
        <v>119</v>
      </c>
      <c r="E618" s="95" t="s">
        <v>119</v>
      </c>
      <c r="F618" s="96">
        <v>245</v>
      </c>
      <c r="G618" s="131">
        <f>SUM(Ведомственная!G992)</f>
        <v>245</v>
      </c>
      <c r="I618" s="143"/>
      <c r="J618" s="143"/>
    </row>
    <row r="619" spans="1:10" ht="30">
      <c r="A619" s="77" t="s">
        <v>458</v>
      </c>
      <c r="B619" s="95" t="s">
        <v>459</v>
      </c>
      <c r="C619" s="95"/>
      <c r="D619" s="95"/>
      <c r="E619" s="95"/>
      <c r="F619" s="96">
        <f>SUM(F620:F622)</f>
        <v>1000</v>
      </c>
      <c r="I619" s="143">
        <f t="shared" si="18"/>
        <v>-1000</v>
      </c>
      <c r="J619" s="143">
        <f t="shared" si="19"/>
        <v>-1000</v>
      </c>
    </row>
    <row r="620" spans="1:10" ht="45">
      <c r="A620" s="64" t="s">
        <v>53</v>
      </c>
      <c r="B620" s="95" t="s">
        <v>459</v>
      </c>
      <c r="C620" s="95" t="s">
        <v>93</v>
      </c>
      <c r="D620" s="95" t="s">
        <v>119</v>
      </c>
      <c r="E620" s="95" t="s">
        <v>119</v>
      </c>
      <c r="F620" s="96">
        <v>492.3</v>
      </c>
      <c r="G620" s="131">
        <f>SUM(Ведомственная!G534)+Ведомственная!G994</f>
        <v>492.29999999999995</v>
      </c>
      <c r="I620" s="143"/>
      <c r="J620" s="143"/>
    </row>
    <row r="621" spans="1:10" ht="30">
      <c r="A621" s="77" t="s">
        <v>54</v>
      </c>
      <c r="B621" s="95" t="s">
        <v>459</v>
      </c>
      <c r="C621" s="95" t="s">
        <v>95</v>
      </c>
      <c r="D621" s="95" t="s">
        <v>119</v>
      </c>
      <c r="E621" s="95" t="s">
        <v>119</v>
      </c>
      <c r="F621" s="96">
        <v>212.3</v>
      </c>
      <c r="G621" s="131">
        <f>SUM(Ведомственная!G995+Ведомственная!G1086)</f>
        <v>212.3</v>
      </c>
      <c r="I621" s="143">
        <f t="shared" si="18"/>
        <v>0</v>
      </c>
      <c r="J621" s="143">
        <f t="shared" si="19"/>
        <v>-212.3</v>
      </c>
    </row>
    <row r="622" spans="1:10" ht="30">
      <c r="A622" s="64" t="s">
        <v>264</v>
      </c>
      <c r="B622" s="95" t="s">
        <v>459</v>
      </c>
      <c r="C622" s="95" t="s">
        <v>128</v>
      </c>
      <c r="D622" s="95" t="s">
        <v>119</v>
      </c>
      <c r="E622" s="95" t="s">
        <v>119</v>
      </c>
      <c r="F622" s="96">
        <v>295.4</v>
      </c>
      <c r="G622" s="131">
        <f>SUM(Ведомственная!G996)</f>
        <v>295.4</v>
      </c>
      <c r="I622" s="143">
        <f t="shared" si="18"/>
        <v>0</v>
      </c>
      <c r="J622" s="143"/>
    </row>
    <row r="623" spans="1:10" ht="30">
      <c r="A623" s="64" t="s">
        <v>873</v>
      </c>
      <c r="B623" s="109" t="s">
        <v>460</v>
      </c>
      <c r="C623" s="95"/>
      <c r="D623" s="95"/>
      <c r="E623" s="95"/>
      <c r="F623" s="96">
        <f>SUM(F624)</f>
        <v>30</v>
      </c>
      <c r="I623" s="143">
        <f t="shared" si="18"/>
        <v>-30</v>
      </c>
      <c r="J623" s="143">
        <f t="shared" si="19"/>
        <v>-30</v>
      </c>
    </row>
    <row r="624" spans="1:10" ht="30">
      <c r="A624" s="77" t="s">
        <v>54</v>
      </c>
      <c r="B624" s="109" t="s">
        <v>460</v>
      </c>
      <c r="C624" s="95" t="s">
        <v>95</v>
      </c>
      <c r="D624" s="95" t="s">
        <v>119</v>
      </c>
      <c r="E624" s="95" t="s">
        <v>119</v>
      </c>
      <c r="F624" s="96">
        <v>30</v>
      </c>
      <c r="G624" s="131">
        <f>SUM(Ведомственная!G998)</f>
        <v>30</v>
      </c>
      <c r="I624" s="143">
        <f t="shared" si="18"/>
        <v>0</v>
      </c>
      <c r="J624" s="143">
        <f t="shared" si="19"/>
        <v>-30</v>
      </c>
    </row>
    <row r="625" spans="1:10" ht="30">
      <c r="A625" s="77" t="s">
        <v>47</v>
      </c>
      <c r="B625" s="184" t="s">
        <v>461</v>
      </c>
      <c r="C625" s="95"/>
      <c r="D625" s="95"/>
      <c r="E625" s="95"/>
      <c r="F625" s="96">
        <f>SUM(F626)</f>
        <v>2247.7</v>
      </c>
      <c r="I625" s="143">
        <f t="shared" si="18"/>
        <v>-2247.7</v>
      </c>
      <c r="J625" s="143">
        <f t="shared" si="19"/>
        <v>-2247.7</v>
      </c>
    </row>
    <row r="626" spans="1:10" ht="15">
      <c r="A626" s="185" t="s">
        <v>462</v>
      </c>
      <c r="B626" s="184" t="s">
        <v>463</v>
      </c>
      <c r="C626" s="95"/>
      <c r="D626" s="95"/>
      <c r="E626" s="95"/>
      <c r="F626" s="96">
        <f>F627+F628+F629</f>
        <v>2247.7</v>
      </c>
      <c r="I626" s="143">
        <f t="shared" si="18"/>
        <v>-2247.7</v>
      </c>
      <c r="J626" s="143">
        <f t="shared" si="19"/>
        <v>-2247.7</v>
      </c>
    </row>
    <row r="627" spans="1:10" ht="45">
      <c r="A627" s="64" t="s">
        <v>53</v>
      </c>
      <c r="B627" s="184" t="s">
        <v>463</v>
      </c>
      <c r="C627" s="95" t="s">
        <v>93</v>
      </c>
      <c r="D627" s="95" t="s">
        <v>119</v>
      </c>
      <c r="E627" s="95" t="s">
        <v>119</v>
      </c>
      <c r="F627" s="96">
        <v>2059.3</v>
      </c>
      <c r="G627" s="131">
        <f>SUM(Ведомственная!G1001)</f>
        <v>2059.3</v>
      </c>
      <c r="I627" s="143">
        <f t="shared" si="18"/>
        <v>0</v>
      </c>
      <c r="J627" s="143">
        <f t="shared" si="19"/>
        <v>-2059.3</v>
      </c>
    </row>
    <row r="628" spans="1:10" ht="30">
      <c r="A628" s="77" t="s">
        <v>54</v>
      </c>
      <c r="B628" s="184" t="s">
        <v>463</v>
      </c>
      <c r="C628" s="95" t="s">
        <v>95</v>
      </c>
      <c r="D628" s="95" t="s">
        <v>119</v>
      </c>
      <c r="E628" s="95" t="s">
        <v>119</v>
      </c>
      <c r="F628" s="96">
        <v>185.2</v>
      </c>
      <c r="G628" s="131">
        <f>SUM(Ведомственная!G1002)</f>
        <v>185.2</v>
      </c>
      <c r="I628" s="143">
        <f t="shared" si="18"/>
        <v>0</v>
      </c>
      <c r="J628" s="143">
        <f t="shared" si="19"/>
        <v>-185.2</v>
      </c>
    </row>
    <row r="629" spans="1:10" ht="15">
      <c r="A629" s="77" t="s">
        <v>24</v>
      </c>
      <c r="B629" s="184" t="s">
        <v>463</v>
      </c>
      <c r="C629" s="95" t="s">
        <v>100</v>
      </c>
      <c r="D629" s="95" t="s">
        <v>119</v>
      </c>
      <c r="E629" s="95" t="s">
        <v>119</v>
      </c>
      <c r="F629" s="96">
        <v>3.2</v>
      </c>
      <c r="G629" s="131">
        <f>SUM(Ведомственная!G1003)</f>
        <v>3.2</v>
      </c>
      <c r="I629" s="143">
        <f t="shared" si="18"/>
        <v>0</v>
      </c>
      <c r="J629" s="143">
        <f t="shared" si="19"/>
        <v>-3.2</v>
      </c>
    </row>
    <row r="630" spans="1:10" ht="30">
      <c r="A630" s="77" t="s">
        <v>426</v>
      </c>
      <c r="B630" s="184" t="s">
        <v>427</v>
      </c>
      <c r="C630" s="95"/>
      <c r="D630" s="95"/>
      <c r="E630" s="95"/>
      <c r="F630" s="96">
        <f>F631</f>
        <v>14342.800000000001</v>
      </c>
      <c r="I630" s="143">
        <f t="shared" si="18"/>
        <v>-14342.800000000001</v>
      </c>
      <c r="J630" s="143">
        <f t="shared" si="19"/>
        <v>-14342.800000000001</v>
      </c>
    </row>
    <row r="631" spans="1:10" ht="15">
      <c r="A631" s="77" t="s">
        <v>37</v>
      </c>
      <c r="B631" s="184" t="s">
        <v>428</v>
      </c>
      <c r="C631" s="95"/>
      <c r="D631" s="95"/>
      <c r="E631" s="95"/>
      <c r="F631" s="96">
        <f>SUM(F632:F637)</f>
        <v>14342.800000000001</v>
      </c>
      <c r="I631" s="143">
        <f t="shared" si="18"/>
        <v>-14342.800000000001</v>
      </c>
      <c r="J631" s="143">
        <f t="shared" si="19"/>
        <v>-14342.800000000001</v>
      </c>
    </row>
    <row r="632" spans="1:10" ht="30">
      <c r="A632" s="77" t="s">
        <v>54</v>
      </c>
      <c r="B632" s="184" t="s">
        <v>428</v>
      </c>
      <c r="C632" s="95" t="s">
        <v>95</v>
      </c>
      <c r="D632" s="95" t="s">
        <v>119</v>
      </c>
      <c r="E632" s="95" t="s">
        <v>36</v>
      </c>
      <c r="F632" s="96">
        <v>598.7</v>
      </c>
      <c r="G632" s="131">
        <f>SUM(Ведомственная!G864)</f>
        <v>598.7</v>
      </c>
      <c r="I632" s="143">
        <f t="shared" si="18"/>
        <v>0</v>
      </c>
      <c r="J632" s="143">
        <f t="shared" si="19"/>
        <v>-598.7</v>
      </c>
    </row>
    <row r="633" spans="1:10" ht="30">
      <c r="A633" s="77" t="s">
        <v>74</v>
      </c>
      <c r="B633" s="184" t="s">
        <v>428</v>
      </c>
      <c r="C633" s="95" t="s">
        <v>128</v>
      </c>
      <c r="D633" s="95" t="s">
        <v>119</v>
      </c>
      <c r="E633" s="95" t="s">
        <v>36</v>
      </c>
      <c r="F633" s="96">
        <v>7048.3</v>
      </c>
      <c r="G633" s="131">
        <f>SUM(Ведомственная!G865)</f>
        <v>7048.3</v>
      </c>
      <c r="I633" s="143">
        <f t="shared" si="18"/>
        <v>0</v>
      </c>
      <c r="J633" s="143">
        <f t="shared" si="19"/>
        <v>-7048.3</v>
      </c>
    </row>
    <row r="634" spans="1:10" ht="30">
      <c r="A634" s="77" t="s">
        <v>54</v>
      </c>
      <c r="B634" s="184" t="s">
        <v>428</v>
      </c>
      <c r="C634" s="95" t="s">
        <v>95</v>
      </c>
      <c r="D634" s="95" t="s">
        <v>119</v>
      </c>
      <c r="E634" s="95" t="s">
        <v>46</v>
      </c>
      <c r="F634" s="96">
        <v>4321.4</v>
      </c>
      <c r="G634" s="131">
        <f>SUM(Ведомственная!G937)</f>
        <v>4321.4</v>
      </c>
      <c r="I634" s="143">
        <f t="shared" si="18"/>
        <v>0</v>
      </c>
      <c r="J634" s="143">
        <f t="shared" si="19"/>
        <v>-4321.4</v>
      </c>
    </row>
    <row r="635" spans="1:10" ht="30">
      <c r="A635" s="77" t="s">
        <v>74</v>
      </c>
      <c r="B635" s="184" t="s">
        <v>428</v>
      </c>
      <c r="C635" s="95" t="s">
        <v>128</v>
      </c>
      <c r="D635" s="95" t="s">
        <v>119</v>
      </c>
      <c r="E635" s="95" t="s">
        <v>46</v>
      </c>
      <c r="F635" s="96">
        <v>1309</v>
      </c>
      <c r="G635" s="131">
        <f>SUM(Ведомственная!G938)</f>
        <v>1309</v>
      </c>
      <c r="I635" s="143">
        <f t="shared" si="18"/>
        <v>0</v>
      </c>
      <c r="J635" s="143">
        <f t="shared" si="19"/>
        <v>-1309</v>
      </c>
    </row>
    <row r="636" spans="1:10" ht="30">
      <c r="A636" s="77" t="s">
        <v>54</v>
      </c>
      <c r="B636" s="184" t="s">
        <v>428</v>
      </c>
      <c r="C636" s="95" t="s">
        <v>95</v>
      </c>
      <c r="D636" s="95" t="s">
        <v>119</v>
      </c>
      <c r="E636" s="95" t="s">
        <v>184</v>
      </c>
      <c r="F636" s="96">
        <v>179.7</v>
      </c>
      <c r="G636" s="131">
        <f>SUM(Ведомственная!G1029)</f>
        <v>179.7</v>
      </c>
      <c r="I636" s="143">
        <f t="shared" si="18"/>
        <v>0</v>
      </c>
      <c r="J636" s="143">
        <f t="shared" si="19"/>
        <v>-179.7</v>
      </c>
    </row>
    <row r="637" spans="1:10" ht="30">
      <c r="A637" s="77" t="s">
        <v>74</v>
      </c>
      <c r="B637" s="184" t="s">
        <v>428</v>
      </c>
      <c r="C637" s="95" t="s">
        <v>128</v>
      </c>
      <c r="D637" s="95" t="s">
        <v>119</v>
      </c>
      <c r="E637" s="95" t="s">
        <v>80</v>
      </c>
      <c r="F637" s="96">
        <v>885.7</v>
      </c>
      <c r="G637" s="131">
        <f>SUM(Ведомственная!G959)</f>
        <v>885.7</v>
      </c>
      <c r="I637" s="143">
        <f t="shared" si="18"/>
        <v>0</v>
      </c>
      <c r="J637" s="143">
        <f t="shared" si="19"/>
        <v>-885.7</v>
      </c>
    </row>
    <row r="638" spans="1:10" ht="29.25" customHeight="1">
      <c r="A638" s="77" t="s">
        <v>464</v>
      </c>
      <c r="B638" s="184" t="s">
        <v>465</v>
      </c>
      <c r="C638" s="95"/>
      <c r="D638" s="95"/>
      <c r="E638" s="95"/>
      <c r="F638" s="96">
        <f>F642+F639</f>
        <v>44578.399999999994</v>
      </c>
      <c r="I638" s="143">
        <f t="shared" si="18"/>
        <v>-44578.399999999994</v>
      </c>
      <c r="J638" s="143">
        <f t="shared" si="19"/>
        <v>-44578.399999999994</v>
      </c>
    </row>
    <row r="639" spans="1:10" ht="15" hidden="1">
      <c r="A639" s="77" t="s">
        <v>37</v>
      </c>
      <c r="B639" s="108" t="s">
        <v>579</v>
      </c>
      <c r="C639" s="95"/>
      <c r="D639" s="95"/>
      <c r="E639" s="95"/>
      <c r="F639" s="96">
        <f>F640</f>
        <v>0</v>
      </c>
      <c r="I639" s="143">
        <f t="shared" si="18"/>
        <v>0</v>
      </c>
      <c r="J639" s="143">
        <f t="shared" si="19"/>
        <v>0</v>
      </c>
    </row>
    <row r="640" spans="1:10" ht="15" hidden="1">
      <c r="A640" s="77" t="s">
        <v>580</v>
      </c>
      <c r="B640" s="108" t="s">
        <v>581</v>
      </c>
      <c r="C640" s="95"/>
      <c r="D640" s="95"/>
      <c r="E640" s="95"/>
      <c r="F640" s="96">
        <f>F641</f>
        <v>0</v>
      </c>
      <c r="I640" s="143">
        <f t="shared" si="18"/>
        <v>0</v>
      </c>
      <c r="J640" s="143">
        <f t="shared" si="19"/>
        <v>0</v>
      </c>
    </row>
    <row r="641" spans="1:10" ht="30" hidden="1">
      <c r="A641" s="77" t="s">
        <v>54</v>
      </c>
      <c r="B641" s="108" t="s">
        <v>581</v>
      </c>
      <c r="C641" s="95" t="s">
        <v>95</v>
      </c>
      <c r="D641" s="95"/>
      <c r="E641" s="95"/>
      <c r="F641" s="96"/>
      <c r="I641" s="143">
        <f t="shared" si="18"/>
        <v>0</v>
      </c>
      <c r="J641" s="143">
        <f t="shared" si="19"/>
        <v>0</v>
      </c>
    </row>
    <row r="642" spans="1:10" ht="30">
      <c r="A642" s="77" t="s">
        <v>47</v>
      </c>
      <c r="B642" s="109" t="s">
        <v>466</v>
      </c>
      <c r="C642" s="95"/>
      <c r="D642" s="95"/>
      <c r="E642" s="95"/>
      <c r="F642" s="96">
        <f>SUM(F643)</f>
        <v>44578.399999999994</v>
      </c>
      <c r="I642" s="143">
        <f t="shared" si="18"/>
        <v>-44578.399999999994</v>
      </c>
      <c r="J642" s="143">
        <f t="shared" si="19"/>
        <v>-44578.399999999994</v>
      </c>
    </row>
    <row r="643" spans="1:10" ht="15">
      <c r="A643" s="182" t="s">
        <v>471</v>
      </c>
      <c r="B643" s="109" t="s">
        <v>467</v>
      </c>
      <c r="C643" s="95"/>
      <c r="D643" s="95"/>
      <c r="E643" s="95"/>
      <c r="F643" s="96">
        <f>F644+F645+F646</f>
        <v>44578.399999999994</v>
      </c>
      <c r="I643" s="143">
        <f t="shared" si="18"/>
        <v>-44578.399999999994</v>
      </c>
      <c r="J643" s="143">
        <f t="shared" si="19"/>
        <v>-44578.399999999994</v>
      </c>
    </row>
    <row r="644" spans="1:10" ht="45">
      <c r="A644" s="64" t="s">
        <v>53</v>
      </c>
      <c r="B644" s="109" t="s">
        <v>467</v>
      </c>
      <c r="C644" s="95" t="s">
        <v>93</v>
      </c>
      <c r="D644" s="95" t="s">
        <v>119</v>
      </c>
      <c r="E644" s="95" t="s">
        <v>184</v>
      </c>
      <c r="F644" s="96">
        <v>37677.7</v>
      </c>
      <c r="G644" s="131">
        <f>SUM(Ведомственная!G1033)</f>
        <v>37677.7</v>
      </c>
      <c r="I644" s="143">
        <f t="shared" si="18"/>
        <v>0</v>
      </c>
      <c r="J644" s="143">
        <f t="shared" si="19"/>
        <v>-37677.7</v>
      </c>
    </row>
    <row r="645" spans="1:10" ht="30">
      <c r="A645" s="77" t="s">
        <v>54</v>
      </c>
      <c r="B645" s="109" t="s">
        <v>467</v>
      </c>
      <c r="C645" s="95" t="s">
        <v>95</v>
      </c>
      <c r="D645" s="95" t="s">
        <v>119</v>
      </c>
      <c r="E645" s="95" t="s">
        <v>184</v>
      </c>
      <c r="F645" s="96">
        <v>6216.7</v>
      </c>
      <c r="G645" s="131">
        <f>SUM(Ведомственная!G1034)</f>
        <v>6216.7</v>
      </c>
      <c r="I645" s="143">
        <f t="shared" si="18"/>
        <v>0</v>
      </c>
      <c r="J645" s="143">
        <f t="shared" si="19"/>
        <v>-6216.7</v>
      </c>
    </row>
    <row r="646" spans="1:10" ht="15">
      <c r="A646" s="77" t="s">
        <v>24</v>
      </c>
      <c r="B646" s="109" t="s">
        <v>467</v>
      </c>
      <c r="C646" s="95" t="s">
        <v>100</v>
      </c>
      <c r="D646" s="95" t="s">
        <v>119</v>
      </c>
      <c r="E646" s="95" t="s">
        <v>184</v>
      </c>
      <c r="F646" s="96">
        <v>684</v>
      </c>
      <c r="G646" s="131">
        <f>SUM(Ведомственная!G1035)</f>
        <v>684</v>
      </c>
      <c r="I646" s="143">
        <f t="shared" si="18"/>
        <v>0</v>
      </c>
      <c r="J646" s="143">
        <f t="shared" si="19"/>
        <v>-684</v>
      </c>
    </row>
    <row r="647" spans="1:11" s="141" customFormat="1" ht="28.5">
      <c r="A647" s="145" t="s">
        <v>301</v>
      </c>
      <c r="B647" s="105" t="s">
        <v>302</v>
      </c>
      <c r="C647" s="105"/>
      <c r="D647" s="105"/>
      <c r="E647" s="105"/>
      <c r="F647" s="149">
        <f>F648+F654+F676+F687</f>
        <v>120573.9</v>
      </c>
      <c r="G647" s="139"/>
      <c r="H647" s="150">
        <f>SUM(G648:G708)</f>
        <v>120573.90000000001</v>
      </c>
      <c r="I647" s="140">
        <f t="shared" si="18"/>
        <v>-120573.9</v>
      </c>
      <c r="J647" s="140">
        <f t="shared" si="19"/>
        <v>1.4551915228366852E-11</v>
      </c>
      <c r="K647" s="141">
        <f>Ведомственная!G730+Ведомственная!G454</f>
        <v>120228.59999999999</v>
      </c>
    </row>
    <row r="648" spans="1:11" ht="30">
      <c r="A648" s="77" t="s">
        <v>393</v>
      </c>
      <c r="B648" s="95" t="s">
        <v>303</v>
      </c>
      <c r="C648" s="95"/>
      <c r="D648" s="95"/>
      <c r="E648" s="95"/>
      <c r="F648" s="96">
        <f>F649</f>
        <v>8411.699999999999</v>
      </c>
      <c r="H648" s="131">
        <f>SUM(Ведомственная!G730)</f>
        <v>120228.59999999999</v>
      </c>
      <c r="I648" s="143">
        <f t="shared" si="18"/>
        <v>-8411.699999999999</v>
      </c>
      <c r="J648" s="143">
        <f t="shared" si="19"/>
        <v>111816.9</v>
      </c>
      <c r="K648" s="186">
        <f>K647-F647</f>
        <v>-345.3000000000029</v>
      </c>
    </row>
    <row r="649" spans="1:10" ht="30">
      <c r="A649" s="77" t="s">
        <v>47</v>
      </c>
      <c r="B649" s="95" t="s">
        <v>304</v>
      </c>
      <c r="C649" s="95"/>
      <c r="D649" s="95"/>
      <c r="E649" s="95"/>
      <c r="F649" s="96">
        <f>F650</f>
        <v>8411.699999999999</v>
      </c>
      <c r="H649" s="131">
        <f>SUM(H647-H648)</f>
        <v>345.30000000001746</v>
      </c>
      <c r="I649" s="143">
        <f t="shared" si="18"/>
        <v>-8411.699999999999</v>
      </c>
      <c r="J649" s="143">
        <f t="shared" si="19"/>
        <v>-8066.399999999981</v>
      </c>
    </row>
    <row r="650" spans="1:10" ht="15">
      <c r="A650" s="77" t="s">
        <v>305</v>
      </c>
      <c r="B650" s="95" t="s">
        <v>306</v>
      </c>
      <c r="C650" s="95"/>
      <c r="D650" s="95"/>
      <c r="E650" s="95"/>
      <c r="F650" s="96">
        <f>F651+F652+F653</f>
        <v>8411.699999999999</v>
      </c>
      <c r="I650" s="143">
        <f t="shared" si="18"/>
        <v>-8411.699999999999</v>
      </c>
      <c r="J650" s="143">
        <f t="shared" si="19"/>
        <v>-8411.699999999999</v>
      </c>
    </row>
    <row r="651" spans="1:10" ht="45">
      <c r="A651" s="64" t="s">
        <v>53</v>
      </c>
      <c r="B651" s="95" t="s">
        <v>306</v>
      </c>
      <c r="C651" s="95" t="s">
        <v>93</v>
      </c>
      <c r="D651" s="95" t="s">
        <v>181</v>
      </c>
      <c r="E651" s="95" t="s">
        <v>36</v>
      </c>
      <c r="F651" s="96">
        <v>6977.7</v>
      </c>
      <c r="G651" s="131">
        <f>SUM(Ведомственная!G734)</f>
        <v>6977.7</v>
      </c>
      <c r="I651" s="143">
        <f t="shared" si="18"/>
        <v>0</v>
      </c>
      <c r="J651" s="143">
        <f t="shared" si="19"/>
        <v>-6977.7</v>
      </c>
    </row>
    <row r="652" spans="1:10" ht="30">
      <c r="A652" s="77" t="s">
        <v>54</v>
      </c>
      <c r="B652" s="95" t="s">
        <v>306</v>
      </c>
      <c r="C652" s="95" t="s">
        <v>95</v>
      </c>
      <c r="D652" s="95" t="s">
        <v>181</v>
      </c>
      <c r="E652" s="95" t="s">
        <v>36</v>
      </c>
      <c r="F652" s="76">
        <v>1407.7</v>
      </c>
      <c r="G652" s="131">
        <f>SUM(Ведомственная!G735)</f>
        <v>1407.7</v>
      </c>
      <c r="I652" s="143">
        <f t="shared" si="18"/>
        <v>0</v>
      </c>
      <c r="J652" s="143">
        <f t="shared" si="19"/>
        <v>-1407.7</v>
      </c>
    </row>
    <row r="653" spans="1:10" ht="15">
      <c r="A653" s="77" t="s">
        <v>24</v>
      </c>
      <c r="B653" s="95" t="s">
        <v>306</v>
      </c>
      <c r="C653" s="95" t="s">
        <v>100</v>
      </c>
      <c r="D653" s="95" t="s">
        <v>181</v>
      </c>
      <c r="E653" s="95" t="s">
        <v>36</v>
      </c>
      <c r="F653" s="96">
        <v>26.3</v>
      </c>
      <c r="G653" s="131">
        <f>SUM(Ведомственная!G736)</f>
        <v>26.3</v>
      </c>
      <c r="I653" s="143">
        <f aca="true" t="shared" si="20" ref="I653:I733">G653-F653</f>
        <v>0</v>
      </c>
      <c r="J653" s="143">
        <f t="shared" si="19"/>
        <v>-26.3</v>
      </c>
    </row>
    <row r="654" spans="1:10" ht="30">
      <c r="A654" s="77" t="s">
        <v>318</v>
      </c>
      <c r="B654" s="95" t="s">
        <v>307</v>
      </c>
      <c r="C654" s="95"/>
      <c r="D654" s="95"/>
      <c r="E654" s="95"/>
      <c r="F654" s="96">
        <f>F655</f>
        <v>10912.199999999999</v>
      </c>
      <c r="I654" s="143">
        <f t="shared" si="20"/>
        <v>-10912.199999999999</v>
      </c>
      <c r="J654" s="143">
        <f t="shared" si="19"/>
        <v>-10912.199999999999</v>
      </c>
    </row>
    <row r="655" spans="1:10" ht="15">
      <c r="A655" s="77" t="s">
        <v>37</v>
      </c>
      <c r="B655" s="95" t="s">
        <v>394</v>
      </c>
      <c r="C655" s="95"/>
      <c r="D655" s="95"/>
      <c r="E655" s="95"/>
      <c r="F655" s="96">
        <f>SUM(F656+F660+F662+F664+F666+F670+F672+F668)</f>
        <v>10912.199999999999</v>
      </c>
      <c r="I655" s="143">
        <f t="shared" si="20"/>
        <v>-10912.199999999999</v>
      </c>
      <c r="J655" s="143">
        <f t="shared" si="19"/>
        <v>-10912.199999999999</v>
      </c>
    </row>
    <row r="656" spans="1:10" ht="15">
      <c r="A656" s="77" t="s">
        <v>305</v>
      </c>
      <c r="B656" s="95" t="s">
        <v>395</v>
      </c>
      <c r="C656" s="95"/>
      <c r="D656" s="95"/>
      <c r="E656" s="95"/>
      <c r="F656" s="96">
        <f>SUM(F657:F659)</f>
        <v>5148.8</v>
      </c>
      <c r="I656" s="143">
        <f t="shared" si="20"/>
        <v>-5148.8</v>
      </c>
      <c r="J656" s="143">
        <f>SUM(H656-F656)</f>
        <v>-5148.8</v>
      </c>
    </row>
    <row r="657" spans="1:10" ht="45">
      <c r="A657" s="64" t="s">
        <v>53</v>
      </c>
      <c r="B657" s="95" t="s">
        <v>395</v>
      </c>
      <c r="C657" s="95" t="s">
        <v>93</v>
      </c>
      <c r="D657" s="95" t="s">
        <v>181</v>
      </c>
      <c r="E657" s="95" t="s">
        <v>36</v>
      </c>
      <c r="F657" s="96">
        <v>1714</v>
      </c>
      <c r="G657" s="131">
        <f>SUM(Ведомственная!G740)</f>
        <v>1714</v>
      </c>
      <c r="I657" s="143">
        <f t="shared" si="20"/>
        <v>0</v>
      </c>
      <c r="J657" s="143">
        <f>SUM(H657-F657)</f>
        <v>-1714</v>
      </c>
    </row>
    <row r="658" spans="1:10" ht="30">
      <c r="A658" s="77" t="s">
        <v>54</v>
      </c>
      <c r="B658" s="95" t="s">
        <v>395</v>
      </c>
      <c r="C658" s="95" t="s">
        <v>95</v>
      </c>
      <c r="D658" s="95" t="s">
        <v>181</v>
      </c>
      <c r="E658" s="95" t="s">
        <v>36</v>
      </c>
      <c r="F658" s="96">
        <v>3419.8</v>
      </c>
      <c r="G658" s="131">
        <f>SUM(Ведомственная!G741)</f>
        <v>3419.8</v>
      </c>
      <c r="I658" s="143">
        <f t="shared" si="20"/>
        <v>0</v>
      </c>
      <c r="J658" s="143">
        <f>SUM(H658-F658)</f>
        <v>-3419.8</v>
      </c>
    </row>
    <row r="659" spans="1:10" ht="15">
      <c r="A659" s="77" t="s">
        <v>44</v>
      </c>
      <c r="B659" s="95" t="s">
        <v>395</v>
      </c>
      <c r="C659" s="95" t="s">
        <v>103</v>
      </c>
      <c r="D659" s="95" t="s">
        <v>181</v>
      </c>
      <c r="E659" s="95" t="s">
        <v>36</v>
      </c>
      <c r="F659" s="96">
        <v>15</v>
      </c>
      <c r="G659" s="131">
        <f>SUM(Ведомственная!G742)</f>
        <v>15</v>
      </c>
      <c r="I659" s="143"/>
      <c r="J659" s="143"/>
    </row>
    <row r="660" spans="1:10" ht="60">
      <c r="A660" s="77" t="s">
        <v>806</v>
      </c>
      <c r="B660" s="95" t="s">
        <v>807</v>
      </c>
      <c r="C660" s="95"/>
      <c r="D660" s="95"/>
      <c r="E660" s="95"/>
      <c r="F660" s="96">
        <f>SUM(F661)</f>
        <v>972</v>
      </c>
      <c r="I660" s="143"/>
      <c r="J660" s="143"/>
    </row>
    <row r="661" spans="1:10" ht="30">
      <c r="A661" s="77" t="s">
        <v>264</v>
      </c>
      <c r="B661" s="95" t="s">
        <v>807</v>
      </c>
      <c r="C661" s="95" t="s">
        <v>128</v>
      </c>
      <c r="D661" s="95" t="s">
        <v>181</v>
      </c>
      <c r="E661" s="95" t="s">
        <v>36</v>
      </c>
      <c r="F661" s="96">
        <v>972</v>
      </c>
      <c r="G661" s="131">
        <f>SUM(Ведомственная!G744)</f>
        <v>972</v>
      </c>
      <c r="I661" s="143"/>
      <c r="J661" s="143"/>
    </row>
    <row r="662" spans="1:10" ht="60">
      <c r="A662" s="77" t="s">
        <v>808</v>
      </c>
      <c r="B662" s="95" t="s">
        <v>809</v>
      </c>
      <c r="C662" s="95"/>
      <c r="D662" s="95"/>
      <c r="E662" s="95"/>
      <c r="F662" s="96">
        <f>SUM(F663)</f>
        <v>4323</v>
      </c>
      <c r="I662" s="143"/>
      <c r="J662" s="143"/>
    </row>
    <row r="663" spans="1:10" ht="30">
      <c r="A663" s="77" t="s">
        <v>264</v>
      </c>
      <c r="B663" s="95" t="s">
        <v>809</v>
      </c>
      <c r="C663" s="95" t="s">
        <v>128</v>
      </c>
      <c r="D663" s="95" t="s">
        <v>181</v>
      </c>
      <c r="E663" s="95" t="s">
        <v>36</v>
      </c>
      <c r="F663" s="96">
        <v>4323</v>
      </c>
      <c r="G663" s="131">
        <f>SUM(Ведомственная!G746)</f>
        <v>4323</v>
      </c>
      <c r="I663" s="143"/>
      <c r="J663" s="143"/>
    </row>
    <row r="664" spans="1:10" ht="75">
      <c r="A664" s="77" t="s">
        <v>810</v>
      </c>
      <c r="B664" s="95" t="s">
        <v>811</v>
      </c>
      <c r="C664" s="95"/>
      <c r="D664" s="95"/>
      <c r="E664" s="95"/>
      <c r="F664" s="96">
        <f>SUM(F665)</f>
        <v>165</v>
      </c>
      <c r="I664" s="143"/>
      <c r="J664" s="143"/>
    </row>
    <row r="665" spans="1:10" ht="30">
      <c r="A665" s="77" t="s">
        <v>264</v>
      </c>
      <c r="B665" s="95" t="s">
        <v>811</v>
      </c>
      <c r="C665" s="95" t="s">
        <v>128</v>
      </c>
      <c r="D665" s="95" t="s">
        <v>181</v>
      </c>
      <c r="E665" s="95" t="s">
        <v>36</v>
      </c>
      <c r="F665" s="96">
        <v>165</v>
      </c>
      <c r="G665" s="131">
        <f>SUM(Ведомственная!G748)</f>
        <v>165</v>
      </c>
      <c r="I665" s="143"/>
      <c r="J665" s="143"/>
    </row>
    <row r="666" spans="1:10" ht="60">
      <c r="A666" s="77" t="s">
        <v>812</v>
      </c>
      <c r="B666" s="95" t="s">
        <v>813</v>
      </c>
      <c r="C666" s="95"/>
      <c r="D666" s="95"/>
      <c r="E666" s="95"/>
      <c r="F666" s="96">
        <f>SUM(F667)</f>
        <v>120</v>
      </c>
      <c r="I666" s="143"/>
      <c r="J666" s="143"/>
    </row>
    <row r="667" spans="1:10" ht="30">
      <c r="A667" s="77" t="s">
        <v>264</v>
      </c>
      <c r="B667" s="95" t="s">
        <v>813</v>
      </c>
      <c r="C667" s="95" t="s">
        <v>128</v>
      </c>
      <c r="D667" s="95" t="s">
        <v>181</v>
      </c>
      <c r="E667" s="95" t="s">
        <v>36</v>
      </c>
      <c r="F667" s="96">
        <v>120</v>
      </c>
      <c r="G667" s="131">
        <f>SUM(Ведомственная!G750)</f>
        <v>120</v>
      </c>
      <c r="I667" s="143"/>
      <c r="J667" s="143"/>
    </row>
    <row r="668" spans="1:10" ht="30">
      <c r="A668" s="77" t="s">
        <v>1260</v>
      </c>
      <c r="B668" s="95" t="s">
        <v>1261</v>
      </c>
      <c r="C668" s="95"/>
      <c r="D668" s="95"/>
      <c r="E668" s="95"/>
      <c r="F668" s="96">
        <f>SUM(F669)</f>
        <v>13.4</v>
      </c>
      <c r="I668" s="143"/>
      <c r="J668" s="143"/>
    </row>
    <row r="669" spans="1:10" ht="30">
      <c r="A669" s="64" t="s">
        <v>54</v>
      </c>
      <c r="B669" s="95" t="s">
        <v>1261</v>
      </c>
      <c r="C669" s="95" t="s">
        <v>95</v>
      </c>
      <c r="D669" s="95" t="s">
        <v>181</v>
      </c>
      <c r="E669" s="95" t="s">
        <v>36</v>
      </c>
      <c r="F669" s="96">
        <v>13.4</v>
      </c>
      <c r="G669" s="131">
        <f>SUM(Ведомственная!G752)</f>
        <v>13.4</v>
      </c>
      <c r="I669" s="143"/>
      <c r="J669" s="143"/>
    </row>
    <row r="670" spans="1:10" ht="60">
      <c r="A670" s="77" t="s">
        <v>1284</v>
      </c>
      <c r="B670" s="95" t="s">
        <v>625</v>
      </c>
      <c r="C670" s="95"/>
      <c r="D670" s="95"/>
      <c r="E670" s="95"/>
      <c r="F670" s="96">
        <f>SUM(F671)</f>
        <v>120</v>
      </c>
      <c r="I670" s="143"/>
      <c r="J670" s="143"/>
    </row>
    <row r="671" spans="1:10" ht="30">
      <c r="A671" s="77" t="s">
        <v>264</v>
      </c>
      <c r="B671" s="95" t="s">
        <v>625</v>
      </c>
      <c r="C671" s="95" t="s">
        <v>128</v>
      </c>
      <c r="D671" s="95" t="s">
        <v>181</v>
      </c>
      <c r="E671" s="95" t="s">
        <v>36</v>
      </c>
      <c r="F671" s="96">
        <v>120</v>
      </c>
      <c r="G671" s="131">
        <f>SUM(Ведомственная!G754)</f>
        <v>120</v>
      </c>
      <c r="I671" s="143"/>
      <c r="J671" s="143"/>
    </row>
    <row r="672" spans="1:10" ht="75">
      <c r="A672" s="77" t="s">
        <v>814</v>
      </c>
      <c r="B672" s="95" t="s">
        <v>815</v>
      </c>
      <c r="C672" s="95"/>
      <c r="D672" s="95"/>
      <c r="E672" s="95"/>
      <c r="F672" s="96">
        <f>SUM(F673)</f>
        <v>50</v>
      </c>
      <c r="I672" s="143"/>
      <c r="J672" s="143"/>
    </row>
    <row r="673" spans="1:10" ht="27.75" customHeight="1">
      <c r="A673" s="77" t="s">
        <v>264</v>
      </c>
      <c r="B673" s="95" t="s">
        <v>815</v>
      </c>
      <c r="C673" s="95" t="s">
        <v>128</v>
      </c>
      <c r="D673" s="95" t="s">
        <v>181</v>
      </c>
      <c r="E673" s="95" t="s">
        <v>36</v>
      </c>
      <c r="F673" s="96">
        <v>50</v>
      </c>
      <c r="G673" s="131">
        <f>SUM(Ведомственная!G756)</f>
        <v>50</v>
      </c>
      <c r="I673" s="143"/>
      <c r="J673" s="143"/>
    </row>
    <row r="674" spans="1:10" ht="45" hidden="1">
      <c r="A674" s="77" t="s">
        <v>315</v>
      </c>
      <c r="B674" s="95" t="s">
        <v>396</v>
      </c>
      <c r="C674" s="95"/>
      <c r="D674" s="95"/>
      <c r="E674" s="95"/>
      <c r="F674" s="96">
        <f>F675</f>
        <v>0</v>
      </c>
      <c r="I674" s="143">
        <f t="shared" si="20"/>
        <v>0</v>
      </c>
      <c r="J674" s="143">
        <f>SUM(H674-F674)</f>
        <v>0</v>
      </c>
    </row>
    <row r="675" spans="1:10" ht="30" hidden="1">
      <c r="A675" s="77" t="s">
        <v>264</v>
      </c>
      <c r="B675" s="95" t="s">
        <v>396</v>
      </c>
      <c r="C675" s="95" t="s">
        <v>128</v>
      </c>
      <c r="D675" s="95" t="s">
        <v>181</v>
      </c>
      <c r="E675" s="95" t="s">
        <v>36</v>
      </c>
      <c r="F675" s="96"/>
      <c r="I675" s="143">
        <f t="shared" si="20"/>
        <v>0</v>
      </c>
      <c r="J675" s="143">
        <f>SUM(H675-F675)</f>
        <v>0</v>
      </c>
    </row>
    <row r="676" spans="1:10" ht="60">
      <c r="A676" s="77" t="s">
        <v>316</v>
      </c>
      <c r="B676" s="109" t="s">
        <v>310</v>
      </c>
      <c r="C676" s="95"/>
      <c r="D676" s="95"/>
      <c r="E676" s="95"/>
      <c r="F676" s="96">
        <f>F677+F680</f>
        <v>93119.9</v>
      </c>
      <c r="I676" s="143">
        <f t="shared" si="20"/>
        <v>-93119.9</v>
      </c>
      <c r="J676" s="143">
        <f aca="true" t="shared" si="21" ref="J676:J774">SUM(H676-F676)</f>
        <v>-93119.9</v>
      </c>
    </row>
    <row r="677" spans="1:10" ht="30">
      <c r="A677" s="77" t="s">
        <v>308</v>
      </c>
      <c r="B677" s="109" t="s">
        <v>397</v>
      </c>
      <c r="C677" s="95"/>
      <c r="D677" s="95"/>
      <c r="E677" s="95"/>
      <c r="F677" s="96">
        <f>F678</f>
        <v>91842.2</v>
      </c>
      <c r="I677" s="143">
        <f t="shared" si="20"/>
        <v>-91842.2</v>
      </c>
      <c r="J677" s="143">
        <f t="shared" si="21"/>
        <v>-91842.2</v>
      </c>
    </row>
    <row r="678" spans="1:10" ht="15">
      <c r="A678" s="77" t="s">
        <v>305</v>
      </c>
      <c r="B678" s="109" t="s">
        <v>398</v>
      </c>
      <c r="C678" s="95"/>
      <c r="D678" s="95"/>
      <c r="E678" s="95"/>
      <c r="F678" s="96">
        <f>F679</f>
        <v>91842.2</v>
      </c>
      <c r="I678" s="143">
        <f t="shared" si="20"/>
        <v>-91842.2</v>
      </c>
      <c r="J678" s="143">
        <f t="shared" si="21"/>
        <v>-91842.2</v>
      </c>
    </row>
    <row r="679" spans="1:10" ht="30">
      <c r="A679" s="77" t="s">
        <v>74</v>
      </c>
      <c r="B679" s="109" t="s">
        <v>398</v>
      </c>
      <c r="C679" s="95" t="s">
        <v>128</v>
      </c>
      <c r="D679" s="95" t="s">
        <v>181</v>
      </c>
      <c r="E679" s="95" t="s">
        <v>36</v>
      </c>
      <c r="F679" s="96">
        <v>91842.2</v>
      </c>
      <c r="G679" s="131">
        <f>SUM(Ведомственная!G760)</f>
        <v>91842.2</v>
      </c>
      <c r="I679" s="143">
        <f t="shared" si="20"/>
        <v>0</v>
      </c>
      <c r="J679" s="143">
        <f t="shared" si="21"/>
        <v>-91842.2</v>
      </c>
    </row>
    <row r="680" spans="1:10" ht="15">
      <c r="A680" s="64" t="s">
        <v>159</v>
      </c>
      <c r="B680" s="58" t="s">
        <v>720</v>
      </c>
      <c r="C680" s="95"/>
      <c r="D680" s="95"/>
      <c r="E680" s="95"/>
      <c r="F680" s="96">
        <f>F681+F684</f>
        <v>1277.7</v>
      </c>
      <c r="I680" s="143">
        <f t="shared" si="20"/>
        <v>-1277.7</v>
      </c>
      <c r="J680" s="143"/>
    </row>
    <row r="681" spans="1:10" ht="30">
      <c r="A681" s="64" t="s">
        <v>312</v>
      </c>
      <c r="B681" s="58" t="s">
        <v>721</v>
      </c>
      <c r="C681" s="95"/>
      <c r="D681" s="95"/>
      <c r="E681" s="95"/>
      <c r="F681" s="96">
        <f>F682</f>
        <v>100</v>
      </c>
      <c r="I681" s="143">
        <f t="shared" si="20"/>
        <v>-100</v>
      </c>
      <c r="J681" s="143"/>
    </row>
    <row r="682" spans="1:10" ht="15">
      <c r="A682" s="64" t="s">
        <v>305</v>
      </c>
      <c r="B682" s="58" t="s">
        <v>722</v>
      </c>
      <c r="C682" s="95"/>
      <c r="D682" s="95"/>
      <c r="E682" s="95"/>
      <c r="F682" s="96">
        <f>F683</f>
        <v>100</v>
      </c>
      <c r="I682" s="143">
        <f t="shared" si="20"/>
        <v>-100</v>
      </c>
      <c r="J682" s="143"/>
    </row>
    <row r="683" spans="1:10" ht="30">
      <c r="A683" s="64" t="s">
        <v>74</v>
      </c>
      <c r="B683" s="58" t="s">
        <v>722</v>
      </c>
      <c r="C683" s="95" t="s">
        <v>128</v>
      </c>
      <c r="D683" s="95" t="s">
        <v>181</v>
      </c>
      <c r="E683" s="95" t="s">
        <v>36</v>
      </c>
      <c r="F683" s="96">
        <v>100</v>
      </c>
      <c r="G683" s="131">
        <f>SUM(Ведомственная!G764)</f>
        <v>100</v>
      </c>
      <c r="I683" s="143">
        <f t="shared" si="20"/>
        <v>0</v>
      </c>
      <c r="J683" s="143"/>
    </row>
    <row r="684" spans="1:10" ht="15">
      <c r="A684" s="77" t="s">
        <v>313</v>
      </c>
      <c r="B684" s="95" t="s">
        <v>816</v>
      </c>
      <c r="C684" s="95"/>
      <c r="D684" s="95"/>
      <c r="E684" s="95"/>
      <c r="F684" s="96">
        <f>F685</f>
        <v>1177.7</v>
      </c>
      <c r="I684" s="143"/>
      <c r="J684" s="143"/>
    </row>
    <row r="685" spans="1:10" ht="15">
      <c r="A685" s="77" t="s">
        <v>305</v>
      </c>
      <c r="B685" s="95" t="s">
        <v>817</v>
      </c>
      <c r="C685" s="95"/>
      <c r="D685" s="95"/>
      <c r="E685" s="95"/>
      <c r="F685" s="96">
        <f>F686</f>
        <v>1177.7</v>
      </c>
      <c r="I685" s="143"/>
      <c r="J685" s="143"/>
    </row>
    <row r="686" spans="1:10" ht="30">
      <c r="A686" s="77" t="s">
        <v>74</v>
      </c>
      <c r="B686" s="95" t="s">
        <v>817</v>
      </c>
      <c r="C686" s="95" t="s">
        <v>128</v>
      </c>
      <c r="D686" s="95" t="s">
        <v>181</v>
      </c>
      <c r="E686" s="95" t="s">
        <v>36</v>
      </c>
      <c r="F686" s="96">
        <v>1177.7</v>
      </c>
      <c r="G686" s="131">
        <f>SUM(Ведомственная!G767)</f>
        <v>1177.7</v>
      </c>
      <c r="I686" s="143"/>
      <c r="J686" s="143"/>
    </row>
    <row r="687" spans="1:10" ht="30">
      <c r="A687" s="77" t="s">
        <v>317</v>
      </c>
      <c r="B687" s="95" t="s">
        <v>314</v>
      </c>
      <c r="C687" s="95"/>
      <c r="D687" s="95"/>
      <c r="E687" s="95"/>
      <c r="F687" s="96">
        <f>SUM(F688+F692+F690)</f>
        <v>8130.1</v>
      </c>
      <c r="I687" s="143">
        <f t="shared" si="20"/>
        <v>-8130.1</v>
      </c>
      <c r="J687" s="143">
        <f t="shared" si="21"/>
        <v>-8130.1</v>
      </c>
    </row>
    <row r="688" spans="1:10" ht="30">
      <c r="A688" s="169" t="s">
        <v>329</v>
      </c>
      <c r="B688" s="164" t="s">
        <v>389</v>
      </c>
      <c r="C688" s="164"/>
      <c r="D688" s="179"/>
      <c r="E688" s="179"/>
      <c r="F688" s="180">
        <f>SUM(F689)</f>
        <v>343.2</v>
      </c>
      <c r="I688" s="143">
        <f t="shared" si="20"/>
        <v>-343.2</v>
      </c>
      <c r="J688" s="143">
        <f t="shared" si="21"/>
        <v>-343.2</v>
      </c>
    </row>
    <row r="689" spans="1:10" ht="30">
      <c r="A689" s="169" t="s">
        <v>330</v>
      </c>
      <c r="B689" s="164" t="s">
        <v>389</v>
      </c>
      <c r="C689" s="164">
        <v>400</v>
      </c>
      <c r="D689" s="95" t="s">
        <v>181</v>
      </c>
      <c r="E689" s="95" t="s">
        <v>46</v>
      </c>
      <c r="F689" s="180">
        <v>343.2</v>
      </c>
      <c r="G689" s="131">
        <f>SUM(Ведомственная!G472)</f>
        <v>343.2</v>
      </c>
      <c r="I689" s="143">
        <f t="shared" si="20"/>
        <v>0</v>
      </c>
      <c r="J689" s="143">
        <f t="shared" si="21"/>
        <v>-343.2</v>
      </c>
    </row>
    <row r="690" spans="1:10" ht="30">
      <c r="A690" s="67" t="s">
        <v>776</v>
      </c>
      <c r="B690" s="74" t="s">
        <v>667</v>
      </c>
      <c r="C690" s="74"/>
      <c r="D690" s="95"/>
      <c r="E690" s="95"/>
      <c r="F690" s="180">
        <f>SUM(F691)</f>
        <v>2.1</v>
      </c>
      <c r="I690" s="143">
        <f t="shared" si="20"/>
        <v>-2.1</v>
      </c>
      <c r="J690" s="143"/>
    </row>
    <row r="691" spans="1:10" ht="30">
      <c r="A691" s="67" t="s">
        <v>330</v>
      </c>
      <c r="B691" s="74" t="s">
        <v>667</v>
      </c>
      <c r="C691" s="74">
        <v>400</v>
      </c>
      <c r="D691" s="95" t="s">
        <v>181</v>
      </c>
      <c r="E691" s="95" t="s">
        <v>46</v>
      </c>
      <c r="F691" s="180">
        <v>2.1</v>
      </c>
      <c r="G691" s="131">
        <f>SUM(Ведомственная!G474)</f>
        <v>2.1</v>
      </c>
      <c r="I691" s="143">
        <f t="shared" si="20"/>
        <v>0</v>
      </c>
      <c r="J691" s="143"/>
    </row>
    <row r="692" spans="1:10" ht="15">
      <c r="A692" s="77" t="s">
        <v>159</v>
      </c>
      <c r="B692" s="95" t="s">
        <v>399</v>
      </c>
      <c r="C692" s="95"/>
      <c r="D692" s="95"/>
      <c r="E692" s="95"/>
      <c r="F692" s="96">
        <f>SUM(F693+F698+F701+F704)</f>
        <v>7784.8</v>
      </c>
      <c r="I692" s="143">
        <f t="shared" si="20"/>
        <v>-7784.8</v>
      </c>
      <c r="J692" s="143">
        <f t="shared" si="21"/>
        <v>-7784.8</v>
      </c>
    </row>
    <row r="693" spans="1:10" ht="30">
      <c r="A693" s="77" t="s">
        <v>475</v>
      </c>
      <c r="B693" s="95" t="s">
        <v>476</v>
      </c>
      <c r="C693" s="95"/>
      <c r="D693" s="95"/>
      <c r="E693" s="95"/>
      <c r="F693" s="96">
        <f>F696+F694</f>
        <v>0</v>
      </c>
      <c r="I693" s="143">
        <f t="shared" si="20"/>
        <v>0</v>
      </c>
      <c r="J693" s="143">
        <f t="shared" si="21"/>
        <v>0</v>
      </c>
    </row>
    <row r="694" spans="1:10" ht="42.75" customHeight="1" hidden="1">
      <c r="A694" s="88" t="s">
        <v>624</v>
      </c>
      <c r="B694" s="57" t="s">
        <v>626</v>
      </c>
      <c r="C694" s="57"/>
      <c r="D694" s="95"/>
      <c r="E694" s="95"/>
      <c r="F694" s="96">
        <f>SUM(F695)</f>
        <v>0</v>
      </c>
      <c r="I694" s="143">
        <f t="shared" si="20"/>
        <v>0</v>
      </c>
      <c r="J694" s="143"/>
    </row>
    <row r="695" spans="1:10" ht="28.5" customHeight="1" hidden="1">
      <c r="A695" s="64" t="s">
        <v>264</v>
      </c>
      <c r="B695" s="57" t="s">
        <v>626</v>
      </c>
      <c r="C695" s="57" t="s">
        <v>128</v>
      </c>
      <c r="D695" s="95" t="s">
        <v>181</v>
      </c>
      <c r="E695" s="95" t="s">
        <v>36</v>
      </c>
      <c r="F695" s="96"/>
      <c r="G695" s="131">
        <f>SUM(Ведомственная!G774)</f>
        <v>0</v>
      </c>
      <c r="I695" s="143">
        <f t="shared" si="20"/>
        <v>0</v>
      </c>
      <c r="J695" s="143"/>
    </row>
    <row r="696" spans="1:10" ht="14.25" customHeight="1" hidden="1">
      <c r="A696" s="77" t="s">
        <v>305</v>
      </c>
      <c r="B696" s="95" t="s">
        <v>477</v>
      </c>
      <c r="C696" s="95"/>
      <c r="D696" s="95"/>
      <c r="E696" s="95"/>
      <c r="F696" s="96">
        <f>F697</f>
        <v>0</v>
      </c>
      <c r="I696" s="143">
        <f t="shared" si="20"/>
        <v>0</v>
      </c>
      <c r="J696" s="143">
        <f t="shared" si="21"/>
        <v>0</v>
      </c>
    </row>
    <row r="697" spans="1:10" ht="28.5" customHeight="1" hidden="1">
      <c r="A697" s="77" t="s">
        <v>74</v>
      </c>
      <c r="B697" s="95" t="s">
        <v>477</v>
      </c>
      <c r="C697" s="95" t="s">
        <v>128</v>
      </c>
      <c r="D697" s="95" t="s">
        <v>181</v>
      </c>
      <c r="E697" s="95" t="s">
        <v>36</v>
      </c>
      <c r="F697" s="96"/>
      <c r="G697" s="131">
        <f>SUM(Ведомственная!G772)</f>
        <v>0</v>
      </c>
      <c r="I697" s="143">
        <f t="shared" si="20"/>
        <v>0</v>
      </c>
      <c r="J697" s="143">
        <f t="shared" si="21"/>
        <v>0</v>
      </c>
    </row>
    <row r="698" spans="1:10" ht="30">
      <c r="A698" s="77" t="s">
        <v>311</v>
      </c>
      <c r="B698" s="95" t="s">
        <v>400</v>
      </c>
      <c r="C698" s="95"/>
      <c r="D698" s="95"/>
      <c r="E698" s="95"/>
      <c r="F698" s="96">
        <f>F699</f>
        <v>420</v>
      </c>
      <c r="I698" s="143">
        <f t="shared" si="20"/>
        <v>-420</v>
      </c>
      <c r="J698" s="143">
        <f t="shared" si="21"/>
        <v>-420</v>
      </c>
    </row>
    <row r="699" spans="1:10" ht="15">
      <c r="A699" s="77" t="s">
        <v>305</v>
      </c>
      <c r="B699" s="95" t="s">
        <v>401</v>
      </c>
      <c r="C699" s="95"/>
      <c r="D699" s="95"/>
      <c r="E699" s="95"/>
      <c r="F699" s="96">
        <f>F700</f>
        <v>420</v>
      </c>
      <c r="I699" s="143">
        <f t="shared" si="20"/>
        <v>-420</v>
      </c>
      <c r="J699" s="143">
        <f t="shared" si="21"/>
        <v>-420</v>
      </c>
    </row>
    <row r="700" spans="1:10" ht="27.75" customHeight="1">
      <c r="A700" s="77" t="s">
        <v>74</v>
      </c>
      <c r="B700" s="95" t="s">
        <v>401</v>
      </c>
      <c r="C700" s="95" t="s">
        <v>128</v>
      </c>
      <c r="D700" s="95" t="s">
        <v>181</v>
      </c>
      <c r="E700" s="95" t="s">
        <v>36</v>
      </c>
      <c r="F700" s="96">
        <v>420</v>
      </c>
      <c r="G700" s="131">
        <f>SUM(Ведомственная!G777)</f>
        <v>420</v>
      </c>
      <c r="I700" s="143">
        <f t="shared" si="20"/>
        <v>0</v>
      </c>
      <c r="J700" s="143">
        <f t="shared" si="21"/>
        <v>-420</v>
      </c>
    </row>
    <row r="701" spans="1:10" ht="30" hidden="1">
      <c r="A701" s="77" t="s">
        <v>312</v>
      </c>
      <c r="B701" s="95" t="s">
        <v>402</v>
      </c>
      <c r="C701" s="95"/>
      <c r="D701" s="95"/>
      <c r="E701" s="95"/>
      <c r="F701" s="96">
        <f>+F702</f>
        <v>0</v>
      </c>
      <c r="I701" s="143">
        <f t="shared" si="20"/>
        <v>0</v>
      </c>
      <c r="J701" s="143">
        <f t="shared" si="21"/>
        <v>0</v>
      </c>
    </row>
    <row r="702" spans="1:10" ht="15" hidden="1">
      <c r="A702" s="77" t="s">
        <v>305</v>
      </c>
      <c r="B702" s="95" t="s">
        <v>403</v>
      </c>
      <c r="C702" s="95"/>
      <c r="D702" s="95"/>
      <c r="E702" s="95"/>
      <c r="F702" s="96">
        <f>F703</f>
        <v>0</v>
      </c>
      <c r="I702" s="143">
        <f t="shared" si="20"/>
        <v>0</v>
      </c>
      <c r="J702" s="143">
        <f t="shared" si="21"/>
        <v>0</v>
      </c>
    </row>
    <row r="703" spans="1:10" ht="30" hidden="1">
      <c r="A703" s="77" t="s">
        <v>74</v>
      </c>
      <c r="B703" s="95" t="s">
        <v>403</v>
      </c>
      <c r="C703" s="95" t="s">
        <v>128</v>
      </c>
      <c r="D703" s="95"/>
      <c r="E703" s="95"/>
      <c r="F703" s="96"/>
      <c r="G703" s="131">
        <f>SUM(Ведомственная!G780)</f>
        <v>0</v>
      </c>
      <c r="I703" s="143">
        <f t="shared" si="20"/>
        <v>0</v>
      </c>
      <c r="J703" s="143">
        <f t="shared" si="21"/>
        <v>0</v>
      </c>
    </row>
    <row r="704" spans="1:10" ht="15">
      <c r="A704" s="77" t="s">
        <v>313</v>
      </c>
      <c r="B704" s="95" t="s">
        <v>404</v>
      </c>
      <c r="C704" s="95"/>
      <c r="D704" s="95"/>
      <c r="E704" s="95"/>
      <c r="F704" s="96">
        <f>+F707+F705</f>
        <v>7364.8</v>
      </c>
      <c r="I704" s="143">
        <f t="shared" si="20"/>
        <v>-7364.8</v>
      </c>
      <c r="J704" s="143">
        <f t="shared" si="21"/>
        <v>-7364.8</v>
      </c>
    </row>
    <row r="705" spans="1:10" ht="15">
      <c r="A705" s="77" t="s">
        <v>305</v>
      </c>
      <c r="B705" s="95" t="s">
        <v>405</v>
      </c>
      <c r="C705" s="57"/>
      <c r="D705" s="95"/>
      <c r="E705" s="95"/>
      <c r="F705" s="96">
        <f>SUM(F706)</f>
        <v>7364.8</v>
      </c>
      <c r="I705" s="143">
        <f t="shared" si="20"/>
        <v>-7364.8</v>
      </c>
      <c r="J705" s="143"/>
    </row>
    <row r="706" spans="1:10" ht="30">
      <c r="A706" s="77" t="s">
        <v>264</v>
      </c>
      <c r="B706" s="95" t="s">
        <v>405</v>
      </c>
      <c r="C706" s="57" t="s">
        <v>128</v>
      </c>
      <c r="D706" s="95" t="s">
        <v>181</v>
      </c>
      <c r="E706" s="95" t="s">
        <v>36</v>
      </c>
      <c r="F706" s="96">
        <v>7364.8</v>
      </c>
      <c r="G706" s="131">
        <f>SUM(Ведомственная!G783)</f>
        <v>7364.8</v>
      </c>
      <c r="I706" s="143">
        <f t="shared" si="20"/>
        <v>0</v>
      </c>
      <c r="J706" s="143"/>
    </row>
    <row r="707" spans="1:10" ht="0.75" customHeight="1" hidden="1">
      <c r="A707" s="77" t="s">
        <v>305</v>
      </c>
      <c r="B707" s="95" t="s">
        <v>405</v>
      </c>
      <c r="C707" s="95"/>
      <c r="D707" s="95"/>
      <c r="E707" s="95"/>
      <c r="F707" s="96">
        <f>F708</f>
        <v>0</v>
      </c>
      <c r="I707" s="143">
        <f t="shared" si="20"/>
        <v>0</v>
      </c>
      <c r="J707" s="143">
        <f t="shared" si="21"/>
        <v>0</v>
      </c>
    </row>
    <row r="708" spans="1:10" ht="15" hidden="1">
      <c r="A708" s="77" t="s">
        <v>309</v>
      </c>
      <c r="B708" s="95" t="s">
        <v>405</v>
      </c>
      <c r="C708" s="95" t="s">
        <v>128</v>
      </c>
      <c r="D708" s="95" t="s">
        <v>181</v>
      </c>
      <c r="E708" s="95" t="s">
        <v>36</v>
      </c>
      <c r="F708" s="96"/>
      <c r="G708" s="131">
        <f>SUM(Ведомственная!G785)</f>
        <v>0</v>
      </c>
      <c r="I708" s="143">
        <f t="shared" si="20"/>
        <v>0</v>
      </c>
      <c r="J708" s="143">
        <f t="shared" si="21"/>
        <v>0</v>
      </c>
    </row>
    <row r="709" spans="1:10" s="141" customFormat="1" ht="28.5">
      <c r="A709" s="59" t="s">
        <v>774</v>
      </c>
      <c r="B709" s="69" t="s">
        <v>18</v>
      </c>
      <c r="C709" s="69"/>
      <c r="D709" s="97"/>
      <c r="E709" s="97"/>
      <c r="F709" s="98">
        <f>SUM(F710+F737+F742+F757)</f>
        <v>24296.5</v>
      </c>
      <c r="G709" s="140"/>
      <c r="H709" s="163">
        <f>SUM(G710:G761)</f>
        <v>24296.5</v>
      </c>
      <c r="I709" s="140">
        <f t="shared" si="20"/>
        <v>-24296.5</v>
      </c>
      <c r="J709" s="140">
        <f t="shared" si="21"/>
        <v>0</v>
      </c>
    </row>
    <row r="710" spans="1:10" ht="30">
      <c r="A710" s="64" t="s">
        <v>86</v>
      </c>
      <c r="B710" s="56" t="s">
        <v>19</v>
      </c>
      <c r="C710" s="56"/>
      <c r="D710" s="71"/>
      <c r="E710" s="71"/>
      <c r="F710" s="68">
        <f>F726+F711+F729</f>
        <v>15690.400000000001</v>
      </c>
      <c r="G710" s="143"/>
      <c r="H710" s="131">
        <f>SUM(Ведомственная!G537+Ведомственная!G552+Ведомственная!G620+Ведомственная!G685+Ведомственная!G707+Ведомственная!G866)</f>
        <v>24079.5</v>
      </c>
      <c r="I710" s="143">
        <f t="shared" si="20"/>
        <v>-15690.400000000001</v>
      </c>
      <c r="J710" s="143">
        <f t="shared" si="21"/>
        <v>8389.099999999999</v>
      </c>
    </row>
    <row r="711" spans="1:10" ht="15">
      <c r="A711" s="64" t="s">
        <v>37</v>
      </c>
      <c r="B711" s="56" t="s">
        <v>38</v>
      </c>
      <c r="C711" s="56"/>
      <c r="D711" s="71"/>
      <c r="E711" s="71"/>
      <c r="F711" s="68">
        <f>SUM(F712+F715+F722)</f>
        <v>13490.400000000001</v>
      </c>
      <c r="I711" s="143">
        <f t="shared" si="20"/>
        <v>-13490.400000000001</v>
      </c>
      <c r="J711" s="143">
        <f t="shared" si="21"/>
        <v>-13490.400000000001</v>
      </c>
    </row>
    <row r="712" spans="1:10" ht="15">
      <c r="A712" s="64" t="s">
        <v>40</v>
      </c>
      <c r="B712" s="56" t="s">
        <v>41</v>
      </c>
      <c r="C712" s="56"/>
      <c r="D712" s="71"/>
      <c r="E712" s="71"/>
      <c r="F712" s="68">
        <f>F713</f>
        <v>8786.5</v>
      </c>
      <c r="I712" s="143">
        <f t="shared" si="20"/>
        <v>-8786.5</v>
      </c>
      <c r="J712" s="143">
        <f t="shared" si="21"/>
        <v>-8786.5</v>
      </c>
    </row>
    <row r="713" spans="1:10" ht="30">
      <c r="A713" s="64" t="s">
        <v>42</v>
      </c>
      <c r="B713" s="56" t="s">
        <v>43</v>
      </c>
      <c r="C713" s="56"/>
      <c r="D713" s="71"/>
      <c r="E713" s="71"/>
      <c r="F713" s="68">
        <f>F714</f>
        <v>8786.5</v>
      </c>
      <c r="I713" s="143">
        <f t="shared" si="20"/>
        <v>-8786.5</v>
      </c>
      <c r="J713" s="143">
        <f t="shared" si="21"/>
        <v>-8786.5</v>
      </c>
    </row>
    <row r="714" spans="1:10" ht="15">
      <c r="A714" s="64" t="s">
        <v>44</v>
      </c>
      <c r="B714" s="56" t="s">
        <v>43</v>
      </c>
      <c r="C714" s="56">
        <v>300</v>
      </c>
      <c r="D714" s="71" t="s">
        <v>33</v>
      </c>
      <c r="E714" s="71" t="s">
        <v>36</v>
      </c>
      <c r="F714" s="68">
        <v>8786.5</v>
      </c>
      <c r="G714" s="131">
        <f>SUM(Ведомственная!G542)</f>
        <v>8786.5</v>
      </c>
      <c r="I714" s="143">
        <f t="shared" si="20"/>
        <v>0</v>
      </c>
      <c r="J714" s="143">
        <f t="shared" si="21"/>
        <v>-8786.5</v>
      </c>
    </row>
    <row r="715" spans="1:10" ht="15">
      <c r="A715" s="64" t="s">
        <v>57</v>
      </c>
      <c r="B715" s="56" t="s">
        <v>58</v>
      </c>
      <c r="C715" s="56"/>
      <c r="D715" s="71"/>
      <c r="E715" s="71"/>
      <c r="F715" s="68">
        <f>F716+F718+F720</f>
        <v>3280.2</v>
      </c>
      <c r="I715" s="143">
        <f t="shared" si="20"/>
        <v>-3280.2</v>
      </c>
      <c r="J715" s="143">
        <f t="shared" si="21"/>
        <v>-3280.2</v>
      </c>
    </row>
    <row r="716" spans="1:10" ht="15">
      <c r="A716" s="64" t="s">
        <v>59</v>
      </c>
      <c r="B716" s="56" t="s">
        <v>60</v>
      </c>
      <c r="C716" s="56"/>
      <c r="D716" s="71"/>
      <c r="E716" s="71"/>
      <c r="F716" s="68">
        <f>F717</f>
        <v>1164.6</v>
      </c>
      <c r="I716" s="143">
        <f t="shared" si="20"/>
        <v>-1164.6</v>
      </c>
      <c r="J716" s="143">
        <f t="shared" si="21"/>
        <v>-1164.6</v>
      </c>
    </row>
    <row r="717" spans="1:10" ht="15">
      <c r="A717" s="64" t="s">
        <v>44</v>
      </c>
      <c r="B717" s="56" t="s">
        <v>60</v>
      </c>
      <c r="C717" s="56">
        <v>300</v>
      </c>
      <c r="D717" s="71" t="s">
        <v>33</v>
      </c>
      <c r="E717" s="71" t="s">
        <v>56</v>
      </c>
      <c r="F717" s="68">
        <v>1164.6</v>
      </c>
      <c r="G717" s="131">
        <f>SUM(Ведомственная!G625)</f>
        <v>1164.6</v>
      </c>
      <c r="I717" s="143">
        <f t="shared" si="20"/>
        <v>0</v>
      </c>
      <c r="J717" s="143">
        <f t="shared" si="21"/>
        <v>-1164.6</v>
      </c>
    </row>
    <row r="718" spans="1:10" ht="30">
      <c r="A718" s="64" t="s">
        <v>61</v>
      </c>
      <c r="B718" s="56" t="s">
        <v>62</v>
      </c>
      <c r="C718" s="56"/>
      <c r="D718" s="71"/>
      <c r="E718" s="71"/>
      <c r="F718" s="68">
        <f>F719</f>
        <v>1470.6</v>
      </c>
      <c r="I718" s="143">
        <f t="shared" si="20"/>
        <v>-1470.6</v>
      </c>
      <c r="J718" s="143">
        <f t="shared" si="21"/>
        <v>-1470.6</v>
      </c>
    </row>
    <row r="719" spans="1:10" ht="15">
      <c r="A719" s="64" t="s">
        <v>44</v>
      </c>
      <c r="B719" s="56" t="s">
        <v>62</v>
      </c>
      <c r="C719" s="56">
        <v>300</v>
      </c>
      <c r="D719" s="71" t="s">
        <v>33</v>
      </c>
      <c r="E719" s="71" t="s">
        <v>56</v>
      </c>
      <c r="F719" s="68">
        <v>1470.6</v>
      </c>
      <c r="G719" s="131">
        <f>SUM(Ведомственная!G627)</f>
        <v>1470.6</v>
      </c>
      <c r="I719" s="143">
        <f t="shared" si="20"/>
        <v>0</v>
      </c>
      <c r="J719" s="143">
        <f t="shared" si="21"/>
        <v>-1470.6</v>
      </c>
    </row>
    <row r="720" spans="1:10" ht="30">
      <c r="A720" s="64" t="s">
        <v>718</v>
      </c>
      <c r="B720" s="57" t="s">
        <v>719</v>
      </c>
      <c r="C720" s="71"/>
      <c r="D720" s="71"/>
      <c r="E720" s="71"/>
      <c r="F720" s="68">
        <f>F721</f>
        <v>645</v>
      </c>
      <c r="G720" s="187"/>
      <c r="I720" s="143"/>
      <c r="J720" s="143"/>
    </row>
    <row r="721" spans="1:10" ht="15.75">
      <c r="A721" s="64" t="s">
        <v>44</v>
      </c>
      <c r="B721" s="57" t="s">
        <v>719</v>
      </c>
      <c r="C721" s="71" t="s">
        <v>103</v>
      </c>
      <c r="D721" s="71" t="s">
        <v>33</v>
      </c>
      <c r="E721" s="71" t="s">
        <v>56</v>
      </c>
      <c r="F721" s="65">
        <v>645</v>
      </c>
      <c r="G721" s="187">
        <f>SUM(Ведомственная!G629)</f>
        <v>645</v>
      </c>
      <c r="I721" s="143">
        <f>G721-F721</f>
        <v>0</v>
      </c>
      <c r="J721" s="143">
        <f>SUM(H721-F721)</f>
        <v>-645</v>
      </c>
    </row>
    <row r="722" spans="1:10" ht="15">
      <c r="A722" s="64" t="s">
        <v>63</v>
      </c>
      <c r="B722" s="56" t="s">
        <v>64</v>
      </c>
      <c r="C722" s="56"/>
      <c r="D722" s="71"/>
      <c r="E722" s="71"/>
      <c r="F722" s="68">
        <f>F723</f>
        <v>1423.7</v>
      </c>
      <c r="I722" s="143">
        <f t="shared" si="20"/>
        <v>-1423.7</v>
      </c>
      <c r="J722" s="143">
        <f t="shared" si="21"/>
        <v>-1423.7</v>
      </c>
    </row>
    <row r="723" spans="1:10" ht="15">
      <c r="A723" s="64" t="s">
        <v>65</v>
      </c>
      <c r="B723" s="56" t="s">
        <v>66</v>
      </c>
      <c r="C723" s="56"/>
      <c r="D723" s="71"/>
      <c r="E723" s="71"/>
      <c r="F723" s="68">
        <f>F724+F725</f>
        <v>1423.7</v>
      </c>
      <c r="I723" s="143">
        <f t="shared" si="20"/>
        <v>-1423.7</v>
      </c>
      <c r="J723" s="143">
        <f t="shared" si="21"/>
        <v>-1423.7</v>
      </c>
    </row>
    <row r="724" spans="1:10" ht="30">
      <c r="A724" s="64" t="s">
        <v>54</v>
      </c>
      <c r="B724" s="56" t="s">
        <v>66</v>
      </c>
      <c r="C724" s="56">
        <v>200</v>
      </c>
      <c r="D724" s="71" t="s">
        <v>33</v>
      </c>
      <c r="E724" s="71" t="s">
        <v>56</v>
      </c>
      <c r="F724" s="68">
        <v>854</v>
      </c>
      <c r="G724" s="131">
        <f>SUM(Ведомственная!G632)</f>
        <v>854</v>
      </c>
      <c r="I724" s="143">
        <f t="shared" si="20"/>
        <v>0</v>
      </c>
      <c r="J724" s="143">
        <f t="shared" si="21"/>
        <v>-854</v>
      </c>
    </row>
    <row r="725" spans="1:10" ht="15">
      <c r="A725" s="64" t="s">
        <v>44</v>
      </c>
      <c r="B725" s="56" t="s">
        <v>66</v>
      </c>
      <c r="C725" s="56">
        <v>300</v>
      </c>
      <c r="D725" s="71" t="s">
        <v>33</v>
      </c>
      <c r="E725" s="71" t="s">
        <v>56</v>
      </c>
      <c r="F725" s="68">
        <v>569.7</v>
      </c>
      <c r="G725" s="131">
        <f>SUM(Ведомственная!G633)</f>
        <v>569.7</v>
      </c>
      <c r="I725" s="143">
        <f t="shared" si="20"/>
        <v>0</v>
      </c>
      <c r="J725" s="143">
        <f t="shared" si="21"/>
        <v>-569.7</v>
      </c>
    </row>
    <row r="726" spans="1:10" ht="45" hidden="1">
      <c r="A726" s="64" t="s">
        <v>20</v>
      </c>
      <c r="B726" s="56" t="s">
        <v>21</v>
      </c>
      <c r="C726" s="56"/>
      <c r="D726" s="71"/>
      <c r="E726" s="71"/>
      <c r="F726" s="68">
        <f>SUM(F727)</f>
        <v>0</v>
      </c>
      <c r="I726" s="143">
        <f t="shared" si="20"/>
        <v>0</v>
      </c>
      <c r="J726" s="143">
        <f t="shared" si="21"/>
        <v>0</v>
      </c>
    </row>
    <row r="727" spans="1:10" ht="15" hidden="1">
      <c r="A727" s="64" t="s">
        <v>22</v>
      </c>
      <c r="B727" s="56" t="s">
        <v>23</v>
      </c>
      <c r="C727" s="56"/>
      <c r="D727" s="71"/>
      <c r="E727" s="71"/>
      <c r="F727" s="68">
        <f>F728</f>
        <v>0</v>
      </c>
      <c r="I727" s="143">
        <f t="shared" si="20"/>
        <v>0</v>
      </c>
      <c r="J727" s="143">
        <f t="shared" si="21"/>
        <v>0</v>
      </c>
    </row>
    <row r="728" spans="1:10" ht="15" hidden="1">
      <c r="A728" s="64" t="s">
        <v>24</v>
      </c>
      <c r="B728" s="56" t="s">
        <v>23</v>
      </c>
      <c r="C728" s="56">
        <v>800</v>
      </c>
      <c r="D728" s="71" t="s">
        <v>15</v>
      </c>
      <c r="E728" s="71" t="s">
        <v>17</v>
      </c>
      <c r="F728" s="68">
        <v>0</v>
      </c>
      <c r="G728" s="131">
        <f>SUM(Ведомственная!G522)</f>
        <v>0</v>
      </c>
      <c r="I728" s="143">
        <f t="shared" si="20"/>
        <v>0</v>
      </c>
      <c r="J728" s="143">
        <f t="shared" si="21"/>
        <v>0</v>
      </c>
    </row>
    <row r="729" spans="1:10" ht="30">
      <c r="A729" s="64" t="s">
        <v>47</v>
      </c>
      <c r="B729" s="56" t="s">
        <v>48</v>
      </c>
      <c r="C729" s="56"/>
      <c r="D729" s="71"/>
      <c r="E729" s="71"/>
      <c r="F729" s="68">
        <f>SUM(F730+F734)</f>
        <v>2200</v>
      </c>
      <c r="I729" s="143">
        <f t="shared" si="20"/>
        <v>-2200</v>
      </c>
      <c r="J729" s="143">
        <f t="shared" si="21"/>
        <v>-2200</v>
      </c>
    </row>
    <row r="730" spans="1:10" ht="15">
      <c r="A730" s="64" t="s">
        <v>49</v>
      </c>
      <c r="B730" s="56" t="s">
        <v>50</v>
      </c>
      <c r="C730" s="56"/>
      <c r="D730" s="71"/>
      <c r="E730" s="71"/>
      <c r="F730" s="68">
        <f>F731</f>
        <v>2200</v>
      </c>
      <c r="I730" s="143">
        <f t="shared" si="20"/>
        <v>-2200</v>
      </c>
      <c r="J730" s="143">
        <f t="shared" si="21"/>
        <v>-2200</v>
      </c>
    </row>
    <row r="731" spans="1:10" ht="30">
      <c r="A731" s="64" t="s">
        <v>51</v>
      </c>
      <c r="B731" s="56" t="s">
        <v>52</v>
      </c>
      <c r="C731" s="56"/>
      <c r="D731" s="71"/>
      <c r="E731" s="71"/>
      <c r="F731" s="68">
        <f>F732+F733</f>
        <v>2200</v>
      </c>
      <c r="I731" s="143">
        <f t="shared" si="20"/>
        <v>-2200</v>
      </c>
      <c r="J731" s="143">
        <f t="shared" si="21"/>
        <v>-2200</v>
      </c>
    </row>
    <row r="732" spans="1:10" ht="45">
      <c r="A732" s="64" t="s">
        <v>53</v>
      </c>
      <c r="B732" s="56" t="s">
        <v>52</v>
      </c>
      <c r="C732" s="56">
        <v>100</v>
      </c>
      <c r="D732" s="71" t="s">
        <v>33</v>
      </c>
      <c r="E732" s="71" t="s">
        <v>46</v>
      </c>
      <c r="F732" s="68">
        <v>1190</v>
      </c>
      <c r="G732" s="131">
        <f>SUM(Ведомственная!G557)</f>
        <v>1190</v>
      </c>
      <c r="I732" s="143">
        <f t="shared" si="20"/>
        <v>0</v>
      </c>
      <c r="J732" s="143">
        <f t="shared" si="21"/>
        <v>-1190</v>
      </c>
    </row>
    <row r="733" spans="1:10" ht="29.25" customHeight="1">
      <c r="A733" s="64" t="s">
        <v>54</v>
      </c>
      <c r="B733" s="56" t="s">
        <v>52</v>
      </c>
      <c r="C733" s="56">
        <v>200</v>
      </c>
      <c r="D733" s="71" t="s">
        <v>33</v>
      </c>
      <c r="E733" s="71" t="s">
        <v>46</v>
      </c>
      <c r="F733" s="68">
        <v>1010</v>
      </c>
      <c r="G733" s="131">
        <f>SUM(Ведомственная!G558)</f>
        <v>1010</v>
      </c>
      <c r="I733" s="143">
        <f t="shared" si="20"/>
        <v>0</v>
      </c>
      <c r="J733" s="143">
        <f t="shared" si="21"/>
        <v>-1010</v>
      </c>
    </row>
    <row r="734" spans="1:10" ht="15" hidden="1">
      <c r="A734" s="64" t="s">
        <v>650</v>
      </c>
      <c r="B734" s="56" t="s">
        <v>651</v>
      </c>
      <c r="C734" s="56"/>
      <c r="D734" s="71"/>
      <c r="E734" s="71"/>
      <c r="F734" s="68">
        <f>SUM(F735)</f>
        <v>0</v>
      </c>
      <c r="I734" s="143">
        <f aca="true" t="shared" si="22" ref="I734:I802">G734-F734</f>
        <v>0</v>
      </c>
      <c r="J734" s="143"/>
    </row>
    <row r="735" spans="1:10" ht="30" hidden="1">
      <c r="A735" s="64" t="s">
        <v>51</v>
      </c>
      <c r="B735" s="56" t="s">
        <v>652</v>
      </c>
      <c r="C735" s="56"/>
      <c r="D735" s="71"/>
      <c r="E735" s="71"/>
      <c r="F735" s="68">
        <f>SUM(F736)</f>
        <v>0</v>
      </c>
      <c r="I735" s="143">
        <f t="shared" si="22"/>
        <v>0</v>
      </c>
      <c r="J735" s="143"/>
    </row>
    <row r="736" spans="1:10" ht="30" hidden="1">
      <c r="A736" s="64" t="s">
        <v>54</v>
      </c>
      <c r="B736" s="56" t="s">
        <v>652</v>
      </c>
      <c r="C736" s="56">
        <v>200</v>
      </c>
      <c r="D736" s="71" t="s">
        <v>33</v>
      </c>
      <c r="E736" s="71" t="s">
        <v>15</v>
      </c>
      <c r="F736" s="68"/>
      <c r="I736" s="143">
        <f t="shared" si="22"/>
        <v>0</v>
      </c>
      <c r="J736" s="143"/>
    </row>
    <row r="737" spans="1:10" ht="15">
      <c r="A737" s="64" t="s">
        <v>87</v>
      </c>
      <c r="B737" s="56" t="s">
        <v>67</v>
      </c>
      <c r="C737" s="56"/>
      <c r="D737" s="71"/>
      <c r="E737" s="71"/>
      <c r="F737" s="68">
        <f>F738</f>
        <v>202.1</v>
      </c>
      <c r="I737" s="143">
        <f t="shared" si="22"/>
        <v>-202.1</v>
      </c>
      <c r="J737" s="143">
        <f t="shared" si="21"/>
        <v>-202.1</v>
      </c>
    </row>
    <row r="738" spans="1:10" ht="15">
      <c r="A738" s="64" t="s">
        <v>37</v>
      </c>
      <c r="B738" s="56" t="s">
        <v>68</v>
      </c>
      <c r="C738" s="56"/>
      <c r="D738" s="71"/>
      <c r="E738" s="71"/>
      <c r="F738" s="68">
        <f>F739</f>
        <v>202.1</v>
      </c>
      <c r="I738" s="143">
        <f t="shared" si="22"/>
        <v>-202.1</v>
      </c>
      <c r="J738" s="143">
        <f t="shared" si="21"/>
        <v>-202.1</v>
      </c>
    </row>
    <row r="739" spans="1:10" ht="15">
      <c r="A739" s="64" t="s">
        <v>39</v>
      </c>
      <c r="B739" s="56" t="s">
        <v>69</v>
      </c>
      <c r="C739" s="56"/>
      <c r="D739" s="71"/>
      <c r="E739" s="71"/>
      <c r="F739" s="68">
        <f>F740+F741</f>
        <v>202.1</v>
      </c>
      <c r="I739" s="143">
        <f t="shared" si="22"/>
        <v>-202.1</v>
      </c>
      <c r="J739" s="143">
        <f t="shared" si="21"/>
        <v>-202.1</v>
      </c>
    </row>
    <row r="740" spans="1:10" ht="27.75" customHeight="1">
      <c r="A740" s="64" t="s">
        <v>54</v>
      </c>
      <c r="B740" s="56" t="s">
        <v>69</v>
      </c>
      <c r="C740" s="56">
        <v>200</v>
      </c>
      <c r="D740" s="71" t="s">
        <v>33</v>
      </c>
      <c r="E740" s="71" t="s">
        <v>56</v>
      </c>
      <c r="F740" s="68">
        <v>202.1</v>
      </c>
      <c r="G740" s="131">
        <f>SUM(Ведомственная!G637)</f>
        <v>202.1</v>
      </c>
      <c r="I740" s="143">
        <f t="shared" si="22"/>
        <v>0</v>
      </c>
      <c r="J740" s="143">
        <f t="shared" si="21"/>
        <v>-202.1</v>
      </c>
    </row>
    <row r="741" spans="1:10" ht="15" hidden="1">
      <c r="A741" s="64" t="s">
        <v>44</v>
      </c>
      <c r="B741" s="56" t="s">
        <v>69</v>
      </c>
      <c r="C741" s="56">
        <v>300</v>
      </c>
      <c r="D741" s="71" t="s">
        <v>33</v>
      </c>
      <c r="E741" s="71" t="s">
        <v>56</v>
      </c>
      <c r="F741" s="68"/>
      <c r="G741" s="131">
        <f>SUM(Ведомственная!G638)</f>
        <v>0</v>
      </c>
      <c r="I741" s="143">
        <f t="shared" si="22"/>
        <v>0</v>
      </c>
      <c r="J741" s="143">
        <f t="shared" si="21"/>
        <v>0</v>
      </c>
    </row>
    <row r="742" spans="1:10" ht="15">
      <c r="A742" s="64" t="s">
        <v>88</v>
      </c>
      <c r="B742" s="56" t="s">
        <v>70</v>
      </c>
      <c r="C742" s="56"/>
      <c r="D742" s="71"/>
      <c r="E742" s="71"/>
      <c r="F742" s="68">
        <f>F753+F743+F745+F751</f>
        <v>1547</v>
      </c>
      <c r="I742" s="143">
        <f t="shared" si="22"/>
        <v>-1547</v>
      </c>
      <c r="J742" s="143">
        <f t="shared" si="21"/>
        <v>-1547</v>
      </c>
    </row>
    <row r="743" spans="1:10" ht="15" hidden="1">
      <c r="A743" s="64" t="s">
        <v>39</v>
      </c>
      <c r="B743" s="56" t="s">
        <v>591</v>
      </c>
      <c r="C743" s="56"/>
      <c r="D743" s="71"/>
      <c r="E743" s="71"/>
      <c r="F743" s="68">
        <f>SUM(F744)</f>
        <v>0</v>
      </c>
      <c r="I743" s="143">
        <f t="shared" si="22"/>
        <v>0</v>
      </c>
      <c r="J743" s="143"/>
    </row>
    <row r="744" spans="1:10" ht="30" hidden="1">
      <c r="A744" s="64" t="s">
        <v>54</v>
      </c>
      <c r="B744" s="56" t="s">
        <v>591</v>
      </c>
      <c r="C744" s="56">
        <v>200</v>
      </c>
      <c r="D744" s="71" t="s">
        <v>33</v>
      </c>
      <c r="E744" s="71" t="s">
        <v>80</v>
      </c>
      <c r="F744" s="68"/>
      <c r="G744" s="131">
        <f>SUM(Ведомственная!G436)</f>
        <v>0</v>
      </c>
      <c r="I744" s="143">
        <f t="shared" si="22"/>
        <v>0</v>
      </c>
      <c r="J744" s="143">
        <f t="shared" si="21"/>
        <v>0</v>
      </c>
    </row>
    <row r="745" spans="1:10" ht="15">
      <c r="A745" s="64" t="s">
        <v>37</v>
      </c>
      <c r="B745" s="56" t="s">
        <v>619</v>
      </c>
      <c r="C745" s="56"/>
      <c r="D745" s="164"/>
      <c r="E745" s="164"/>
      <c r="F745" s="68">
        <f>F746</f>
        <v>642</v>
      </c>
      <c r="I745" s="143">
        <f t="shared" si="22"/>
        <v>-642</v>
      </c>
      <c r="J745" s="143"/>
    </row>
    <row r="746" spans="1:10" ht="15">
      <c r="A746" s="64" t="s">
        <v>39</v>
      </c>
      <c r="B746" s="56" t="s">
        <v>620</v>
      </c>
      <c r="C746" s="56"/>
      <c r="D746" s="164"/>
      <c r="E746" s="164"/>
      <c r="F746" s="68">
        <f>SUM(F747:F750)</f>
        <v>642</v>
      </c>
      <c r="I746" s="143">
        <f t="shared" si="22"/>
        <v>-642</v>
      </c>
      <c r="J746" s="143"/>
    </row>
    <row r="747" spans="1:10" ht="30">
      <c r="A747" s="64" t="s">
        <v>54</v>
      </c>
      <c r="B747" s="56" t="s">
        <v>620</v>
      </c>
      <c r="C747" s="56">
        <v>200</v>
      </c>
      <c r="D747" s="71" t="s">
        <v>119</v>
      </c>
      <c r="E747" s="71" t="s">
        <v>46</v>
      </c>
      <c r="F747" s="68">
        <v>47</v>
      </c>
      <c r="G747" s="131">
        <f>SUM(Ведомственная!G943)</f>
        <v>47</v>
      </c>
      <c r="I747" s="143"/>
      <c r="J747" s="143"/>
    </row>
    <row r="748" spans="1:10" ht="29.25" customHeight="1">
      <c r="A748" s="64" t="s">
        <v>54</v>
      </c>
      <c r="B748" s="56" t="s">
        <v>620</v>
      </c>
      <c r="C748" s="56">
        <v>200</v>
      </c>
      <c r="D748" s="71" t="s">
        <v>33</v>
      </c>
      <c r="E748" s="71" t="s">
        <v>56</v>
      </c>
      <c r="F748" s="68">
        <v>425</v>
      </c>
      <c r="G748" s="131">
        <f>SUM(Ведомственная!G562+Ведомственная!G689+Ведомственная!G642)</f>
        <v>425</v>
      </c>
      <c r="I748" s="143">
        <f t="shared" si="22"/>
        <v>0</v>
      </c>
      <c r="J748" s="143"/>
    </row>
    <row r="749" spans="1:10" ht="28.5" customHeight="1">
      <c r="A749" s="64" t="s">
        <v>74</v>
      </c>
      <c r="B749" s="56" t="s">
        <v>620</v>
      </c>
      <c r="C749" s="56">
        <v>600</v>
      </c>
      <c r="D749" s="71" t="s">
        <v>119</v>
      </c>
      <c r="E749" s="71" t="s">
        <v>46</v>
      </c>
      <c r="F749" s="68">
        <v>170</v>
      </c>
      <c r="G749" s="131">
        <f>SUM(Ведомственная!G944)</f>
        <v>170</v>
      </c>
      <c r="I749" s="143"/>
      <c r="J749" s="143"/>
    </row>
    <row r="750" spans="1:10" ht="30" hidden="1">
      <c r="A750" s="64" t="s">
        <v>74</v>
      </c>
      <c r="B750" s="56" t="s">
        <v>620</v>
      </c>
      <c r="C750" s="56">
        <v>600</v>
      </c>
      <c r="D750" s="71" t="s">
        <v>33</v>
      </c>
      <c r="E750" s="71" t="s">
        <v>80</v>
      </c>
      <c r="F750" s="68"/>
      <c r="I750" s="143">
        <f t="shared" si="22"/>
        <v>0</v>
      </c>
      <c r="J750" s="143"/>
    </row>
    <row r="751" spans="1:10" ht="45">
      <c r="A751" s="64" t="s">
        <v>854</v>
      </c>
      <c r="B751" s="92" t="s">
        <v>855</v>
      </c>
      <c r="C751" s="58"/>
      <c r="D751" s="71"/>
      <c r="E751" s="71"/>
      <c r="F751" s="68">
        <f>SUM(F752)</f>
        <v>30</v>
      </c>
      <c r="I751" s="143"/>
      <c r="J751" s="143"/>
    </row>
    <row r="752" spans="1:10" ht="30">
      <c r="A752" s="64" t="s">
        <v>127</v>
      </c>
      <c r="B752" s="92" t="s">
        <v>855</v>
      </c>
      <c r="C752" s="58">
        <v>600</v>
      </c>
      <c r="D752" s="71" t="s">
        <v>119</v>
      </c>
      <c r="E752" s="71" t="s">
        <v>36</v>
      </c>
      <c r="F752" s="68">
        <v>30</v>
      </c>
      <c r="G752" s="131">
        <f>SUM(Ведомственная!G870)</f>
        <v>30</v>
      </c>
      <c r="I752" s="143"/>
      <c r="J752" s="143"/>
    </row>
    <row r="753" spans="1:10" ht="30">
      <c r="A753" s="64" t="s">
        <v>71</v>
      </c>
      <c r="B753" s="56" t="s">
        <v>72</v>
      </c>
      <c r="C753" s="56"/>
      <c r="D753" s="71"/>
      <c r="E753" s="71"/>
      <c r="F753" s="68">
        <f>F754</f>
        <v>875</v>
      </c>
      <c r="I753" s="143">
        <f t="shared" si="22"/>
        <v>-875</v>
      </c>
      <c r="J753" s="143">
        <f t="shared" si="21"/>
        <v>-875</v>
      </c>
    </row>
    <row r="754" spans="1:10" ht="18" customHeight="1">
      <c r="A754" s="64" t="s">
        <v>39</v>
      </c>
      <c r="B754" s="56" t="s">
        <v>73</v>
      </c>
      <c r="C754" s="56"/>
      <c r="D754" s="71"/>
      <c r="E754" s="71"/>
      <c r="F754" s="68">
        <f>SUM(F755:F756)</f>
        <v>875</v>
      </c>
      <c r="I754" s="143">
        <f t="shared" si="22"/>
        <v>-875</v>
      </c>
      <c r="J754" s="143">
        <f t="shared" si="21"/>
        <v>-875</v>
      </c>
    </row>
    <row r="755" spans="1:10" ht="0.75" customHeight="1" hidden="1">
      <c r="A755" s="64" t="s">
        <v>54</v>
      </c>
      <c r="B755" s="56" t="s">
        <v>73</v>
      </c>
      <c r="C755" s="56">
        <v>200</v>
      </c>
      <c r="D755" s="71" t="s">
        <v>33</v>
      </c>
      <c r="E755" s="71" t="s">
        <v>56</v>
      </c>
      <c r="F755" s="68"/>
      <c r="G755" s="131">
        <f>SUM(Ведомственная!G645)</f>
        <v>0</v>
      </c>
      <c r="I755" s="143">
        <f t="shared" si="22"/>
        <v>0</v>
      </c>
      <c r="J755" s="143">
        <f t="shared" si="21"/>
        <v>0</v>
      </c>
    </row>
    <row r="756" spans="1:10" ht="30">
      <c r="A756" s="64" t="s">
        <v>74</v>
      </c>
      <c r="B756" s="56" t="s">
        <v>73</v>
      </c>
      <c r="C756" s="56">
        <v>600</v>
      </c>
      <c r="D756" s="71" t="s">
        <v>33</v>
      </c>
      <c r="E756" s="71" t="s">
        <v>56</v>
      </c>
      <c r="F756" s="68">
        <v>875</v>
      </c>
      <c r="G756" s="131">
        <f>SUM(Ведомственная!G646)</f>
        <v>875</v>
      </c>
      <c r="I756" s="143">
        <f t="shared" si="22"/>
        <v>0</v>
      </c>
      <c r="J756" s="143">
        <f t="shared" si="21"/>
        <v>-875</v>
      </c>
    </row>
    <row r="757" spans="1:10" ht="45">
      <c r="A757" s="64" t="s">
        <v>781</v>
      </c>
      <c r="B757" s="56" t="s">
        <v>81</v>
      </c>
      <c r="C757" s="56"/>
      <c r="D757" s="71"/>
      <c r="E757" s="71"/>
      <c r="F757" s="68">
        <f>F758</f>
        <v>6857</v>
      </c>
      <c r="I757" s="143">
        <f t="shared" si="22"/>
        <v>-6857</v>
      </c>
      <c r="J757" s="143">
        <f t="shared" si="21"/>
        <v>-6857</v>
      </c>
    </row>
    <row r="758" spans="1:10" ht="30">
      <c r="A758" s="64" t="s">
        <v>82</v>
      </c>
      <c r="B758" s="56" t="s">
        <v>83</v>
      </c>
      <c r="C758" s="56"/>
      <c r="D758" s="71"/>
      <c r="E758" s="71"/>
      <c r="F758" s="68">
        <f>F759</f>
        <v>6857</v>
      </c>
      <c r="I758" s="143">
        <f t="shared" si="22"/>
        <v>-6857</v>
      </c>
      <c r="J758" s="143">
        <f t="shared" si="21"/>
        <v>-6857</v>
      </c>
    </row>
    <row r="759" spans="1:10" ht="15">
      <c r="A759" s="64" t="s">
        <v>84</v>
      </c>
      <c r="B759" s="56" t="s">
        <v>85</v>
      </c>
      <c r="C759" s="56"/>
      <c r="D759" s="71"/>
      <c r="E759" s="71"/>
      <c r="F759" s="68">
        <f>F760+F761</f>
        <v>6857</v>
      </c>
      <c r="I759" s="143">
        <f t="shared" si="22"/>
        <v>-6857</v>
      </c>
      <c r="J759" s="143">
        <f t="shared" si="21"/>
        <v>-6857</v>
      </c>
    </row>
    <row r="760" spans="1:10" ht="45">
      <c r="A760" s="64" t="s">
        <v>53</v>
      </c>
      <c r="B760" s="56" t="s">
        <v>85</v>
      </c>
      <c r="C760" s="56">
        <v>100</v>
      </c>
      <c r="D760" s="71" t="s">
        <v>33</v>
      </c>
      <c r="E760" s="71" t="s">
        <v>80</v>
      </c>
      <c r="F760" s="68">
        <v>6845</v>
      </c>
      <c r="G760" s="131">
        <f>SUM(Ведомственная!G711)</f>
        <v>6845</v>
      </c>
      <c r="I760" s="143">
        <f t="shared" si="22"/>
        <v>0</v>
      </c>
      <c r="J760" s="143">
        <f t="shared" si="21"/>
        <v>-6845</v>
      </c>
    </row>
    <row r="761" spans="1:10" ht="30">
      <c r="A761" s="64" t="s">
        <v>54</v>
      </c>
      <c r="B761" s="56" t="s">
        <v>85</v>
      </c>
      <c r="C761" s="56">
        <v>200</v>
      </c>
      <c r="D761" s="71" t="s">
        <v>33</v>
      </c>
      <c r="E761" s="71" t="s">
        <v>80</v>
      </c>
      <c r="F761" s="68">
        <v>12</v>
      </c>
      <c r="G761" s="131">
        <f>SUM(Ведомственная!G712)</f>
        <v>12</v>
      </c>
      <c r="I761" s="143">
        <f t="shared" si="22"/>
        <v>0</v>
      </c>
      <c r="J761" s="143">
        <f t="shared" si="21"/>
        <v>-12</v>
      </c>
    </row>
    <row r="762" spans="1:10" s="141" customFormat="1" ht="71.25">
      <c r="A762" s="59" t="s">
        <v>775</v>
      </c>
      <c r="B762" s="69" t="s">
        <v>27</v>
      </c>
      <c r="C762" s="69"/>
      <c r="D762" s="97"/>
      <c r="E762" s="97"/>
      <c r="F762" s="98">
        <f>F763+F766</f>
        <v>29624.3</v>
      </c>
      <c r="G762" s="139"/>
      <c r="H762" s="150">
        <f>SUM(G765:G772)</f>
        <v>29624.3</v>
      </c>
      <c r="I762" s="140">
        <f t="shared" si="22"/>
        <v>-29624.3</v>
      </c>
      <c r="J762" s="140">
        <f t="shared" si="21"/>
        <v>0</v>
      </c>
    </row>
    <row r="763" spans="1:10" ht="45">
      <c r="A763" s="64" t="s">
        <v>28</v>
      </c>
      <c r="B763" s="56" t="s">
        <v>29</v>
      </c>
      <c r="C763" s="56"/>
      <c r="D763" s="71"/>
      <c r="E763" s="71"/>
      <c r="F763" s="68">
        <f>SUM(F764)</f>
        <v>28424.3</v>
      </c>
      <c r="H763" s="131">
        <f>SUM(Ведомственная!G438)</f>
        <v>29624.3</v>
      </c>
      <c r="I763" s="143">
        <f t="shared" si="22"/>
        <v>-28424.3</v>
      </c>
      <c r="J763" s="143">
        <f t="shared" si="21"/>
        <v>1200</v>
      </c>
    </row>
    <row r="764" spans="1:10" ht="45">
      <c r="A764" s="64" t="s">
        <v>30</v>
      </c>
      <c r="B764" s="56" t="s">
        <v>31</v>
      </c>
      <c r="C764" s="56"/>
      <c r="D764" s="71"/>
      <c r="E764" s="71"/>
      <c r="F764" s="68">
        <f>F765</f>
        <v>28424.3</v>
      </c>
      <c r="I764" s="143">
        <f t="shared" si="22"/>
        <v>-28424.3</v>
      </c>
      <c r="J764" s="143">
        <f t="shared" si="21"/>
        <v>-28424.3</v>
      </c>
    </row>
    <row r="765" spans="1:10" ht="30">
      <c r="A765" s="64" t="s">
        <v>74</v>
      </c>
      <c r="B765" s="56" t="s">
        <v>31</v>
      </c>
      <c r="C765" s="56">
        <v>600</v>
      </c>
      <c r="D765" s="71" t="s">
        <v>33</v>
      </c>
      <c r="E765" s="71" t="s">
        <v>80</v>
      </c>
      <c r="F765" s="68">
        <v>28424.3</v>
      </c>
      <c r="G765" s="131">
        <f>SUM(Ведомственная!G441)</f>
        <v>28424.3</v>
      </c>
      <c r="I765" s="143">
        <f t="shared" si="22"/>
        <v>0</v>
      </c>
      <c r="J765" s="143">
        <f t="shared" si="21"/>
        <v>-28424.3</v>
      </c>
    </row>
    <row r="766" spans="1:10" ht="15">
      <c r="A766" s="64" t="s">
        <v>159</v>
      </c>
      <c r="B766" s="56" t="s">
        <v>621</v>
      </c>
      <c r="C766" s="56"/>
      <c r="D766" s="164"/>
      <c r="E766" s="71"/>
      <c r="F766" s="68">
        <f>SUM(F767)+F770</f>
        <v>1200</v>
      </c>
      <c r="I766" s="143">
        <f t="shared" si="22"/>
        <v>-1200</v>
      </c>
      <c r="J766" s="143"/>
    </row>
    <row r="767" spans="1:10" ht="30">
      <c r="A767" s="64" t="s">
        <v>312</v>
      </c>
      <c r="B767" s="56" t="s">
        <v>622</v>
      </c>
      <c r="C767" s="56"/>
      <c r="D767" s="164"/>
      <c r="E767" s="71"/>
      <c r="F767" s="68">
        <f>SUM(F768)</f>
        <v>1000</v>
      </c>
      <c r="I767" s="143">
        <f t="shared" si="22"/>
        <v>-1000</v>
      </c>
      <c r="J767" s="143"/>
    </row>
    <row r="768" spans="1:10" ht="45">
      <c r="A768" s="64" t="s">
        <v>30</v>
      </c>
      <c r="B768" s="56" t="s">
        <v>622</v>
      </c>
      <c r="C768" s="56"/>
      <c r="D768" s="164"/>
      <c r="E768" s="71"/>
      <c r="F768" s="68">
        <f>SUM(F769)</f>
        <v>1000</v>
      </c>
      <c r="I768" s="143">
        <f t="shared" si="22"/>
        <v>-1000</v>
      </c>
      <c r="J768" s="143"/>
    </row>
    <row r="769" spans="1:10" ht="30">
      <c r="A769" s="64" t="s">
        <v>74</v>
      </c>
      <c r="B769" s="56" t="s">
        <v>622</v>
      </c>
      <c r="C769" s="56">
        <v>600</v>
      </c>
      <c r="D769" s="71" t="s">
        <v>33</v>
      </c>
      <c r="E769" s="71" t="s">
        <v>80</v>
      </c>
      <c r="F769" s="68">
        <v>1000</v>
      </c>
      <c r="G769" s="131">
        <f>SUM(Ведомственная!G445)</f>
        <v>1000</v>
      </c>
      <c r="I769" s="143">
        <f t="shared" si="22"/>
        <v>0</v>
      </c>
      <c r="J769" s="143"/>
    </row>
    <row r="770" spans="1:10" ht="15">
      <c r="A770" s="64" t="s">
        <v>313</v>
      </c>
      <c r="B770" s="56" t="s">
        <v>623</v>
      </c>
      <c r="C770" s="56"/>
      <c r="D770" s="164"/>
      <c r="E770" s="71"/>
      <c r="F770" s="68">
        <f>SUM(F771)</f>
        <v>200</v>
      </c>
      <c r="I770" s="143">
        <f t="shared" si="22"/>
        <v>-200</v>
      </c>
      <c r="J770" s="143"/>
    </row>
    <row r="771" spans="1:10" ht="45">
      <c r="A771" s="64" t="s">
        <v>30</v>
      </c>
      <c r="B771" s="56" t="s">
        <v>623</v>
      </c>
      <c r="C771" s="56"/>
      <c r="D771" s="164"/>
      <c r="E771" s="71"/>
      <c r="F771" s="68">
        <f>SUM(F772)</f>
        <v>200</v>
      </c>
      <c r="I771" s="143">
        <f t="shared" si="22"/>
        <v>-200</v>
      </c>
      <c r="J771" s="143"/>
    </row>
    <row r="772" spans="1:10" ht="30">
      <c r="A772" s="64" t="s">
        <v>74</v>
      </c>
      <c r="B772" s="56" t="s">
        <v>623</v>
      </c>
      <c r="C772" s="56">
        <v>600</v>
      </c>
      <c r="D772" s="71" t="s">
        <v>33</v>
      </c>
      <c r="E772" s="71" t="s">
        <v>80</v>
      </c>
      <c r="F772" s="68">
        <v>200</v>
      </c>
      <c r="G772" s="131">
        <f>SUM(Ведомственная!G448)</f>
        <v>200</v>
      </c>
      <c r="I772" s="143">
        <f t="shared" si="22"/>
        <v>0</v>
      </c>
      <c r="J772" s="143"/>
    </row>
    <row r="773" spans="1:10" s="141" customFormat="1" ht="57">
      <c r="A773" s="59" t="s">
        <v>779</v>
      </c>
      <c r="B773" s="69" t="s">
        <v>75</v>
      </c>
      <c r="C773" s="69"/>
      <c r="D773" s="97"/>
      <c r="E773" s="97"/>
      <c r="F773" s="98">
        <f>F774</f>
        <v>3490.1</v>
      </c>
      <c r="G773" s="139"/>
      <c r="H773" s="150">
        <f>SUM(G774:G776)</f>
        <v>3490.1</v>
      </c>
      <c r="I773" s="140">
        <f t="shared" si="22"/>
        <v>-3490.1</v>
      </c>
      <c r="J773" s="140">
        <f t="shared" si="21"/>
        <v>0</v>
      </c>
    </row>
    <row r="774" spans="1:10" ht="15">
      <c r="A774" s="64" t="s">
        <v>37</v>
      </c>
      <c r="B774" s="56" t="s">
        <v>76</v>
      </c>
      <c r="C774" s="56"/>
      <c r="D774" s="71"/>
      <c r="E774" s="71"/>
      <c r="F774" s="68">
        <f>SUM(F775)</f>
        <v>3490.1</v>
      </c>
      <c r="H774" s="131">
        <f>SUM(Ведомственная!G647)</f>
        <v>3490.1</v>
      </c>
      <c r="I774" s="143">
        <f t="shared" si="22"/>
        <v>-3490.1</v>
      </c>
      <c r="J774" s="143">
        <f t="shared" si="21"/>
        <v>0</v>
      </c>
    </row>
    <row r="775" spans="1:10" ht="30">
      <c r="A775" s="64" t="s">
        <v>77</v>
      </c>
      <c r="B775" s="56" t="s">
        <v>78</v>
      </c>
      <c r="C775" s="56"/>
      <c r="D775" s="71"/>
      <c r="E775" s="71"/>
      <c r="F775" s="68">
        <f>F776</f>
        <v>3490.1</v>
      </c>
      <c r="I775" s="143">
        <f t="shared" si="22"/>
        <v>-3490.1</v>
      </c>
      <c r="J775" s="143">
        <f aca="true" t="shared" si="23" ref="J775:J857">SUM(H775-F775)</f>
        <v>-3490.1</v>
      </c>
    </row>
    <row r="776" spans="1:10" ht="30">
      <c r="A776" s="64" t="s">
        <v>54</v>
      </c>
      <c r="B776" s="56" t="s">
        <v>78</v>
      </c>
      <c r="C776" s="56">
        <v>200</v>
      </c>
      <c r="D776" s="71" t="s">
        <v>33</v>
      </c>
      <c r="E776" s="71" t="s">
        <v>56</v>
      </c>
      <c r="F776" s="68">
        <v>3490.1</v>
      </c>
      <c r="G776" s="131">
        <f>SUM(Ведомственная!G650)</f>
        <v>3490.1</v>
      </c>
      <c r="I776" s="143">
        <f t="shared" si="22"/>
        <v>0</v>
      </c>
      <c r="J776" s="143">
        <f t="shared" si="23"/>
        <v>-3490.1</v>
      </c>
    </row>
    <row r="777" spans="1:10" s="141" customFormat="1" ht="28.5">
      <c r="A777" s="59" t="s">
        <v>756</v>
      </c>
      <c r="B777" s="69" t="s">
        <v>260</v>
      </c>
      <c r="C777" s="69"/>
      <c r="D777" s="97"/>
      <c r="E777" s="97"/>
      <c r="F777" s="98">
        <f>SUM(F778:F781)</f>
        <v>714.4</v>
      </c>
      <c r="G777" s="139"/>
      <c r="H777" s="150">
        <f>SUM(G778:G781)</f>
        <v>714.4</v>
      </c>
      <c r="I777" s="140">
        <f t="shared" si="22"/>
        <v>-714.4</v>
      </c>
      <c r="J777" s="140">
        <f t="shared" si="23"/>
        <v>0</v>
      </c>
    </row>
    <row r="778" spans="1:10" ht="45" hidden="1">
      <c r="A778" s="64" t="s">
        <v>53</v>
      </c>
      <c r="B778" s="56" t="s">
        <v>260</v>
      </c>
      <c r="C778" s="56">
        <v>100</v>
      </c>
      <c r="D778" s="71" t="s">
        <v>36</v>
      </c>
      <c r="E778" s="71">
        <v>13</v>
      </c>
      <c r="F778" s="68"/>
      <c r="G778" s="131">
        <f>SUM(Ведомственная!G122)</f>
        <v>0</v>
      </c>
      <c r="H778" s="131">
        <f>SUM(Ведомственная!G121)</f>
        <v>414.4</v>
      </c>
      <c r="I778" s="143">
        <f t="shared" si="22"/>
        <v>0</v>
      </c>
      <c r="J778" s="143"/>
    </row>
    <row r="779" spans="1:10" ht="30">
      <c r="A779" s="64" t="s">
        <v>54</v>
      </c>
      <c r="B779" s="56" t="s">
        <v>260</v>
      </c>
      <c r="C779" s="56">
        <v>200</v>
      </c>
      <c r="D779" s="71" t="s">
        <v>36</v>
      </c>
      <c r="E779" s="71">
        <v>13</v>
      </c>
      <c r="F779" s="68">
        <v>264.4</v>
      </c>
      <c r="G779" s="131">
        <f>SUM(Ведомственная!G123)</f>
        <v>264.4</v>
      </c>
      <c r="I779" s="143">
        <f t="shared" si="22"/>
        <v>0</v>
      </c>
      <c r="J779" s="143">
        <f t="shared" si="23"/>
        <v>-264.4</v>
      </c>
    </row>
    <row r="780" spans="1:10" ht="30">
      <c r="A780" s="64" t="s">
        <v>54</v>
      </c>
      <c r="B780" s="56" t="s">
        <v>260</v>
      </c>
      <c r="C780" s="56">
        <v>200</v>
      </c>
      <c r="D780" s="71" t="s">
        <v>119</v>
      </c>
      <c r="E780" s="71" t="s">
        <v>119</v>
      </c>
      <c r="F780" s="68">
        <v>300</v>
      </c>
      <c r="G780" s="131">
        <f>SUM(Ведомственная!G1005)</f>
        <v>300</v>
      </c>
      <c r="I780" s="143"/>
      <c r="J780" s="143"/>
    </row>
    <row r="781" spans="1:10" ht="15">
      <c r="A781" s="64" t="s">
        <v>44</v>
      </c>
      <c r="B781" s="56" t="s">
        <v>260</v>
      </c>
      <c r="C781" s="56">
        <v>300</v>
      </c>
      <c r="D781" s="71" t="s">
        <v>36</v>
      </c>
      <c r="E781" s="71">
        <v>13</v>
      </c>
      <c r="F781" s="68">
        <v>150</v>
      </c>
      <c r="G781" s="131">
        <f>SUM(Ведомственная!G124)</f>
        <v>150</v>
      </c>
      <c r="I781" s="143">
        <f t="shared" si="22"/>
        <v>0</v>
      </c>
      <c r="J781" s="143">
        <f t="shared" si="23"/>
        <v>-150</v>
      </c>
    </row>
    <row r="782" spans="1:10" s="141" customFormat="1" ht="28.5">
      <c r="A782" s="188" t="s">
        <v>777</v>
      </c>
      <c r="B782" s="183" t="s">
        <v>207</v>
      </c>
      <c r="C782" s="69"/>
      <c r="D782" s="97"/>
      <c r="E782" s="97"/>
      <c r="F782" s="189">
        <f>SUM(F783+F785)</f>
        <v>33994.99999999999</v>
      </c>
      <c r="G782" s="139"/>
      <c r="H782" s="150">
        <f>SUM(G784:G796)</f>
        <v>33995</v>
      </c>
      <c r="I782" s="140">
        <f t="shared" si="22"/>
        <v>-33994.99999999999</v>
      </c>
      <c r="J782" s="140">
        <f t="shared" si="23"/>
        <v>7.275957614183426E-12</v>
      </c>
    </row>
    <row r="783" spans="1:10" ht="15">
      <c r="A783" s="77" t="s">
        <v>220</v>
      </c>
      <c r="B783" s="184" t="s">
        <v>221</v>
      </c>
      <c r="C783" s="56"/>
      <c r="D783" s="71"/>
      <c r="E783" s="71"/>
      <c r="F783" s="56">
        <f>SUM(F784)</f>
        <v>999.2</v>
      </c>
      <c r="H783" s="131">
        <f>SUM(Ведомственная!G482+Ведомственная!G512+Ведомственная!G492)</f>
        <v>33995</v>
      </c>
      <c r="I783" s="143">
        <f t="shared" si="22"/>
        <v>-999.2</v>
      </c>
      <c r="J783" s="143">
        <f t="shared" si="23"/>
        <v>32995.8</v>
      </c>
    </row>
    <row r="784" spans="1:10" ht="15">
      <c r="A784" s="190" t="s">
        <v>222</v>
      </c>
      <c r="B784" s="184" t="s">
        <v>221</v>
      </c>
      <c r="C784" s="56">
        <v>700</v>
      </c>
      <c r="D784" s="71" t="s">
        <v>98</v>
      </c>
      <c r="E784" s="71" t="s">
        <v>36</v>
      </c>
      <c r="F784" s="56">
        <v>999.2</v>
      </c>
      <c r="G784" s="131">
        <f>SUM(Ведомственная!G514)</f>
        <v>999.2</v>
      </c>
      <c r="I784" s="143">
        <f t="shared" si="22"/>
        <v>0</v>
      </c>
      <c r="J784" s="143">
        <f t="shared" si="23"/>
        <v>-999.2</v>
      </c>
    </row>
    <row r="785" spans="1:10" ht="30">
      <c r="A785" s="77" t="s">
        <v>82</v>
      </c>
      <c r="B785" s="71" t="s">
        <v>208</v>
      </c>
      <c r="C785" s="101"/>
      <c r="D785" s="101"/>
      <c r="E785" s="101"/>
      <c r="F785" s="191">
        <f>SUM(F786+F789+F792+F794)</f>
        <v>32995.799999999996</v>
      </c>
      <c r="I785" s="143">
        <f t="shared" si="22"/>
        <v>-32995.799999999996</v>
      </c>
      <c r="J785" s="143">
        <f t="shared" si="23"/>
        <v>-32995.799999999996</v>
      </c>
    </row>
    <row r="786" spans="1:10" ht="15">
      <c r="A786" s="77" t="s">
        <v>84</v>
      </c>
      <c r="B786" s="71" t="s">
        <v>209</v>
      </c>
      <c r="C786" s="101"/>
      <c r="D786" s="101"/>
      <c r="E786" s="101"/>
      <c r="F786" s="191">
        <f>SUM(F787:F788)</f>
        <v>25434.699999999997</v>
      </c>
      <c r="I786" s="143">
        <f t="shared" si="22"/>
        <v>-25434.699999999997</v>
      </c>
      <c r="J786" s="143">
        <f t="shared" si="23"/>
        <v>-25434.699999999997</v>
      </c>
    </row>
    <row r="787" spans="1:10" ht="45">
      <c r="A787" s="64" t="s">
        <v>53</v>
      </c>
      <c r="B787" s="71" t="s">
        <v>209</v>
      </c>
      <c r="C787" s="101" t="s">
        <v>93</v>
      </c>
      <c r="D787" s="101" t="s">
        <v>36</v>
      </c>
      <c r="E787" s="101" t="s">
        <v>80</v>
      </c>
      <c r="F787" s="191">
        <v>25427.1</v>
      </c>
      <c r="G787" s="131">
        <f>SUM(Ведомственная!G485)</f>
        <v>25427.1</v>
      </c>
      <c r="I787" s="143">
        <f t="shared" si="22"/>
        <v>0</v>
      </c>
      <c r="J787" s="143">
        <f t="shared" si="23"/>
        <v>-25427.1</v>
      </c>
    </row>
    <row r="788" spans="1:10" ht="30">
      <c r="A788" s="64" t="s">
        <v>54</v>
      </c>
      <c r="B788" s="71" t="s">
        <v>209</v>
      </c>
      <c r="C788" s="101" t="s">
        <v>95</v>
      </c>
      <c r="D788" s="101" t="s">
        <v>36</v>
      </c>
      <c r="E788" s="101" t="s">
        <v>80</v>
      </c>
      <c r="F788" s="191">
        <v>7.6</v>
      </c>
      <c r="G788" s="131">
        <f>SUM(Ведомственная!G486)</f>
        <v>7.6</v>
      </c>
      <c r="I788" s="143">
        <f t="shared" si="22"/>
        <v>0</v>
      </c>
      <c r="J788" s="143">
        <f t="shared" si="23"/>
        <v>-7.6</v>
      </c>
    </row>
    <row r="789" spans="1:10" ht="15">
      <c r="A789" s="77" t="s">
        <v>99</v>
      </c>
      <c r="B789" s="184" t="s">
        <v>212</v>
      </c>
      <c r="C789" s="56"/>
      <c r="D789" s="71"/>
      <c r="E789" s="71"/>
      <c r="F789" s="191">
        <f>SUM(F790:F791)</f>
        <v>256</v>
      </c>
      <c r="I789" s="143">
        <f t="shared" si="22"/>
        <v>-256</v>
      </c>
      <c r="J789" s="143">
        <f t="shared" si="23"/>
        <v>-256</v>
      </c>
    </row>
    <row r="790" spans="1:10" ht="30">
      <c r="A790" s="64" t="s">
        <v>54</v>
      </c>
      <c r="B790" s="184" t="s">
        <v>212</v>
      </c>
      <c r="C790" s="56">
        <v>200</v>
      </c>
      <c r="D790" s="71" t="s">
        <v>36</v>
      </c>
      <c r="E790" s="71" t="s">
        <v>98</v>
      </c>
      <c r="F790" s="191">
        <v>254</v>
      </c>
      <c r="G790" s="131">
        <f>SUM(Ведомственная!G495)</f>
        <v>254</v>
      </c>
      <c r="I790" s="143">
        <f t="shared" si="22"/>
        <v>0</v>
      </c>
      <c r="J790" s="143">
        <f t="shared" si="23"/>
        <v>-254</v>
      </c>
    </row>
    <row r="791" spans="1:10" ht="15">
      <c r="A791" s="77" t="s">
        <v>24</v>
      </c>
      <c r="B791" s="184" t="s">
        <v>212</v>
      </c>
      <c r="C791" s="56">
        <v>800</v>
      </c>
      <c r="D791" s="71" t="s">
        <v>36</v>
      </c>
      <c r="E791" s="71" t="s">
        <v>98</v>
      </c>
      <c r="F791" s="191">
        <v>2</v>
      </c>
      <c r="G791" s="131">
        <f>SUM(Ведомственная!G496)</f>
        <v>2</v>
      </c>
      <c r="I791" s="143">
        <f t="shared" si="22"/>
        <v>0</v>
      </c>
      <c r="J791" s="143">
        <f t="shared" si="23"/>
        <v>-2</v>
      </c>
    </row>
    <row r="792" spans="1:10" ht="30">
      <c r="A792" s="77" t="s">
        <v>101</v>
      </c>
      <c r="B792" s="184" t="s">
        <v>213</v>
      </c>
      <c r="C792" s="56"/>
      <c r="D792" s="71"/>
      <c r="E792" s="71"/>
      <c r="F792" s="191">
        <f>SUM(F793)</f>
        <v>288.9</v>
      </c>
      <c r="I792" s="143">
        <f t="shared" si="22"/>
        <v>-288.9</v>
      </c>
      <c r="J792" s="143">
        <f t="shared" si="23"/>
        <v>-288.9</v>
      </c>
    </row>
    <row r="793" spans="1:10" ht="30">
      <c r="A793" s="64" t="s">
        <v>54</v>
      </c>
      <c r="B793" s="184" t="s">
        <v>213</v>
      </c>
      <c r="C793" s="56">
        <v>200</v>
      </c>
      <c r="D793" s="71" t="s">
        <v>36</v>
      </c>
      <c r="E793" s="71" t="s">
        <v>98</v>
      </c>
      <c r="F793" s="191">
        <v>288.9</v>
      </c>
      <c r="G793" s="131">
        <f>SUM(Ведомственная!G498)</f>
        <v>288.9</v>
      </c>
      <c r="I793" s="143">
        <f t="shared" si="22"/>
        <v>0</v>
      </c>
      <c r="J793" s="143">
        <f t="shared" si="23"/>
        <v>-288.9</v>
      </c>
    </row>
    <row r="794" spans="1:10" ht="30">
      <c r="A794" s="77" t="s">
        <v>102</v>
      </c>
      <c r="B794" s="184" t="s">
        <v>214</v>
      </c>
      <c r="C794" s="56"/>
      <c r="D794" s="71"/>
      <c r="E794" s="71"/>
      <c r="F794" s="191">
        <f>SUM(F795:F796)</f>
        <v>7016.2</v>
      </c>
      <c r="I794" s="143">
        <f t="shared" si="22"/>
        <v>-7016.2</v>
      </c>
      <c r="J794" s="143">
        <f t="shared" si="23"/>
        <v>-7016.2</v>
      </c>
    </row>
    <row r="795" spans="1:10" ht="30">
      <c r="A795" s="64" t="s">
        <v>54</v>
      </c>
      <c r="B795" s="184" t="s">
        <v>214</v>
      </c>
      <c r="C795" s="56">
        <v>200</v>
      </c>
      <c r="D795" s="71" t="s">
        <v>36</v>
      </c>
      <c r="E795" s="71" t="s">
        <v>98</v>
      </c>
      <c r="F795" s="191">
        <v>7016.2</v>
      </c>
      <c r="G795" s="131">
        <f>SUM(Ведомственная!G500)</f>
        <v>7016.2</v>
      </c>
      <c r="I795" s="143">
        <f t="shared" si="22"/>
        <v>0</v>
      </c>
      <c r="J795" s="143">
        <f t="shared" si="23"/>
        <v>-7016.2</v>
      </c>
    </row>
    <row r="796" spans="1:10" ht="15" hidden="1">
      <c r="A796" s="77" t="s">
        <v>24</v>
      </c>
      <c r="B796" s="184" t="s">
        <v>214</v>
      </c>
      <c r="C796" s="56">
        <v>800</v>
      </c>
      <c r="D796" s="71"/>
      <c r="E796" s="71"/>
      <c r="F796" s="191"/>
      <c r="G796" s="131">
        <f>SUM(Ведомственная!G501)</f>
        <v>0</v>
      </c>
      <c r="I796" s="143">
        <f t="shared" si="22"/>
        <v>0</v>
      </c>
      <c r="J796" s="143">
        <f t="shared" si="23"/>
        <v>0</v>
      </c>
    </row>
    <row r="797" spans="1:10" s="141" customFormat="1" ht="28.5">
      <c r="A797" s="59" t="s">
        <v>757</v>
      </c>
      <c r="B797" s="69" t="s">
        <v>261</v>
      </c>
      <c r="C797" s="69"/>
      <c r="D797" s="97"/>
      <c r="E797" s="97"/>
      <c r="F797" s="98">
        <f>SUM(F798)</f>
        <v>135</v>
      </c>
      <c r="G797" s="139"/>
      <c r="H797" s="150">
        <f>SUM(G798)</f>
        <v>135</v>
      </c>
      <c r="I797" s="140">
        <f t="shared" si="22"/>
        <v>-135</v>
      </c>
      <c r="J797" s="140">
        <f t="shared" si="23"/>
        <v>0</v>
      </c>
    </row>
    <row r="798" spans="1:10" ht="30">
      <c r="A798" s="64" t="s">
        <v>54</v>
      </c>
      <c r="B798" s="56" t="s">
        <v>261</v>
      </c>
      <c r="C798" s="56">
        <v>200</v>
      </c>
      <c r="D798" s="71" t="s">
        <v>36</v>
      </c>
      <c r="E798" s="71">
        <v>13</v>
      </c>
      <c r="F798" s="68">
        <f>135</f>
        <v>135</v>
      </c>
      <c r="G798" s="131">
        <f>SUM(Ведомственная!G126)</f>
        <v>135</v>
      </c>
      <c r="H798" s="131">
        <f>SUM(Ведомственная!G125)</f>
        <v>135</v>
      </c>
      <c r="I798" s="143">
        <f t="shared" si="22"/>
        <v>0</v>
      </c>
      <c r="J798" s="143">
        <f t="shared" si="23"/>
        <v>0</v>
      </c>
    </row>
    <row r="799" spans="1:10" s="141" customFormat="1" ht="42.75">
      <c r="A799" s="59" t="s">
        <v>758</v>
      </c>
      <c r="B799" s="69" t="s">
        <v>262</v>
      </c>
      <c r="C799" s="69"/>
      <c r="D799" s="97"/>
      <c r="E799" s="97"/>
      <c r="F799" s="98">
        <f>SUM(F800+F803)+F805</f>
        <v>4542.900000000001</v>
      </c>
      <c r="G799" s="139"/>
      <c r="H799" s="150">
        <f>SUM(G802:G807)</f>
        <v>4542.900000000001</v>
      </c>
      <c r="I799" s="140">
        <f t="shared" si="22"/>
        <v>-4542.900000000001</v>
      </c>
      <c r="J799" s="140">
        <f t="shared" si="23"/>
        <v>0</v>
      </c>
    </row>
    <row r="800" spans="1:10" ht="75">
      <c r="A800" s="185" t="s">
        <v>231</v>
      </c>
      <c r="B800" s="56" t="s">
        <v>483</v>
      </c>
      <c r="C800" s="56"/>
      <c r="D800" s="71"/>
      <c r="E800" s="71"/>
      <c r="F800" s="68">
        <f>SUM(F801)</f>
        <v>156.8</v>
      </c>
      <c r="H800" s="131">
        <f>SUM(Ведомственная!G127)</f>
        <v>4542.900000000001</v>
      </c>
      <c r="I800" s="143">
        <f t="shared" si="22"/>
        <v>-156.8</v>
      </c>
      <c r="J800" s="143">
        <f t="shared" si="23"/>
        <v>4386.1</v>
      </c>
    </row>
    <row r="801" spans="1:10" ht="30">
      <c r="A801" s="77" t="s">
        <v>482</v>
      </c>
      <c r="B801" s="56" t="s">
        <v>484</v>
      </c>
      <c r="C801" s="56"/>
      <c r="D801" s="71"/>
      <c r="E801" s="71"/>
      <c r="F801" s="68">
        <f>SUM(F802)</f>
        <v>156.8</v>
      </c>
      <c r="I801" s="143">
        <f t="shared" si="22"/>
        <v>-156.8</v>
      </c>
      <c r="J801" s="143">
        <f t="shared" si="23"/>
        <v>-156.8</v>
      </c>
    </row>
    <row r="802" spans="1:10" ht="30">
      <c r="A802" s="77" t="s">
        <v>264</v>
      </c>
      <c r="B802" s="56" t="s">
        <v>484</v>
      </c>
      <c r="C802" s="56">
        <v>600</v>
      </c>
      <c r="D802" s="71" t="s">
        <v>36</v>
      </c>
      <c r="E802" s="71">
        <v>13</v>
      </c>
      <c r="F802" s="68">
        <v>156.8</v>
      </c>
      <c r="G802" s="131">
        <f>SUM(Ведомственная!G130)</f>
        <v>156.8</v>
      </c>
      <c r="I802" s="143">
        <f t="shared" si="22"/>
        <v>0</v>
      </c>
      <c r="J802" s="143">
        <f t="shared" si="23"/>
        <v>-156.8</v>
      </c>
    </row>
    <row r="803" spans="1:10" ht="45">
      <c r="A803" s="64" t="s">
        <v>28</v>
      </c>
      <c r="B803" s="56" t="s">
        <v>263</v>
      </c>
      <c r="C803" s="56"/>
      <c r="D803" s="71"/>
      <c r="E803" s="71"/>
      <c r="F803" s="68">
        <f>SUM(F804)</f>
        <v>4386.1</v>
      </c>
      <c r="I803" s="143">
        <f aca="true" t="shared" si="24" ref="I803:I870">G803-F803</f>
        <v>-4386.1</v>
      </c>
      <c r="J803" s="143">
        <f t="shared" si="23"/>
        <v>-4386.1</v>
      </c>
    </row>
    <row r="804" spans="1:10" ht="30">
      <c r="A804" s="64" t="s">
        <v>264</v>
      </c>
      <c r="B804" s="56" t="s">
        <v>263</v>
      </c>
      <c r="C804" s="56">
        <v>600</v>
      </c>
      <c r="D804" s="71" t="s">
        <v>36</v>
      </c>
      <c r="E804" s="71">
        <v>13</v>
      </c>
      <c r="F804" s="68">
        <v>4386.1</v>
      </c>
      <c r="G804" s="131">
        <f>SUM(Ведомственная!G132)</f>
        <v>4386.1</v>
      </c>
      <c r="I804" s="143">
        <f t="shared" si="24"/>
        <v>0</v>
      </c>
      <c r="J804" s="143">
        <f t="shared" si="23"/>
        <v>-4386.1</v>
      </c>
    </row>
    <row r="805" spans="1:10" ht="15.75" hidden="1">
      <c r="A805" s="64" t="s">
        <v>159</v>
      </c>
      <c r="B805" s="56" t="s">
        <v>669</v>
      </c>
      <c r="C805" s="71"/>
      <c r="D805" s="71"/>
      <c r="E805" s="56"/>
      <c r="F805" s="56">
        <f>SUM(F806)</f>
        <v>0</v>
      </c>
      <c r="G805" s="192"/>
      <c r="I805" s="143">
        <f t="shared" si="24"/>
        <v>0</v>
      </c>
      <c r="J805" s="143"/>
    </row>
    <row r="806" spans="1:10" ht="30" hidden="1">
      <c r="A806" s="77" t="s">
        <v>611</v>
      </c>
      <c r="B806" s="56" t="s">
        <v>670</v>
      </c>
      <c r="C806" s="71"/>
      <c r="D806" s="71"/>
      <c r="E806" s="56"/>
      <c r="F806" s="56">
        <f>SUM(F807)</f>
        <v>0</v>
      </c>
      <c r="G806" s="192"/>
      <c r="I806" s="143">
        <f t="shared" si="24"/>
        <v>0</v>
      </c>
      <c r="J806" s="143"/>
    </row>
    <row r="807" spans="1:10" ht="30" hidden="1">
      <c r="A807" s="64" t="s">
        <v>264</v>
      </c>
      <c r="B807" s="56" t="s">
        <v>670</v>
      </c>
      <c r="C807" s="56">
        <v>600</v>
      </c>
      <c r="D807" s="71" t="s">
        <v>36</v>
      </c>
      <c r="E807" s="71">
        <v>13</v>
      </c>
      <c r="F807" s="56"/>
      <c r="G807" s="192">
        <f>SUM(Ведомственная!G135)</f>
        <v>0</v>
      </c>
      <c r="I807" s="143">
        <f t="shared" si="24"/>
        <v>0</v>
      </c>
      <c r="J807" s="143"/>
    </row>
    <row r="808" spans="1:10" s="141" customFormat="1" ht="42.75">
      <c r="A808" s="59" t="s">
        <v>780</v>
      </c>
      <c r="B808" s="69" t="s">
        <v>645</v>
      </c>
      <c r="C808" s="69"/>
      <c r="D808" s="97"/>
      <c r="E808" s="97"/>
      <c r="F808" s="189">
        <f>SUM(F809)</f>
        <v>1600</v>
      </c>
      <c r="G808" s="193"/>
      <c r="H808" s="163">
        <f>SUM(G809:G813)</f>
        <v>1600</v>
      </c>
      <c r="I808" s="140">
        <f t="shared" si="24"/>
        <v>-1600</v>
      </c>
      <c r="J808" s="140"/>
    </row>
    <row r="809" spans="1:10" ht="15.75">
      <c r="A809" s="64" t="s">
        <v>37</v>
      </c>
      <c r="B809" s="56" t="s">
        <v>646</v>
      </c>
      <c r="C809" s="56"/>
      <c r="D809" s="71"/>
      <c r="E809" s="71"/>
      <c r="F809" s="191">
        <f>SUM(F810)+F812</f>
        <v>1600</v>
      </c>
      <c r="G809" s="192"/>
      <c r="H809" s="131">
        <f>SUM(Ведомственная!G651)</f>
        <v>400</v>
      </c>
      <c r="I809" s="143">
        <f t="shared" si="24"/>
        <v>-1600</v>
      </c>
      <c r="J809" s="143"/>
    </row>
    <row r="810" spans="1:10" ht="15.75">
      <c r="A810" s="64" t="s">
        <v>57</v>
      </c>
      <c r="B810" s="56" t="s">
        <v>647</v>
      </c>
      <c r="C810" s="56"/>
      <c r="D810" s="71"/>
      <c r="E810" s="71"/>
      <c r="F810" s="191">
        <f>SUM(F811)</f>
        <v>1200</v>
      </c>
      <c r="G810" s="192"/>
      <c r="I810" s="143">
        <f t="shared" si="24"/>
        <v>-1200</v>
      </c>
      <c r="J810" s="143"/>
    </row>
    <row r="811" spans="1:10" ht="15.75">
      <c r="A811" s="64" t="s">
        <v>44</v>
      </c>
      <c r="B811" s="56" t="s">
        <v>647</v>
      </c>
      <c r="C811" s="56">
        <v>300</v>
      </c>
      <c r="D811" s="71" t="s">
        <v>33</v>
      </c>
      <c r="E811" s="71" t="s">
        <v>56</v>
      </c>
      <c r="F811" s="191">
        <v>1200</v>
      </c>
      <c r="G811" s="192">
        <f>SUM(Ведомственная!G421)</f>
        <v>1200</v>
      </c>
      <c r="I811" s="143"/>
      <c r="J811" s="143"/>
    </row>
    <row r="812" spans="1:10" ht="90">
      <c r="A812" s="64" t="s">
        <v>717</v>
      </c>
      <c r="B812" s="56" t="s">
        <v>648</v>
      </c>
      <c r="C812" s="56"/>
      <c r="D812" s="71"/>
      <c r="E812" s="71"/>
      <c r="F812" s="191">
        <f>SUM(F813)</f>
        <v>400</v>
      </c>
      <c r="G812" s="192"/>
      <c r="I812" s="143">
        <f t="shared" si="24"/>
        <v>-400</v>
      </c>
      <c r="J812" s="143"/>
    </row>
    <row r="813" spans="1:10" ht="15.75">
      <c r="A813" s="64" t="s">
        <v>44</v>
      </c>
      <c r="B813" s="56" t="s">
        <v>648</v>
      </c>
      <c r="C813" s="56">
        <v>300</v>
      </c>
      <c r="D813" s="71" t="s">
        <v>33</v>
      </c>
      <c r="E813" s="71" t="s">
        <v>56</v>
      </c>
      <c r="F813" s="56">
        <v>400</v>
      </c>
      <c r="G813" s="192">
        <f>SUM(Ведомственная!G655)</f>
        <v>400</v>
      </c>
      <c r="I813" s="143">
        <f t="shared" si="24"/>
        <v>0</v>
      </c>
      <c r="J813" s="143"/>
    </row>
    <row r="814" spans="1:10" ht="28.5">
      <c r="A814" s="158" t="s">
        <v>790</v>
      </c>
      <c r="B814" s="69" t="s">
        <v>791</v>
      </c>
      <c r="C814" s="69"/>
      <c r="D814" s="97"/>
      <c r="E814" s="97"/>
      <c r="F814" s="69">
        <f>SUM(F815)</f>
        <v>230</v>
      </c>
      <c r="G814" s="192"/>
      <c r="H814" s="143">
        <f>SUM(G814:G815)</f>
        <v>230</v>
      </c>
      <c r="I814" s="143"/>
      <c r="J814" s="143"/>
    </row>
    <row r="815" spans="1:10" ht="30">
      <c r="A815" s="64" t="s">
        <v>54</v>
      </c>
      <c r="B815" s="56" t="s">
        <v>791</v>
      </c>
      <c r="C815" s="56">
        <v>200</v>
      </c>
      <c r="D815" s="71" t="s">
        <v>15</v>
      </c>
      <c r="E815" s="71" t="s">
        <v>26</v>
      </c>
      <c r="F815" s="56">
        <v>230</v>
      </c>
      <c r="G815" s="192">
        <f>SUM(Ведомственная!G245)</f>
        <v>230</v>
      </c>
      <c r="H815" s="131">
        <f>SUM(Ведомственная!G244)</f>
        <v>230</v>
      </c>
      <c r="I815" s="143"/>
      <c r="J815" s="143"/>
    </row>
    <row r="816" spans="1:10" ht="30" hidden="1">
      <c r="A816" s="64" t="s">
        <v>658</v>
      </c>
      <c r="B816" s="56" t="s">
        <v>655</v>
      </c>
      <c r="C816" s="71"/>
      <c r="D816" s="71"/>
      <c r="E816" s="71"/>
      <c r="F816" s="68">
        <f>SUM(F817)</f>
        <v>0</v>
      </c>
      <c r="H816" s="153">
        <f>SUM(G817:G819)</f>
        <v>0</v>
      </c>
      <c r="I816" s="143">
        <f t="shared" si="24"/>
        <v>0</v>
      </c>
      <c r="J816" s="143"/>
    </row>
    <row r="817" spans="1:10" ht="45" hidden="1">
      <c r="A817" s="64" t="s">
        <v>653</v>
      </c>
      <c r="B817" s="56" t="s">
        <v>656</v>
      </c>
      <c r="C817" s="71"/>
      <c r="D817" s="71"/>
      <c r="E817" s="71"/>
      <c r="F817" s="68">
        <f>SUM(F818)</f>
        <v>0</v>
      </c>
      <c r="I817" s="143">
        <f t="shared" si="24"/>
        <v>0</v>
      </c>
      <c r="J817" s="143"/>
    </row>
    <row r="818" spans="1:10" ht="60" hidden="1">
      <c r="A818" s="64" t="s">
        <v>654</v>
      </c>
      <c r="B818" s="56" t="s">
        <v>657</v>
      </c>
      <c r="C818" s="71"/>
      <c r="D818" s="71"/>
      <c r="E818" s="71"/>
      <c r="F818" s="68">
        <f>SUM(F819)</f>
        <v>0</v>
      </c>
      <c r="I818" s="143">
        <f t="shared" si="24"/>
        <v>0</v>
      </c>
      <c r="J818" s="143"/>
    </row>
    <row r="819" spans="1:10" ht="30" hidden="1">
      <c r="A819" s="67" t="s">
        <v>330</v>
      </c>
      <c r="B819" s="56" t="s">
        <v>657</v>
      </c>
      <c r="C819" s="71" t="s">
        <v>292</v>
      </c>
      <c r="D819" s="71" t="s">
        <v>180</v>
      </c>
      <c r="E819" s="71" t="s">
        <v>36</v>
      </c>
      <c r="F819" s="68"/>
      <c r="G819" s="131">
        <f>SUM(Ведомственная!G262)</f>
        <v>0</v>
      </c>
      <c r="I819" s="143">
        <f t="shared" si="24"/>
        <v>0</v>
      </c>
      <c r="J819" s="143"/>
    </row>
    <row r="820" spans="1:10" s="141" customFormat="1" ht="14.25">
      <c r="A820" s="194" t="s">
        <v>204</v>
      </c>
      <c r="B820" s="167" t="s">
        <v>205</v>
      </c>
      <c r="C820" s="167"/>
      <c r="D820" s="167"/>
      <c r="E820" s="167"/>
      <c r="F820" s="149">
        <f>SUM(F828)+F821+F852+F825+F868+F848+F863+F823+F850</f>
        <v>54120</v>
      </c>
      <c r="G820" s="139"/>
      <c r="H820" s="150">
        <f>SUM(G821:G871)</f>
        <v>54119.99999999999</v>
      </c>
      <c r="I820" s="140">
        <f t="shared" si="24"/>
        <v>-54120</v>
      </c>
      <c r="J820" s="140">
        <f t="shared" si="23"/>
        <v>-7.275957614183426E-12</v>
      </c>
    </row>
    <row r="821" spans="1:10" ht="60">
      <c r="A821" s="64" t="s">
        <v>842</v>
      </c>
      <c r="B821" s="184" t="s">
        <v>217</v>
      </c>
      <c r="C821" s="56"/>
      <c r="D821" s="71"/>
      <c r="E821" s="71"/>
      <c r="F821" s="56">
        <f>SUM(F822)</f>
        <v>1189.2</v>
      </c>
      <c r="H821" s="131">
        <f>SUM(Ведомственная!G14+Ведомственная!G22+Ведомственная!G35+Ведомственная!G44+Ведомственная!G78+Ведомственная!G87+Ведомственная!G168+Ведомственная!G488+Ведомственная!G507)</f>
        <v>35513.499999999985</v>
      </c>
      <c r="I821" s="143">
        <f t="shared" si="24"/>
        <v>-1189.2</v>
      </c>
      <c r="J821" s="143">
        <f t="shared" si="23"/>
        <v>34324.29999999999</v>
      </c>
    </row>
    <row r="822" spans="1:10" ht="15">
      <c r="A822" s="77" t="s">
        <v>24</v>
      </c>
      <c r="B822" s="184" t="s">
        <v>217</v>
      </c>
      <c r="C822" s="56">
        <v>800</v>
      </c>
      <c r="D822" s="71">
        <v>10</v>
      </c>
      <c r="E822" s="71" t="s">
        <v>80</v>
      </c>
      <c r="F822" s="56">
        <v>1189.2</v>
      </c>
      <c r="G822" s="131">
        <f>SUM(Ведомственная!G509)</f>
        <v>1189.1999999999998</v>
      </c>
      <c r="I822" s="143">
        <f t="shared" si="24"/>
        <v>0</v>
      </c>
      <c r="J822" s="143">
        <f t="shared" si="23"/>
        <v>-1189.2</v>
      </c>
    </row>
    <row r="823" spans="1:10" ht="15">
      <c r="A823" s="64" t="s">
        <v>151</v>
      </c>
      <c r="B823" s="71" t="s">
        <v>211</v>
      </c>
      <c r="C823" s="56"/>
      <c r="D823" s="71"/>
      <c r="E823" s="71"/>
      <c r="F823" s="56">
        <f>SUM(F824)</f>
        <v>500</v>
      </c>
      <c r="I823" s="143"/>
      <c r="J823" s="143"/>
    </row>
    <row r="824" spans="1:10" ht="15">
      <c r="A824" s="64" t="s">
        <v>24</v>
      </c>
      <c r="B824" s="71" t="s">
        <v>211</v>
      </c>
      <c r="C824" s="56">
        <v>800</v>
      </c>
      <c r="D824" s="71" t="s">
        <v>36</v>
      </c>
      <c r="E824" s="71" t="s">
        <v>181</v>
      </c>
      <c r="F824" s="56">
        <v>500</v>
      </c>
      <c r="G824" s="131">
        <f>SUM(Ведомственная!G490)</f>
        <v>500</v>
      </c>
      <c r="I824" s="143">
        <f t="shared" si="24"/>
        <v>0</v>
      </c>
      <c r="J824" s="143"/>
    </row>
    <row r="825" spans="1:10" ht="45">
      <c r="A825" s="169" t="s">
        <v>336</v>
      </c>
      <c r="B825" s="170" t="s">
        <v>391</v>
      </c>
      <c r="C825" s="170"/>
      <c r="D825" s="170"/>
      <c r="E825" s="170"/>
      <c r="F825" s="171">
        <f>SUM(F826)</f>
        <v>500</v>
      </c>
      <c r="I825" s="143">
        <f t="shared" si="24"/>
        <v>-500</v>
      </c>
      <c r="J825" s="143">
        <f t="shared" si="23"/>
        <v>-500</v>
      </c>
    </row>
    <row r="826" spans="1:10" ht="30">
      <c r="A826" s="169" t="s">
        <v>390</v>
      </c>
      <c r="B826" s="170" t="s">
        <v>392</v>
      </c>
      <c r="C826" s="170"/>
      <c r="D826" s="170"/>
      <c r="E826" s="170"/>
      <c r="F826" s="171">
        <f>SUM(F827)</f>
        <v>500</v>
      </c>
      <c r="I826" s="143">
        <f t="shared" si="24"/>
        <v>-500</v>
      </c>
      <c r="J826" s="143">
        <f t="shared" si="23"/>
        <v>-500</v>
      </c>
    </row>
    <row r="827" spans="1:10" ht="30">
      <c r="A827" s="169" t="s">
        <v>54</v>
      </c>
      <c r="B827" s="170" t="s">
        <v>392</v>
      </c>
      <c r="C827" s="170" t="s">
        <v>95</v>
      </c>
      <c r="D827" s="170" t="s">
        <v>56</v>
      </c>
      <c r="E827" s="170" t="s">
        <v>184</v>
      </c>
      <c r="F827" s="171">
        <v>500</v>
      </c>
      <c r="G827" s="131">
        <f>SUM(Ведомственная!G171)</f>
        <v>500</v>
      </c>
      <c r="I827" s="143">
        <f t="shared" si="24"/>
        <v>0</v>
      </c>
      <c r="J827" s="143">
        <f t="shared" si="23"/>
        <v>-500</v>
      </c>
    </row>
    <row r="828" spans="1:10" ht="30">
      <c r="A828" s="190" t="s">
        <v>82</v>
      </c>
      <c r="B828" s="170" t="s">
        <v>108</v>
      </c>
      <c r="C828" s="95"/>
      <c r="D828" s="95"/>
      <c r="E828" s="95"/>
      <c r="F828" s="96">
        <f>SUM(F829+F832+F835+F837+F840+F842+F844)</f>
        <v>50685.5</v>
      </c>
      <c r="I828" s="143">
        <f t="shared" si="24"/>
        <v>-50685.5</v>
      </c>
      <c r="J828" s="143">
        <f t="shared" si="23"/>
        <v>-50685.5</v>
      </c>
    </row>
    <row r="829" spans="1:10" ht="15">
      <c r="A829" s="190" t="s">
        <v>84</v>
      </c>
      <c r="B829" s="170" t="s">
        <v>109</v>
      </c>
      <c r="C829" s="95"/>
      <c r="D829" s="95"/>
      <c r="E829" s="95"/>
      <c r="F829" s="96">
        <f>SUM(F830+F831)</f>
        <v>15595.4</v>
      </c>
      <c r="I829" s="143">
        <f t="shared" si="24"/>
        <v>-15595.4</v>
      </c>
      <c r="J829" s="143">
        <f t="shared" si="23"/>
        <v>-15595.4</v>
      </c>
    </row>
    <row r="830" spans="1:10" ht="45">
      <c r="A830" s="64" t="s">
        <v>53</v>
      </c>
      <c r="B830" s="170" t="s">
        <v>109</v>
      </c>
      <c r="C830" s="170" t="s">
        <v>93</v>
      </c>
      <c r="D830" s="170" t="s">
        <v>36</v>
      </c>
      <c r="E830" s="170" t="s">
        <v>56</v>
      </c>
      <c r="F830" s="96">
        <v>15585.4</v>
      </c>
      <c r="G830" s="131">
        <f>SUM(Ведомственная!G17)</f>
        <v>15585.4</v>
      </c>
      <c r="I830" s="143">
        <f t="shared" si="24"/>
        <v>0</v>
      </c>
      <c r="J830" s="143">
        <f t="shared" si="23"/>
        <v>-15585.4</v>
      </c>
    </row>
    <row r="831" spans="1:10" ht="15">
      <c r="A831" s="190" t="s">
        <v>94</v>
      </c>
      <c r="B831" s="170" t="s">
        <v>109</v>
      </c>
      <c r="C831" s="170" t="s">
        <v>95</v>
      </c>
      <c r="D831" s="170" t="s">
        <v>36</v>
      </c>
      <c r="E831" s="170" t="s">
        <v>56</v>
      </c>
      <c r="F831" s="76">
        <v>10</v>
      </c>
      <c r="G831" s="131">
        <f>SUM(Ведомственная!G18)</f>
        <v>10</v>
      </c>
      <c r="I831" s="143">
        <f t="shared" si="24"/>
        <v>0</v>
      </c>
      <c r="J831" s="143">
        <f t="shared" si="23"/>
        <v>-10</v>
      </c>
    </row>
    <row r="832" spans="1:10" ht="30">
      <c r="A832" s="190" t="s">
        <v>206</v>
      </c>
      <c r="B832" s="170" t="s">
        <v>114</v>
      </c>
      <c r="C832" s="95"/>
      <c r="D832" s="95"/>
      <c r="E832" s="95"/>
      <c r="F832" s="96">
        <f>SUM(F833:F834)</f>
        <v>4818.8</v>
      </c>
      <c r="I832" s="143">
        <f t="shared" si="24"/>
        <v>-4818.8</v>
      </c>
      <c r="J832" s="143">
        <f t="shared" si="23"/>
        <v>-4818.8</v>
      </c>
    </row>
    <row r="833" spans="1:10" ht="45">
      <c r="A833" s="64" t="s">
        <v>53</v>
      </c>
      <c r="B833" s="170" t="s">
        <v>114</v>
      </c>
      <c r="C833" s="170" t="s">
        <v>93</v>
      </c>
      <c r="D833" s="170" t="s">
        <v>36</v>
      </c>
      <c r="E833" s="170" t="s">
        <v>80</v>
      </c>
      <c r="F833" s="96">
        <v>4813.5</v>
      </c>
      <c r="G833" s="131">
        <f>SUM(Ведомственная!G38)</f>
        <v>4813.5</v>
      </c>
      <c r="I833" s="143">
        <f t="shared" si="24"/>
        <v>0</v>
      </c>
      <c r="J833" s="143">
        <f t="shared" si="23"/>
        <v>-4813.5</v>
      </c>
    </row>
    <row r="834" spans="1:10" ht="30">
      <c r="A834" s="64" t="s">
        <v>54</v>
      </c>
      <c r="B834" s="170" t="s">
        <v>114</v>
      </c>
      <c r="C834" s="170" t="s">
        <v>95</v>
      </c>
      <c r="D834" s="170" t="s">
        <v>36</v>
      </c>
      <c r="E834" s="170" t="s">
        <v>80</v>
      </c>
      <c r="F834" s="76">
        <v>5.3</v>
      </c>
      <c r="G834" s="131">
        <f>SUM(Ведомственная!G39)</f>
        <v>5.3</v>
      </c>
      <c r="I834" s="143">
        <f t="shared" si="24"/>
        <v>0</v>
      </c>
      <c r="J834" s="143">
        <f t="shared" si="23"/>
        <v>-5.3</v>
      </c>
    </row>
    <row r="835" spans="1:10" ht="15">
      <c r="A835" s="190" t="s">
        <v>96</v>
      </c>
      <c r="B835" s="170" t="s">
        <v>110</v>
      </c>
      <c r="C835" s="170"/>
      <c r="D835" s="170"/>
      <c r="E835" s="170"/>
      <c r="F835" s="96">
        <f>SUM(F836)</f>
        <v>1681.9</v>
      </c>
      <c r="I835" s="143">
        <f t="shared" si="24"/>
        <v>-1681.9</v>
      </c>
      <c r="J835" s="143">
        <f t="shared" si="23"/>
        <v>-1681.9</v>
      </c>
    </row>
    <row r="836" spans="1:10" ht="45">
      <c r="A836" s="64" t="s">
        <v>53</v>
      </c>
      <c r="B836" s="170" t="s">
        <v>110</v>
      </c>
      <c r="C836" s="170" t="s">
        <v>93</v>
      </c>
      <c r="D836" s="170" t="s">
        <v>36</v>
      </c>
      <c r="E836" s="170" t="s">
        <v>56</v>
      </c>
      <c r="F836" s="96">
        <v>1681.9</v>
      </c>
      <c r="G836" s="131">
        <f>SUM(Ведомственная!G20)</f>
        <v>1681.8999999999999</v>
      </c>
      <c r="I836" s="143">
        <f t="shared" si="24"/>
        <v>0</v>
      </c>
      <c r="J836" s="143">
        <f t="shared" si="23"/>
        <v>-1681.9</v>
      </c>
    </row>
    <row r="837" spans="1:10" ht="15">
      <c r="A837" s="190" t="s">
        <v>99</v>
      </c>
      <c r="B837" s="170" t="s">
        <v>111</v>
      </c>
      <c r="C837" s="170"/>
      <c r="D837" s="170"/>
      <c r="E837" s="170"/>
      <c r="F837" s="76">
        <f>SUM(F838:F839)</f>
        <v>888.1</v>
      </c>
      <c r="I837" s="143">
        <f t="shared" si="24"/>
        <v>-888.1</v>
      </c>
      <c r="J837" s="143">
        <f t="shared" si="23"/>
        <v>-888.1</v>
      </c>
    </row>
    <row r="838" spans="1:10" ht="30">
      <c r="A838" s="64" t="s">
        <v>54</v>
      </c>
      <c r="B838" s="170" t="s">
        <v>111</v>
      </c>
      <c r="C838" s="170" t="s">
        <v>95</v>
      </c>
      <c r="D838" s="170" t="s">
        <v>36</v>
      </c>
      <c r="E838" s="170" t="s">
        <v>98</v>
      </c>
      <c r="F838" s="76">
        <v>858.4</v>
      </c>
      <c r="G838" s="131">
        <f>SUM(Ведомственная!G24+Ведомственная!G46)</f>
        <v>858.4000000000001</v>
      </c>
      <c r="I838" s="143">
        <f t="shared" si="24"/>
        <v>0</v>
      </c>
      <c r="J838" s="143">
        <f t="shared" si="23"/>
        <v>-858.4</v>
      </c>
    </row>
    <row r="839" spans="1:10" ht="15">
      <c r="A839" s="190" t="s">
        <v>24</v>
      </c>
      <c r="B839" s="170" t="s">
        <v>111</v>
      </c>
      <c r="C839" s="170" t="s">
        <v>100</v>
      </c>
      <c r="D839" s="170" t="s">
        <v>36</v>
      </c>
      <c r="E839" s="170" t="s">
        <v>98</v>
      </c>
      <c r="F839" s="76">
        <v>29.7</v>
      </c>
      <c r="G839" s="131">
        <f>SUM(Ведомственная!G25+Ведомственная!G47)</f>
        <v>29.699999999999996</v>
      </c>
      <c r="I839" s="143">
        <f t="shared" si="24"/>
        <v>0</v>
      </c>
      <c r="J839" s="143">
        <f t="shared" si="23"/>
        <v>-29.7</v>
      </c>
    </row>
    <row r="840" spans="1:10" ht="30">
      <c r="A840" s="190" t="s">
        <v>101</v>
      </c>
      <c r="B840" s="170" t="s">
        <v>112</v>
      </c>
      <c r="C840" s="170"/>
      <c r="D840" s="170"/>
      <c r="E840" s="170"/>
      <c r="F840" s="76">
        <f>SUM(F841)</f>
        <v>869.5</v>
      </c>
      <c r="I840" s="143">
        <f t="shared" si="24"/>
        <v>-869.5</v>
      </c>
      <c r="J840" s="143">
        <f t="shared" si="23"/>
        <v>-869.5</v>
      </c>
    </row>
    <row r="841" spans="1:10" ht="30">
      <c r="A841" s="64" t="s">
        <v>54</v>
      </c>
      <c r="B841" s="170" t="s">
        <v>112</v>
      </c>
      <c r="C841" s="170" t="s">
        <v>95</v>
      </c>
      <c r="D841" s="170" t="s">
        <v>36</v>
      </c>
      <c r="E841" s="170" t="s">
        <v>98</v>
      </c>
      <c r="F841" s="76">
        <v>869.5</v>
      </c>
      <c r="G841" s="131">
        <f>SUM(Ведомственная!G27+Ведомственная!G49)</f>
        <v>869.5</v>
      </c>
      <c r="I841" s="143">
        <f t="shared" si="24"/>
        <v>0</v>
      </c>
      <c r="J841" s="143">
        <f t="shared" si="23"/>
        <v>-869.5</v>
      </c>
    </row>
    <row r="842" spans="1:10" ht="30">
      <c r="A842" s="190" t="s">
        <v>107</v>
      </c>
      <c r="B842" s="170" t="s">
        <v>115</v>
      </c>
      <c r="C842" s="57"/>
      <c r="D842" s="57"/>
      <c r="E842" s="57"/>
      <c r="F842" s="96">
        <f>SUM(F843)</f>
        <v>2097.5</v>
      </c>
      <c r="I842" s="143">
        <f t="shared" si="24"/>
        <v>-2097.5</v>
      </c>
      <c r="J842" s="143">
        <f t="shared" si="23"/>
        <v>-2097.5</v>
      </c>
    </row>
    <row r="843" spans="1:10" ht="45">
      <c r="A843" s="64" t="s">
        <v>53</v>
      </c>
      <c r="B843" s="170" t="s">
        <v>115</v>
      </c>
      <c r="C843" s="170" t="s">
        <v>93</v>
      </c>
      <c r="D843" s="170" t="s">
        <v>36</v>
      </c>
      <c r="E843" s="170" t="s">
        <v>80</v>
      </c>
      <c r="F843" s="96">
        <v>2097.5</v>
      </c>
      <c r="G843" s="131">
        <f>SUM(Ведомственная!G41)</f>
        <v>2097.5</v>
      </c>
      <c r="I843" s="143">
        <f t="shared" si="24"/>
        <v>0</v>
      </c>
      <c r="J843" s="143">
        <f t="shared" si="23"/>
        <v>-2097.5</v>
      </c>
    </row>
    <row r="844" spans="1:10" ht="30">
      <c r="A844" s="195" t="s">
        <v>102</v>
      </c>
      <c r="B844" s="170" t="s">
        <v>113</v>
      </c>
      <c r="C844" s="57"/>
      <c r="D844" s="57"/>
      <c r="E844" s="57"/>
      <c r="F844" s="96">
        <f>SUM(F845:F847)</f>
        <v>24734.300000000003</v>
      </c>
      <c r="I844" s="143">
        <f t="shared" si="24"/>
        <v>-24734.300000000003</v>
      </c>
      <c r="J844" s="143">
        <f t="shared" si="23"/>
        <v>-24734.300000000003</v>
      </c>
    </row>
    <row r="845" spans="1:10" ht="30">
      <c r="A845" s="64" t="s">
        <v>54</v>
      </c>
      <c r="B845" s="170" t="s">
        <v>113</v>
      </c>
      <c r="C845" s="57" t="s">
        <v>95</v>
      </c>
      <c r="D845" s="170" t="s">
        <v>36</v>
      </c>
      <c r="E845" s="170" t="s">
        <v>98</v>
      </c>
      <c r="F845" s="96">
        <v>6761.1</v>
      </c>
      <c r="G845" s="131">
        <f>SUM(Ведомственная!G29+Ведомственная!G51+Ведомственная!G138)</f>
        <v>6761.1</v>
      </c>
      <c r="I845" s="143">
        <f t="shared" si="24"/>
        <v>0</v>
      </c>
      <c r="J845" s="143">
        <f t="shared" si="23"/>
        <v>-6761.1</v>
      </c>
    </row>
    <row r="846" spans="1:10" ht="15">
      <c r="A846" s="190" t="s">
        <v>44</v>
      </c>
      <c r="B846" s="170" t="s">
        <v>113</v>
      </c>
      <c r="C846" s="57" t="s">
        <v>103</v>
      </c>
      <c r="D846" s="170" t="s">
        <v>36</v>
      </c>
      <c r="E846" s="170" t="s">
        <v>98</v>
      </c>
      <c r="F846" s="96">
        <v>667</v>
      </c>
      <c r="G846" s="131">
        <f>SUM(Ведомственная!G30)</f>
        <v>667</v>
      </c>
      <c r="I846" s="143">
        <f t="shared" si="24"/>
        <v>0</v>
      </c>
      <c r="J846" s="143">
        <f t="shared" si="23"/>
        <v>-667</v>
      </c>
    </row>
    <row r="847" spans="1:10" ht="15">
      <c r="A847" s="190" t="s">
        <v>24</v>
      </c>
      <c r="B847" s="170" t="s">
        <v>113</v>
      </c>
      <c r="C847" s="57" t="s">
        <v>100</v>
      </c>
      <c r="D847" s="170" t="s">
        <v>36</v>
      </c>
      <c r="E847" s="170" t="s">
        <v>98</v>
      </c>
      <c r="F847" s="96">
        <v>17306.2</v>
      </c>
      <c r="G847" s="131">
        <f>SUM(Ведомственная!G31+Ведомственная!G52)+Ведомственная!G139</f>
        <v>17306.2</v>
      </c>
      <c r="I847" s="143">
        <f t="shared" si="24"/>
        <v>0</v>
      </c>
      <c r="J847" s="143">
        <f t="shared" si="23"/>
        <v>-17306.2</v>
      </c>
    </row>
    <row r="848" spans="1:10" ht="45" hidden="1">
      <c r="A848" s="64" t="s">
        <v>734</v>
      </c>
      <c r="B848" s="56" t="s">
        <v>735</v>
      </c>
      <c r="C848" s="57"/>
      <c r="D848" s="170"/>
      <c r="E848" s="170"/>
      <c r="F848" s="96">
        <f>SUM(F849)</f>
        <v>0</v>
      </c>
      <c r="I848" s="143"/>
      <c r="J848" s="143"/>
    </row>
    <row r="849" spans="1:10" ht="30" hidden="1">
      <c r="A849" s="77" t="s">
        <v>264</v>
      </c>
      <c r="B849" s="56" t="s">
        <v>735</v>
      </c>
      <c r="C849" s="57" t="s">
        <v>128</v>
      </c>
      <c r="D849" s="170" t="s">
        <v>15</v>
      </c>
      <c r="E849" s="170" t="s">
        <v>26</v>
      </c>
      <c r="F849" s="96"/>
      <c r="G849" s="131">
        <f>SUM(Ведомственная!G241)</f>
        <v>0</v>
      </c>
      <c r="I849" s="143">
        <f>G849-F849</f>
        <v>0</v>
      </c>
      <c r="J849" s="143">
        <f>SUM(H849-F849)</f>
        <v>0</v>
      </c>
    </row>
    <row r="850" spans="1:10" ht="45">
      <c r="A850" s="67" t="s">
        <v>734</v>
      </c>
      <c r="B850" s="56" t="s">
        <v>1312</v>
      </c>
      <c r="C850" s="57"/>
      <c r="D850" s="170"/>
      <c r="E850" s="170"/>
      <c r="F850" s="96">
        <f>SUM(F851)</f>
        <v>800</v>
      </c>
      <c r="I850" s="143"/>
      <c r="J850" s="143"/>
    </row>
    <row r="851" spans="1:10" ht="30">
      <c r="A851" s="64" t="s">
        <v>264</v>
      </c>
      <c r="B851" s="56" t="s">
        <v>1312</v>
      </c>
      <c r="C851" s="57" t="s">
        <v>128</v>
      </c>
      <c r="D851" s="170" t="s">
        <v>15</v>
      </c>
      <c r="E851" s="170" t="s">
        <v>26</v>
      </c>
      <c r="F851" s="96">
        <v>800</v>
      </c>
      <c r="G851" s="131">
        <f>SUM(Ведомственная!G251)</f>
        <v>800</v>
      </c>
      <c r="I851" s="143"/>
      <c r="J851" s="143"/>
    </row>
    <row r="852" spans="1:10" ht="75">
      <c r="A852" s="72" t="s">
        <v>231</v>
      </c>
      <c r="B852" s="71" t="s">
        <v>237</v>
      </c>
      <c r="C852" s="71"/>
      <c r="D852" s="71"/>
      <c r="E852" s="71"/>
      <c r="F852" s="68">
        <f>SUM(F856+F861+F858+F853)</f>
        <v>401.7</v>
      </c>
      <c r="I852" s="143">
        <f t="shared" si="24"/>
        <v>-401.7</v>
      </c>
      <c r="J852" s="143">
        <f t="shared" si="23"/>
        <v>-401.7</v>
      </c>
    </row>
    <row r="853" spans="1:10" ht="45">
      <c r="A853" s="64" t="s">
        <v>238</v>
      </c>
      <c r="B853" s="71" t="s">
        <v>239</v>
      </c>
      <c r="C853" s="56"/>
      <c r="D853" s="71"/>
      <c r="E853" s="71"/>
      <c r="F853" s="68">
        <f>SUM(F854:F855)</f>
        <v>99.19999999999999</v>
      </c>
      <c r="I853" s="143">
        <f t="shared" si="24"/>
        <v>-99.19999999999999</v>
      </c>
      <c r="J853" s="143">
        <f t="shared" si="23"/>
        <v>-99.19999999999999</v>
      </c>
    </row>
    <row r="854" spans="1:10" ht="45">
      <c r="A854" s="64" t="s">
        <v>53</v>
      </c>
      <c r="B854" s="71" t="s">
        <v>239</v>
      </c>
      <c r="C854" s="71" t="s">
        <v>93</v>
      </c>
      <c r="D854" s="71" t="s">
        <v>36</v>
      </c>
      <c r="E854" s="71" t="s">
        <v>15</v>
      </c>
      <c r="F854" s="68">
        <v>88.6</v>
      </c>
      <c r="G854" s="131">
        <f>SUM(Ведомственная!G81)</f>
        <v>88.6</v>
      </c>
      <c r="I854" s="143">
        <f t="shared" si="24"/>
        <v>0</v>
      </c>
      <c r="J854" s="143">
        <f t="shared" si="23"/>
        <v>-88.6</v>
      </c>
    </row>
    <row r="855" spans="1:10" ht="30">
      <c r="A855" s="64" t="s">
        <v>54</v>
      </c>
      <c r="B855" s="71" t="s">
        <v>239</v>
      </c>
      <c r="C855" s="71" t="s">
        <v>95</v>
      </c>
      <c r="D855" s="71" t="s">
        <v>36</v>
      </c>
      <c r="E855" s="71" t="s">
        <v>15</v>
      </c>
      <c r="F855" s="68">
        <v>10.6</v>
      </c>
      <c r="G855" s="131">
        <f>SUM(Ведомственная!G82)</f>
        <v>10.6</v>
      </c>
      <c r="I855" s="143">
        <f t="shared" si="24"/>
        <v>0</v>
      </c>
      <c r="J855" s="143">
        <f t="shared" si="23"/>
        <v>-10.6</v>
      </c>
    </row>
    <row r="856" spans="1:10" ht="45">
      <c r="A856" s="64" t="s">
        <v>241</v>
      </c>
      <c r="B856" s="71" t="s">
        <v>242</v>
      </c>
      <c r="C856" s="71"/>
      <c r="D856" s="71"/>
      <c r="E856" s="71"/>
      <c r="F856" s="68">
        <f>SUM(F857)</f>
        <v>158.2</v>
      </c>
      <c r="I856" s="143">
        <f t="shared" si="24"/>
        <v>-158.2</v>
      </c>
      <c r="J856" s="143">
        <f t="shared" si="23"/>
        <v>-158.2</v>
      </c>
    </row>
    <row r="857" spans="1:10" ht="15">
      <c r="A857" s="64" t="s">
        <v>94</v>
      </c>
      <c r="B857" s="71" t="s">
        <v>242</v>
      </c>
      <c r="C857" s="71" t="s">
        <v>95</v>
      </c>
      <c r="D857" s="71"/>
      <c r="E857" s="71"/>
      <c r="F857" s="68">
        <v>158.2</v>
      </c>
      <c r="G857" s="131">
        <f>SUM(Ведомственная!G90)</f>
        <v>158.2</v>
      </c>
      <c r="I857" s="143">
        <f t="shared" si="24"/>
        <v>0</v>
      </c>
      <c r="J857" s="143">
        <f t="shared" si="23"/>
        <v>-158.2</v>
      </c>
    </row>
    <row r="858" spans="1:10" ht="45">
      <c r="A858" s="64" t="s">
        <v>480</v>
      </c>
      <c r="B858" s="71" t="s">
        <v>481</v>
      </c>
      <c r="C858" s="56"/>
      <c r="D858" s="71"/>
      <c r="E858" s="71"/>
      <c r="F858" s="76">
        <f>SUM(F859:F860)</f>
        <v>144.3</v>
      </c>
      <c r="I858" s="143">
        <f t="shared" si="24"/>
        <v>-144.3</v>
      </c>
      <c r="J858" s="143">
        <f>SUM(H858-F858)</f>
        <v>-144.3</v>
      </c>
    </row>
    <row r="859" spans="1:10" ht="45">
      <c r="A859" s="64" t="s">
        <v>53</v>
      </c>
      <c r="B859" s="71" t="s">
        <v>481</v>
      </c>
      <c r="C859" s="71" t="s">
        <v>93</v>
      </c>
      <c r="D859" s="71" t="s">
        <v>180</v>
      </c>
      <c r="E859" s="71" t="s">
        <v>180</v>
      </c>
      <c r="F859" s="68">
        <v>135.5</v>
      </c>
      <c r="G859" s="131">
        <f>SUM(Ведомственная!G364)</f>
        <v>135.5</v>
      </c>
      <c r="I859" s="143">
        <f t="shared" si="24"/>
        <v>0</v>
      </c>
      <c r="J859" s="143">
        <f>SUM(H859-F859)</f>
        <v>-135.5</v>
      </c>
    </row>
    <row r="860" spans="1:10" ht="30">
      <c r="A860" s="64" t="s">
        <v>54</v>
      </c>
      <c r="B860" s="71" t="s">
        <v>481</v>
      </c>
      <c r="C860" s="71" t="s">
        <v>95</v>
      </c>
      <c r="D860" s="71" t="s">
        <v>180</v>
      </c>
      <c r="E860" s="71" t="s">
        <v>180</v>
      </c>
      <c r="F860" s="68">
        <v>8.8</v>
      </c>
      <c r="G860" s="131">
        <f>SUM(Ведомственная!G365)</f>
        <v>8.8</v>
      </c>
      <c r="I860" s="143">
        <f t="shared" si="24"/>
        <v>0</v>
      </c>
      <c r="J860" s="143">
        <f>SUM(H860-F860)</f>
        <v>-8.8</v>
      </c>
    </row>
    <row r="861" spans="1:10" ht="60" hidden="1">
      <c r="A861" s="91" t="s">
        <v>590</v>
      </c>
      <c r="B861" s="57" t="s">
        <v>386</v>
      </c>
      <c r="C861" s="57"/>
      <c r="D861" s="57"/>
      <c r="E861" s="57"/>
      <c r="F861" s="65">
        <f>SUM(F862)</f>
        <v>0</v>
      </c>
      <c r="I861" s="143">
        <f t="shared" si="24"/>
        <v>0</v>
      </c>
      <c r="J861" s="143">
        <f>SUM(H861-F861)</f>
        <v>0</v>
      </c>
    </row>
    <row r="862" spans="1:10" ht="30" hidden="1">
      <c r="A862" s="67" t="s">
        <v>54</v>
      </c>
      <c r="B862" s="57" t="s">
        <v>386</v>
      </c>
      <c r="C862" s="57" t="s">
        <v>95</v>
      </c>
      <c r="D862" s="57" t="s">
        <v>180</v>
      </c>
      <c r="E862" s="57" t="s">
        <v>56</v>
      </c>
      <c r="F862" s="65"/>
      <c r="G862" s="131">
        <f>SUM(Ведомственная!G335)</f>
        <v>0</v>
      </c>
      <c r="I862" s="143">
        <f t="shared" si="24"/>
        <v>0</v>
      </c>
      <c r="J862" s="143">
        <f>SUM(H862-F862)</f>
        <v>0</v>
      </c>
    </row>
    <row r="863" spans="1:10" ht="15">
      <c r="A863" s="64" t="s">
        <v>159</v>
      </c>
      <c r="B863" s="57" t="s">
        <v>744</v>
      </c>
      <c r="C863" s="57"/>
      <c r="D863" s="57"/>
      <c r="E863" s="57"/>
      <c r="F863" s="65">
        <f>SUM(F864)+F866</f>
        <v>8.8</v>
      </c>
      <c r="I863" s="143"/>
      <c r="J863" s="143"/>
    </row>
    <row r="864" spans="1:10" ht="30" hidden="1">
      <c r="A864" s="77" t="s">
        <v>611</v>
      </c>
      <c r="B864" s="57" t="s">
        <v>745</v>
      </c>
      <c r="C864" s="57"/>
      <c r="D864" s="57"/>
      <c r="E864" s="57"/>
      <c r="F864" s="65">
        <f>SUM(F865)</f>
        <v>0</v>
      </c>
      <c r="I864" s="143"/>
      <c r="J864" s="143"/>
    </row>
    <row r="865" spans="1:10" ht="30" hidden="1">
      <c r="A865" s="64" t="s">
        <v>264</v>
      </c>
      <c r="B865" s="57" t="s">
        <v>745</v>
      </c>
      <c r="C865" s="57" t="s">
        <v>128</v>
      </c>
      <c r="D865" s="57" t="s">
        <v>180</v>
      </c>
      <c r="E865" s="57" t="s">
        <v>56</v>
      </c>
      <c r="F865" s="65"/>
      <c r="G865" s="131">
        <f>SUM(Ведомственная!G338)</f>
        <v>0</v>
      </c>
      <c r="I865" s="143"/>
      <c r="J865" s="143"/>
    </row>
    <row r="866" spans="1:10" ht="15">
      <c r="A866" s="64" t="s">
        <v>159</v>
      </c>
      <c r="B866" s="57" t="s">
        <v>1296</v>
      </c>
      <c r="C866" s="57"/>
      <c r="D866" s="57"/>
      <c r="E866" s="57"/>
      <c r="F866" s="65">
        <f>SUM(F867)</f>
        <v>8.8</v>
      </c>
      <c r="I866" s="143"/>
      <c r="J866" s="143"/>
    </row>
    <row r="867" spans="1:10" ht="30">
      <c r="A867" s="64" t="s">
        <v>74</v>
      </c>
      <c r="B867" s="57" t="s">
        <v>1296</v>
      </c>
      <c r="C867" s="57" t="s">
        <v>128</v>
      </c>
      <c r="D867" s="57" t="s">
        <v>180</v>
      </c>
      <c r="E867" s="57" t="s">
        <v>56</v>
      </c>
      <c r="F867" s="65">
        <v>8.8</v>
      </c>
      <c r="G867" s="131">
        <f>SUM(Ведомственная!G340)</f>
        <v>8.8</v>
      </c>
      <c r="I867" s="143"/>
      <c r="J867" s="143"/>
    </row>
    <row r="868" spans="1:10" ht="30">
      <c r="A868" s="67" t="s">
        <v>47</v>
      </c>
      <c r="B868" s="56" t="s">
        <v>697</v>
      </c>
      <c r="C868" s="57"/>
      <c r="D868" s="57"/>
      <c r="E868" s="57"/>
      <c r="F868" s="65">
        <f>SUM(F869:F870)</f>
        <v>34.800000000000004</v>
      </c>
      <c r="I868" s="143">
        <f t="shared" si="24"/>
        <v>-34.800000000000004</v>
      </c>
      <c r="J868" s="143"/>
    </row>
    <row r="869" spans="1:10" ht="13.5" customHeight="1">
      <c r="A869" s="67" t="s">
        <v>24</v>
      </c>
      <c r="B869" s="56" t="s">
        <v>697</v>
      </c>
      <c r="C869" s="57" t="s">
        <v>100</v>
      </c>
      <c r="D869" s="57" t="s">
        <v>56</v>
      </c>
      <c r="E869" s="57" t="s">
        <v>184</v>
      </c>
      <c r="F869" s="65">
        <v>0.1</v>
      </c>
      <c r="G869" s="131">
        <f>SUM(Ведомственная!G173)</f>
        <v>0.1</v>
      </c>
      <c r="I869" s="143"/>
      <c r="J869" s="143"/>
    </row>
    <row r="870" spans="1:10" ht="18.75" customHeight="1">
      <c r="A870" s="67" t="s">
        <v>24</v>
      </c>
      <c r="B870" s="56" t="s">
        <v>697</v>
      </c>
      <c r="C870" s="57" t="s">
        <v>100</v>
      </c>
      <c r="D870" s="57" t="s">
        <v>15</v>
      </c>
      <c r="E870" s="57" t="s">
        <v>26</v>
      </c>
      <c r="F870" s="65">
        <v>34.7</v>
      </c>
      <c r="G870" s="131">
        <f>SUM(Ведомственная!G249)</f>
        <v>34.7</v>
      </c>
      <c r="I870" s="143">
        <f t="shared" si="24"/>
        <v>0</v>
      </c>
      <c r="J870" s="143"/>
    </row>
    <row r="871" spans="1:10" s="141" customFormat="1" ht="14.25" customHeight="1">
      <c r="A871" s="196" t="s">
        <v>203</v>
      </c>
      <c r="B871" s="167"/>
      <c r="C871" s="60"/>
      <c r="D871" s="60"/>
      <c r="E871" s="60"/>
      <c r="F871" s="149">
        <f>SUM(F11+F118+F234+F244+F258+F263+F266+F283+F298+F303+F309+F323+F327+F352+F366+F379+F390+F408+F421+F425+F429+F522+F647+F709+F762+F773+F777+F782+F797+F799+F820+F47+F91+F816)+F67+F808+F221+F346+F814+F86+F519+F216+F63+F113+F240+F229</f>
        <v>4359483.399999999</v>
      </c>
      <c r="G871" s="131"/>
      <c r="H871" s="149">
        <f>SUM(H11+H118+H234+H244+H258+H263+H266+H283+H298+H303+H309+H323+H327+H352+H366+H379+H390+H408+H421+H425+H429+H522+H647+H709+H762+H773+H777+H782+H797+H799+H820+H47+H91+H816)+H67+H808+H221+H346+H814+H86+H519+H216+H63+H113+H240+H229</f>
        <v>4359383.399999999</v>
      </c>
      <c r="I871" s="143">
        <f>G871-F871</f>
        <v>-4359483.399999999</v>
      </c>
      <c r="J871" s="140">
        <f>SUM(H871-F871)</f>
        <v>-100</v>
      </c>
    </row>
    <row r="872" spans="7:9" ht="24" customHeight="1">
      <c r="G872" s="198">
        <f>SUM(G11:G871)</f>
        <v>4359483.399999997</v>
      </c>
      <c r="H872" s="198"/>
      <c r="I872" s="198"/>
    </row>
    <row r="873" spans="6:9" ht="19.5" customHeight="1" hidden="1">
      <c r="F873" s="186">
        <f>SUM(F871-G872)</f>
        <v>2.7939677238464355E-09</v>
      </c>
      <c r="G873" s="198">
        <f>SUM(G872-Ведомственная!G1172)</f>
        <v>-3.725290298461914E-09</v>
      </c>
      <c r="H873" s="198">
        <f>SUM(H872-Ведомственная!G1172)</f>
        <v>-4359483.4</v>
      </c>
      <c r="I873" s="198"/>
    </row>
    <row r="874" ht="15">
      <c r="F874" s="199"/>
    </row>
    <row r="876" ht="15">
      <c r="F876" s="186"/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18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5.57421875" style="200" customWidth="1"/>
    <col min="2" max="2" width="14.421875" style="200" customWidth="1"/>
    <col min="3" max="3" width="14.7109375" style="200" customWidth="1"/>
    <col min="4" max="4" width="17.140625" style="200" customWidth="1"/>
    <col min="5" max="5" width="14.28125" style="200" hidden="1" customWidth="1"/>
    <col min="6" max="6" width="14.57421875" style="200" hidden="1" customWidth="1"/>
    <col min="7" max="7" width="9.140625" style="200" hidden="1" customWidth="1"/>
    <col min="8" max="16384" width="9.140625" style="200" customWidth="1"/>
  </cols>
  <sheetData>
    <row r="1" ht="15">
      <c r="C1" s="254" t="s">
        <v>1322</v>
      </c>
    </row>
    <row r="2" ht="0.75" customHeight="1">
      <c r="C2" s="53" t="s">
        <v>0</v>
      </c>
    </row>
    <row r="3" ht="16.5" customHeight="1">
      <c r="C3" s="53" t="s">
        <v>1320</v>
      </c>
    </row>
    <row r="4" ht="15">
      <c r="C4" s="53" t="s">
        <v>1</v>
      </c>
    </row>
    <row r="5" ht="15">
      <c r="C5" s="53" t="s">
        <v>2</v>
      </c>
    </row>
    <row r="6" ht="15">
      <c r="C6" s="53" t="s">
        <v>1318</v>
      </c>
    </row>
    <row r="8" spans="1:5" ht="46.5" customHeight="1">
      <c r="A8" s="273" t="s">
        <v>747</v>
      </c>
      <c r="B8" s="273"/>
      <c r="C8" s="273"/>
      <c r="D8" s="273"/>
      <c r="E8" s="273"/>
    </row>
    <row r="10" spans="1:5" ht="45">
      <c r="A10" s="138" t="s">
        <v>169</v>
      </c>
      <c r="B10" s="138" t="s">
        <v>173</v>
      </c>
      <c r="C10" s="138" t="s">
        <v>174</v>
      </c>
      <c r="D10" s="138" t="s">
        <v>175</v>
      </c>
      <c r="E10" s="201" t="s">
        <v>786</v>
      </c>
    </row>
    <row r="11" spans="1:6" s="256" customFormat="1" ht="14.25">
      <c r="A11" s="202" t="s">
        <v>91</v>
      </c>
      <c r="B11" s="203" t="s">
        <v>36</v>
      </c>
      <c r="C11" s="203" t="s">
        <v>34</v>
      </c>
      <c r="D11" s="204">
        <f>SUM(D12:D18)</f>
        <v>266554.60000000003</v>
      </c>
      <c r="E11" s="204">
        <f>SUM(E12:E18)</f>
        <v>266554.60000000003</v>
      </c>
      <c r="F11" s="255">
        <f>SUM(D11-E11)</f>
        <v>0</v>
      </c>
    </row>
    <row r="12" spans="1:6" ht="30">
      <c r="A12" s="205" t="s">
        <v>176</v>
      </c>
      <c r="B12" s="206" t="s">
        <v>36</v>
      </c>
      <c r="C12" s="206" t="s">
        <v>46</v>
      </c>
      <c r="D12" s="207">
        <v>2053.2</v>
      </c>
      <c r="E12" s="207">
        <f>SUM(Ведомственная!G59)</f>
        <v>2053.2</v>
      </c>
      <c r="F12" s="257">
        <f aca="true" t="shared" si="0" ref="F12:F57">SUM(D12-E12)</f>
        <v>0</v>
      </c>
    </row>
    <row r="13" spans="1:6" ht="45">
      <c r="A13" s="205" t="s">
        <v>177</v>
      </c>
      <c r="B13" s="206" t="s">
        <v>36</v>
      </c>
      <c r="C13" s="206" t="s">
        <v>56</v>
      </c>
      <c r="D13" s="207">
        <v>17277.3</v>
      </c>
      <c r="E13" s="207">
        <f>SUM(Ведомственная!G13)</f>
        <v>17277.3</v>
      </c>
      <c r="F13" s="257">
        <f t="shared" si="0"/>
        <v>0</v>
      </c>
    </row>
    <row r="14" spans="1:6" ht="60">
      <c r="A14" s="205" t="s">
        <v>178</v>
      </c>
      <c r="B14" s="206" t="s">
        <v>36</v>
      </c>
      <c r="C14" s="206" t="s">
        <v>15</v>
      </c>
      <c r="D14" s="207">
        <v>116394.7</v>
      </c>
      <c r="E14" s="207">
        <f>SUM(Ведомственная!G60)</f>
        <v>116394.70000000001</v>
      </c>
      <c r="F14" s="257">
        <f t="shared" si="0"/>
        <v>-1.4551915228366852E-11</v>
      </c>
    </row>
    <row r="15" spans="1:6" ht="15">
      <c r="A15" s="205" t="s">
        <v>179</v>
      </c>
      <c r="B15" s="206" t="s">
        <v>36</v>
      </c>
      <c r="C15" s="206" t="s">
        <v>180</v>
      </c>
      <c r="D15" s="207">
        <v>158.2</v>
      </c>
      <c r="E15" s="207">
        <f>SUM(Ведомственная!G86)</f>
        <v>158.2</v>
      </c>
      <c r="F15" s="257">
        <f t="shared" si="0"/>
        <v>0</v>
      </c>
    </row>
    <row r="16" spans="1:6" ht="45">
      <c r="A16" s="205" t="s">
        <v>106</v>
      </c>
      <c r="B16" s="206" t="s">
        <v>36</v>
      </c>
      <c r="C16" s="206" t="s">
        <v>80</v>
      </c>
      <c r="D16" s="207">
        <v>32351</v>
      </c>
      <c r="E16" s="207">
        <f>SUM(Ведомственная!G34+Ведомственная!G481)</f>
        <v>32350.999999999996</v>
      </c>
      <c r="F16" s="257">
        <f t="shared" si="0"/>
        <v>3.637978807091713E-12</v>
      </c>
    </row>
    <row r="17" spans="1:6" ht="15">
      <c r="A17" s="205" t="s">
        <v>150</v>
      </c>
      <c r="B17" s="206" t="s">
        <v>36</v>
      </c>
      <c r="C17" s="206" t="s">
        <v>181</v>
      </c>
      <c r="D17" s="207">
        <v>500</v>
      </c>
      <c r="E17" s="207">
        <f>SUM(Ведомственная!G487)</f>
        <v>500</v>
      </c>
      <c r="F17" s="257">
        <f t="shared" si="0"/>
        <v>0</v>
      </c>
    </row>
    <row r="18" spans="1:6" ht="15">
      <c r="A18" s="205" t="s">
        <v>97</v>
      </c>
      <c r="B18" s="206" t="s">
        <v>36</v>
      </c>
      <c r="C18" s="206" t="s">
        <v>98</v>
      </c>
      <c r="D18" s="207">
        <v>97820.2</v>
      </c>
      <c r="E18" s="207">
        <f>SUM(Ведомственная!G21+Ведомственная!G42+Ведомственная!G91+Ведомственная!G491)</f>
        <v>97820.20000000001</v>
      </c>
      <c r="F18" s="257">
        <f t="shared" si="0"/>
        <v>-1.4551915228366852E-11</v>
      </c>
    </row>
    <row r="19" spans="1:6" s="256" customFormat="1" ht="28.5">
      <c r="A19" s="202" t="s">
        <v>265</v>
      </c>
      <c r="B19" s="203" t="s">
        <v>56</v>
      </c>
      <c r="C19" s="203" t="s">
        <v>34</v>
      </c>
      <c r="D19" s="204">
        <f>SUM(D20:D21)</f>
        <v>25631.300000000003</v>
      </c>
      <c r="E19" s="204">
        <f>SUM(E20:E21)</f>
        <v>25631.299999999996</v>
      </c>
      <c r="F19" s="255">
        <f t="shared" si="0"/>
        <v>7.275957614183426E-12</v>
      </c>
    </row>
    <row r="20" spans="1:6" ht="15">
      <c r="A20" s="205" t="s">
        <v>182</v>
      </c>
      <c r="B20" s="206" t="s">
        <v>56</v>
      </c>
      <c r="C20" s="206" t="s">
        <v>15</v>
      </c>
      <c r="D20" s="207">
        <v>6856.9</v>
      </c>
      <c r="E20" s="207">
        <f>SUM(Ведомственная!G141)</f>
        <v>6856.9</v>
      </c>
      <c r="F20" s="257">
        <f t="shared" si="0"/>
        <v>0</v>
      </c>
    </row>
    <row r="21" spans="1:6" ht="45">
      <c r="A21" s="205" t="s">
        <v>183</v>
      </c>
      <c r="B21" s="206" t="s">
        <v>56</v>
      </c>
      <c r="C21" s="206" t="s">
        <v>184</v>
      </c>
      <c r="D21" s="207">
        <v>18774.4</v>
      </c>
      <c r="E21" s="207">
        <f>SUM(Ведомственная!G148)</f>
        <v>18774.399999999998</v>
      </c>
      <c r="F21" s="257">
        <f t="shared" si="0"/>
        <v>3.637978807091713E-12</v>
      </c>
    </row>
    <row r="22" spans="1:6" s="256" customFormat="1" ht="14.25">
      <c r="A22" s="202" t="s">
        <v>14</v>
      </c>
      <c r="B22" s="203" t="s">
        <v>15</v>
      </c>
      <c r="C22" s="203" t="s">
        <v>34</v>
      </c>
      <c r="D22" s="204">
        <f>SUM(D23:D26)</f>
        <v>254683.69999999998</v>
      </c>
      <c r="E22" s="204">
        <f>SUM(E23:E26)</f>
        <v>254683.69999999998</v>
      </c>
      <c r="F22" s="255">
        <f t="shared" si="0"/>
        <v>0</v>
      </c>
    </row>
    <row r="23" spans="1:6" ht="15">
      <c r="A23" s="205" t="s">
        <v>831</v>
      </c>
      <c r="B23" s="206" t="s">
        <v>15</v>
      </c>
      <c r="C23" s="206" t="s">
        <v>180</v>
      </c>
      <c r="D23" s="207">
        <v>198.4</v>
      </c>
      <c r="E23" s="207">
        <f>SUM(Ведомственная!G175)</f>
        <v>198.4</v>
      </c>
      <c r="F23" s="257">
        <f t="shared" si="0"/>
        <v>0</v>
      </c>
    </row>
    <row r="24" spans="1:6" ht="15">
      <c r="A24" s="205" t="s">
        <v>16</v>
      </c>
      <c r="B24" s="206" t="s">
        <v>15</v>
      </c>
      <c r="C24" s="206" t="s">
        <v>17</v>
      </c>
      <c r="D24" s="207">
        <v>93560.4</v>
      </c>
      <c r="E24" s="207">
        <f>SUM(Ведомственная!G181+Ведомственная!G517)</f>
        <v>93560.4</v>
      </c>
      <c r="F24" s="257">
        <f t="shared" si="0"/>
        <v>0</v>
      </c>
    </row>
    <row r="25" spans="1:6" ht="15">
      <c r="A25" s="205" t="s">
        <v>185</v>
      </c>
      <c r="B25" s="206" t="s">
        <v>15</v>
      </c>
      <c r="C25" s="206" t="s">
        <v>184</v>
      </c>
      <c r="D25" s="207">
        <v>149748.1</v>
      </c>
      <c r="E25" s="207">
        <f>SUM(Ведомственная!G189)</f>
        <v>149748.1</v>
      </c>
      <c r="F25" s="257">
        <f t="shared" si="0"/>
        <v>0</v>
      </c>
    </row>
    <row r="26" spans="1:6" ht="15">
      <c r="A26" s="205" t="s">
        <v>25</v>
      </c>
      <c r="B26" s="206" t="s">
        <v>15</v>
      </c>
      <c r="C26" s="206" t="s">
        <v>26</v>
      </c>
      <c r="D26" s="207">
        <v>11176.8</v>
      </c>
      <c r="E26" s="207">
        <f>SUM(Ведомственная!G210+Ведомственная!G523)</f>
        <v>11176.800000000001</v>
      </c>
      <c r="F26" s="257">
        <f t="shared" si="0"/>
        <v>-1.8189894035458565E-12</v>
      </c>
    </row>
    <row r="27" spans="1:6" ht="14.25" customHeight="1">
      <c r="A27" s="202" t="s">
        <v>275</v>
      </c>
      <c r="B27" s="203" t="s">
        <v>180</v>
      </c>
      <c r="C27" s="203" t="s">
        <v>34</v>
      </c>
      <c r="D27" s="204">
        <f>SUM(D28:D31)</f>
        <v>210365.8</v>
      </c>
      <c r="E27" s="204">
        <f>SUM(E28:E31)</f>
        <v>210365.8</v>
      </c>
      <c r="F27" s="257">
        <f t="shared" si="0"/>
        <v>0</v>
      </c>
    </row>
    <row r="28" spans="1:6" ht="15" hidden="1">
      <c r="A28" s="205" t="s">
        <v>186</v>
      </c>
      <c r="B28" s="206" t="s">
        <v>180</v>
      </c>
      <c r="C28" s="206" t="s">
        <v>36</v>
      </c>
      <c r="D28" s="207"/>
      <c r="E28" s="207">
        <f>SUM(Ведомственная!G253)</f>
        <v>0</v>
      </c>
      <c r="F28" s="257">
        <f t="shared" si="0"/>
        <v>0</v>
      </c>
    </row>
    <row r="29" spans="1:6" ht="15">
      <c r="A29" s="205" t="s">
        <v>187</v>
      </c>
      <c r="B29" s="206" t="s">
        <v>180</v>
      </c>
      <c r="C29" s="206" t="s">
        <v>46</v>
      </c>
      <c r="D29" s="207">
        <v>35254.8</v>
      </c>
      <c r="E29" s="207">
        <f>SUM(Ведомственная!G266)</f>
        <v>35254.8</v>
      </c>
      <c r="F29" s="257">
        <f t="shared" si="0"/>
        <v>0</v>
      </c>
    </row>
    <row r="30" spans="1:6" ht="15">
      <c r="A30" s="205" t="s">
        <v>188</v>
      </c>
      <c r="B30" s="206" t="s">
        <v>180</v>
      </c>
      <c r="C30" s="206" t="s">
        <v>56</v>
      </c>
      <c r="D30" s="207">
        <v>162491.2</v>
      </c>
      <c r="E30" s="207">
        <f>SUM(Ведомственная!G297)</f>
        <v>162491.2</v>
      </c>
      <c r="F30" s="257">
        <f t="shared" si="0"/>
        <v>0</v>
      </c>
    </row>
    <row r="31" spans="1:6" ht="30">
      <c r="A31" s="205" t="s">
        <v>189</v>
      </c>
      <c r="B31" s="206" t="s">
        <v>180</v>
      </c>
      <c r="C31" s="206" t="s">
        <v>180</v>
      </c>
      <c r="D31" s="207">
        <v>12619.8</v>
      </c>
      <c r="E31" s="207">
        <f>SUM(Ведомственная!G341)</f>
        <v>12619.8</v>
      </c>
      <c r="F31" s="257">
        <f t="shared" si="0"/>
        <v>0</v>
      </c>
    </row>
    <row r="32" spans="1:6" s="256" customFormat="1" ht="14.25">
      <c r="A32" s="202" t="s">
        <v>472</v>
      </c>
      <c r="B32" s="203" t="s">
        <v>80</v>
      </c>
      <c r="C32" s="203" t="s">
        <v>34</v>
      </c>
      <c r="D32" s="204">
        <f>SUM(D33:D34)</f>
        <v>6608.3</v>
      </c>
      <c r="E32" s="204">
        <f>SUM(E33:E34)</f>
        <v>6608.3</v>
      </c>
      <c r="F32" s="255">
        <f t="shared" si="0"/>
        <v>0</v>
      </c>
    </row>
    <row r="33" spans="1:6" ht="30">
      <c r="A33" s="205" t="s">
        <v>282</v>
      </c>
      <c r="B33" s="206" t="s">
        <v>80</v>
      </c>
      <c r="C33" s="206" t="s">
        <v>56</v>
      </c>
      <c r="D33" s="207">
        <v>5608.3</v>
      </c>
      <c r="E33" s="207">
        <f>SUM(Ведомственная!G367)</f>
        <v>5608.3</v>
      </c>
      <c r="F33" s="257">
        <f t="shared" si="0"/>
        <v>0</v>
      </c>
    </row>
    <row r="34" spans="1:6" ht="15">
      <c r="A34" s="205" t="s">
        <v>190</v>
      </c>
      <c r="B34" s="206" t="s">
        <v>80</v>
      </c>
      <c r="C34" s="206" t="s">
        <v>180</v>
      </c>
      <c r="D34" s="207">
        <v>1000</v>
      </c>
      <c r="E34" s="207">
        <f>SUM(Ведомственная!G373)</f>
        <v>1000</v>
      </c>
      <c r="F34" s="257">
        <f t="shared" si="0"/>
        <v>0</v>
      </c>
    </row>
    <row r="35" spans="1:6" s="256" customFormat="1" ht="14.25">
      <c r="A35" s="202" t="s">
        <v>118</v>
      </c>
      <c r="B35" s="203" t="s">
        <v>119</v>
      </c>
      <c r="C35" s="203" t="s">
        <v>34</v>
      </c>
      <c r="D35" s="204">
        <f>SUM(D36:D40)</f>
        <v>2044001.9000000001</v>
      </c>
      <c r="E35" s="204">
        <f>SUM(E36:E40)</f>
        <v>2044001.9000000001</v>
      </c>
      <c r="F35" s="255">
        <f t="shared" si="0"/>
        <v>0</v>
      </c>
    </row>
    <row r="36" spans="1:6" ht="15">
      <c r="A36" s="205" t="s">
        <v>191</v>
      </c>
      <c r="B36" s="206" t="s">
        <v>119</v>
      </c>
      <c r="C36" s="206" t="s">
        <v>36</v>
      </c>
      <c r="D36" s="207">
        <v>768493.3</v>
      </c>
      <c r="E36" s="207">
        <f>SUM(Ведомственная!G815)</f>
        <v>768493.3</v>
      </c>
      <c r="F36" s="257">
        <f t="shared" si="0"/>
        <v>0</v>
      </c>
    </row>
    <row r="37" spans="1:6" ht="15">
      <c r="A37" s="205" t="s">
        <v>192</v>
      </c>
      <c r="B37" s="206" t="s">
        <v>119</v>
      </c>
      <c r="C37" s="206" t="s">
        <v>46</v>
      </c>
      <c r="D37" s="207">
        <v>1047709.4</v>
      </c>
      <c r="E37" s="207">
        <f>SUM(Ведомственная!G871+Ведомственная!G387)</f>
        <v>1047709.4</v>
      </c>
      <c r="F37" s="257">
        <f t="shared" si="0"/>
        <v>0</v>
      </c>
    </row>
    <row r="38" spans="1:6" ht="15">
      <c r="A38" s="205" t="s">
        <v>120</v>
      </c>
      <c r="B38" s="206" t="s">
        <v>119</v>
      </c>
      <c r="C38" s="206" t="s">
        <v>56</v>
      </c>
      <c r="D38" s="207">
        <v>146942.2</v>
      </c>
      <c r="E38" s="207">
        <f>SUM(Ведомственная!G1070+Ведомственная!G945+Ведомственная!G396)</f>
        <v>146942.2</v>
      </c>
      <c r="F38" s="257">
        <f t="shared" si="0"/>
        <v>0</v>
      </c>
    </row>
    <row r="39" spans="1:6" ht="15">
      <c r="A39" s="205" t="s">
        <v>193</v>
      </c>
      <c r="B39" s="206" t="s">
        <v>119</v>
      </c>
      <c r="C39" s="206" t="s">
        <v>119</v>
      </c>
      <c r="D39" s="207">
        <v>30165.6</v>
      </c>
      <c r="E39" s="207">
        <f>SUM(Ведомственная!G529+Ведомственная!G715+Ведомственная!G960+Ведомственная!G1080)</f>
        <v>30165.600000000002</v>
      </c>
      <c r="F39" s="257">
        <f t="shared" si="0"/>
        <v>-3.637978807091713E-12</v>
      </c>
    </row>
    <row r="40" spans="1:6" ht="15">
      <c r="A40" s="205" t="s">
        <v>194</v>
      </c>
      <c r="B40" s="206" t="s">
        <v>119</v>
      </c>
      <c r="C40" s="206" t="s">
        <v>184</v>
      </c>
      <c r="D40" s="207">
        <v>50691.4</v>
      </c>
      <c r="E40" s="207">
        <f>SUM(Ведомственная!G1006)</f>
        <v>50691.399999999994</v>
      </c>
      <c r="F40" s="257">
        <f t="shared" si="0"/>
        <v>7.275957614183426E-12</v>
      </c>
    </row>
    <row r="41" spans="1:6" s="256" customFormat="1" ht="14.25">
      <c r="A41" s="202" t="s">
        <v>473</v>
      </c>
      <c r="B41" s="203" t="s">
        <v>17</v>
      </c>
      <c r="C41" s="203" t="s">
        <v>34</v>
      </c>
      <c r="D41" s="204">
        <f>SUM(D42:D43)</f>
        <v>152902.7</v>
      </c>
      <c r="E41" s="204">
        <f>SUM(E42:E43)</f>
        <v>152902.69999999998</v>
      </c>
      <c r="F41" s="255">
        <f t="shared" si="0"/>
        <v>2.9103830456733704E-11</v>
      </c>
    </row>
    <row r="42" spans="1:6" ht="15">
      <c r="A42" s="205" t="s">
        <v>195</v>
      </c>
      <c r="B42" s="206" t="s">
        <v>17</v>
      </c>
      <c r="C42" s="206" t="s">
        <v>36</v>
      </c>
      <c r="D42" s="207">
        <v>140326.6</v>
      </c>
      <c r="E42" s="207">
        <f>SUM(Ведомственная!G1088+Ведомственная!G401)</f>
        <v>140326.59999999998</v>
      </c>
      <c r="F42" s="257">
        <f t="shared" si="0"/>
        <v>2.9103830456733704E-11</v>
      </c>
    </row>
    <row r="43" spans="1:6" ht="15">
      <c r="A43" s="205" t="s">
        <v>196</v>
      </c>
      <c r="B43" s="206" t="s">
        <v>17</v>
      </c>
      <c r="C43" s="206" t="s">
        <v>15</v>
      </c>
      <c r="D43" s="207">
        <v>12576.1</v>
      </c>
      <c r="E43" s="207">
        <f>SUM(Ведомственная!G1144)</f>
        <v>12576.099999999999</v>
      </c>
      <c r="F43" s="257">
        <f t="shared" si="0"/>
        <v>1.8189894035458565E-12</v>
      </c>
    </row>
    <row r="44" spans="1:6" s="256" customFormat="1" ht="14.25">
      <c r="A44" s="202" t="s">
        <v>32</v>
      </c>
      <c r="B44" s="203" t="s">
        <v>33</v>
      </c>
      <c r="C44" s="203" t="s">
        <v>34</v>
      </c>
      <c r="D44" s="204">
        <f>SUM(D45:D49)</f>
        <v>1262971.4000000001</v>
      </c>
      <c r="E44" s="204">
        <f>SUM(E45:E49)</f>
        <v>1262971.4</v>
      </c>
      <c r="F44" s="255">
        <f t="shared" si="0"/>
        <v>2.3283064365386963E-10</v>
      </c>
    </row>
    <row r="45" spans="1:6" ht="15">
      <c r="A45" s="205" t="s">
        <v>35</v>
      </c>
      <c r="B45" s="206" t="s">
        <v>33</v>
      </c>
      <c r="C45" s="206" t="s">
        <v>36</v>
      </c>
      <c r="D45" s="207">
        <v>8786.5</v>
      </c>
      <c r="E45" s="207">
        <f>SUM(Ведомственная!G536)</f>
        <v>8786.5</v>
      </c>
      <c r="F45" s="257">
        <f t="shared" si="0"/>
        <v>0</v>
      </c>
    </row>
    <row r="46" spans="1:6" ht="15">
      <c r="A46" s="205" t="s">
        <v>45</v>
      </c>
      <c r="B46" s="206" t="s">
        <v>33</v>
      </c>
      <c r="C46" s="206" t="s">
        <v>46</v>
      </c>
      <c r="D46" s="207">
        <v>71964.3</v>
      </c>
      <c r="E46" s="207">
        <f>SUM(Ведомственная!G543)</f>
        <v>71964.29999999999</v>
      </c>
      <c r="F46" s="257">
        <f t="shared" si="0"/>
        <v>1.4551915228366852E-11</v>
      </c>
    </row>
    <row r="47" spans="1:6" ht="15">
      <c r="A47" s="205" t="s">
        <v>55</v>
      </c>
      <c r="B47" s="206" t="s">
        <v>33</v>
      </c>
      <c r="C47" s="206" t="s">
        <v>56</v>
      </c>
      <c r="D47" s="207">
        <v>776849.4</v>
      </c>
      <c r="E47" s="207">
        <f>SUM(Ведомственная!G406+Ведомственная!G563+Ведомственная!G1037+Ведомственная!G1166)</f>
        <v>776849.4</v>
      </c>
      <c r="F47" s="257">
        <f t="shared" si="0"/>
        <v>0</v>
      </c>
    </row>
    <row r="48" spans="1:6" ht="15">
      <c r="A48" s="205" t="s">
        <v>197</v>
      </c>
      <c r="B48" s="206" t="s">
        <v>33</v>
      </c>
      <c r="C48" s="206" t="s">
        <v>15</v>
      </c>
      <c r="D48" s="207">
        <v>338997</v>
      </c>
      <c r="E48" s="207">
        <f>SUM(Ведомственная!G656+Ведомственная!G422+Ведомственная!G1044)</f>
        <v>338997</v>
      </c>
      <c r="F48" s="257">
        <f t="shared" si="0"/>
        <v>0</v>
      </c>
    </row>
    <row r="49" spans="1:6" ht="15">
      <c r="A49" s="205" t="s">
        <v>79</v>
      </c>
      <c r="B49" s="206" t="s">
        <v>33</v>
      </c>
      <c r="C49" s="206" t="s">
        <v>80</v>
      </c>
      <c r="D49" s="207">
        <v>66374.2</v>
      </c>
      <c r="E49" s="207">
        <f>SUM(Ведомственная!G430+Ведомственная!G506+Ведомственная!G690+Ведомственная!G722+Ведомственная!G1062)</f>
        <v>66374.2</v>
      </c>
      <c r="F49" s="257">
        <f t="shared" si="0"/>
        <v>0</v>
      </c>
    </row>
    <row r="50" spans="1:6" s="256" customFormat="1" ht="14.25">
      <c r="A50" s="202" t="s">
        <v>299</v>
      </c>
      <c r="B50" s="203" t="s">
        <v>181</v>
      </c>
      <c r="C50" s="203" t="s">
        <v>34</v>
      </c>
      <c r="D50" s="204">
        <f>SUM(D51:D54)</f>
        <v>134764.50000000003</v>
      </c>
      <c r="E50" s="204">
        <f>SUM(E51:E54)</f>
        <v>134764.5</v>
      </c>
      <c r="F50" s="255">
        <f t="shared" si="0"/>
        <v>2.9103830456733704E-11</v>
      </c>
    </row>
    <row r="51" spans="1:6" ht="15">
      <c r="A51" s="205" t="s">
        <v>198</v>
      </c>
      <c r="B51" s="206" t="s">
        <v>181</v>
      </c>
      <c r="C51" s="206" t="s">
        <v>36</v>
      </c>
      <c r="D51" s="207">
        <v>120228.6</v>
      </c>
      <c r="E51" s="207">
        <f>SUM(Ведомственная!G450+Ведомственная!G729)</f>
        <v>120228.59999999999</v>
      </c>
      <c r="F51" s="257">
        <f t="shared" si="0"/>
        <v>1.4551915228366852E-11</v>
      </c>
    </row>
    <row r="52" spans="1:6" ht="15">
      <c r="A52" s="205" t="s">
        <v>199</v>
      </c>
      <c r="B52" s="206" t="s">
        <v>181</v>
      </c>
      <c r="C52" s="206" t="s">
        <v>46</v>
      </c>
      <c r="D52" s="207">
        <v>11965.7</v>
      </c>
      <c r="E52" s="207">
        <f>SUM(Ведомственная!G786)+Ведомственная!G460</f>
        <v>11965.7</v>
      </c>
      <c r="F52" s="257">
        <f t="shared" si="0"/>
        <v>0</v>
      </c>
    </row>
    <row r="53" spans="1:6" ht="14.25" customHeight="1">
      <c r="A53" s="205" t="s">
        <v>200</v>
      </c>
      <c r="B53" s="206" t="s">
        <v>181</v>
      </c>
      <c r="C53" s="206" t="s">
        <v>56</v>
      </c>
      <c r="D53" s="207">
        <v>2545.2</v>
      </c>
      <c r="E53" s="207">
        <f>SUM(Ведомственная!G804)</f>
        <v>2545.2</v>
      </c>
      <c r="F53" s="257">
        <f t="shared" si="0"/>
        <v>0</v>
      </c>
    </row>
    <row r="54" spans="1:6" ht="15">
      <c r="A54" s="205" t="s">
        <v>201</v>
      </c>
      <c r="B54" s="206" t="s">
        <v>181</v>
      </c>
      <c r="C54" s="206" t="s">
        <v>180</v>
      </c>
      <c r="D54" s="207">
        <v>25</v>
      </c>
      <c r="E54" s="207">
        <f>Ведомственная!G475</f>
        <v>25</v>
      </c>
      <c r="F54" s="257">
        <f t="shared" si="0"/>
        <v>0</v>
      </c>
    </row>
    <row r="55" spans="1:6" s="256" customFormat="1" ht="28.5">
      <c r="A55" s="202" t="s">
        <v>218</v>
      </c>
      <c r="B55" s="203" t="s">
        <v>98</v>
      </c>
      <c r="C55" s="203" t="s">
        <v>34</v>
      </c>
      <c r="D55" s="204">
        <f>SUM(D56)</f>
        <v>999.2</v>
      </c>
      <c r="E55" s="204">
        <f>SUM(E56)</f>
        <v>999.2</v>
      </c>
      <c r="F55" s="255">
        <f t="shared" si="0"/>
        <v>0</v>
      </c>
    </row>
    <row r="56" spans="1:6" ht="30">
      <c r="A56" s="205" t="s">
        <v>202</v>
      </c>
      <c r="B56" s="206" t="s">
        <v>98</v>
      </c>
      <c r="C56" s="206" t="s">
        <v>36</v>
      </c>
      <c r="D56" s="207">
        <v>999.2</v>
      </c>
      <c r="E56" s="207">
        <f>SUM(Ведомственная!G510)</f>
        <v>999.2</v>
      </c>
      <c r="F56" s="257">
        <f t="shared" si="0"/>
        <v>0</v>
      </c>
    </row>
    <row r="57" spans="1:6" s="256" customFormat="1" ht="14.25">
      <c r="A57" s="202" t="s">
        <v>203</v>
      </c>
      <c r="B57" s="208"/>
      <c r="C57" s="208"/>
      <c r="D57" s="209">
        <f>SUM(D11+D19+D22+D27+D32+D35+D41+D44+D50+D55)</f>
        <v>4359483.4</v>
      </c>
      <c r="E57" s="209">
        <f>SUM(E11+E19+E22+E27+E32+E35+E41+E44+E50+E55)</f>
        <v>4359483.4</v>
      </c>
      <c r="F57" s="255">
        <f t="shared" si="0"/>
        <v>0</v>
      </c>
    </row>
    <row r="58" spans="5:6" ht="13.5" customHeight="1">
      <c r="E58" s="257"/>
      <c r="F58" s="257"/>
    </row>
    <row r="59" ht="15" hidden="1">
      <c r="E59" s="257">
        <f>SUM(E57-Ведомственная!G1172)</f>
        <v>0</v>
      </c>
    </row>
    <row r="60" ht="15">
      <c r="E60" s="257"/>
    </row>
  </sheetData>
  <sheetProtection/>
  <mergeCells count="1">
    <mergeCell ref="A8:E8"/>
  </mergeCells>
  <conditionalFormatting sqref="D11:E56">
    <cfRule type="cellIs" priority="14" dxfId="12" operator="lessThan">
      <formula>0</formula>
    </cfRule>
  </conditionalFormatting>
  <conditionalFormatting sqref="D11">
    <cfRule type="cellIs" priority="13" dxfId="12" operator="lessThan">
      <formula>0</formula>
    </cfRule>
  </conditionalFormatting>
  <conditionalFormatting sqref="D19">
    <cfRule type="cellIs" priority="12" dxfId="12" operator="lessThan">
      <formula>0</formula>
    </cfRule>
  </conditionalFormatting>
  <conditionalFormatting sqref="D22">
    <cfRule type="cellIs" priority="11" dxfId="12" operator="lessThan">
      <formula>0</formula>
    </cfRule>
  </conditionalFormatting>
  <conditionalFormatting sqref="D27">
    <cfRule type="cellIs" priority="10" dxfId="12" operator="lessThan">
      <formula>0</formula>
    </cfRule>
  </conditionalFormatting>
  <conditionalFormatting sqref="D32">
    <cfRule type="cellIs" priority="9" dxfId="12" operator="lessThan">
      <formula>0</formula>
    </cfRule>
  </conditionalFormatting>
  <conditionalFormatting sqref="D35">
    <cfRule type="cellIs" priority="8" dxfId="12" operator="lessThan">
      <formula>0</formula>
    </cfRule>
  </conditionalFormatting>
  <conditionalFormatting sqref="D41">
    <cfRule type="cellIs" priority="7" dxfId="12" operator="lessThan">
      <formula>0</formula>
    </cfRule>
  </conditionalFormatting>
  <conditionalFormatting sqref="D44">
    <cfRule type="cellIs" priority="5" dxfId="12" operator="lessThan">
      <formula>0</formula>
    </cfRule>
  </conditionalFormatting>
  <conditionalFormatting sqref="D50">
    <cfRule type="cellIs" priority="4" dxfId="12" operator="lessThan">
      <formula>0</formula>
    </cfRule>
  </conditionalFormatting>
  <conditionalFormatting sqref="D55">
    <cfRule type="cellIs" priority="3" dxfId="12" operator="lessThan">
      <formula>0</formula>
    </cfRule>
  </conditionalFormatting>
  <conditionalFormatting sqref="D11">
    <cfRule type="cellIs" priority="2" dxfId="12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9.00390625" style="210" customWidth="1"/>
    <col min="2" max="2" width="17.140625" style="211" customWidth="1"/>
    <col min="3" max="3" width="15.7109375" style="211" customWidth="1"/>
    <col min="4" max="4" width="15.28125" style="211" customWidth="1"/>
    <col min="5" max="16384" width="9.140625" style="211" customWidth="1"/>
  </cols>
  <sheetData>
    <row r="1" ht="15">
      <c r="C1" s="212" t="s">
        <v>1323</v>
      </c>
    </row>
    <row r="2" ht="15">
      <c r="C2" s="213" t="s">
        <v>1320</v>
      </c>
    </row>
    <row r="3" ht="15">
      <c r="C3" s="213" t="s">
        <v>1</v>
      </c>
    </row>
    <row r="4" ht="15">
      <c r="C4" s="213" t="s">
        <v>2</v>
      </c>
    </row>
    <row r="5" ht="15">
      <c r="C5" s="53" t="s">
        <v>1318</v>
      </c>
    </row>
    <row r="6" spans="1:4" ht="61.5" customHeight="1">
      <c r="A6" s="273" t="s">
        <v>890</v>
      </c>
      <c r="B6" s="273"/>
      <c r="C6" s="274"/>
      <c r="D6" s="274"/>
    </row>
    <row r="7" ht="15">
      <c r="B7" s="214" t="s">
        <v>659</v>
      </c>
    </row>
    <row r="8" spans="1:4" ht="33.75" customHeight="1">
      <c r="A8" s="215" t="s">
        <v>660</v>
      </c>
      <c r="B8" s="216" t="s">
        <v>661</v>
      </c>
      <c r="C8" s="216" t="s">
        <v>662</v>
      </c>
      <c r="D8" s="216" t="s">
        <v>746</v>
      </c>
    </row>
    <row r="9" spans="1:4" s="218" customFormat="1" ht="42.75">
      <c r="A9" s="156" t="s">
        <v>668</v>
      </c>
      <c r="B9" s="217">
        <f>SUM(B10+B12)</f>
        <v>10000</v>
      </c>
      <c r="C9" s="217">
        <f>SUM(C10+C12)</f>
        <v>0</v>
      </c>
      <c r="D9" s="217">
        <f>SUM(D10+D12)</f>
        <v>124922.5</v>
      </c>
    </row>
    <row r="10" spans="1:4" ht="18.75">
      <c r="A10" s="219" t="s">
        <v>331</v>
      </c>
      <c r="B10" s="220">
        <f>SUM(B11)</f>
        <v>10000</v>
      </c>
      <c r="C10" s="221"/>
      <c r="D10" s="221"/>
    </row>
    <row r="11" spans="1:4" ht="30">
      <c r="A11" s="222" t="s">
        <v>1262</v>
      </c>
      <c r="B11" s="223">
        <v>10000</v>
      </c>
      <c r="C11" s="221"/>
      <c r="D11" s="221"/>
    </row>
    <row r="12" spans="1:4" s="218" customFormat="1" ht="30">
      <c r="A12" s="224" t="s">
        <v>699</v>
      </c>
      <c r="B12" s="225">
        <f>SUM(B13)</f>
        <v>0</v>
      </c>
      <c r="C12" s="225">
        <f>SUM(C13)</f>
        <v>0</v>
      </c>
      <c r="D12" s="225">
        <f>SUM(D13)</f>
        <v>124922.5</v>
      </c>
    </row>
    <row r="13" spans="1:4" ht="45">
      <c r="A13" s="90" t="s">
        <v>702</v>
      </c>
      <c r="B13" s="226"/>
      <c r="C13" s="221"/>
      <c r="D13" s="227">
        <v>124922.5</v>
      </c>
    </row>
    <row r="14" spans="1:4" s="229" customFormat="1" ht="28.5">
      <c r="A14" s="145" t="s">
        <v>755</v>
      </c>
      <c r="B14" s="228">
        <f>SUM(B15)</f>
        <v>7615.8</v>
      </c>
      <c r="C14" s="228">
        <f>SUM(C15)</f>
        <v>3500</v>
      </c>
      <c r="D14" s="228">
        <f>SUM(D15)</f>
        <v>0</v>
      </c>
    </row>
    <row r="15" spans="1:4" ht="30">
      <c r="A15" s="230" t="s">
        <v>249</v>
      </c>
      <c r="B15" s="231">
        <f>SUM(B16:B17)</f>
        <v>7615.8</v>
      </c>
      <c r="C15" s="231">
        <f>SUM(C16:C16)</f>
        <v>3500</v>
      </c>
      <c r="D15" s="231">
        <f>SUM(D16:D16)</f>
        <v>0</v>
      </c>
    </row>
    <row r="16" spans="1:4" ht="15">
      <c r="A16" s="232" t="s">
        <v>742</v>
      </c>
      <c r="B16" s="233">
        <v>3500</v>
      </c>
      <c r="C16" s="233">
        <v>3500</v>
      </c>
      <c r="D16" s="233"/>
    </row>
    <row r="17" spans="1:4" ht="15">
      <c r="A17" s="232" t="s">
        <v>1300</v>
      </c>
      <c r="B17" s="233">
        <v>4115.8</v>
      </c>
      <c r="C17" s="233"/>
      <c r="D17" s="233"/>
    </row>
    <row r="18" spans="1:4" s="229" customFormat="1" ht="28.5">
      <c r="A18" s="234" t="s">
        <v>771</v>
      </c>
      <c r="B18" s="235">
        <f>B19+B21</f>
        <v>50370.5</v>
      </c>
      <c r="C18" s="235">
        <f>C19+C21</f>
        <v>51358.1</v>
      </c>
      <c r="D18" s="235">
        <f>D19+D21</f>
        <v>46419.8</v>
      </c>
    </row>
    <row r="19" spans="1:4" ht="18.75" customHeight="1" hidden="1">
      <c r="A19" s="236" t="s">
        <v>788</v>
      </c>
      <c r="B19" s="237"/>
      <c r="C19" s="237"/>
      <c r="D19" s="237"/>
    </row>
    <row r="20" spans="1:4" ht="20.25" customHeight="1" hidden="1">
      <c r="A20" s="169" t="s">
        <v>663</v>
      </c>
      <c r="B20" s="238"/>
      <c r="C20" s="238"/>
      <c r="D20" s="238"/>
    </row>
    <row r="21" spans="1:4" ht="60">
      <c r="A21" s="239" t="s">
        <v>486</v>
      </c>
      <c r="B21" s="240">
        <f>SUM(B22)</f>
        <v>50370.5</v>
      </c>
      <c r="C21" s="240">
        <f>SUM(C22)</f>
        <v>51358.1</v>
      </c>
      <c r="D21" s="240">
        <f>SUM(D22)</f>
        <v>46419.8</v>
      </c>
    </row>
    <row r="22" spans="1:4" ht="45">
      <c r="A22" s="67" t="s">
        <v>743</v>
      </c>
      <c r="B22" s="241">
        <v>50370.5</v>
      </c>
      <c r="C22" s="241">
        <v>51358.1</v>
      </c>
      <c r="D22" s="241">
        <v>46419.8</v>
      </c>
    </row>
    <row r="23" spans="1:4" s="229" customFormat="1" ht="28.5">
      <c r="A23" s="172" t="s">
        <v>787</v>
      </c>
      <c r="B23" s="235">
        <f>SUM(B24,B33)</f>
        <v>1056.2</v>
      </c>
      <c r="C23" s="235"/>
      <c r="D23" s="235"/>
    </row>
    <row r="24" spans="1:4" ht="15">
      <c r="A24" s="242" t="s">
        <v>664</v>
      </c>
      <c r="B24" s="243">
        <f>SUM(B25:B32)</f>
        <v>765.5</v>
      </c>
      <c r="C24" s="237"/>
      <c r="D24" s="237"/>
    </row>
    <row r="25" spans="1:4" ht="15">
      <c r="A25" s="244" t="s">
        <v>876</v>
      </c>
      <c r="B25" s="243">
        <v>300</v>
      </c>
      <c r="C25" s="238"/>
      <c r="D25" s="238"/>
    </row>
    <row r="26" spans="1:4" ht="30">
      <c r="A26" s="244" t="s">
        <v>877</v>
      </c>
      <c r="B26" s="245">
        <v>50</v>
      </c>
      <c r="C26" s="238"/>
      <c r="D26" s="238"/>
    </row>
    <row r="27" spans="1:4" ht="60">
      <c r="A27" s="244" t="s">
        <v>878</v>
      </c>
      <c r="B27" s="245">
        <v>50</v>
      </c>
      <c r="C27" s="238"/>
      <c r="D27" s="238"/>
    </row>
    <row r="28" spans="1:4" ht="45">
      <c r="A28" s="244" t="s">
        <v>888</v>
      </c>
      <c r="B28" s="245">
        <v>23.2</v>
      </c>
      <c r="C28" s="238"/>
      <c r="D28" s="238"/>
    </row>
    <row r="29" spans="1:4" ht="30">
      <c r="A29" s="244" t="s">
        <v>879</v>
      </c>
      <c r="B29" s="245">
        <v>50</v>
      </c>
      <c r="C29" s="238"/>
      <c r="D29" s="238"/>
    </row>
    <row r="30" spans="1:4" ht="45">
      <c r="A30" s="222" t="s">
        <v>1263</v>
      </c>
      <c r="B30" s="223">
        <v>68</v>
      </c>
      <c r="C30" s="238"/>
      <c r="D30" s="238"/>
    </row>
    <row r="31" spans="1:4" ht="45">
      <c r="A31" s="222" t="s">
        <v>1264</v>
      </c>
      <c r="B31" s="223">
        <v>37.8</v>
      </c>
      <c r="C31" s="238"/>
      <c r="D31" s="238"/>
    </row>
    <row r="32" spans="1:4" ht="45">
      <c r="A32" s="222" t="s">
        <v>1265</v>
      </c>
      <c r="B32" s="223">
        <f>177.7+8.8</f>
        <v>186.5</v>
      </c>
      <c r="C32" s="238"/>
      <c r="D32" s="238"/>
    </row>
    <row r="33" spans="1:4" ht="30">
      <c r="A33" s="242" t="s">
        <v>665</v>
      </c>
      <c r="B33" s="243">
        <f>SUM(B34:B34)</f>
        <v>290.7</v>
      </c>
      <c r="C33" s="237"/>
      <c r="D33" s="237"/>
    </row>
    <row r="34" spans="1:4" ht="15">
      <c r="A34" s="178" t="s">
        <v>880</v>
      </c>
      <c r="B34" s="223">
        <v>290.7</v>
      </c>
      <c r="C34" s="238"/>
      <c r="D34" s="238"/>
    </row>
    <row r="35" spans="1:4" s="229" customFormat="1" ht="28.5">
      <c r="A35" s="174" t="s">
        <v>766</v>
      </c>
      <c r="B35" s="246">
        <f>SUM(B36:B43)</f>
        <v>4398.6</v>
      </c>
      <c r="C35" s="235"/>
      <c r="D35" s="235"/>
    </row>
    <row r="36" spans="1:4" ht="15">
      <c r="A36" s="77" t="s">
        <v>881</v>
      </c>
      <c r="B36" s="223">
        <v>419.3</v>
      </c>
      <c r="C36" s="238"/>
      <c r="D36" s="238"/>
    </row>
    <row r="37" spans="1:4" ht="15">
      <c r="A37" s="77" t="s">
        <v>882</v>
      </c>
      <c r="B37" s="223">
        <v>1000</v>
      </c>
      <c r="C37" s="238"/>
      <c r="D37" s="238"/>
    </row>
    <row r="38" spans="1:4" ht="15">
      <c r="A38" s="77" t="s">
        <v>883</v>
      </c>
      <c r="B38" s="223">
        <v>300</v>
      </c>
      <c r="C38" s="238"/>
      <c r="D38" s="238"/>
    </row>
    <row r="39" spans="1:4" ht="15">
      <c r="A39" s="77" t="s">
        <v>884</v>
      </c>
      <c r="B39" s="223">
        <v>700</v>
      </c>
      <c r="C39" s="238"/>
      <c r="D39" s="238"/>
    </row>
    <row r="40" spans="1:4" ht="30">
      <c r="A40" s="77" t="s">
        <v>885</v>
      </c>
      <c r="B40" s="223">
        <v>654.3</v>
      </c>
      <c r="C40" s="238"/>
      <c r="D40" s="238"/>
    </row>
    <row r="41" spans="1:4" ht="15">
      <c r="A41" s="79" t="s">
        <v>1266</v>
      </c>
      <c r="B41" s="223">
        <v>25</v>
      </c>
      <c r="C41" s="238"/>
      <c r="D41" s="238"/>
    </row>
    <row r="42" spans="1:4" ht="15">
      <c r="A42" s="77" t="s">
        <v>893</v>
      </c>
      <c r="B42" s="223">
        <v>1000</v>
      </c>
      <c r="C42" s="238"/>
      <c r="D42" s="238"/>
    </row>
    <row r="43" spans="1:4" ht="30">
      <c r="A43" s="77" t="s">
        <v>1315</v>
      </c>
      <c r="B43" s="223">
        <v>300</v>
      </c>
      <c r="C43" s="238"/>
      <c r="D43" s="238"/>
    </row>
    <row r="44" spans="1:4" s="229" customFormat="1" ht="42.75">
      <c r="A44" s="174" t="s">
        <v>889</v>
      </c>
      <c r="B44" s="246">
        <f>SUM(B45)</f>
        <v>1300</v>
      </c>
      <c r="C44" s="235"/>
      <c r="D44" s="235"/>
    </row>
    <row r="45" spans="1:4" ht="15">
      <c r="A45" s="77" t="s">
        <v>886</v>
      </c>
      <c r="B45" s="223">
        <v>1300</v>
      </c>
      <c r="C45" s="238"/>
      <c r="D45" s="238"/>
    </row>
    <row r="46" spans="1:4" ht="28.5">
      <c r="A46" s="247" t="s">
        <v>301</v>
      </c>
      <c r="B46" s="246">
        <f>SUM(B47)</f>
        <v>345.3</v>
      </c>
      <c r="C46" s="238"/>
      <c r="D46" s="238"/>
    </row>
    <row r="47" spans="1:4" ht="30">
      <c r="A47" s="248" t="s">
        <v>338</v>
      </c>
      <c r="B47" s="249">
        <f>SUM(B48:B49)</f>
        <v>345.3</v>
      </c>
      <c r="C47" s="238"/>
      <c r="D47" s="238"/>
    </row>
    <row r="48" spans="1:4" ht="30">
      <c r="A48" s="222" t="s">
        <v>1269</v>
      </c>
      <c r="B48" s="223">
        <f>316.2+27</f>
        <v>343.2</v>
      </c>
      <c r="C48" s="238"/>
      <c r="D48" s="238"/>
    </row>
    <row r="49" spans="1:4" ht="30">
      <c r="A49" s="222" t="s">
        <v>1270</v>
      </c>
      <c r="B49" s="223">
        <v>2.1</v>
      </c>
      <c r="C49" s="238"/>
      <c r="D49" s="238"/>
    </row>
    <row r="50" spans="1:4" ht="42.75">
      <c r="A50" s="250" t="s">
        <v>763</v>
      </c>
      <c r="B50" s="246">
        <f>SUM(B51)</f>
        <v>3043</v>
      </c>
      <c r="C50" s="238"/>
      <c r="D50" s="238"/>
    </row>
    <row r="51" spans="1:4" ht="30">
      <c r="A51" s="224" t="s">
        <v>325</v>
      </c>
      <c r="B51" s="249">
        <f>SUM(B52:B54)</f>
        <v>3043</v>
      </c>
      <c r="C51" s="238"/>
      <c r="D51" s="238"/>
    </row>
    <row r="52" spans="1:4" ht="15">
      <c r="A52" s="90" t="s">
        <v>894</v>
      </c>
      <c r="B52" s="223">
        <v>400</v>
      </c>
      <c r="C52" s="238"/>
      <c r="D52" s="238"/>
    </row>
    <row r="53" spans="1:4" ht="15">
      <c r="A53" s="251" t="s">
        <v>1267</v>
      </c>
      <c r="B53" s="241">
        <v>2443</v>
      </c>
      <c r="C53" s="238"/>
      <c r="D53" s="238"/>
    </row>
    <row r="54" spans="1:4" ht="15">
      <c r="A54" s="90" t="s">
        <v>895</v>
      </c>
      <c r="B54" s="223">
        <v>200</v>
      </c>
      <c r="C54" s="238"/>
      <c r="D54" s="238"/>
    </row>
    <row r="55" spans="1:4" s="229" customFormat="1" ht="28.5">
      <c r="A55" s="156" t="s">
        <v>770</v>
      </c>
      <c r="B55" s="246">
        <f>SUM(B56:B57)</f>
        <v>5970</v>
      </c>
      <c r="C55" s="235"/>
      <c r="D55" s="235"/>
    </row>
    <row r="56" spans="1:4" s="229" customFormat="1" ht="30">
      <c r="A56" s="222" t="s">
        <v>1268</v>
      </c>
      <c r="B56" s="223">
        <v>202.3</v>
      </c>
      <c r="C56" s="235"/>
      <c r="D56" s="235"/>
    </row>
    <row r="57" spans="1:4" ht="28.5" customHeight="1">
      <c r="A57" s="178" t="s">
        <v>887</v>
      </c>
      <c r="B57" s="223">
        <v>5767.7</v>
      </c>
      <c r="C57" s="238"/>
      <c r="D57" s="238"/>
    </row>
    <row r="58" spans="1:4" ht="30" hidden="1">
      <c r="A58" s="67" t="s">
        <v>763</v>
      </c>
      <c r="B58" s="241">
        <f>SUM(B59)</f>
        <v>0</v>
      </c>
      <c r="C58" s="238"/>
      <c r="D58" s="238"/>
    </row>
    <row r="59" spans="1:4" ht="17.25" customHeight="1" hidden="1">
      <c r="A59" s="252" t="s">
        <v>325</v>
      </c>
      <c r="B59" s="241"/>
      <c r="C59" s="238"/>
      <c r="D59" s="238"/>
    </row>
    <row r="60" spans="1:4" s="229" customFormat="1" ht="21.75" customHeight="1">
      <c r="A60" s="234" t="s">
        <v>666</v>
      </c>
      <c r="B60" s="209">
        <f>SUM(B9+B14+B18+B23+B44+B58+B35+B55+B50+B46)</f>
        <v>84099.40000000001</v>
      </c>
      <c r="C60" s="209">
        <f>SUM(C9+C14+C18+C23+C44+C58)</f>
        <v>54858.1</v>
      </c>
      <c r="D60" s="209">
        <f>SUM(D9+D14+D18+D23+D44+D58)</f>
        <v>171342.3</v>
      </c>
    </row>
    <row r="63" ht="12.75">
      <c r="B63" s="253"/>
    </row>
  </sheetData>
  <sheetProtection/>
  <mergeCells count="1">
    <mergeCell ref="A6:D6"/>
  </mergeCells>
  <printOptions/>
  <pageMargins left="1.1023622047244095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2018-06-19T07:59:17Z</cp:lastPrinted>
  <dcterms:created xsi:type="dcterms:W3CDTF">2016-11-10T06:54:02Z</dcterms:created>
  <dcterms:modified xsi:type="dcterms:W3CDTF">2018-06-22T11:13:38Z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