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24915" windowHeight="10905" activeTab="6"/>
  </bookViews>
  <sheets>
    <sheet name="КСП" sheetId="1" r:id="rId1"/>
    <sheet name="Собрание деп." sheetId="2" r:id="rId2"/>
    <sheet name="Лист3" sheetId="3" r:id="rId3"/>
    <sheet name="КСП М" sheetId="4" r:id="rId4"/>
    <sheet name="Собр-е М" sheetId="5" r:id="rId5"/>
    <sheet name="КСП 9 мес" sheetId="6" r:id="rId6"/>
    <sheet name="КСП 2017(1)" sheetId="7" r:id="rId7"/>
    <sheet name="КСП 2017 (2)" sheetId="8" r:id="rId8"/>
  </sheets>
  <calcPr calcId="145621"/>
</workbook>
</file>

<file path=xl/calcChain.xml><?xml version="1.0" encoding="utf-8"?>
<calcChain xmlns="http://schemas.openxmlformats.org/spreadsheetml/2006/main">
  <c r="C24" i="7" l="1"/>
  <c r="J42" i="8" l="1"/>
  <c r="K42" i="8" s="1"/>
  <c r="I42" i="8"/>
  <c r="J41" i="8"/>
  <c r="K41" i="8" s="1"/>
  <c r="I41" i="8"/>
  <c r="K40" i="8"/>
  <c r="J40" i="8"/>
  <c r="I40" i="8"/>
  <c r="J39" i="8"/>
  <c r="K39" i="8" s="1"/>
  <c r="I39" i="8"/>
  <c r="J38" i="8"/>
  <c r="K38" i="8" s="1"/>
  <c r="I38" i="8"/>
  <c r="J37" i="8"/>
  <c r="K37" i="8" s="1"/>
  <c r="I37" i="8"/>
  <c r="K36" i="8"/>
  <c r="J36" i="8"/>
  <c r="I36" i="8"/>
  <c r="J35" i="8"/>
  <c r="K35" i="8" s="1"/>
  <c r="I35" i="8"/>
  <c r="J34" i="8"/>
  <c r="K34" i="8" s="1"/>
  <c r="I34" i="8"/>
  <c r="J33" i="8"/>
  <c r="K33" i="8" s="1"/>
  <c r="I33" i="8"/>
  <c r="K32" i="8"/>
  <c r="J32" i="8"/>
  <c r="I32" i="8"/>
  <c r="J31" i="8"/>
  <c r="K31" i="8" s="1"/>
  <c r="I31" i="8"/>
  <c r="J30" i="8"/>
  <c r="K30" i="8" s="1"/>
  <c r="I30" i="8"/>
  <c r="J29" i="8"/>
  <c r="K29" i="8" s="1"/>
  <c r="I29" i="8"/>
  <c r="K28" i="8"/>
  <c r="J28" i="8"/>
  <c r="I28" i="8"/>
  <c r="J27" i="8"/>
  <c r="K27" i="8" s="1"/>
  <c r="I27" i="8"/>
  <c r="J26" i="8"/>
  <c r="K26" i="8" s="1"/>
  <c r="I26" i="8"/>
  <c r="J25" i="8"/>
  <c r="K25" i="8" s="1"/>
  <c r="I25" i="8"/>
  <c r="K24" i="8"/>
  <c r="J24" i="8"/>
  <c r="I24" i="8"/>
  <c r="J23" i="8"/>
  <c r="K23" i="8" s="1"/>
  <c r="I23" i="8"/>
  <c r="J22" i="8"/>
  <c r="K22" i="8" s="1"/>
  <c r="I22" i="8"/>
  <c r="J21" i="8"/>
  <c r="K21" i="8" s="1"/>
  <c r="I21" i="8"/>
  <c r="K20" i="8"/>
  <c r="J20" i="8"/>
  <c r="I20" i="8"/>
  <c r="J19" i="8"/>
  <c r="K19" i="8" s="1"/>
  <c r="I19" i="8"/>
  <c r="J18" i="8"/>
  <c r="K18" i="8" s="1"/>
  <c r="I18" i="8"/>
  <c r="J17" i="8"/>
  <c r="K17" i="8" s="1"/>
  <c r="I17" i="8"/>
  <c r="K16" i="8"/>
  <c r="J16" i="8"/>
  <c r="I16" i="8"/>
  <c r="J15" i="8"/>
  <c r="K15" i="8" s="1"/>
  <c r="I15" i="8"/>
  <c r="J14" i="8"/>
  <c r="K14" i="8" s="1"/>
  <c r="I14" i="8"/>
  <c r="J13" i="8"/>
  <c r="K13" i="8" s="1"/>
  <c r="I13" i="8"/>
  <c r="K12" i="8"/>
  <c r="J12" i="8"/>
  <c r="I12" i="8"/>
  <c r="J11" i="8"/>
  <c r="K11" i="8" s="1"/>
  <c r="I11" i="8"/>
  <c r="J10" i="8"/>
  <c r="K10" i="8" s="1"/>
  <c r="I10" i="8"/>
  <c r="J9" i="8"/>
  <c r="K9" i="8" s="1"/>
  <c r="I9" i="8"/>
  <c r="K8" i="8"/>
  <c r="J8" i="8"/>
  <c r="I8" i="8"/>
  <c r="J7" i="8"/>
  <c r="K7" i="8" s="1"/>
  <c r="I7" i="8"/>
  <c r="J6" i="8"/>
  <c r="K6" i="8" s="1"/>
  <c r="I6" i="8"/>
  <c r="J5" i="8"/>
  <c r="K5" i="8" s="1"/>
  <c r="I5" i="8"/>
  <c r="B20" i="7" l="1"/>
  <c r="C20" i="7"/>
  <c r="B19" i="7"/>
  <c r="B12" i="7"/>
  <c r="B11" i="7"/>
  <c r="D33" i="7" l="1"/>
  <c r="D32" i="7"/>
  <c r="D31" i="7"/>
  <c r="D30" i="7"/>
  <c r="D29" i="7"/>
  <c r="D28" i="7"/>
  <c r="D27" i="7"/>
  <c r="D26" i="7"/>
  <c r="D25" i="7"/>
  <c r="D23" i="7"/>
  <c r="D22" i="7"/>
  <c r="D21" i="7"/>
  <c r="D20" i="7"/>
  <c r="D19" i="7"/>
  <c r="D18" i="7"/>
  <c r="D17" i="7"/>
  <c r="B17" i="7"/>
  <c r="D16" i="7"/>
  <c r="D15" i="7"/>
  <c r="D14" i="7"/>
  <c r="D13" i="7"/>
  <c r="D12" i="7"/>
  <c r="D11" i="7"/>
  <c r="D10" i="7"/>
  <c r="D9" i="7"/>
  <c r="D24" i="7" l="1"/>
  <c r="C24" i="6"/>
  <c r="C17" i="6" l="1"/>
  <c r="B20" i="6"/>
  <c r="B24" i="6" l="1"/>
  <c r="B33" i="6"/>
  <c r="D33" i="6" s="1"/>
  <c r="B19" i="6"/>
  <c r="B17" i="6"/>
  <c r="D17" i="6"/>
  <c r="B12" i="6"/>
  <c r="D12" i="6" s="1"/>
  <c r="B11" i="6"/>
  <c r="C20" i="6"/>
  <c r="C19" i="6"/>
  <c r="C12" i="6"/>
  <c r="C11" i="6"/>
  <c r="C9" i="6"/>
  <c r="D9" i="6" s="1"/>
  <c r="D32" i="6"/>
  <c r="D31" i="6"/>
  <c r="D30" i="6"/>
  <c r="D29" i="6"/>
  <c r="D28" i="6"/>
  <c r="D27" i="6"/>
  <c r="D26" i="6"/>
  <c r="D25" i="6"/>
  <c r="D23" i="6"/>
  <c r="D22" i="6"/>
  <c r="D21" i="6"/>
  <c r="D18" i="6"/>
  <c r="D16" i="6"/>
  <c r="D15" i="6"/>
  <c r="D14" i="6"/>
  <c r="D13" i="6"/>
  <c r="D10" i="6"/>
  <c r="D11" i="6" l="1"/>
  <c r="D20" i="6"/>
  <c r="D19" i="6"/>
  <c r="D24" i="6"/>
  <c r="B26" i="5"/>
  <c r="C26" i="5" l="1"/>
  <c r="C12" i="5"/>
  <c r="B41" i="5"/>
  <c r="D10" i="5" l="1"/>
  <c r="D11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B12" i="5"/>
  <c r="C9" i="5"/>
  <c r="D9" i="5" s="1"/>
  <c r="B9" i="5"/>
  <c r="B43" i="5" l="1"/>
  <c r="D12" i="5"/>
  <c r="C43" i="5"/>
  <c r="C1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5" i="4"/>
  <c r="D26" i="4"/>
  <c r="D27" i="4"/>
  <c r="D28" i="4"/>
  <c r="D29" i="4"/>
  <c r="D30" i="4"/>
  <c r="D31" i="4"/>
  <c r="D32" i="4"/>
  <c r="D33" i="4"/>
  <c r="D9" i="4"/>
  <c r="C24" i="4"/>
  <c r="D24" i="4" s="1"/>
  <c r="B24" i="4"/>
  <c r="B19" i="4"/>
  <c r="D43" i="5" l="1"/>
  <c r="B24" i="1"/>
  <c r="B19" i="1"/>
  <c r="B20" i="1"/>
  <c r="B17" i="1"/>
  <c r="B12" i="1"/>
  <c r="B11" i="1"/>
  <c r="B45" i="2"/>
  <c r="B26" i="2"/>
  <c r="B23" i="2"/>
  <c r="B22" i="2"/>
  <c r="B17" i="2"/>
  <c r="B18" i="2"/>
  <c r="B13" i="2"/>
  <c r="D42" i="2"/>
  <c r="D41" i="2"/>
  <c r="D40" i="2"/>
  <c r="D39" i="2"/>
  <c r="D38" i="2"/>
  <c r="D37" i="2"/>
  <c r="D36" i="2"/>
  <c r="D35" i="2"/>
  <c r="D34" i="2"/>
  <c r="D33" i="2"/>
  <c r="D32" i="2"/>
  <c r="D31" i="2"/>
  <c r="D28" i="2"/>
  <c r="D26" i="2"/>
  <c r="D25" i="2"/>
  <c r="D24" i="2"/>
  <c r="D23" i="2"/>
  <c r="D22" i="2"/>
  <c r="D21" i="2"/>
  <c r="D20" i="2"/>
  <c r="D19" i="2"/>
  <c r="D18" i="2"/>
  <c r="D17" i="2"/>
  <c r="D15" i="2"/>
  <c r="D14" i="2"/>
  <c r="D13" i="2"/>
  <c r="B12" i="2"/>
  <c r="D11" i="2"/>
  <c r="D10" i="2"/>
  <c r="C9" i="2"/>
  <c r="B9" i="2"/>
  <c r="D32" i="1"/>
  <c r="D31" i="1"/>
  <c r="D30" i="1"/>
  <c r="D29" i="1"/>
  <c r="D28" i="1"/>
  <c r="D25" i="1"/>
  <c r="D24" i="1"/>
  <c r="D21" i="1"/>
  <c r="D20" i="1"/>
  <c r="D19" i="1"/>
  <c r="C33" i="1"/>
  <c r="D15" i="1"/>
  <c r="D14" i="1"/>
  <c r="D12" i="1"/>
  <c r="D11" i="1"/>
  <c r="D9" i="1"/>
  <c r="B43" i="2" l="1"/>
  <c r="D9" i="2"/>
  <c r="C12" i="2"/>
  <c r="D12" i="2" s="1"/>
  <c r="B33" i="1"/>
  <c r="D33" i="1" s="1"/>
  <c r="D17" i="1"/>
  <c r="C43" i="2" l="1"/>
  <c r="D43" i="2" s="1"/>
</calcChain>
</file>

<file path=xl/sharedStrings.xml><?xml version="1.0" encoding="utf-8"?>
<sst xmlns="http://schemas.openxmlformats.org/spreadsheetml/2006/main" count="540" uniqueCount="172">
  <si>
    <t xml:space="preserve">Приложение </t>
  </si>
  <si>
    <t>Информация</t>
  </si>
  <si>
    <t>об исполнении сметы расходов</t>
  </si>
  <si>
    <t>Контрольно-счетной палатой Миасского городского округа</t>
  </si>
  <si>
    <t>Наименование Доп. ЭК</t>
  </si>
  <si>
    <t>% исполнения  (%)</t>
  </si>
  <si>
    <t>Причины низкого исполнения</t>
  </si>
  <si>
    <t>Заработная плата</t>
  </si>
  <si>
    <t xml:space="preserve">Заработная плата за июнь выплачена в июле, согласно графику  выплаты заработной платы  </t>
  </si>
  <si>
    <t>Муниципальные гарантии</t>
  </si>
  <si>
    <t>Прочие выплаты (в т.ч. Мун.гарантии)</t>
  </si>
  <si>
    <t>Расходы проведены в соответствии с текущей потребностью и утвержденным кассовым планом</t>
  </si>
  <si>
    <t>Начисления на выплаты по оплате труда</t>
  </si>
  <si>
    <t xml:space="preserve">Начисления за июнь выплачены в июле, согласно графику  выплаты заработной платы  </t>
  </si>
  <si>
    <t>Услуги связи</t>
  </si>
  <si>
    <t xml:space="preserve">Расходы проведены в соответствии с утвержденными предельными объемами финансирования на 1 полугодие 2016 года  </t>
  </si>
  <si>
    <t xml:space="preserve">Командировочные расходы </t>
  </si>
  <si>
    <t>Проведение расходов запланировано на 2-ое полугодие</t>
  </si>
  <si>
    <t>Оплата отопления и технологических нужд</t>
  </si>
  <si>
    <t>Оплата за коммунальные услуги</t>
  </si>
  <si>
    <t>Счет на оплату услуг за июнь предъявлен к оплате в июле</t>
  </si>
  <si>
    <t>Оплата водоснабжения помещений</t>
  </si>
  <si>
    <t>Расходы будут произведены в 4 квартале</t>
  </si>
  <si>
    <t>Оплата труда внештатных работников</t>
  </si>
  <si>
    <t xml:space="preserve">Оплата  за июнь произведена в июле, согласно договорам  </t>
  </si>
  <si>
    <t>Оплата содержания текущего ремонта оборудования и инвентаря</t>
  </si>
  <si>
    <t>Прочие коммунальные услуги</t>
  </si>
  <si>
    <t>Страхование автогражданской ответственности муниципального транспорта</t>
  </si>
  <si>
    <t>Прочие текущие расходы</t>
  </si>
  <si>
    <t>Налог на имущество</t>
  </si>
  <si>
    <t>Платежи за 2 квартал 2016  проведены в июле</t>
  </si>
  <si>
    <t>Госпошлина</t>
  </si>
  <si>
    <t>оплата за загрязнение окружающей среды</t>
  </si>
  <si>
    <t>Транспортный налог</t>
  </si>
  <si>
    <t>Приобретение и модернизация производственного и непроизводственного оборудования и предметов длительного пользования для государственных и муниципальных учреждений</t>
  </si>
  <si>
    <t>Оплата горюче-смазочных материалов</t>
  </si>
  <si>
    <t>Прочие расходные материалы и предметы снабжения</t>
  </si>
  <si>
    <t>Приобретение расходных материалов запланировано на 4 квартал 2016 года</t>
  </si>
  <si>
    <t>ВСЕГО</t>
  </si>
  <si>
    <t>Приложение</t>
  </si>
  <si>
    <t>Собранием депутатов Миасского городского округа</t>
  </si>
  <si>
    <t>Глава муниципального образования</t>
  </si>
  <si>
    <t xml:space="preserve">Начисления за июнь выплачена в июле, согласно графику  выплаты заработной платы  </t>
  </si>
  <si>
    <t>Центральный аппарат</t>
  </si>
  <si>
    <t>Прочие выплаты</t>
  </si>
  <si>
    <t>Выплата суточных</t>
  </si>
  <si>
    <t>Прочие выплаты (в т.ч. мун. гарантии)</t>
  </si>
  <si>
    <t>Расходы проведены по потребности</t>
  </si>
  <si>
    <t>Транспортные услуги</t>
  </si>
  <si>
    <t>Командировочные расходы</t>
  </si>
  <si>
    <t>Проведение расходов запланировано на 4 квартал</t>
  </si>
  <si>
    <t>Работы, услуги по содержанию имущества (в т.ч. текущий ремонт оборудования)</t>
  </si>
  <si>
    <t>Зарплата за июнь внештатным сотрудникам выплачена в июле 2016 (в соответствии с договорами)</t>
  </si>
  <si>
    <t>Оплата текущего ремонта зданий и сооружений</t>
  </si>
  <si>
    <t>Расходы проведены в пределах утвержденного кассового плана</t>
  </si>
  <si>
    <t>Расходы, связанные с осуществлением депутатской деятельности</t>
  </si>
  <si>
    <t>Оплата за июнь после 10.07 в соответствии с Положением о возмещении расходов связанных с осуществлением депутатской деятельности</t>
  </si>
  <si>
    <t>Оплата услуг нотариуса</t>
  </si>
  <si>
    <t>Оплата услуг СМИ</t>
  </si>
  <si>
    <t>Расходы проводятся по фактической потребности</t>
  </si>
  <si>
    <t>Пени, штрафы, сборы</t>
  </si>
  <si>
    <t>Представительские расходы</t>
  </si>
  <si>
    <t>Расходы проводятся в соответствии с утвержденным кассовым планом</t>
  </si>
  <si>
    <t>Расходы проведены по фактической потребности,низкое исполнение связано с отпуском водителя</t>
  </si>
  <si>
    <t>Приобретение цветав, открыток , изготовление грамот и дипломов Собрания депутатов</t>
  </si>
  <si>
    <t>Премии Собрания депутатов и Администрации</t>
  </si>
  <si>
    <t>Основная часть премий будет выплачена в 4-ом квартале (к Дню города)</t>
  </si>
  <si>
    <t>ИТОГО</t>
  </si>
  <si>
    <t xml:space="preserve">за 1 полугодие  2017 года </t>
  </si>
  <si>
    <t>Уточненнный бюджет на   2017 год                 (тыс. руб.)</t>
  </si>
  <si>
    <t>Исполнено  за   1 полуг.2017  года                 (тыс. руб.)</t>
  </si>
  <si>
    <t>за  1 полугодие  2017 года</t>
  </si>
  <si>
    <t>Исполнено  за   1 полуг.2017г.               (тыс. руб.)</t>
  </si>
  <si>
    <t xml:space="preserve">Расходы проведены в соответствии с утвержденными предельными объемами финансирования на 1 полугодие 2017 года  </t>
  </si>
  <si>
    <t xml:space="preserve">Расходы проведены в соответствии с утвержденными предельными объемами финансирования на 1 полугодие 2017 года </t>
  </si>
  <si>
    <t>платежи за 2 квартал 2017 проведены в июле</t>
  </si>
  <si>
    <t>Приобретение расходных материалов запланировано на 4 квартал 2017 года</t>
  </si>
  <si>
    <t>Платежи за 2 квартал 2017  проведены в июле</t>
  </si>
  <si>
    <t>Приобретение  оборудования</t>
  </si>
  <si>
    <t>Расходы проведены по фактической потребности, низкое исполнение связано с отпуском водителя</t>
  </si>
  <si>
    <t>Расходы проводятся в соответствии с фактической потребностью</t>
  </si>
  <si>
    <t>Приобретение цветов, открыток, изготовление грамот и дипломов Собрания депутатов</t>
  </si>
  <si>
    <t xml:space="preserve">Расходы проведены в соответствии с утвержденным кассовым планом и фактической потребностью на 1 полугодие 2017 года  </t>
  </si>
  <si>
    <t>Проведение расходов запланировано на 3 и 4 кварталы,  в соответствии с утвержденным кассовым планом и фактической потребностью</t>
  </si>
  <si>
    <t>Уточненнный бюджет на   2017 год           (тыс. руб.)</t>
  </si>
  <si>
    <t>Исполнено  за   1 полуг. 2017г.            (тыс. руб.)</t>
  </si>
  <si>
    <t>Начисления на заработную плату за июнь перечислены в июле</t>
  </si>
  <si>
    <t>Расходы проведены по фактической потребности (больничные листы)</t>
  </si>
  <si>
    <t>Платежи за 2 квартал 2017 проведены в июле</t>
  </si>
  <si>
    <t>Расходы запланированы на 3 квартал 2017 года</t>
  </si>
  <si>
    <t xml:space="preserve">Расходы проведены по фактической потребности </t>
  </si>
  <si>
    <t xml:space="preserve">за 9 месяцев  2017 года </t>
  </si>
  <si>
    <t>Начисления на заработную плату за сентябрь перечислены в октябре</t>
  </si>
  <si>
    <t xml:space="preserve">Оплата  за сентябрь произведена в октябре, согласно договорам  </t>
  </si>
  <si>
    <t>Оплата за загрязнение окружающей среды</t>
  </si>
  <si>
    <t xml:space="preserve">Расходы проведены в соответствии с утвержденным кассовым планом и фактической потребностью за 9 месяцев 2017 года  </t>
  </si>
  <si>
    <t>Исполнено  за   9 мес.2017  года                 (тыс. руб.)</t>
  </si>
  <si>
    <t>Счет на оплату услуг связи за сентябрь предъявлен к оплате в октябре</t>
  </si>
  <si>
    <t>Платежи за 3 квартал 2017 проведены в октябре</t>
  </si>
  <si>
    <t>Счета на оплату комунальных услуг за сентябрь предъявлены к оплате в октябре</t>
  </si>
  <si>
    <t>Счета на оплату  услуг за сентябрь предъявлены к оплате в октябре</t>
  </si>
  <si>
    <t xml:space="preserve">Расходы проведены в соответствии с утвержденным кассовым планом и фактической потребностью на 9 месяцев 2017 года  </t>
  </si>
  <si>
    <t xml:space="preserve">за   2017 года </t>
  </si>
  <si>
    <t>Исполнено  за   2017  год                 (тыс. руб.)</t>
  </si>
  <si>
    <t>Информация об исполнении сметы расходов Контрольноо-счетной палатой МГО за 2017 год</t>
  </si>
  <si>
    <t>тыс.руб.</t>
  </si>
  <si>
    <t>КФСР</t>
  </si>
  <si>
    <t>КЦСР</t>
  </si>
  <si>
    <t>КВР</t>
  </si>
  <si>
    <t>КОСГУ</t>
  </si>
  <si>
    <t>Доп. ЭК</t>
  </si>
  <si>
    <t>Ассигнования 2017 год</t>
  </si>
  <si>
    <t>Расход по ЛС</t>
  </si>
  <si>
    <t>Уточненный бюджет на 2017г.</t>
  </si>
  <si>
    <t>Исполнено за 2017г.</t>
  </si>
  <si>
    <t>% исполнения</t>
  </si>
  <si>
    <t>Итого</t>
  </si>
  <si>
    <t>0106</t>
  </si>
  <si>
    <t>9900020402</t>
  </si>
  <si>
    <t>121</t>
  </si>
  <si>
    <t>211</t>
  </si>
  <si>
    <t>000</t>
  </si>
  <si>
    <t>Выплаты по оплате труда</t>
  </si>
  <si>
    <t>122</t>
  </si>
  <si>
    <t>212</t>
  </si>
  <si>
    <t>040</t>
  </si>
  <si>
    <t>051</t>
  </si>
  <si>
    <t>114</t>
  </si>
  <si>
    <t>115</t>
  </si>
  <si>
    <t>Командировочные расходы в части проезда</t>
  </si>
  <si>
    <t>129</t>
  </si>
  <si>
    <t>213</t>
  </si>
  <si>
    <t>244</t>
  </si>
  <si>
    <t>226</t>
  </si>
  <si>
    <t>9900022500</t>
  </si>
  <si>
    <t>Руководитель контрольно-счетной палаты и его заместители</t>
  </si>
  <si>
    <t>0113</t>
  </si>
  <si>
    <t>9900022010</t>
  </si>
  <si>
    <t>Транспортное обеспечение</t>
  </si>
  <si>
    <t>225</t>
  </si>
  <si>
    <t>020</t>
  </si>
  <si>
    <t>024</t>
  </si>
  <si>
    <t>340</t>
  </si>
  <si>
    <t>852</t>
  </si>
  <si>
    <t>290</t>
  </si>
  <si>
    <t>049</t>
  </si>
  <si>
    <t>9900022020</t>
  </si>
  <si>
    <t>Эксплуатация оборудования, помещений, зданий</t>
  </si>
  <si>
    <t>223</t>
  </si>
  <si>
    <t>721</t>
  </si>
  <si>
    <t>730</t>
  </si>
  <si>
    <t>Оплата потребления электрической энергии</t>
  </si>
  <si>
    <t>740</t>
  </si>
  <si>
    <t>010</t>
  </si>
  <si>
    <t>030</t>
  </si>
  <si>
    <t>710</t>
  </si>
  <si>
    <t>9900023000</t>
  </si>
  <si>
    <t>Реализация муниципальных функций, связанных с общегосударственным управлением</t>
  </si>
  <si>
    <t>221</t>
  </si>
  <si>
    <t>350</t>
  </si>
  <si>
    <t>851</t>
  </si>
  <si>
    <t>031</t>
  </si>
  <si>
    <t>041</t>
  </si>
  <si>
    <t>046</t>
  </si>
  <si>
    <t>853</t>
  </si>
  <si>
    <t>1003</t>
  </si>
  <si>
    <t>8110785054</t>
  </si>
  <si>
    <t>Социально ебеспечение</t>
  </si>
  <si>
    <t>321</t>
  </si>
  <si>
    <t>263</t>
  </si>
  <si>
    <t>Счета на оплату комунальных услуг за декабрь предъявлены к оплате в январе</t>
  </si>
  <si>
    <t>Приложение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</si>
</sst>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5"/>
      <name val="Arial"/>
      <family val="2"/>
      <charset val="204"/>
    </font>
    <font>
      <b/>
      <sz val="10"/>
      <name val="MS Sans Serif"/>
      <family val="2"/>
      <charset val="204"/>
    </font>
    <font>
      <sz val="10"/>
      <color theme="1"/>
      <name val="Calibri"/>
      <family val="2"/>
      <scheme val="minor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 Cyr"/>
    </font>
    <font>
      <sz val="8"/>
      <name val="Arial Cyr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22" fontId="1" fillId="0" borderId="0" xfId="0" applyNumberFormat="1" applyFont="1" applyAlignment="1">
      <alignment horizontal="center" vertical="center" wrapText="1"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6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/>
    <xf numFmtId="4" fontId="2" fillId="0" borderId="0" xfId="0" applyNumberFormat="1" applyFont="1"/>
    <xf numFmtId="2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9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4" fontId="2" fillId="2" borderId="6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22" fontId="8" fillId="0" borderId="0" xfId="0" applyNumberFormat="1" applyFont="1" applyAlignment="1">
      <alignment horizontal="center" wrapText="1"/>
    </xf>
    <xf numFmtId="2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164" fontId="13" fillId="0" borderId="5" xfId="0" applyNumberFormat="1" applyFont="1" applyBorder="1" applyAlignment="1" applyProtection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49" fontId="12" fillId="0" borderId="10" xfId="0" applyNumberFormat="1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164" fontId="14" fillId="0" borderId="0" xfId="0" applyNumberFormat="1" applyFont="1"/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4" fontId="12" fillId="0" borderId="6" xfId="0" applyNumberFormat="1" applyFont="1" applyBorder="1" applyAlignment="1">
      <alignment horizontal="justify" vertical="center" wrapText="1"/>
    </xf>
    <xf numFmtId="4" fontId="13" fillId="0" borderId="6" xfId="0" applyNumberFormat="1" applyFont="1" applyBorder="1" applyAlignment="1">
      <alignment horizontal="justify" vertical="center" wrapText="1"/>
    </xf>
    <xf numFmtId="4" fontId="12" fillId="0" borderId="12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horizontal="justify" wrapText="1"/>
    </xf>
    <xf numFmtId="49" fontId="13" fillId="0" borderId="13" xfId="0" applyNumberFormat="1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justify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49" fontId="13" fillId="0" borderId="4" xfId="0" applyNumberFormat="1" applyFont="1" applyBorder="1" applyAlignment="1">
      <alignment horizontal="justify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 applyProtection="1">
      <alignment horizontal="center" vertical="center" wrapText="1"/>
    </xf>
    <xf numFmtId="4" fontId="13" fillId="0" borderId="17" xfId="0" applyNumberFormat="1" applyFont="1" applyBorder="1" applyAlignment="1" applyProtection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7" fillId="0" borderId="0" xfId="0" applyNumberFormat="1" applyFont="1"/>
    <xf numFmtId="165" fontId="0" fillId="0" borderId="0" xfId="0" applyNumberFormat="1"/>
    <xf numFmtId="49" fontId="19" fillId="0" borderId="5" xfId="0" applyNumberFormat="1" applyFont="1" applyBorder="1" applyAlignment="1" applyProtection="1">
      <alignment horizontal="center" vertical="center" wrapText="1"/>
    </xf>
    <xf numFmtId="49" fontId="19" fillId="0" borderId="16" xfId="0" applyNumberFormat="1" applyFont="1" applyBorder="1" applyAlignment="1" applyProtection="1">
      <alignment horizontal="center" vertical="center" wrapText="1"/>
    </xf>
    <xf numFmtId="49" fontId="19" fillId="0" borderId="18" xfId="0" applyNumberFormat="1" applyFont="1" applyBorder="1" applyAlignment="1" applyProtection="1">
      <alignment horizontal="center" vertical="center" wrapText="1"/>
    </xf>
    <xf numFmtId="164" fontId="20" fillId="0" borderId="5" xfId="0" applyNumberFormat="1" applyFont="1" applyBorder="1" applyAlignment="1">
      <alignment wrapText="1"/>
    </xf>
    <xf numFmtId="164" fontId="20" fillId="0" borderId="5" xfId="0" applyNumberFormat="1" applyFont="1" applyBorder="1" applyAlignment="1">
      <alignment horizontal="center" wrapText="1"/>
    </xf>
    <xf numFmtId="165" fontId="21" fillId="0" borderId="5" xfId="0" applyNumberFormat="1" applyFont="1" applyBorder="1" applyAlignment="1">
      <alignment wrapText="1"/>
    </xf>
    <xf numFmtId="49" fontId="22" fillId="0" borderId="5" xfId="0" applyNumberFormat="1" applyFont="1" applyBorder="1" applyAlignment="1" applyProtection="1">
      <alignment horizontal="center"/>
    </xf>
    <xf numFmtId="49" fontId="22" fillId="0" borderId="5" xfId="0" applyNumberFormat="1" applyFont="1" applyBorder="1" applyAlignment="1" applyProtection="1">
      <alignment horizontal="left"/>
    </xf>
    <xf numFmtId="4" fontId="22" fillId="0" borderId="19" xfId="0" applyNumberFormat="1" applyFont="1" applyBorder="1" applyAlignment="1" applyProtection="1">
      <alignment horizontal="right"/>
    </xf>
    <xf numFmtId="4" fontId="22" fillId="0" borderId="20" xfId="0" applyNumberFormat="1" applyFont="1" applyBorder="1" applyAlignment="1" applyProtection="1">
      <alignment horizontal="right"/>
    </xf>
    <xf numFmtId="164" fontId="0" fillId="0" borderId="5" xfId="0" applyNumberFormat="1" applyBorder="1"/>
    <xf numFmtId="165" fontId="0" fillId="0" borderId="5" xfId="0" applyNumberFormat="1" applyBorder="1"/>
    <xf numFmtId="49" fontId="22" fillId="0" borderId="5" xfId="0" applyNumberFormat="1" applyFont="1" applyBorder="1" applyAlignment="1" applyProtection="1">
      <alignment horizontal="center" vertical="center" wrapText="1"/>
    </xf>
    <xf numFmtId="49" fontId="22" fillId="0" borderId="5" xfId="0" applyNumberFormat="1" applyFont="1" applyBorder="1" applyAlignment="1" applyProtection="1">
      <alignment horizontal="left" vertical="center" wrapText="1"/>
    </xf>
    <xf numFmtId="4" fontId="22" fillId="0" borderId="19" xfId="0" applyNumberFormat="1" applyFont="1" applyBorder="1" applyAlignment="1" applyProtection="1">
      <alignment horizontal="right" vertical="center" wrapText="1"/>
    </xf>
    <xf numFmtId="4" fontId="22" fillId="0" borderId="20" xfId="0" applyNumberFormat="1" applyFont="1" applyBorder="1" applyAlignment="1" applyProtection="1">
      <alignment horizontal="right" vertical="center" wrapText="1"/>
    </xf>
    <xf numFmtId="49" fontId="23" fillId="0" borderId="5" xfId="0" applyNumberFormat="1" applyFont="1" applyBorder="1" applyAlignment="1" applyProtection="1">
      <alignment horizontal="center" vertical="center" wrapText="1"/>
    </xf>
    <xf numFmtId="49" fontId="23" fillId="0" borderId="5" xfId="0" applyNumberFormat="1" applyFont="1" applyBorder="1" applyAlignment="1" applyProtection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/>
    </xf>
    <xf numFmtId="4" fontId="23" fillId="0" borderId="22" xfId="0" applyNumberFormat="1" applyFont="1" applyBorder="1" applyAlignment="1" applyProtection="1">
      <alignment horizontal="right" vertical="center" wrapText="1"/>
    </xf>
    <xf numFmtId="49" fontId="22" fillId="0" borderId="18" xfId="0" applyNumberFormat="1" applyFont="1" applyBorder="1" applyAlignment="1" applyProtection="1">
      <alignment horizontal="center" vertical="center" wrapText="1"/>
    </xf>
    <xf numFmtId="49" fontId="22" fillId="0" borderId="21" xfId="0" applyNumberFormat="1" applyFont="1" applyBorder="1" applyAlignment="1" applyProtection="1">
      <alignment horizontal="center" vertical="center" wrapText="1"/>
    </xf>
    <xf numFmtId="49" fontId="22" fillId="0" borderId="16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" workbookViewId="0">
      <selection activeCell="E42" sqref="E42"/>
    </sheetView>
  </sheetViews>
  <sheetFormatPr defaultRowHeight="12.75" outlineLevelRow="2" x14ac:dyDescent="0.2"/>
  <cols>
    <col min="1" max="1" width="30.7109375" style="5" customWidth="1"/>
    <col min="2" max="4" width="15.42578125" style="4" customWidth="1"/>
    <col min="5" max="5" width="39" style="4" customWidth="1"/>
    <col min="6" max="256" width="9.140625" style="4"/>
    <col min="257" max="257" width="30.7109375" style="4" customWidth="1"/>
    <col min="258" max="260" width="15.42578125" style="4" customWidth="1"/>
    <col min="261" max="261" width="39" style="4" customWidth="1"/>
    <col min="262" max="512" width="9.140625" style="4"/>
    <col min="513" max="513" width="30.7109375" style="4" customWidth="1"/>
    <col min="514" max="516" width="15.42578125" style="4" customWidth="1"/>
    <col min="517" max="517" width="39" style="4" customWidth="1"/>
    <col min="518" max="768" width="9.140625" style="4"/>
    <col min="769" max="769" width="30.7109375" style="4" customWidth="1"/>
    <col min="770" max="772" width="15.42578125" style="4" customWidth="1"/>
    <col min="773" max="773" width="39" style="4" customWidth="1"/>
    <col min="774" max="1024" width="9.140625" style="4"/>
    <col min="1025" max="1025" width="30.7109375" style="4" customWidth="1"/>
    <col min="1026" max="1028" width="15.42578125" style="4" customWidth="1"/>
    <col min="1029" max="1029" width="39" style="4" customWidth="1"/>
    <col min="1030" max="1280" width="9.140625" style="4"/>
    <col min="1281" max="1281" width="30.7109375" style="4" customWidth="1"/>
    <col min="1282" max="1284" width="15.42578125" style="4" customWidth="1"/>
    <col min="1285" max="1285" width="39" style="4" customWidth="1"/>
    <col min="1286" max="1536" width="9.140625" style="4"/>
    <col min="1537" max="1537" width="30.7109375" style="4" customWidth="1"/>
    <col min="1538" max="1540" width="15.42578125" style="4" customWidth="1"/>
    <col min="1541" max="1541" width="39" style="4" customWidth="1"/>
    <col min="1542" max="1792" width="9.140625" style="4"/>
    <col min="1793" max="1793" width="30.7109375" style="4" customWidth="1"/>
    <col min="1794" max="1796" width="15.42578125" style="4" customWidth="1"/>
    <col min="1797" max="1797" width="39" style="4" customWidth="1"/>
    <col min="1798" max="2048" width="9.140625" style="4"/>
    <col min="2049" max="2049" width="30.7109375" style="4" customWidth="1"/>
    <col min="2050" max="2052" width="15.42578125" style="4" customWidth="1"/>
    <col min="2053" max="2053" width="39" style="4" customWidth="1"/>
    <col min="2054" max="2304" width="9.140625" style="4"/>
    <col min="2305" max="2305" width="30.7109375" style="4" customWidth="1"/>
    <col min="2306" max="2308" width="15.42578125" style="4" customWidth="1"/>
    <col min="2309" max="2309" width="39" style="4" customWidth="1"/>
    <col min="2310" max="2560" width="9.140625" style="4"/>
    <col min="2561" max="2561" width="30.7109375" style="4" customWidth="1"/>
    <col min="2562" max="2564" width="15.42578125" style="4" customWidth="1"/>
    <col min="2565" max="2565" width="39" style="4" customWidth="1"/>
    <col min="2566" max="2816" width="9.140625" style="4"/>
    <col min="2817" max="2817" width="30.7109375" style="4" customWidth="1"/>
    <col min="2818" max="2820" width="15.42578125" style="4" customWidth="1"/>
    <col min="2821" max="2821" width="39" style="4" customWidth="1"/>
    <col min="2822" max="3072" width="9.140625" style="4"/>
    <col min="3073" max="3073" width="30.7109375" style="4" customWidth="1"/>
    <col min="3074" max="3076" width="15.42578125" style="4" customWidth="1"/>
    <col min="3077" max="3077" width="39" style="4" customWidth="1"/>
    <col min="3078" max="3328" width="9.140625" style="4"/>
    <col min="3329" max="3329" width="30.7109375" style="4" customWidth="1"/>
    <col min="3330" max="3332" width="15.42578125" style="4" customWidth="1"/>
    <col min="3333" max="3333" width="39" style="4" customWidth="1"/>
    <col min="3334" max="3584" width="9.140625" style="4"/>
    <col min="3585" max="3585" width="30.7109375" style="4" customWidth="1"/>
    <col min="3586" max="3588" width="15.42578125" style="4" customWidth="1"/>
    <col min="3589" max="3589" width="39" style="4" customWidth="1"/>
    <col min="3590" max="3840" width="9.140625" style="4"/>
    <col min="3841" max="3841" width="30.7109375" style="4" customWidth="1"/>
    <col min="3842" max="3844" width="15.42578125" style="4" customWidth="1"/>
    <col min="3845" max="3845" width="39" style="4" customWidth="1"/>
    <col min="3846" max="4096" width="9.140625" style="4"/>
    <col min="4097" max="4097" width="30.7109375" style="4" customWidth="1"/>
    <col min="4098" max="4100" width="15.42578125" style="4" customWidth="1"/>
    <col min="4101" max="4101" width="39" style="4" customWidth="1"/>
    <col min="4102" max="4352" width="9.140625" style="4"/>
    <col min="4353" max="4353" width="30.7109375" style="4" customWidth="1"/>
    <col min="4354" max="4356" width="15.42578125" style="4" customWidth="1"/>
    <col min="4357" max="4357" width="39" style="4" customWidth="1"/>
    <col min="4358" max="4608" width="9.140625" style="4"/>
    <col min="4609" max="4609" width="30.7109375" style="4" customWidth="1"/>
    <col min="4610" max="4612" width="15.42578125" style="4" customWidth="1"/>
    <col min="4613" max="4613" width="39" style="4" customWidth="1"/>
    <col min="4614" max="4864" width="9.140625" style="4"/>
    <col min="4865" max="4865" width="30.7109375" style="4" customWidth="1"/>
    <col min="4866" max="4868" width="15.42578125" style="4" customWidth="1"/>
    <col min="4869" max="4869" width="39" style="4" customWidth="1"/>
    <col min="4870" max="5120" width="9.140625" style="4"/>
    <col min="5121" max="5121" width="30.7109375" style="4" customWidth="1"/>
    <col min="5122" max="5124" width="15.42578125" style="4" customWidth="1"/>
    <col min="5125" max="5125" width="39" style="4" customWidth="1"/>
    <col min="5126" max="5376" width="9.140625" style="4"/>
    <col min="5377" max="5377" width="30.7109375" style="4" customWidth="1"/>
    <col min="5378" max="5380" width="15.42578125" style="4" customWidth="1"/>
    <col min="5381" max="5381" width="39" style="4" customWidth="1"/>
    <col min="5382" max="5632" width="9.140625" style="4"/>
    <col min="5633" max="5633" width="30.7109375" style="4" customWidth="1"/>
    <col min="5634" max="5636" width="15.42578125" style="4" customWidth="1"/>
    <col min="5637" max="5637" width="39" style="4" customWidth="1"/>
    <col min="5638" max="5888" width="9.140625" style="4"/>
    <col min="5889" max="5889" width="30.7109375" style="4" customWidth="1"/>
    <col min="5890" max="5892" width="15.42578125" style="4" customWidth="1"/>
    <col min="5893" max="5893" width="39" style="4" customWidth="1"/>
    <col min="5894" max="6144" width="9.140625" style="4"/>
    <col min="6145" max="6145" width="30.7109375" style="4" customWidth="1"/>
    <col min="6146" max="6148" width="15.42578125" style="4" customWidth="1"/>
    <col min="6149" max="6149" width="39" style="4" customWidth="1"/>
    <col min="6150" max="6400" width="9.140625" style="4"/>
    <col min="6401" max="6401" width="30.7109375" style="4" customWidth="1"/>
    <col min="6402" max="6404" width="15.42578125" style="4" customWidth="1"/>
    <col min="6405" max="6405" width="39" style="4" customWidth="1"/>
    <col min="6406" max="6656" width="9.140625" style="4"/>
    <col min="6657" max="6657" width="30.7109375" style="4" customWidth="1"/>
    <col min="6658" max="6660" width="15.42578125" style="4" customWidth="1"/>
    <col min="6661" max="6661" width="39" style="4" customWidth="1"/>
    <col min="6662" max="6912" width="9.140625" style="4"/>
    <col min="6913" max="6913" width="30.7109375" style="4" customWidth="1"/>
    <col min="6914" max="6916" width="15.42578125" style="4" customWidth="1"/>
    <col min="6917" max="6917" width="39" style="4" customWidth="1"/>
    <col min="6918" max="7168" width="9.140625" style="4"/>
    <col min="7169" max="7169" width="30.7109375" style="4" customWidth="1"/>
    <col min="7170" max="7172" width="15.42578125" style="4" customWidth="1"/>
    <col min="7173" max="7173" width="39" style="4" customWidth="1"/>
    <col min="7174" max="7424" width="9.140625" style="4"/>
    <col min="7425" max="7425" width="30.7109375" style="4" customWidth="1"/>
    <col min="7426" max="7428" width="15.42578125" style="4" customWidth="1"/>
    <col min="7429" max="7429" width="39" style="4" customWidth="1"/>
    <col min="7430" max="7680" width="9.140625" style="4"/>
    <col min="7681" max="7681" width="30.7109375" style="4" customWidth="1"/>
    <col min="7682" max="7684" width="15.42578125" style="4" customWidth="1"/>
    <col min="7685" max="7685" width="39" style="4" customWidth="1"/>
    <col min="7686" max="7936" width="9.140625" style="4"/>
    <col min="7937" max="7937" width="30.7109375" style="4" customWidth="1"/>
    <col min="7938" max="7940" width="15.42578125" style="4" customWidth="1"/>
    <col min="7941" max="7941" width="39" style="4" customWidth="1"/>
    <col min="7942" max="8192" width="9.140625" style="4"/>
    <col min="8193" max="8193" width="30.7109375" style="4" customWidth="1"/>
    <col min="8194" max="8196" width="15.42578125" style="4" customWidth="1"/>
    <col min="8197" max="8197" width="39" style="4" customWidth="1"/>
    <col min="8198" max="8448" width="9.140625" style="4"/>
    <col min="8449" max="8449" width="30.7109375" style="4" customWidth="1"/>
    <col min="8450" max="8452" width="15.42578125" style="4" customWidth="1"/>
    <col min="8453" max="8453" width="39" style="4" customWidth="1"/>
    <col min="8454" max="8704" width="9.140625" style="4"/>
    <col min="8705" max="8705" width="30.7109375" style="4" customWidth="1"/>
    <col min="8706" max="8708" width="15.42578125" style="4" customWidth="1"/>
    <col min="8709" max="8709" width="39" style="4" customWidth="1"/>
    <col min="8710" max="8960" width="9.140625" style="4"/>
    <col min="8961" max="8961" width="30.7109375" style="4" customWidth="1"/>
    <col min="8962" max="8964" width="15.42578125" style="4" customWidth="1"/>
    <col min="8965" max="8965" width="39" style="4" customWidth="1"/>
    <col min="8966" max="9216" width="9.140625" style="4"/>
    <col min="9217" max="9217" width="30.7109375" style="4" customWidth="1"/>
    <col min="9218" max="9220" width="15.42578125" style="4" customWidth="1"/>
    <col min="9221" max="9221" width="39" style="4" customWidth="1"/>
    <col min="9222" max="9472" width="9.140625" style="4"/>
    <col min="9473" max="9473" width="30.7109375" style="4" customWidth="1"/>
    <col min="9474" max="9476" width="15.42578125" style="4" customWidth="1"/>
    <col min="9477" max="9477" width="39" style="4" customWidth="1"/>
    <col min="9478" max="9728" width="9.140625" style="4"/>
    <col min="9729" max="9729" width="30.7109375" style="4" customWidth="1"/>
    <col min="9730" max="9732" width="15.42578125" style="4" customWidth="1"/>
    <col min="9733" max="9733" width="39" style="4" customWidth="1"/>
    <col min="9734" max="9984" width="9.140625" style="4"/>
    <col min="9985" max="9985" width="30.7109375" style="4" customWidth="1"/>
    <col min="9986" max="9988" width="15.42578125" style="4" customWidth="1"/>
    <col min="9989" max="9989" width="39" style="4" customWidth="1"/>
    <col min="9990" max="10240" width="9.140625" style="4"/>
    <col min="10241" max="10241" width="30.7109375" style="4" customWidth="1"/>
    <col min="10242" max="10244" width="15.42578125" style="4" customWidth="1"/>
    <col min="10245" max="10245" width="39" style="4" customWidth="1"/>
    <col min="10246" max="10496" width="9.140625" style="4"/>
    <col min="10497" max="10497" width="30.7109375" style="4" customWidth="1"/>
    <col min="10498" max="10500" width="15.42578125" style="4" customWidth="1"/>
    <col min="10501" max="10501" width="39" style="4" customWidth="1"/>
    <col min="10502" max="10752" width="9.140625" style="4"/>
    <col min="10753" max="10753" width="30.7109375" style="4" customWidth="1"/>
    <col min="10754" max="10756" width="15.42578125" style="4" customWidth="1"/>
    <col min="10757" max="10757" width="39" style="4" customWidth="1"/>
    <col min="10758" max="11008" width="9.140625" style="4"/>
    <col min="11009" max="11009" width="30.7109375" style="4" customWidth="1"/>
    <col min="11010" max="11012" width="15.42578125" style="4" customWidth="1"/>
    <col min="11013" max="11013" width="39" style="4" customWidth="1"/>
    <col min="11014" max="11264" width="9.140625" style="4"/>
    <col min="11265" max="11265" width="30.7109375" style="4" customWidth="1"/>
    <col min="11266" max="11268" width="15.42578125" style="4" customWidth="1"/>
    <col min="11269" max="11269" width="39" style="4" customWidth="1"/>
    <col min="11270" max="11520" width="9.140625" style="4"/>
    <col min="11521" max="11521" width="30.7109375" style="4" customWidth="1"/>
    <col min="11522" max="11524" width="15.42578125" style="4" customWidth="1"/>
    <col min="11525" max="11525" width="39" style="4" customWidth="1"/>
    <col min="11526" max="11776" width="9.140625" style="4"/>
    <col min="11777" max="11777" width="30.7109375" style="4" customWidth="1"/>
    <col min="11778" max="11780" width="15.42578125" style="4" customWidth="1"/>
    <col min="11781" max="11781" width="39" style="4" customWidth="1"/>
    <col min="11782" max="12032" width="9.140625" style="4"/>
    <col min="12033" max="12033" width="30.7109375" style="4" customWidth="1"/>
    <col min="12034" max="12036" width="15.42578125" style="4" customWidth="1"/>
    <col min="12037" max="12037" width="39" style="4" customWidth="1"/>
    <col min="12038" max="12288" width="9.140625" style="4"/>
    <col min="12289" max="12289" width="30.7109375" style="4" customWidth="1"/>
    <col min="12290" max="12292" width="15.42578125" style="4" customWidth="1"/>
    <col min="12293" max="12293" width="39" style="4" customWidth="1"/>
    <col min="12294" max="12544" width="9.140625" style="4"/>
    <col min="12545" max="12545" width="30.7109375" style="4" customWidth="1"/>
    <col min="12546" max="12548" width="15.42578125" style="4" customWidth="1"/>
    <col min="12549" max="12549" width="39" style="4" customWidth="1"/>
    <col min="12550" max="12800" width="9.140625" style="4"/>
    <col min="12801" max="12801" width="30.7109375" style="4" customWidth="1"/>
    <col min="12802" max="12804" width="15.42578125" style="4" customWidth="1"/>
    <col min="12805" max="12805" width="39" style="4" customWidth="1"/>
    <col min="12806" max="13056" width="9.140625" style="4"/>
    <col min="13057" max="13057" width="30.7109375" style="4" customWidth="1"/>
    <col min="13058" max="13060" width="15.42578125" style="4" customWidth="1"/>
    <col min="13061" max="13061" width="39" style="4" customWidth="1"/>
    <col min="13062" max="13312" width="9.140625" style="4"/>
    <col min="13313" max="13313" width="30.7109375" style="4" customWidth="1"/>
    <col min="13314" max="13316" width="15.42578125" style="4" customWidth="1"/>
    <col min="13317" max="13317" width="39" style="4" customWidth="1"/>
    <col min="13318" max="13568" width="9.140625" style="4"/>
    <col min="13569" max="13569" width="30.7109375" style="4" customWidth="1"/>
    <col min="13570" max="13572" width="15.42578125" style="4" customWidth="1"/>
    <col min="13573" max="13573" width="39" style="4" customWidth="1"/>
    <col min="13574" max="13824" width="9.140625" style="4"/>
    <col min="13825" max="13825" width="30.7109375" style="4" customWidth="1"/>
    <col min="13826" max="13828" width="15.42578125" style="4" customWidth="1"/>
    <col min="13829" max="13829" width="39" style="4" customWidth="1"/>
    <col min="13830" max="14080" width="9.140625" style="4"/>
    <col min="14081" max="14081" width="30.7109375" style="4" customWidth="1"/>
    <col min="14082" max="14084" width="15.42578125" style="4" customWidth="1"/>
    <col min="14085" max="14085" width="39" style="4" customWidth="1"/>
    <col min="14086" max="14336" width="9.140625" style="4"/>
    <col min="14337" max="14337" width="30.7109375" style="4" customWidth="1"/>
    <col min="14338" max="14340" width="15.42578125" style="4" customWidth="1"/>
    <col min="14341" max="14341" width="39" style="4" customWidth="1"/>
    <col min="14342" max="14592" width="9.140625" style="4"/>
    <col min="14593" max="14593" width="30.7109375" style="4" customWidth="1"/>
    <col min="14594" max="14596" width="15.42578125" style="4" customWidth="1"/>
    <col min="14597" max="14597" width="39" style="4" customWidth="1"/>
    <col min="14598" max="14848" width="9.140625" style="4"/>
    <col min="14849" max="14849" width="30.7109375" style="4" customWidth="1"/>
    <col min="14850" max="14852" width="15.42578125" style="4" customWidth="1"/>
    <col min="14853" max="14853" width="39" style="4" customWidth="1"/>
    <col min="14854" max="15104" width="9.140625" style="4"/>
    <col min="15105" max="15105" width="30.7109375" style="4" customWidth="1"/>
    <col min="15106" max="15108" width="15.42578125" style="4" customWidth="1"/>
    <col min="15109" max="15109" width="39" style="4" customWidth="1"/>
    <col min="15110" max="15360" width="9.140625" style="4"/>
    <col min="15361" max="15361" width="30.7109375" style="4" customWidth="1"/>
    <col min="15362" max="15364" width="15.42578125" style="4" customWidth="1"/>
    <col min="15365" max="15365" width="39" style="4" customWidth="1"/>
    <col min="15366" max="15616" width="9.140625" style="4"/>
    <col min="15617" max="15617" width="30.7109375" style="4" customWidth="1"/>
    <col min="15618" max="15620" width="15.42578125" style="4" customWidth="1"/>
    <col min="15621" max="15621" width="39" style="4" customWidth="1"/>
    <col min="15622" max="15872" width="9.140625" style="4"/>
    <col min="15873" max="15873" width="30.7109375" style="4" customWidth="1"/>
    <col min="15874" max="15876" width="15.42578125" style="4" customWidth="1"/>
    <col min="15877" max="15877" width="39" style="4" customWidth="1"/>
    <col min="15878" max="16128" width="9.140625" style="4"/>
    <col min="16129" max="16129" width="30.7109375" style="4" customWidth="1"/>
    <col min="16130" max="16132" width="15.42578125" style="4" customWidth="1"/>
    <col min="16133" max="16133" width="39" style="4" customWidth="1"/>
    <col min="16134" max="16384" width="9.140625" style="4"/>
  </cols>
  <sheetData>
    <row r="1" spans="1:6" ht="12.75" customHeight="1" x14ac:dyDescent="0.2">
      <c r="A1" s="1"/>
      <c r="B1" s="2"/>
      <c r="C1" s="3"/>
      <c r="D1" s="3"/>
      <c r="E1" s="3"/>
    </row>
    <row r="2" spans="1:6" ht="12.75" customHeight="1" x14ac:dyDescent="0.2">
      <c r="E2" s="6" t="s">
        <v>0</v>
      </c>
    </row>
    <row r="3" spans="1:6" ht="12.75" customHeight="1" x14ac:dyDescent="0.25">
      <c r="C3" s="7" t="s">
        <v>1</v>
      </c>
    </row>
    <row r="4" spans="1:6" ht="15.75" x14ac:dyDescent="0.25">
      <c r="C4" s="7" t="s">
        <v>2</v>
      </c>
    </row>
    <row r="5" spans="1:6" ht="15.75" x14ac:dyDescent="0.25">
      <c r="C5" s="7" t="s">
        <v>3</v>
      </c>
    </row>
    <row r="6" spans="1:6" ht="15.75" x14ac:dyDescent="0.25">
      <c r="C6" s="7" t="s">
        <v>68</v>
      </c>
    </row>
    <row r="7" spans="1:6" ht="13.5" thickBot="1" x14ac:dyDescent="0.25"/>
    <row r="8" spans="1:6" ht="51" x14ac:dyDescent="0.2">
      <c r="A8" s="8" t="s">
        <v>4</v>
      </c>
      <c r="B8" s="9" t="s">
        <v>69</v>
      </c>
      <c r="C8" s="9" t="s">
        <v>70</v>
      </c>
      <c r="D8" s="9" t="s">
        <v>5</v>
      </c>
      <c r="E8" s="10" t="s">
        <v>6</v>
      </c>
    </row>
    <row r="9" spans="1:6" ht="42" customHeight="1" outlineLevel="1" x14ac:dyDescent="0.2">
      <c r="A9" s="11" t="s">
        <v>7</v>
      </c>
      <c r="B9" s="12">
        <v>4530</v>
      </c>
      <c r="C9" s="12">
        <v>1982.7</v>
      </c>
      <c r="D9" s="12">
        <f t="shared" ref="D9:D33" si="0">SUM(C9/B9*100)</f>
        <v>43.768211920529801</v>
      </c>
      <c r="E9" s="13" t="s">
        <v>8</v>
      </c>
      <c r="F9" s="14"/>
    </row>
    <row r="10" spans="1:6" ht="25.5" hidden="1" customHeight="1" outlineLevel="2" x14ac:dyDescent="0.2">
      <c r="A10" s="11" t="s">
        <v>9</v>
      </c>
      <c r="B10" s="12"/>
      <c r="C10" s="12"/>
      <c r="D10" s="12"/>
      <c r="E10" s="13"/>
    </row>
    <row r="11" spans="1:6" ht="42" customHeight="1" outlineLevel="2" x14ac:dyDescent="0.2">
      <c r="A11" s="11" t="s">
        <v>10</v>
      </c>
      <c r="B11" s="12">
        <f>25.1+411.2+15+5</f>
        <v>456.3</v>
      </c>
      <c r="C11" s="12">
        <v>208.8</v>
      </c>
      <c r="D11" s="12">
        <f t="shared" si="0"/>
        <v>45.759368836291912</v>
      </c>
      <c r="E11" s="15" t="s">
        <v>11</v>
      </c>
    </row>
    <row r="12" spans="1:6" ht="50.25" customHeight="1" outlineLevel="1" x14ac:dyDescent="0.2">
      <c r="A12" s="11" t="s">
        <v>12</v>
      </c>
      <c r="B12" s="12">
        <f>1357.3+124.1</f>
        <v>1481.3999999999999</v>
      </c>
      <c r="C12" s="12">
        <v>589.20000000000005</v>
      </c>
      <c r="D12" s="12">
        <f t="shared" si="0"/>
        <v>39.773187525313894</v>
      </c>
      <c r="E12" s="13" t="s">
        <v>13</v>
      </c>
    </row>
    <row r="13" spans="1:6" ht="14.25" hidden="1" outlineLevel="2" x14ac:dyDescent="0.2">
      <c r="A13" s="11" t="s">
        <v>9</v>
      </c>
      <c r="B13" s="12"/>
      <c r="C13" s="12"/>
      <c r="D13" s="12"/>
      <c r="E13" s="13"/>
    </row>
    <row r="14" spans="1:6" ht="51" customHeight="1" outlineLevel="2" x14ac:dyDescent="0.2">
      <c r="A14" s="11" t="s">
        <v>14</v>
      </c>
      <c r="B14" s="12">
        <v>84</v>
      </c>
      <c r="C14" s="12">
        <v>24.4</v>
      </c>
      <c r="D14" s="12">
        <f t="shared" si="0"/>
        <v>29.047619047619044</v>
      </c>
      <c r="E14" s="13" t="s">
        <v>15</v>
      </c>
    </row>
    <row r="15" spans="1:6" ht="12.75" hidden="1" customHeight="1" outlineLevel="2" x14ac:dyDescent="0.2">
      <c r="A15" s="11" t="s">
        <v>16</v>
      </c>
      <c r="B15" s="12">
        <v>30</v>
      </c>
      <c r="C15" s="12"/>
      <c r="D15" s="12">
        <f t="shared" si="0"/>
        <v>0</v>
      </c>
      <c r="E15" s="15" t="s">
        <v>17</v>
      </c>
    </row>
    <row r="16" spans="1:6" ht="0.75" hidden="1" customHeight="1" outlineLevel="2" x14ac:dyDescent="0.2">
      <c r="A16" s="11" t="s">
        <v>18</v>
      </c>
      <c r="B16" s="12"/>
      <c r="C16" s="12"/>
      <c r="D16" s="12"/>
      <c r="E16" s="13"/>
    </row>
    <row r="17" spans="1:5" ht="28.5" outlineLevel="2" x14ac:dyDescent="0.2">
      <c r="A17" s="11" t="s">
        <v>19</v>
      </c>
      <c r="B17" s="12">
        <f>42.1+28.3+3.3</f>
        <v>73.7</v>
      </c>
      <c r="C17" s="12">
        <v>38.6</v>
      </c>
      <c r="D17" s="12">
        <f t="shared" si="0"/>
        <v>52.374491180461327</v>
      </c>
      <c r="E17" s="13" t="s">
        <v>20</v>
      </c>
    </row>
    <row r="18" spans="1:5" ht="28.5" hidden="1" outlineLevel="2" x14ac:dyDescent="0.2">
      <c r="A18" s="11" t="s">
        <v>21</v>
      </c>
      <c r="B18" s="12"/>
      <c r="C18" s="12"/>
      <c r="D18" s="12"/>
      <c r="E18" s="13" t="s">
        <v>22</v>
      </c>
    </row>
    <row r="19" spans="1:5" ht="28.5" customHeight="1" outlineLevel="2" x14ac:dyDescent="0.2">
      <c r="A19" s="11" t="s">
        <v>23</v>
      </c>
      <c r="B19" s="12">
        <f>52.1+60</f>
        <v>112.1</v>
      </c>
      <c r="C19" s="12">
        <v>75.099999999999994</v>
      </c>
      <c r="D19" s="12">
        <f t="shared" si="0"/>
        <v>66.993755575379126</v>
      </c>
      <c r="E19" s="13" t="s">
        <v>24</v>
      </c>
    </row>
    <row r="20" spans="1:5" ht="52.5" customHeight="1" outlineLevel="2" x14ac:dyDescent="0.2">
      <c r="A20" s="11" t="s">
        <v>51</v>
      </c>
      <c r="B20" s="12">
        <f>34.8+180</f>
        <v>214.8</v>
      </c>
      <c r="C20" s="12">
        <v>0</v>
      </c>
      <c r="D20" s="12">
        <f t="shared" si="0"/>
        <v>0</v>
      </c>
      <c r="E20" s="13" t="s">
        <v>15</v>
      </c>
    </row>
    <row r="21" spans="1:5" ht="38.25" outlineLevel="2" x14ac:dyDescent="0.2">
      <c r="A21" s="11" t="s">
        <v>26</v>
      </c>
      <c r="B21" s="12">
        <v>62.1</v>
      </c>
      <c r="C21" s="12">
        <v>16.899999999999999</v>
      </c>
      <c r="D21" s="12">
        <f t="shared" si="0"/>
        <v>27.214170692431562</v>
      </c>
      <c r="E21" s="13" t="s">
        <v>15</v>
      </c>
    </row>
    <row r="22" spans="1:5" ht="28.5" hidden="1" outlineLevel="2" x14ac:dyDescent="0.2">
      <c r="A22" s="11" t="s">
        <v>23</v>
      </c>
      <c r="B22" s="12"/>
      <c r="C22" s="12"/>
      <c r="D22" s="12"/>
      <c r="E22" s="13"/>
    </row>
    <row r="23" spans="1:5" ht="57" hidden="1" outlineLevel="2" x14ac:dyDescent="0.2">
      <c r="A23" s="11" t="s">
        <v>27</v>
      </c>
      <c r="B23" s="12"/>
      <c r="C23" s="12"/>
      <c r="D23" s="12"/>
      <c r="E23" s="13"/>
    </row>
    <row r="24" spans="1:5" ht="45" customHeight="1" outlineLevel="2" x14ac:dyDescent="0.2">
      <c r="A24" s="11" t="s">
        <v>28</v>
      </c>
      <c r="B24" s="12">
        <f>7472.2-7253.2</f>
        <v>219</v>
      </c>
      <c r="C24" s="12"/>
      <c r="D24" s="12">
        <f t="shared" si="0"/>
        <v>0</v>
      </c>
      <c r="E24" s="13" t="s">
        <v>15</v>
      </c>
    </row>
    <row r="25" spans="1:5" ht="39.75" customHeight="1" outlineLevel="2" x14ac:dyDescent="0.2">
      <c r="A25" s="11" t="s">
        <v>29</v>
      </c>
      <c r="B25" s="12">
        <v>5.5</v>
      </c>
      <c r="C25" s="12">
        <v>1.6</v>
      </c>
      <c r="D25" s="12">
        <f t="shared" si="0"/>
        <v>29.090909090909093</v>
      </c>
      <c r="E25" s="13" t="s">
        <v>30</v>
      </c>
    </row>
    <row r="26" spans="1:5" ht="30.75" hidden="1" customHeight="1" outlineLevel="2" x14ac:dyDescent="0.2">
      <c r="A26" s="11" t="s">
        <v>28</v>
      </c>
      <c r="B26" s="12"/>
      <c r="C26" s="12"/>
      <c r="D26" s="12"/>
      <c r="E26" s="13"/>
    </row>
    <row r="27" spans="1:5" ht="45" hidden="1" customHeight="1" outlineLevel="2" x14ac:dyDescent="0.2">
      <c r="A27" s="11" t="s">
        <v>31</v>
      </c>
      <c r="B27" s="12"/>
      <c r="C27" s="12"/>
      <c r="D27" s="12"/>
      <c r="E27" s="13"/>
    </row>
    <row r="28" spans="1:5" ht="29.25" customHeight="1" outlineLevel="2" x14ac:dyDescent="0.2">
      <c r="A28" s="11" t="s">
        <v>32</v>
      </c>
      <c r="B28" s="12">
        <v>5.2</v>
      </c>
      <c r="C28" s="16">
        <v>0.6</v>
      </c>
      <c r="D28" s="12">
        <f t="shared" si="0"/>
        <v>11.538461538461538</v>
      </c>
      <c r="E28" s="13" t="s">
        <v>30</v>
      </c>
    </row>
    <row r="29" spans="1:5" ht="34.5" customHeight="1" outlineLevel="2" x14ac:dyDescent="0.2">
      <c r="A29" s="11" t="s">
        <v>33</v>
      </c>
      <c r="B29" s="12">
        <v>2.7</v>
      </c>
      <c r="C29" s="12">
        <v>5.0999999999999996</v>
      </c>
      <c r="D29" s="12">
        <f t="shared" si="0"/>
        <v>188.88888888888886</v>
      </c>
      <c r="E29" s="13" t="s">
        <v>30</v>
      </c>
    </row>
    <row r="30" spans="1:5" ht="100.5" hidden="1" customHeight="1" outlineLevel="2" x14ac:dyDescent="0.2">
      <c r="A30" s="11" t="s">
        <v>34</v>
      </c>
      <c r="B30" s="12"/>
      <c r="C30" s="12"/>
      <c r="D30" s="12" t="e">
        <f t="shared" si="0"/>
        <v>#DIV/0!</v>
      </c>
      <c r="E30" s="13"/>
    </row>
    <row r="31" spans="1:5" ht="38.25" outlineLevel="2" x14ac:dyDescent="0.2">
      <c r="A31" s="11" t="s">
        <v>35</v>
      </c>
      <c r="B31" s="12">
        <v>140</v>
      </c>
      <c r="C31" s="12">
        <v>87.7</v>
      </c>
      <c r="D31" s="12">
        <f t="shared" si="0"/>
        <v>62.642857142857146</v>
      </c>
      <c r="E31" s="13" t="s">
        <v>15</v>
      </c>
    </row>
    <row r="32" spans="1:5" ht="42.75" outlineLevel="2" x14ac:dyDescent="0.2">
      <c r="A32" s="11" t="s">
        <v>36</v>
      </c>
      <c r="B32" s="12">
        <v>55.4</v>
      </c>
      <c r="C32" s="12"/>
      <c r="D32" s="12">
        <f t="shared" si="0"/>
        <v>0</v>
      </c>
      <c r="E32" s="17" t="s">
        <v>37</v>
      </c>
    </row>
    <row r="33" spans="1:5" ht="15.75" outlineLevel="2" thickBot="1" x14ac:dyDescent="0.25">
      <c r="A33" s="18" t="s">
        <v>38</v>
      </c>
      <c r="B33" s="19">
        <f>SUM(B9:B32)</f>
        <v>7472.2</v>
      </c>
      <c r="C33" s="19">
        <f>SUM(C9:C32)</f>
        <v>3030.6999999999994</v>
      </c>
      <c r="D33" s="19">
        <f t="shared" si="0"/>
        <v>40.559674526913078</v>
      </c>
      <c r="E33" s="20"/>
    </row>
    <row r="34" spans="1:5" outlineLevel="2" x14ac:dyDescent="0.2"/>
    <row r="35" spans="1:5" outlineLevel="2" x14ac:dyDescent="0.2">
      <c r="C35" s="21"/>
    </row>
    <row r="36" spans="1:5" outlineLevel="2" x14ac:dyDescent="0.2"/>
    <row r="37" spans="1:5" outlineLevel="2" x14ac:dyDescent="0.2"/>
    <row r="38" spans="1:5" outlineLevel="2" x14ac:dyDescent="0.2"/>
    <row r="39" spans="1:5" outlineLevel="2" x14ac:dyDescent="0.2"/>
    <row r="40" spans="1:5" outlineLevel="2" x14ac:dyDescent="0.2"/>
    <row r="41" spans="1:5" outlineLevel="1" x14ac:dyDescent="0.2"/>
    <row r="42" spans="1:5" ht="56.25" customHeight="1" outlineLevel="2" x14ac:dyDescent="0.2"/>
    <row r="43" spans="1:5" outlineLevel="2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51" sqref="A51"/>
    </sheetView>
  </sheetViews>
  <sheetFormatPr defaultRowHeight="15" outlineLevelRow="2" x14ac:dyDescent="0.25"/>
  <cols>
    <col min="1" max="1" width="38.140625" style="37" customWidth="1"/>
    <col min="2" max="2" width="13.7109375" customWidth="1"/>
    <col min="3" max="3" width="12.140625" customWidth="1"/>
    <col min="4" max="4" width="12.85546875" customWidth="1"/>
    <col min="5" max="5" width="51.28515625" style="37" customWidth="1"/>
    <col min="8" max="8" width="10.42578125" customWidth="1"/>
    <col min="257" max="257" width="38.140625" customWidth="1"/>
    <col min="258" max="258" width="13.7109375" customWidth="1"/>
    <col min="259" max="259" width="12.140625" customWidth="1"/>
    <col min="260" max="260" width="12.85546875" customWidth="1"/>
    <col min="261" max="261" width="51.28515625" customWidth="1"/>
    <col min="264" max="264" width="10.42578125" customWidth="1"/>
    <col min="513" max="513" width="38.140625" customWidth="1"/>
    <col min="514" max="514" width="13.7109375" customWidth="1"/>
    <col min="515" max="515" width="12.140625" customWidth="1"/>
    <col min="516" max="516" width="12.85546875" customWidth="1"/>
    <col min="517" max="517" width="51.28515625" customWidth="1"/>
    <col min="520" max="520" width="10.42578125" customWidth="1"/>
    <col min="769" max="769" width="38.140625" customWidth="1"/>
    <col min="770" max="770" width="13.7109375" customWidth="1"/>
    <col min="771" max="771" width="12.140625" customWidth="1"/>
    <col min="772" max="772" width="12.85546875" customWidth="1"/>
    <col min="773" max="773" width="51.28515625" customWidth="1"/>
    <col min="776" max="776" width="10.42578125" customWidth="1"/>
    <col min="1025" max="1025" width="38.140625" customWidth="1"/>
    <col min="1026" max="1026" width="13.7109375" customWidth="1"/>
    <col min="1027" max="1027" width="12.140625" customWidth="1"/>
    <col min="1028" max="1028" width="12.85546875" customWidth="1"/>
    <col min="1029" max="1029" width="51.28515625" customWidth="1"/>
    <col min="1032" max="1032" width="10.42578125" customWidth="1"/>
    <col min="1281" max="1281" width="38.140625" customWidth="1"/>
    <col min="1282" max="1282" width="13.7109375" customWidth="1"/>
    <col min="1283" max="1283" width="12.140625" customWidth="1"/>
    <col min="1284" max="1284" width="12.85546875" customWidth="1"/>
    <col min="1285" max="1285" width="51.28515625" customWidth="1"/>
    <col min="1288" max="1288" width="10.42578125" customWidth="1"/>
    <col min="1537" max="1537" width="38.140625" customWidth="1"/>
    <col min="1538" max="1538" width="13.7109375" customWidth="1"/>
    <col min="1539" max="1539" width="12.140625" customWidth="1"/>
    <col min="1540" max="1540" width="12.85546875" customWidth="1"/>
    <col min="1541" max="1541" width="51.28515625" customWidth="1"/>
    <col min="1544" max="1544" width="10.42578125" customWidth="1"/>
    <col min="1793" max="1793" width="38.140625" customWidth="1"/>
    <col min="1794" max="1794" width="13.7109375" customWidth="1"/>
    <col min="1795" max="1795" width="12.140625" customWidth="1"/>
    <col min="1796" max="1796" width="12.85546875" customWidth="1"/>
    <col min="1797" max="1797" width="51.28515625" customWidth="1"/>
    <col min="1800" max="1800" width="10.42578125" customWidth="1"/>
    <col min="2049" max="2049" width="38.140625" customWidth="1"/>
    <col min="2050" max="2050" width="13.7109375" customWidth="1"/>
    <col min="2051" max="2051" width="12.140625" customWidth="1"/>
    <col min="2052" max="2052" width="12.85546875" customWidth="1"/>
    <col min="2053" max="2053" width="51.28515625" customWidth="1"/>
    <col min="2056" max="2056" width="10.42578125" customWidth="1"/>
    <col min="2305" max="2305" width="38.140625" customWidth="1"/>
    <col min="2306" max="2306" width="13.7109375" customWidth="1"/>
    <col min="2307" max="2307" width="12.140625" customWidth="1"/>
    <col min="2308" max="2308" width="12.85546875" customWidth="1"/>
    <col min="2309" max="2309" width="51.28515625" customWidth="1"/>
    <col min="2312" max="2312" width="10.42578125" customWidth="1"/>
    <col min="2561" max="2561" width="38.140625" customWidth="1"/>
    <col min="2562" max="2562" width="13.7109375" customWidth="1"/>
    <col min="2563" max="2563" width="12.140625" customWidth="1"/>
    <col min="2564" max="2564" width="12.85546875" customWidth="1"/>
    <col min="2565" max="2565" width="51.28515625" customWidth="1"/>
    <col min="2568" max="2568" width="10.42578125" customWidth="1"/>
    <col min="2817" max="2817" width="38.140625" customWidth="1"/>
    <col min="2818" max="2818" width="13.7109375" customWidth="1"/>
    <col min="2819" max="2819" width="12.140625" customWidth="1"/>
    <col min="2820" max="2820" width="12.85546875" customWidth="1"/>
    <col min="2821" max="2821" width="51.28515625" customWidth="1"/>
    <col min="2824" max="2824" width="10.42578125" customWidth="1"/>
    <col min="3073" max="3073" width="38.140625" customWidth="1"/>
    <col min="3074" max="3074" width="13.7109375" customWidth="1"/>
    <col min="3075" max="3075" width="12.140625" customWidth="1"/>
    <col min="3076" max="3076" width="12.85546875" customWidth="1"/>
    <col min="3077" max="3077" width="51.28515625" customWidth="1"/>
    <col min="3080" max="3080" width="10.42578125" customWidth="1"/>
    <col min="3329" max="3329" width="38.140625" customWidth="1"/>
    <col min="3330" max="3330" width="13.7109375" customWidth="1"/>
    <col min="3331" max="3331" width="12.140625" customWidth="1"/>
    <col min="3332" max="3332" width="12.85546875" customWidth="1"/>
    <col min="3333" max="3333" width="51.28515625" customWidth="1"/>
    <col min="3336" max="3336" width="10.42578125" customWidth="1"/>
    <col min="3585" max="3585" width="38.140625" customWidth="1"/>
    <col min="3586" max="3586" width="13.7109375" customWidth="1"/>
    <col min="3587" max="3587" width="12.140625" customWidth="1"/>
    <col min="3588" max="3588" width="12.85546875" customWidth="1"/>
    <col min="3589" max="3589" width="51.28515625" customWidth="1"/>
    <col min="3592" max="3592" width="10.42578125" customWidth="1"/>
    <col min="3841" max="3841" width="38.140625" customWidth="1"/>
    <col min="3842" max="3842" width="13.7109375" customWidth="1"/>
    <col min="3843" max="3843" width="12.140625" customWidth="1"/>
    <col min="3844" max="3844" width="12.85546875" customWidth="1"/>
    <col min="3845" max="3845" width="51.28515625" customWidth="1"/>
    <col min="3848" max="3848" width="10.42578125" customWidth="1"/>
    <col min="4097" max="4097" width="38.140625" customWidth="1"/>
    <col min="4098" max="4098" width="13.7109375" customWidth="1"/>
    <col min="4099" max="4099" width="12.140625" customWidth="1"/>
    <col min="4100" max="4100" width="12.85546875" customWidth="1"/>
    <col min="4101" max="4101" width="51.28515625" customWidth="1"/>
    <col min="4104" max="4104" width="10.42578125" customWidth="1"/>
    <col min="4353" max="4353" width="38.140625" customWidth="1"/>
    <col min="4354" max="4354" width="13.7109375" customWidth="1"/>
    <col min="4355" max="4355" width="12.140625" customWidth="1"/>
    <col min="4356" max="4356" width="12.85546875" customWidth="1"/>
    <col min="4357" max="4357" width="51.28515625" customWidth="1"/>
    <col min="4360" max="4360" width="10.42578125" customWidth="1"/>
    <col min="4609" max="4609" width="38.140625" customWidth="1"/>
    <col min="4610" max="4610" width="13.7109375" customWidth="1"/>
    <col min="4611" max="4611" width="12.140625" customWidth="1"/>
    <col min="4612" max="4612" width="12.85546875" customWidth="1"/>
    <col min="4613" max="4613" width="51.28515625" customWidth="1"/>
    <col min="4616" max="4616" width="10.42578125" customWidth="1"/>
    <col min="4865" max="4865" width="38.140625" customWidth="1"/>
    <col min="4866" max="4866" width="13.7109375" customWidth="1"/>
    <col min="4867" max="4867" width="12.140625" customWidth="1"/>
    <col min="4868" max="4868" width="12.85546875" customWidth="1"/>
    <col min="4869" max="4869" width="51.28515625" customWidth="1"/>
    <col min="4872" max="4872" width="10.42578125" customWidth="1"/>
    <col min="5121" max="5121" width="38.140625" customWidth="1"/>
    <col min="5122" max="5122" width="13.7109375" customWidth="1"/>
    <col min="5123" max="5123" width="12.140625" customWidth="1"/>
    <col min="5124" max="5124" width="12.85546875" customWidth="1"/>
    <col min="5125" max="5125" width="51.28515625" customWidth="1"/>
    <col min="5128" max="5128" width="10.42578125" customWidth="1"/>
    <col min="5377" max="5377" width="38.140625" customWidth="1"/>
    <col min="5378" max="5378" width="13.7109375" customWidth="1"/>
    <col min="5379" max="5379" width="12.140625" customWidth="1"/>
    <col min="5380" max="5380" width="12.85546875" customWidth="1"/>
    <col min="5381" max="5381" width="51.28515625" customWidth="1"/>
    <col min="5384" max="5384" width="10.42578125" customWidth="1"/>
    <col min="5633" max="5633" width="38.140625" customWidth="1"/>
    <col min="5634" max="5634" width="13.7109375" customWidth="1"/>
    <col min="5635" max="5635" width="12.140625" customWidth="1"/>
    <col min="5636" max="5636" width="12.85546875" customWidth="1"/>
    <col min="5637" max="5637" width="51.28515625" customWidth="1"/>
    <col min="5640" max="5640" width="10.42578125" customWidth="1"/>
    <col min="5889" max="5889" width="38.140625" customWidth="1"/>
    <col min="5890" max="5890" width="13.7109375" customWidth="1"/>
    <col min="5891" max="5891" width="12.140625" customWidth="1"/>
    <col min="5892" max="5892" width="12.85546875" customWidth="1"/>
    <col min="5893" max="5893" width="51.28515625" customWidth="1"/>
    <col min="5896" max="5896" width="10.42578125" customWidth="1"/>
    <col min="6145" max="6145" width="38.140625" customWidth="1"/>
    <col min="6146" max="6146" width="13.7109375" customWidth="1"/>
    <col min="6147" max="6147" width="12.140625" customWidth="1"/>
    <col min="6148" max="6148" width="12.85546875" customWidth="1"/>
    <col min="6149" max="6149" width="51.28515625" customWidth="1"/>
    <col min="6152" max="6152" width="10.42578125" customWidth="1"/>
    <col min="6401" max="6401" width="38.140625" customWidth="1"/>
    <col min="6402" max="6402" width="13.7109375" customWidth="1"/>
    <col min="6403" max="6403" width="12.140625" customWidth="1"/>
    <col min="6404" max="6404" width="12.85546875" customWidth="1"/>
    <col min="6405" max="6405" width="51.28515625" customWidth="1"/>
    <col min="6408" max="6408" width="10.42578125" customWidth="1"/>
    <col min="6657" max="6657" width="38.140625" customWidth="1"/>
    <col min="6658" max="6658" width="13.7109375" customWidth="1"/>
    <col min="6659" max="6659" width="12.140625" customWidth="1"/>
    <col min="6660" max="6660" width="12.85546875" customWidth="1"/>
    <col min="6661" max="6661" width="51.28515625" customWidth="1"/>
    <col min="6664" max="6664" width="10.42578125" customWidth="1"/>
    <col min="6913" max="6913" width="38.140625" customWidth="1"/>
    <col min="6914" max="6914" width="13.7109375" customWidth="1"/>
    <col min="6915" max="6915" width="12.140625" customWidth="1"/>
    <col min="6916" max="6916" width="12.85546875" customWidth="1"/>
    <col min="6917" max="6917" width="51.28515625" customWidth="1"/>
    <col min="6920" max="6920" width="10.42578125" customWidth="1"/>
    <col min="7169" max="7169" width="38.140625" customWidth="1"/>
    <col min="7170" max="7170" width="13.7109375" customWidth="1"/>
    <col min="7171" max="7171" width="12.140625" customWidth="1"/>
    <col min="7172" max="7172" width="12.85546875" customWidth="1"/>
    <col min="7173" max="7173" width="51.28515625" customWidth="1"/>
    <col min="7176" max="7176" width="10.42578125" customWidth="1"/>
    <col min="7425" max="7425" width="38.140625" customWidth="1"/>
    <col min="7426" max="7426" width="13.7109375" customWidth="1"/>
    <col min="7427" max="7427" width="12.140625" customWidth="1"/>
    <col min="7428" max="7428" width="12.85546875" customWidth="1"/>
    <col min="7429" max="7429" width="51.28515625" customWidth="1"/>
    <col min="7432" max="7432" width="10.42578125" customWidth="1"/>
    <col min="7681" max="7681" width="38.140625" customWidth="1"/>
    <col min="7682" max="7682" width="13.7109375" customWidth="1"/>
    <col min="7683" max="7683" width="12.140625" customWidth="1"/>
    <col min="7684" max="7684" width="12.85546875" customWidth="1"/>
    <col min="7685" max="7685" width="51.28515625" customWidth="1"/>
    <col min="7688" max="7688" width="10.42578125" customWidth="1"/>
    <col min="7937" max="7937" width="38.140625" customWidth="1"/>
    <col min="7938" max="7938" width="13.7109375" customWidth="1"/>
    <col min="7939" max="7939" width="12.140625" customWidth="1"/>
    <col min="7940" max="7940" width="12.85546875" customWidth="1"/>
    <col min="7941" max="7941" width="51.28515625" customWidth="1"/>
    <col min="7944" max="7944" width="10.42578125" customWidth="1"/>
    <col min="8193" max="8193" width="38.140625" customWidth="1"/>
    <col min="8194" max="8194" width="13.7109375" customWidth="1"/>
    <col min="8195" max="8195" width="12.140625" customWidth="1"/>
    <col min="8196" max="8196" width="12.85546875" customWidth="1"/>
    <col min="8197" max="8197" width="51.28515625" customWidth="1"/>
    <col min="8200" max="8200" width="10.42578125" customWidth="1"/>
    <col min="8449" max="8449" width="38.140625" customWidth="1"/>
    <col min="8450" max="8450" width="13.7109375" customWidth="1"/>
    <col min="8451" max="8451" width="12.140625" customWidth="1"/>
    <col min="8452" max="8452" width="12.85546875" customWidth="1"/>
    <col min="8453" max="8453" width="51.28515625" customWidth="1"/>
    <col min="8456" max="8456" width="10.42578125" customWidth="1"/>
    <col min="8705" max="8705" width="38.140625" customWidth="1"/>
    <col min="8706" max="8706" width="13.7109375" customWidth="1"/>
    <col min="8707" max="8707" width="12.140625" customWidth="1"/>
    <col min="8708" max="8708" width="12.85546875" customWidth="1"/>
    <col min="8709" max="8709" width="51.28515625" customWidth="1"/>
    <col min="8712" max="8712" width="10.42578125" customWidth="1"/>
    <col min="8961" max="8961" width="38.140625" customWidth="1"/>
    <col min="8962" max="8962" width="13.7109375" customWidth="1"/>
    <col min="8963" max="8963" width="12.140625" customWidth="1"/>
    <col min="8964" max="8964" width="12.85546875" customWidth="1"/>
    <col min="8965" max="8965" width="51.28515625" customWidth="1"/>
    <col min="8968" max="8968" width="10.42578125" customWidth="1"/>
    <col min="9217" max="9217" width="38.140625" customWidth="1"/>
    <col min="9218" max="9218" width="13.7109375" customWidth="1"/>
    <col min="9219" max="9219" width="12.140625" customWidth="1"/>
    <col min="9220" max="9220" width="12.85546875" customWidth="1"/>
    <col min="9221" max="9221" width="51.28515625" customWidth="1"/>
    <col min="9224" max="9224" width="10.42578125" customWidth="1"/>
    <col min="9473" max="9473" width="38.140625" customWidth="1"/>
    <col min="9474" max="9474" width="13.7109375" customWidth="1"/>
    <col min="9475" max="9475" width="12.140625" customWidth="1"/>
    <col min="9476" max="9476" width="12.85546875" customWidth="1"/>
    <col min="9477" max="9477" width="51.28515625" customWidth="1"/>
    <col min="9480" max="9480" width="10.42578125" customWidth="1"/>
    <col min="9729" max="9729" width="38.140625" customWidth="1"/>
    <col min="9730" max="9730" width="13.7109375" customWidth="1"/>
    <col min="9731" max="9731" width="12.140625" customWidth="1"/>
    <col min="9732" max="9732" width="12.85546875" customWidth="1"/>
    <col min="9733" max="9733" width="51.28515625" customWidth="1"/>
    <col min="9736" max="9736" width="10.42578125" customWidth="1"/>
    <col min="9985" max="9985" width="38.140625" customWidth="1"/>
    <col min="9986" max="9986" width="13.7109375" customWidth="1"/>
    <col min="9987" max="9987" width="12.140625" customWidth="1"/>
    <col min="9988" max="9988" width="12.85546875" customWidth="1"/>
    <col min="9989" max="9989" width="51.28515625" customWidth="1"/>
    <col min="9992" max="9992" width="10.42578125" customWidth="1"/>
    <col min="10241" max="10241" width="38.140625" customWidth="1"/>
    <col min="10242" max="10242" width="13.7109375" customWidth="1"/>
    <col min="10243" max="10243" width="12.140625" customWidth="1"/>
    <col min="10244" max="10244" width="12.85546875" customWidth="1"/>
    <col min="10245" max="10245" width="51.28515625" customWidth="1"/>
    <col min="10248" max="10248" width="10.42578125" customWidth="1"/>
    <col min="10497" max="10497" width="38.140625" customWidth="1"/>
    <col min="10498" max="10498" width="13.7109375" customWidth="1"/>
    <col min="10499" max="10499" width="12.140625" customWidth="1"/>
    <col min="10500" max="10500" width="12.85546875" customWidth="1"/>
    <col min="10501" max="10501" width="51.28515625" customWidth="1"/>
    <col min="10504" max="10504" width="10.42578125" customWidth="1"/>
    <col min="10753" max="10753" width="38.140625" customWidth="1"/>
    <col min="10754" max="10754" width="13.7109375" customWidth="1"/>
    <col min="10755" max="10755" width="12.140625" customWidth="1"/>
    <col min="10756" max="10756" width="12.85546875" customWidth="1"/>
    <col min="10757" max="10757" width="51.28515625" customWidth="1"/>
    <col min="10760" max="10760" width="10.42578125" customWidth="1"/>
    <col min="11009" max="11009" width="38.140625" customWidth="1"/>
    <col min="11010" max="11010" width="13.7109375" customWidth="1"/>
    <col min="11011" max="11011" width="12.140625" customWidth="1"/>
    <col min="11012" max="11012" width="12.85546875" customWidth="1"/>
    <col min="11013" max="11013" width="51.28515625" customWidth="1"/>
    <col min="11016" max="11016" width="10.42578125" customWidth="1"/>
    <col min="11265" max="11265" width="38.140625" customWidth="1"/>
    <col min="11266" max="11266" width="13.7109375" customWidth="1"/>
    <col min="11267" max="11267" width="12.140625" customWidth="1"/>
    <col min="11268" max="11268" width="12.85546875" customWidth="1"/>
    <col min="11269" max="11269" width="51.28515625" customWidth="1"/>
    <col min="11272" max="11272" width="10.42578125" customWidth="1"/>
    <col min="11521" max="11521" width="38.140625" customWidth="1"/>
    <col min="11522" max="11522" width="13.7109375" customWidth="1"/>
    <col min="11523" max="11523" width="12.140625" customWidth="1"/>
    <col min="11524" max="11524" width="12.85546875" customWidth="1"/>
    <col min="11525" max="11525" width="51.28515625" customWidth="1"/>
    <col min="11528" max="11528" width="10.42578125" customWidth="1"/>
    <col min="11777" max="11777" width="38.140625" customWidth="1"/>
    <col min="11778" max="11778" width="13.7109375" customWidth="1"/>
    <col min="11779" max="11779" width="12.140625" customWidth="1"/>
    <col min="11780" max="11780" width="12.85546875" customWidth="1"/>
    <col min="11781" max="11781" width="51.28515625" customWidth="1"/>
    <col min="11784" max="11784" width="10.42578125" customWidth="1"/>
    <col min="12033" max="12033" width="38.140625" customWidth="1"/>
    <col min="12034" max="12034" width="13.7109375" customWidth="1"/>
    <col min="12035" max="12035" width="12.140625" customWidth="1"/>
    <col min="12036" max="12036" width="12.85546875" customWidth="1"/>
    <col min="12037" max="12037" width="51.28515625" customWidth="1"/>
    <col min="12040" max="12040" width="10.42578125" customWidth="1"/>
    <col min="12289" max="12289" width="38.140625" customWidth="1"/>
    <col min="12290" max="12290" width="13.7109375" customWidth="1"/>
    <col min="12291" max="12291" width="12.140625" customWidth="1"/>
    <col min="12292" max="12292" width="12.85546875" customWidth="1"/>
    <col min="12293" max="12293" width="51.28515625" customWidth="1"/>
    <col min="12296" max="12296" width="10.42578125" customWidth="1"/>
    <col min="12545" max="12545" width="38.140625" customWidth="1"/>
    <col min="12546" max="12546" width="13.7109375" customWidth="1"/>
    <col min="12547" max="12547" width="12.140625" customWidth="1"/>
    <col min="12548" max="12548" width="12.85546875" customWidth="1"/>
    <col min="12549" max="12549" width="51.28515625" customWidth="1"/>
    <col min="12552" max="12552" width="10.42578125" customWidth="1"/>
    <col min="12801" max="12801" width="38.140625" customWidth="1"/>
    <col min="12802" max="12802" width="13.7109375" customWidth="1"/>
    <col min="12803" max="12803" width="12.140625" customWidth="1"/>
    <col min="12804" max="12804" width="12.85546875" customWidth="1"/>
    <col min="12805" max="12805" width="51.28515625" customWidth="1"/>
    <col min="12808" max="12808" width="10.42578125" customWidth="1"/>
    <col min="13057" max="13057" width="38.140625" customWidth="1"/>
    <col min="13058" max="13058" width="13.7109375" customWidth="1"/>
    <col min="13059" max="13059" width="12.140625" customWidth="1"/>
    <col min="13060" max="13060" width="12.85546875" customWidth="1"/>
    <col min="13061" max="13061" width="51.28515625" customWidth="1"/>
    <col min="13064" max="13064" width="10.42578125" customWidth="1"/>
    <col min="13313" max="13313" width="38.140625" customWidth="1"/>
    <col min="13314" max="13314" width="13.7109375" customWidth="1"/>
    <col min="13315" max="13315" width="12.140625" customWidth="1"/>
    <col min="13316" max="13316" width="12.85546875" customWidth="1"/>
    <col min="13317" max="13317" width="51.28515625" customWidth="1"/>
    <col min="13320" max="13320" width="10.42578125" customWidth="1"/>
    <col min="13569" max="13569" width="38.140625" customWidth="1"/>
    <col min="13570" max="13570" width="13.7109375" customWidth="1"/>
    <col min="13571" max="13571" width="12.140625" customWidth="1"/>
    <col min="13572" max="13572" width="12.85546875" customWidth="1"/>
    <col min="13573" max="13573" width="51.28515625" customWidth="1"/>
    <col min="13576" max="13576" width="10.42578125" customWidth="1"/>
    <col min="13825" max="13825" width="38.140625" customWidth="1"/>
    <col min="13826" max="13826" width="13.7109375" customWidth="1"/>
    <col min="13827" max="13827" width="12.140625" customWidth="1"/>
    <col min="13828" max="13828" width="12.85546875" customWidth="1"/>
    <col min="13829" max="13829" width="51.28515625" customWidth="1"/>
    <col min="13832" max="13832" width="10.42578125" customWidth="1"/>
    <col min="14081" max="14081" width="38.140625" customWidth="1"/>
    <col min="14082" max="14082" width="13.7109375" customWidth="1"/>
    <col min="14083" max="14083" width="12.140625" customWidth="1"/>
    <col min="14084" max="14084" width="12.85546875" customWidth="1"/>
    <col min="14085" max="14085" width="51.28515625" customWidth="1"/>
    <col min="14088" max="14088" width="10.42578125" customWidth="1"/>
    <col min="14337" max="14337" width="38.140625" customWidth="1"/>
    <col min="14338" max="14338" width="13.7109375" customWidth="1"/>
    <col min="14339" max="14339" width="12.140625" customWidth="1"/>
    <col min="14340" max="14340" width="12.85546875" customWidth="1"/>
    <col min="14341" max="14341" width="51.28515625" customWidth="1"/>
    <col min="14344" max="14344" width="10.42578125" customWidth="1"/>
    <col min="14593" max="14593" width="38.140625" customWidth="1"/>
    <col min="14594" max="14594" width="13.7109375" customWidth="1"/>
    <col min="14595" max="14595" width="12.140625" customWidth="1"/>
    <col min="14596" max="14596" width="12.85546875" customWidth="1"/>
    <col min="14597" max="14597" width="51.28515625" customWidth="1"/>
    <col min="14600" max="14600" width="10.42578125" customWidth="1"/>
    <col min="14849" max="14849" width="38.140625" customWidth="1"/>
    <col min="14850" max="14850" width="13.7109375" customWidth="1"/>
    <col min="14851" max="14851" width="12.140625" customWidth="1"/>
    <col min="14852" max="14852" width="12.85546875" customWidth="1"/>
    <col min="14853" max="14853" width="51.28515625" customWidth="1"/>
    <col min="14856" max="14856" width="10.42578125" customWidth="1"/>
    <col min="15105" max="15105" width="38.140625" customWidth="1"/>
    <col min="15106" max="15106" width="13.7109375" customWidth="1"/>
    <col min="15107" max="15107" width="12.140625" customWidth="1"/>
    <col min="15108" max="15108" width="12.85546875" customWidth="1"/>
    <col min="15109" max="15109" width="51.28515625" customWidth="1"/>
    <col min="15112" max="15112" width="10.42578125" customWidth="1"/>
    <col min="15361" max="15361" width="38.140625" customWidth="1"/>
    <col min="15362" max="15362" width="13.7109375" customWidth="1"/>
    <col min="15363" max="15363" width="12.140625" customWidth="1"/>
    <col min="15364" max="15364" width="12.85546875" customWidth="1"/>
    <col min="15365" max="15365" width="51.28515625" customWidth="1"/>
    <col min="15368" max="15368" width="10.42578125" customWidth="1"/>
    <col min="15617" max="15617" width="38.140625" customWidth="1"/>
    <col min="15618" max="15618" width="13.7109375" customWidth="1"/>
    <col min="15619" max="15619" width="12.140625" customWidth="1"/>
    <col min="15620" max="15620" width="12.85546875" customWidth="1"/>
    <col min="15621" max="15621" width="51.28515625" customWidth="1"/>
    <col min="15624" max="15624" width="10.42578125" customWidth="1"/>
    <col min="15873" max="15873" width="38.140625" customWidth="1"/>
    <col min="15874" max="15874" width="13.7109375" customWidth="1"/>
    <col min="15875" max="15875" width="12.140625" customWidth="1"/>
    <col min="15876" max="15876" width="12.85546875" customWidth="1"/>
    <col min="15877" max="15877" width="51.28515625" customWidth="1"/>
    <col min="15880" max="15880" width="10.42578125" customWidth="1"/>
    <col min="16129" max="16129" width="38.140625" customWidth="1"/>
    <col min="16130" max="16130" width="13.7109375" customWidth="1"/>
    <col min="16131" max="16131" width="12.140625" customWidth="1"/>
    <col min="16132" max="16132" width="12.85546875" customWidth="1"/>
    <col min="16133" max="16133" width="51.28515625" customWidth="1"/>
    <col min="16136" max="16136" width="10.42578125" customWidth="1"/>
  </cols>
  <sheetData>
    <row r="1" spans="1:5" s="4" customFormat="1" ht="12.75" customHeight="1" x14ac:dyDescent="0.2">
      <c r="A1" s="22"/>
      <c r="B1" s="2"/>
      <c r="C1" s="3"/>
      <c r="D1" s="3"/>
      <c r="E1" s="23"/>
    </row>
    <row r="2" spans="1:5" s="4" customFormat="1" ht="12.75" customHeight="1" x14ac:dyDescent="0.2">
      <c r="A2" s="24"/>
      <c r="E2" s="25" t="s">
        <v>39</v>
      </c>
    </row>
    <row r="3" spans="1:5" s="4" customFormat="1" ht="17.25" customHeight="1" x14ac:dyDescent="0.25">
      <c r="A3" s="24"/>
      <c r="C3" s="7" t="s">
        <v>1</v>
      </c>
      <c r="E3" s="24"/>
    </row>
    <row r="4" spans="1:5" s="4" customFormat="1" ht="15.75" x14ac:dyDescent="0.25">
      <c r="A4" s="24"/>
      <c r="C4" s="7" t="s">
        <v>2</v>
      </c>
      <c r="E4" s="24"/>
    </row>
    <row r="5" spans="1:5" s="4" customFormat="1" ht="15.75" x14ac:dyDescent="0.25">
      <c r="A5" s="24"/>
      <c r="C5" s="7" t="s">
        <v>40</v>
      </c>
      <c r="E5" s="24"/>
    </row>
    <row r="6" spans="1:5" s="4" customFormat="1" ht="15.75" x14ac:dyDescent="0.25">
      <c r="A6" s="24"/>
      <c r="C6" s="7" t="s">
        <v>71</v>
      </c>
      <c r="E6" s="24"/>
    </row>
    <row r="7" spans="1:5" s="4" customFormat="1" ht="13.5" thickBot="1" x14ac:dyDescent="0.25">
      <c r="A7" s="24"/>
      <c r="E7" s="24"/>
    </row>
    <row r="8" spans="1:5" s="4" customFormat="1" ht="51" x14ac:dyDescent="0.2">
      <c r="A8" s="8" t="s">
        <v>4</v>
      </c>
      <c r="B8" s="9" t="s">
        <v>69</v>
      </c>
      <c r="C8" s="9" t="s">
        <v>72</v>
      </c>
      <c r="D8" s="9" t="s">
        <v>5</v>
      </c>
      <c r="E8" s="10" t="s">
        <v>6</v>
      </c>
    </row>
    <row r="9" spans="1:5" s="4" customFormat="1" ht="30" outlineLevel="1" x14ac:dyDescent="0.2">
      <c r="A9" s="26" t="s">
        <v>41</v>
      </c>
      <c r="B9" s="27">
        <f>SUM(B10:B11)</f>
        <v>1571.9</v>
      </c>
      <c r="C9" s="27">
        <f>SUM(C10:C11)</f>
        <v>786.8</v>
      </c>
      <c r="D9" s="27">
        <f t="shared" ref="D9:D43" si="0">SUM(C9/B9*100)</f>
        <v>50.054074686684899</v>
      </c>
      <c r="E9" s="28"/>
    </row>
    <row r="10" spans="1:5" s="4" customFormat="1" ht="28.5" outlineLevel="2" x14ac:dyDescent="0.2">
      <c r="A10" s="11" t="s">
        <v>7</v>
      </c>
      <c r="B10" s="29">
        <v>1207.8</v>
      </c>
      <c r="C10" s="29">
        <v>604.4</v>
      </c>
      <c r="D10" s="12">
        <f t="shared" si="0"/>
        <v>50.041397582381187</v>
      </c>
      <c r="E10" s="30" t="s">
        <v>8</v>
      </c>
    </row>
    <row r="11" spans="1:5" s="4" customFormat="1" ht="30.75" customHeight="1" outlineLevel="2" x14ac:dyDescent="0.2">
      <c r="A11" s="11" t="s">
        <v>12</v>
      </c>
      <c r="B11" s="29">
        <v>364.1</v>
      </c>
      <c r="C11" s="29">
        <v>182.4</v>
      </c>
      <c r="D11" s="12">
        <f t="shared" si="0"/>
        <v>50.096127437517168</v>
      </c>
      <c r="E11" s="30" t="s">
        <v>42</v>
      </c>
    </row>
    <row r="12" spans="1:5" s="4" customFormat="1" outlineLevel="1" x14ac:dyDescent="0.2">
      <c r="A12" s="26" t="s">
        <v>43</v>
      </c>
      <c r="B12" s="27">
        <f>SUM(B13:B42)</f>
        <v>20844.800000000003</v>
      </c>
      <c r="C12" s="27">
        <f>SUM(C13:C42)</f>
        <v>9544.8000000000011</v>
      </c>
      <c r="D12" s="27">
        <f t="shared" si="0"/>
        <v>45.789837273564629</v>
      </c>
      <c r="E12" s="28"/>
    </row>
    <row r="13" spans="1:5" s="4" customFormat="1" ht="28.5" outlineLevel="2" x14ac:dyDescent="0.2">
      <c r="A13" s="11" t="s">
        <v>7</v>
      </c>
      <c r="B13" s="12">
        <f>8846.2-1207.8</f>
        <v>7638.4000000000005</v>
      </c>
      <c r="C13" s="12">
        <v>3506.7</v>
      </c>
      <c r="D13" s="12">
        <f t="shared" si="0"/>
        <v>45.908829074151647</v>
      </c>
      <c r="E13" s="30" t="s">
        <v>8</v>
      </c>
    </row>
    <row r="14" spans="1:5" s="4" customFormat="1" ht="20.25" hidden="1" customHeight="1" outlineLevel="2" x14ac:dyDescent="0.2">
      <c r="A14" s="11" t="s">
        <v>44</v>
      </c>
      <c r="B14" s="12"/>
      <c r="C14" s="12"/>
      <c r="D14" s="12" t="e">
        <f t="shared" si="0"/>
        <v>#DIV/0!</v>
      </c>
      <c r="E14" s="30"/>
    </row>
    <row r="15" spans="1:5" s="4" customFormat="1" ht="12.75" hidden="1" customHeight="1" outlineLevel="2" x14ac:dyDescent="0.2">
      <c r="A15" s="11" t="s">
        <v>9</v>
      </c>
      <c r="B15" s="12"/>
      <c r="C15" s="12"/>
      <c r="D15" s="12" t="e">
        <f t="shared" si="0"/>
        <v>#DIV/0!</v>
      </c>
      <c r="E15" s="30"/>
    </row>
    <row r="16" spans="1:5" s="4" customFormat="1" ht="0.75" hidden="1" customHeight="1" outlineLevel="2" x14ac:dyDescent="0.2">
      <c r="A16" s="11" t="s">
        <v>45</v>
      </c>
      <c r="B16" s="12"/>
      <c r="C16" s="12"/>
      <c r="D16" s="12"/>
      <c r="E16" s="30"/>
    </row>
    <row r="17" spans="1:5" s="4" customFormat="1" ht="28.5" outlineLevel="2" x14ac:dyDescent="0.2">
      <c r="A17" s="11" t="s">
        <v>12</v>
      </c>
      <c r="B17" s="12">
        <f>2671.8-364.1+225.5</f>
        <v>2533.2000000000003</v>
      </c>
      <c r="C17" s="12">
        <v>1663.8</v>
      </c>
      <c r="D17" s="12">
        <f t="shared" si="0"/>
        <v>65.679772619611555</v>
      </c>
      <c r="E17" s="30" t="s">
        <v>42</v>
      </c>
    </row>
    <row r="18" spans="1:5" s="4" customFormat="1" ht="27" customHeight="1" outlineLevel="2" x14ac:dyDescent="0.2">
      <c r="A18" s="11" t="s">
        <v>46</v>
      </c>
      <c r="B18" s="12">
        <f>2+40+747.5+20+40</f>
        <v>849.5</v>
      </c>
      <c r="C18" s="12">
        <v>529.79999999999995</v>
      </c>
      <c r="D18" s="12">
        <f t="shared" si="0"/>
        <v>62.366097704532073</v>
      </c>
      <c r="E18" s="30" t="s">
        <v>47</v>
      </c>
    </row>
    <row r="19" spans="1:5" s="4" customFormat="1" ht="52.5" customHeight="1" outlineLevel="2" x14ac:dyDescent="0.2">
      <c r="A19" s="11" t="s">
        <v>14</v>
      </c>
      <c r="B19" s="12">
        <v>174.2</v>
      </c>
      <c r="C19" s="12">
        <v>58.3</v>
      </c>
      <c r="D19" s="12">
        <f t="shared" si="0"/>
        <v>33.467278989667051</v>
      </c>
      <c r="E19" s="30" t="s">
        <v>15</v>
      </c>
    </row>
    <row r="20" spans="1:5" s="4" customFormat="1" ht="33.75" hidden="1" customHeight="1" outlineLevel="2" x14ac:dyDescent="0.2">
      <c r="A20" s="11" t="s">
        <v>48</v>
      </c>
      <c r="B20" s="12"/>
      <c r="C20" s="12"/>
      <c r="D20" s="12" t="e">
        <f t="shared" si="0"/>
        <v>#DIV/0!</v>
      </c>
      <c r="E20" s="30"/>
    </row>
    <row r="21" spans="1:5" s="4" customFormat="1" ht="28.5" hidden="1" outlineLevel="2" x14ac:dyDescent="0.2">
      <c r="A21" s="11" t="s">
        <v>49</v>
      </c>
      <c r="B21" s="12"/>
      <c r="C21" s="12"/>
      <c r="D21" s="12" t="e">
        <f t="shared" si="0"/>
        <v>#DIV/0!</v>
      </c>
      <c r="E21" s="30" t="s">
        <v>50</v>
      </c>
    </row>
    <row r="22" spans="1:5" s="4" customFormat="1" ht="42.75" outlineLevel="2" x14ac:dyDescent="0.2">
      <c r="A22" s="11" t="s">
        <v>51</v>
      </c>
      <c r="B22" s="12">
        <f>187.6+100</f>
        <v>287.60000000000002</v>
      </c>
      <c r="C22" s="12"/>
      <c r="D22" s="12">
        <f t="shared" si="0"/>
        <v>0</v>
      </c>
      <c r="E22" s="30" t="s">
        <v>15</v>
      </c>
    </row>
    <row r="23" spans="1:5" s="4" customFormat="1" ht="50.25" customHeight="1" outlineLevel="2" x14ac:dyDescent="0.2">
      <c r="A23" s="11" t="s">
        <v>23</v>
      </c>
      <c r="B23" s="12">
        <f>110+33.7</f>
        <v>143.69999999999999</v>
      </c>
      <c r="C23" s="12">
        <v>27.1</v>
      </c>
      <c r="D23" s="12">
        <f t="shared" si="0"/>
        <v>18.858733472512181</v>
      </c>
      <c r="E23" s="30" t="s">
        <v>52</v>
      </c>
    </row>
    <row r="24" spans="1:5" s="4" customFormat="1" ht="44.25" hidden="1" customHeight="1" outlineLevel="2" x14ac:dyDescent="0.2">
      <c r="A24" s="11" t="s">
        <v>25</v>
      </c>
      <c r="B24" s="12"/>
      <c r="C24" s="12"/>
      <c r="D24" s="12" t="e">
        <f t="shared" si="0"/>
        <v>#DIV/0!</v>
      </c>
      <c r="E24" s="30"/>
    </row>
    <row r="25" spans="1:5" s="4" customFormat="1" ht="28.5" hidden="1" outlineLevel="2" x14ac:dyDescent="0.2">
      <c r="A25" s="11" t="s">
        <v>53</v>
      </c>
      <c r="B25" s="12">
        <v>22.8</v>
      </c>
      <c r="C25" s="12"/>
      <c r="D25" s="12">
        <f t="shared" si="0"/>
        <v>0</v>
      </c>
      <c r="E25" s="30" t="s">
        <v>54</v>
      </c>
    </row>
    <row r="26" spans="1:5" s="4" customFormat="1" ht="51" customHeight="1" outlineLevel="2" x14ac:dyDescent="0.2">
      <c r="A26" s="11" t="s">
        <v>28</v>
      </c>
      <c r="B26" s="12">
        <f>22416.7-21588.6</f>
        <v>828.10000000000218</v>
      </c>
      <c r="C26" s="12"/>
      <c r="D26" s="12">
        <f t="shared" si="0"/>
        <v>0</v>
      </c>
      <c r="E26" s="30" t="s">
        <v>15</v>
      </c>
    </row>
    <row r="27" spans="1:5" s="4" customFormat="1" ht="30.75" hidden="1" customHeight="1" outlineLevel="2" x14ac:dyDescent="0.2">
      <c r="A27" s="11" t="s">
        <v>26</v>
      </c>
      <c r="B27" s="12"/>
      <c r="C27" s="12"/>
      <c r="D27" s="12"/>
      <c r="E27" s="30"/>
    </row>
    <row r="28" spans="1:5" s="4" customFormat="1" ht="45" customHeight="1" outlineLevel="2" x14ac:dyDescent="0.2">
      <c r="A28" s="11" t="s">
        <v>55</v>
      </c>
      <c r="B28" s="12">
        <v>3744</v>
      </c>
      <c r="C28" s="12">
        <v>1560</v>
      </c>
      <c r="D28" s="12">
        <f t="shared" si="0"/>
        <v>41.666666666666671</v>
      </c>
      <c r="E28" s="30" t="s">
        <v>56</v>
      </c>
    </row>
    <row r="29" spans="1:5" s="4" customFormat="1" ht="14.25" hidden="1" outlineLevel="2" x14ac:dyDescent="0.2">
      <c r="A29" s="11" t="s">
        <v>57</v>
      </c>
      <c r="B29" s="12"/>
      <c r="C29" s="12"/>
      <c r="D29" s="12"/>
      <c r="E29" s="30"/>
    </row>
    <row r="30" spans="1:5" s="4" customFormat="1" ht="14.25" hidden="1" outlineLevel="2" x14ac:dyDescent="0.2">
      <c r="A30" s="11" t="s">
        <v>28</v>
      </c>
      <c r="B30" s="12"/>
      <c r="C30" s="12"/>
      <c r="D30" s="12"/>
      <c r="E30" s="30"/>
    </row>
    <row r="31" spans="1:5" s="4" customFormat="1" ht="42.75" outlineLevel="2" x14ac:dyDescent="0.2">
      <c r="A31" s="11" t="s">
        <v>58</v>
      </c>
      <c r="B31" s="12">
        <v>1843.6</v>
      </c>
      <c r="C31" s="12">
        <v>606</v>
      </c>
      <c r="D31" s="12">
        <f t="shared" si="0"/>
        <v>32.870470817964851</v>
      </c>
      <c r="E31" s="30" t="s">
        <v>15</v>
      </c>
    </row>
    <row r="32" spans="1:5" s="4" customFormat="1" ht="28.5" hidden="1" outlineLevel="2" x14ac:dyDescent="0.2">
      <c r="A32" s="11" t="s">
        <v>9</v>
      </c>
      <c r="B32" s="12"/>
      <c r="C32" s="12"/>
      <c r="D32" s="12" t="e">
        <f t="shared" si="0"/>
        <v>#DIV/0!</v>
      </c>
      <c r="E32" s="30" t="s">
        <v>59</v>
      </c>
    </row>
    <row r="33" spans="1:5" s="4" customFormat="1" ht="18" customHeight="1" outlineLevel="2" x14ac:dyDescent="0.2">
      <c r="A33" s="11" t="s">
        <v>29</v>
      </c>
      <c r="B33" s="12">
        <v>1.6</v>
      </c>
      <c r="C33" s="12">
        <v>0.3</v>
      </c>
      <c r="D33" s="12">
        <f t="shared" si="0"/>
        <v>18.749999999999996</v>
      </c>
      <c r="E33" s="30" t="s">
        <v>30</v>
      </c>
    </row>
    <row r="34" spans="1:5" s="4" customFormat="1" ht="28.5" hidden="1" outlineLevel="2" x14ac:dyDescent="0.2">
      <c r="A34" s="11" t="s">
        <v>32</v>
      </c>
      <c r="B34" s="12"/>
      <c r="C34" s="12"/>
      <c r="D34" s="12" t="e">
        <f t="shared" si="0"/>
        <v>#DIV/0!</v>
      </c>
      <c r="E34" s="30" t="s">
        <v>30</v>
      </c>
    </row>
    <row r="35" spans="1:5" s="4" customFormat="1" ht="27.75" hidden="1" customHeight="1" outlineLevel="2" x14ac:dyDescent="0.2">
      <c r="A35" s="11" t="s">
        <v>60</v>
      </c>
      <c r="B35" s="12"/>
      <c r="C35" s="12"/>
      <c r="D35" s="12" t="e">
        <f t="shared" si="0"/>
        <v>#DIV/0!</v>
      </c>
      <c r="E35" s="30" t="s">
        <v>59</v>
      </c>
    </row>
    <row r="36" spans="1:5" s="4" customFormat="1" ht="28.5" hidden="1" outlineLevel="2" x14ac:dyDescent="0.2">
      <c r="A36" s="11" t="s">
        <v>61</v>
      </c>
      <c r="B36" s="12"/>
      <c r="C36" s="12"/>
      <c r="D36" s="12" t="e">
        <f t="shared" si="0"/>
        <v>#DIV/0!</v>
      </c>
      <c r="E36" s="30" t="s">
        <v>62</v>
      </c>
    </row>
    <row r="37" spans="1:5" s="4" customFormat="1" ht="18.75" customHeight="1" outlineLevel="2" x14ac:dyDescent="0.2">
      <c r="A37" s="11" t="s">
        <v>33</v>
      </c>
      <c r="B37" s="12">
        <v>44</v>
      </c>
      <c r="C37" s="12">
        <v>4.4000000000000004</v>
      </c>
      <c r="D37" s="12">
        <f t="shared" si="0"/>
        <v>10</v>
      </c>
      <c r="E37" s="30" t="s">
        <v>30</v>
      </c>
    </row>
    <row r="38" spans="1:5" s="4" customFormat="1" ht="99.75" customHeight="1" outlineLevel="2" x14ac:dyDescent="0.2">
      <c r="A38" s="11" t="s">
        <v>34</v>
      </c>
      <c r="B38" s="12">
        <v>1312.4</v>
      </c>
      <c r="C38" s="12">
        <v>1300</v>
      </c>
      <c r="D38" s="12">
        <f t="shared" si="0"/>
        <v>99.055166107893939</v>
      </c>
      <c r="E38" s="30"/>
    </row>
    <row r="39" spans="1:5" s="4" customFormat="1" ht="42.75" outlineLevel="2" x14ac:dyDescent="0.2">
      <c r="A39" s="11" t="s">
        <v>35</v>
      </c>
      <c r="B39" s="12">
        <v>239.2</v>
      </c>
      <c r="C39" s="12">
        <v>53.3</v>
      </c>
      <c r="D39" s="12">
        <f t="shared" si="0"/>
        <v>22.282608695652172</v>
      </c>
      <c r="E39" s="30" t="s">
        <v>63</v>
      </c>
    </row>
    <row r="40" spans="1:5" s="4" customFormat="1" ht="42.75" outlineLevel="2" x14ac:dyDescent="0.2">
      <c r="A40" s="11" t="s">
        <v>36</v>
      </c>
      <c r="B40" s="12">
        <v>444.7</v>
      </c>
      <c r="C40" s="12">
        <v>98.4</v>
      </c>
      <c r="D40" s="12">
        <f t="shared" si="0"/>
        <v>22.1272768158309</v>
      </c>
      <c r="E40" s="30" t="s">
        <v>15</v>
      </c>
    </row>
    <row r="41" spans="1:5" s="4" customFormat="1" ht="56.25" customHeight="1" outlineLevel="2" x14ac:dyDescent="0.2">
      <c r="A41" s="11" t="s">
        <v>64</v>
      </c>
      <c r="B41" s="12">
        <v>70.8</v>
      </c>
      <c r="C41" s="12">
        <v>10</v>
      </c>
      <c r="D41" s="12">
        <f t="shared" si="0"/>
        <v>14.124293785310735</v>
      </c>
      <c r="E41" s="30" t="s">
        <v>59</v>
      </c>
    </row>
    <row r="42" spans="1:5" s="4" customFormat="1" ht="29.25" outlineLevel="2" thickBot="1" x14ac:dyDescent="0.25">
      <c r="A42" s="31" t="s">
        <v>65</v>
      </c>
      <c r="B42" s="32">
        <v>667</v>
      </c>
      <c r="C42" s="32">
        <v>126.7</v>
      </c>
      <c r="D42" s="32">
        <f t="shared" si="0"/>
        <v>18.99550224887556</v>
      </c>
      <c r="E42" s="33" t="s">
        <v>66</v>
      </c>
    </row>
    <row r="43" spans="1:5" ht="15.75" thickBot="1" x14ac:dyDescent="0.3">
      <c r="A43" s="34" t="s">
        <v>67</v>
      </c>
      <c r="B43" s="35">
        <f>SUM(B9+B12)</f>
        <v>22416.700000000004</v>
      </c>
      <c r="C43" s="35">
        <f>SUM(C9+C12)</f>
        <v>10331.6</v>
      </c>
      <c r="D43" s="35">
        <f t="shared" si="0"/>
        <v>46.088853399474495</v>
      </c>
      <c r="E43" s="36"/>
    </row>
    <row r="45" spans="1:5" x14ac:dyDescent="0.25">
      <c r="B45" s="38">
        <f>SUM(B43-B41-B42-B28)</f>
        <v>17934.900000000005</v>
      </c>
    </row>
    <row r="46" spans="1:5" x14ac:dyDescent="0.25">
      <c r="B46" s="38"/>
      <c r="C46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B25" sqref="B25:C25"/>
    </sheetView>
  </sheetViews>
  <sheetFormatPr defaultRowHeight="12.75" outlineLevelRow="2" x14ac:dyDescent="0.2"/>
  <cols>
    <col min="1" max="1" width="30.7109375" style="5" customWidth="1"/>
    <col min="2" max="4" width="15.42578125" style="4" customWidth="1"/>
    <col min="5" max="5" width="40.5703125" style="4" customWidth="1"/>
    <col min="6" max="256" width="9.140625" style="4"/>
    <col min="257" max="257" width="30.7109375" style="4" customWidth="1"/>
    <col min="258" max="260" width="15.42578125" style="4" customWidth="1"/>
    <col min="261" max="261" width="39" style="4" customWidth="1"/>
    <col min="262" max="512" width="9.140625" style="4"/>
    <col min="513" max="513" width="30.7109375" style="4" customWidth="1"/>
    <col min="514" max="516" width="15.42578125" style="4" customWidth="1"/>
    <col min="517" max="517" width="39" style="4" customWidth="1"/>
    <col min="518" max="768" width="9.140625" style="4"/>
    <col min="769" max="769" width="30.7109375" style="4" customWidth="1"/>
    <col min="770" max="772" width="15.42578125" style="4" customWidth="1"/>
    <col min="773" max="773" width="39" style="4" customWidth="1"/>
    <col min="774" max="1024" width="9.140625" style="4"/>
    <col min="1025" max="1025" width="30.7109375" style="4" customWidth="1"/>
    <col min="1026" max="1028" width="15.42578125" style="4" customWidth="1"/>
    <col min="1029" max="1029" width="39" style="4" customWidth="1"/>
    <col min="1030" max="1280" width="9.140625" style="4"/>
    <col min="1281" max="1281" width="30.7109375" style="4" customWidth="1"/>
    <col min="1282" max="1284" width="15.42578125" style="4" customWidth="1"/>
    <col min="1285" max="1285" width="39" style="4" customWidth="1"/>
    <col min="1286" max="1536" width="9.140625" style="4"/>
    <col min="1537" max="1537" width="30.7109375" style="4" customWidth="1"/>
    <col min="1538" max="1540" width="15.42578125" style="4" customWidth="1"/>
    <col min="1541" max="1541" width="39" style="4" customWidth="1"/>
    <col min="1542" max="1792" width="9.140625" style="4"/>
    <col min="1793" max="1793" width="30.7109375" style="4" customWidth="1"/>
    <col min="1794" max="1796" width="15.42578125" style="4" customWidth="1"/>
    <col min="1797" max="1797" width="39" style="4" customWidth="1"/>
    <col min="1798" max="2048" width="9.140625" style="4"/>
    <col min="2049" max="2049" width="30.7109375" style="4" customWidth="1"/>
    <col min="2050" max="2052" width="15.42578125" style="4" customWidth="1"/>
    <col min="2053" max="2053" width="39" style="4" customWidth="1"/>
    <col min="2054" max="2304" width="9.140625" style="4"/>
    <col min="2305" max="2305" width="30.7109375" style="4" customWidth="1"/>
    <col min="2306" max="2308" width="15.42578125" style="4" customWidth="1"/>
    <col min="2309" max="2309" width="39" style="4" customWidth="1"/>
    <col min="2310" max="2560" width="9.140625" style="4"/>
    <col min="2561" max="2561" width="30.7109375" style="4" customWidth="1"/>
    <col min="2562" max="2564" width="15.42578125" style="4" customWidth="1"/>
    <col min="2565" max="2565" width="39" style="4" customWidth="1"/>
    <col min="2566" max="2816" width="9.140625" style="4"/>
    <col min="2817" max="2817" width="30.7109375" style="4" customWidth="1"/>
    <col min="2818" max="2820" width="15.42578125" style="4" customWidth="1"/>
    <col min="2821" max="2821" width="39" style="4" customWidth="1"/>
    <col min="2822" max="3072" width="9.140625" style="4"/>
    <col min="3073" max="3073" width="30.7109375" style="4" customWidth="1"/>
    <col min="3074" max="3076" width="15.42578125" style="4" customWidth="1"/>
    <col min="3077" max="3077" width="39" style="4" customWidth="1"/>
    <col min="3078" max="3328" width="9.140625" style="4"/>
    <col min="3329" max="3329" width="30.7109375" style="4" customWidth="1"/>
    <col min="3330" max="3332" width="15.42578125" style="4" customWidth="1"/>
    <col min="3333" max="3333" width="39" style="4" customWidth="1"/>
    <col min="3334" max="3584" width="9.140625" style="4"/>
    <col min="3585" max="3585" width="30.7109375" style="4" customWidth="1"/>
    <col min="3586" max="3588" width="15.42578125" style="4" customWidth="1"/>
    <col min="3589" max="3589" width="39" style="4" customWidth="1"/>
    <col min="3590" max="3840" width="9.140625" style="4"/>
    <col min="3841" max="3841" width="30.7109375" style="4" customWidth="1"/>
    <col min="3842" max="3844" width="15.42578125" style="4" customWidth="1"/>
    <col min="3845" max="3845" width="39" style="4" customWidth="1"/>
    <col min="3846" max="4096" width="9.140625" style="4"/>
    <col min="4097" max="4097" width="30.7109375" style="4" customWidth="1"/>
    <col min="4098" max="4100" width="15.42578125" style="4" customWidth="1"/>
    <col min="4101" max="4101" width="39" style="4" customWidth="1"/>
    <col min="4102" max="4352" width="9.140625" style="4"/>
    <col min="4353" max="4353" width="30.7109375" style="4" customWidth="1"/>
    <col min="4354" max="4356" width="15.42578125" style="4" customWidth="1"/>
    <col min="4357" max="4357" width="39" style="4" customWidth="1"/>
    <col min="4358" max="4608" width="9.140625" style="4"/>
    <col min="4609" max="4609" width="30.7109375" style="4" customWidth="1"/>
    <col min="4610" max="4612" width="15.42578125" style="4" customWidth="1"/>
    <col min="4613" max="4613" width="39" style="4" customWidth="1"/>
    <col min="4614" max="4864" width="9.140625" style="4"/>
    <col min="4865" max="4865" width="30.7109375" style="4" customWidth="1"/>
    <col min="4866" max="4868" width="15.42578125" style="4" customWidth="1"/>
    <col min="4869" max="4869" width="39" style="4" customWidth="1"/>
    <col min="4870" max="5120" width="9.140625" style="4"/>
    <col min="5121" max="5121" width="30.7109375" style="4" customWidth="1"/>
    <col min="5122" max="5124" width="15.42578125" style="4" customWidth="1"/>
    <col min="5125" max="5125" width="39" style="4" customWidth="1"/>
    <col min="5126" max="5376" width="9.140625" style="4"/>
    <col min="5377" max="5377" width="30.7109375" style="4" customWidth="1"/>
    <col min="5378" max="5380" width="15.42578125" style="4" customWidth="1"/>
    <col min="5381" max="5381" width="39" style="4" customWidth="1"/>
    <col min="5382" max="5632" width="9.140625" style="4"/>
    <col min="5633" max="5633" width="30.7109375" style="4" customWidth="1"/>
    <col min="5634" max="5636" width="15.42578125" style="4" customWidth="1"/>
    <col min="5637" max="5637" width="39" style="4" customWidth="1"/>
    <col min="5638" max="5888" width="9.140625" style="4"/>
    <col min="5889" max="5889" width="30.7109375" style="4" customWidth="1"/>
    <col min="5890" max="5892" width="15.42578125" style="4" customWidth="1"/>
    <col min="5893" max="5893" width="39" style="4" customWidth="1"/>
    <col min="5894" max="6144" width="9.140625" style="4"/>
    <col min="6145" max="6145" width="30.7109375" style="4" customWidth="1"/>
    <col min="6146" max="6148" width="15.42578125" style="4" customWidth="1"/>
    <col min="6149" max="6149" width="39" style="4" customWidth="1"/>
    <col min="6150" max="6400" width="9.140625" style="4"/>
    <col min="6401" max="6401" width="30.7109375" style="4" customWidth="1"/>
    <col min="6402" max="6404" width="15.42578125" style="4" customWidth="1"/>
    <col min="6405" max="6405" width="39" style="4" customWidth="1"/>
    <col min="6406" max="6656" width="9.140625" style="4"/>
    <col min="6657" max="6657" width="30.7109375" style="4" customWidth="1"/>
    <col min="6658" max="6660" width="15.42578125" style="4" customWidth="1"/>
    <col min="6661" max="6661" width="39" style="4" customWidth="1"/>
    <col min="6662" max="6912" width="9.140625" style="4"/>
    <col min="6913" max="6913" width="30.7109375" style="4" customWidth="1"/>
    <col min="6914" max="6916" width="15.42578125" style="4" customWidth="1"/>
    <col min="6917" max="6917" width="39" style="4" customWidth="1"/>
    <col min="6918" max="7168" width="9.140625" style="4"/>
    <col min="7169" max="7169" width="30.7109375" style="4" customWidth="1"/>
    <col min="7170" max="7172" width="15.42578125" style="4" customWidth="1"/>
    <col min="7173" max="7173" width="39" style="4" customWidth="1"/>
    <col min="7174" max="7424" width="9.140625" style="4"/>
    <col min="7425" max="7425" width="30.7109375" style="4" customWidth="1"/>
    <col min="7426" max="7428" width="15.42578125" style="4" customWidth="1"/>
    <col min="7429" max="7429" width="39" style="4" customWidth="1"/>
    <col min="7430" max="7680" width="9.140625" style="4"/>
    <col min="7681" max="7681" width="30.7109375" style="4" customWidth="1"/>
    <col min="7682" max="7684" width="15.42578125" style="4" customWidth="1"/>
    <col min="7685" max="7685" width="39" style="4" customWidth="1"/>
    <col min="7686" max="7936" width="9.140625" style="4"/>
    <col min="7937" max="7937" width="30.7109375" style="4" customWidth="1"/>
    <col min="7938" max="7940" width="15.42578125" style="4" customWidth="1"/>
    <col min="7941" max="7941" width="39" style="4" customWidth="1"/>
    <col min="7942" max="8192" width="9.140625" style="4"/>
    <col min="8193" max="8193" width="30.7109375" style="4" customWidth="1"/>
    <col min="8194" max="8196" width="15.42578125" style="4" customWidth="1"/>
    <col min="8197" max="8197" width="39" style="4" customWidth="1"/>
    <col min="8198" max="8448" width="9.140625" style="4"/>
    <col min="8449" max="8449" width="30.7109375" style="4" customWidth="1"/>
    <col min="8450" max="8452" width="15.42578125" style="4" customWidth="1"/>
    <col min="8453" max="8453" width="39" style="4" customWidth="1"/>
    <col min="8454" max="8704" width="9.140625" style="4"/>
    <col min="8705" max="8705" width="30.7109375" style="4" customWidth="1"/>
    <col min="8706" max="8708" width="15.42578125" style="4" customWidth="1"/>
    <col min="8709" max="8709" width="39" style="4" customWidth="1"/>
    <col min="8710" max="8960" width="9.140625" style="4"/>
    <col min="8961" max="8961" width="30.7109375" style="4" customWidth="1"/>
    <col min="8962" max="8964" width="15.42578125" style="4" customWidth="1"/>
    <col min="8965" max="8965" width="39" style="4" customWidth="1"/>
    <col min="8966" max="9216" width="9.140625" style="4"/>
    <col min="9217" max="9217" width="30.7109375" style="4" customWidth="1"/>
    <col min="9218" max="9220" width="15.42578125" style="4" customWidth="1"/>
    <col min="9221" max="9221" width="39" style="4" customWidth="1"/>
    <col min="9222" max="9472" width="9.140625" style="4"/>
    <col min="9473" max="9473" width="30.7109375" style="4" customWidth="1"/>
    <col min="9474" max="9476" width="15.42578125" style="4" customWidth="1"/>
    <col min="9477" max="9477" width="39" style="4" customWidth="1"/>
    <col min="9478" max="9728" width="9.140625" style="4"/>
    <col min="9729" max="9729" width="30.7109375" style="4" customWidth="1"/>
    <col min="9730" max="9732" width="15.42578125" style="4" customWidth="1"/>
    <col min="9733" max="9733" width="39" style="4" customWidth="1"/>
    <col min="9734" max="9984" width="9.140625" style="4"/>
    <col min="9985" max="9985" width="30.7109375" style="4" customWidth="1"/>
    <col min="9986" max="9988" width="15.42578125" style="4" customWidth="1"/>
    <col min="9989" max="9989" width="39" style="4" customWidth="1"/>
    <col min="9990" max="10240" width="9.140625" style="4"/>
    <col min="10241" max="10241" width="30.7109375" style="4" customWidth="1"/>
    <col min="10242" max="10244" width="15.42578125" style="4" customWidth="1"/>
    <col min="10245" max="10245" width="39" style="4" customWidth="1"/>
    <col min="10246" max="10496" width="9.140625" style="4"/>
    <col min="10497" max="10497" width="30.7109375" style="4" customWidth="1"/>
    <col min="10498" max="10500" width="15.42578125" style="4" customWidth="1"/>
    <col min="10501" max="10501" width="39" style="4" customWidth="1"/>
    <col min="10502" max="10752" width="9.140625" style="4"/>
    <col min="10753" max="10753" width="30.7109375" style="4" customWidth="1"/>
    <col min="10754" max="10756" width="15.42578125" style="4" customWidth="1"/>
    <col min="10757" max="10757" width="39" style="4" customWidth="1"/>
    <col min="10758" max="11008" width="9.140625" style="4"/>
    <col min="11009" max="11009" width="30.7109375" style="4" customWidth="1"/>
    <col min="11010" max="11012" width="15.42578125" style="4" customWidth="1"/>
    <col min="11013" max="11013" width="39" style="4" customWidth="1"/>
    <col min="11014" max="11264" width="9.140625" style="4"/>
    <col min="11265" max="11265" width="30.7109375" style="4" customWidth="1"/>
    <col min="11266" max="11268" width="15.42578125" style="4" customWidth="1"/>
    <col min="11269" max="11269" width="39" style="4" customWidth="1"/>
    <col min="11270" max="11520" width="9.140625" style="4"/>
    <col min="11521" max="11521" width="30.7109375" style="4" customWidth="1"/>
    <col min="11522" max="11524" width="15.42578125" style="4" customWidth="1"/>
    <col min="11525" max="11525" width="39" style="4" customWidth="1"/>
    <col min="11526" max="11776" width="9.140625" style="4"/>
    <col min="11777" max="11777" width="30.7109375" style="4" customWidth="1"/>
    <col min="11778" max="11780" width="15.42578125" style="4" customWidth="1"/>
    <col min="11781" max="11781" width="39" style="4" customWidth="1"/>
    <col min="11782" max="12032" width="9.140625" style="4"/>
    <col min="12033" max="12033" width="30.7109375" style="4" customWidth="1"/>
    <col min="12034" max="12036" width="15.42578125" style="4" customWidth="1"/>
    <col min="12037" max="12037" width="39" style="4" customWidth="1"/>
    <col min="12038" max="12288" width="9.140625" style="4"/>
    <col min="12289" max="12289" width="30.7109375" style="4" customWidth="1"/>
    <col min="12290" max="12292" width="15.42578125" style="4" customWidth="1"/>
    <col min="12293" max="12293" width="39" style="4" customWidth="1"/>
    <col min="12294" max="12544" width="9.140625" style="4"/>
    <col min="12545" max="12545" width="30.7109375" style="4" customWidth="1"/>
    <col min="12546" max="12548" width="15.42578125" style="4" customWidth="1"/>
    <col min="12549" max="12549" width="39" style="4" customWidth="1"/>
    <col min="12550" max="12800" width="9.140625" style="4"/>
    <col min="12801" max="12801" width="30.7109375" style="4" customWidth="1"/>
    <col min="12802" max="12804" width="15.42578125" style="4" customWidth="1"/>
    <col min="12805" max="12805" width="39" style="4" customWidth="1"/>
    <col min="12806" max="13056" width="9.140625" style="4"/>
    <col min="13057" max="13057" width="30.7109375" style="4" customWidth="1"/>
    <col min="13058" max="13060" width="15.42578125" style="4" customWidth="1"/>
    <col min="13061" max="13061" width="39" style="4" customWidth="1"/>
    <col min="13062" max="13312" width="9.140625" style="4"/>
    <col min="13313" max="13313" width="30.7109375" style="4" customWidth="1"/>
    <col min="13314" max="13316" width="15.42578125" style="4" customWidth="1"/>
    <col min="13317" max="13317" width="39" style="4" customWidth="1"/>
    <col min="13318" max="13568" width="9.140625" style="4"/>
    <col min="13569" max="13569" width="30.7109375" style="4" customWidth="1"/>
    <col min="13570" max="13572" width="15.42578125" style="4" customWidth="1"/>
    <col min="13573" max="13573" width="39" style="4" customWidth="1"/>
    <col min="13574" max="13824" width="9.140625" style="4"/>
    <col min="13825" max="13825" width="30.7109375" style="4" customWidth="1"/>
    <col min="13826" max="13828" width="15.42578125" style="4" customWidth="1"/>
    <col min="13829" max="13829" width="39" style="4" customWidth="1"/>
    <col min="13830" max="14080" width="9.140625" style="4"/>
    <col min="14081" max="14081" width="30.7109375" style="4" customWidth="1"/>
    <col min="14082" max="14084" width="15.42578125" style="4" customWidth="1"/>
    <col min="14085" max="14085" width="39" style="4" customWidth="1"/>
    <col min="14086" max="14336" width="9.140625" style="4"/>
    <col min="14337" max="14337" width="30.7109375" style="4" customWidth="1"/>
    <col min="14338" max="14340" width="15.42578125" style="4" customWidth="1"/>
    <col min="14341" max="14341" width="39" style="4" customWidth="1"/>
    <col min="14342" max="14592" width="9.140625" style="4"/>
    <col min="14593" max="14593" width="30.7109375" style="4" customWidth="1"/>
    <col min="14594" max="14596" width="15.42578125" style="4" customWidth="1"/>
    <col min="14597" max="14597" width="39" style="4" customWidth="1"/>
    <col min="14598" max="14848" width="9.140625" style="4"/>
    <col min="14849" max="14849" width="30.7109375" style="4" customWidth="1"/>
    <col min="14850" max="14852" width="15.42578125" style="4" customWidth="1"/>
    <col min="14853" max="14853" width="39" style="4" customWidth="1"/>
    <col min="14854" max="15104" width="9.140625" style="4"/>
    <col min="15105" max="15105" width="30.7109375" style="4" customWidth="1"/>
    <col min="15106" max="15108" width="15.42578125" style="4" customWidth="1"/>
    <col min="15109" max="15109" width="39" style="4" customWidth="1"/>
    <col min="15110" max="15360" width="9.140625" style="4"/>
    <col min="15361" max="15361" width="30.7109375" style="4" customWidth="1"/>
    <col min="15362" max="15364" width="15.42578125" style="4" customWidth="1"/>
    <col min="15365" max="15365" width="39" style="4" customWidth="1"/>
    <col min="15366" max="15616" width="9.140625" style="4"/>
    <col min="15617" max="15617" width="30.7109375" style="4" customWidth="1"/>
    <col min="15618" max="15620" width="15.42578125" style="4" customWidth="1"/>
    <col min="15621" max="15621" width="39" style="4" customWidth="1"/>
    <col min="15622" max="15872" width="9.140625" style="4"/>
    <col min="15873" max="15873" width="30.7109375" style="4" customWidth="1"/>
    <col min="15874" max="15876" width="15.42578125" style="4" customWidth="1"/>
    <col min="15877" max="15877" width="39" style="4" customWidth="1"/>
    <col min="15878" max="16128" width="9.140625" style="4"/>
    <col min="16129" max="16129" width="30.7109375" style="4" customWidth="1"/>
    <col min="16130" max="16132" width="15.42578125" style="4" customWidth="1"/>
    <col min="16133" max="16133" width="39" style="4" customWidth="1"/>
    <col min="16134" max="16384" width="9.140625" style="4"/>
  </cols>
  <sheetData>
    <row r="1" spans="1:6" ht="12.75" customHeight="1" x14ac:dyDescent="0.2">
      <c r="A1" s="1"/>
      <c r="B1" s="2"/>
      <c r="C1" s="3"/>
      <c r="D1" s="3"/>
      <c r="E1" s="3"/>
    </row>
    <row r="2" spans="1:6" ht="12.75" customHeight="1" x14ac:dyDescent="0.2">
      <c r="E2" s="6" t="s">
        <v>0</v>
      </c>
    </row>
    <row r="3" spans="1:6" ht="12.75" customHeight="1" x14ac:dyDescent="0.25">
      <c r="C3" s="7" t="s">
        <v>1</v>
      </c>
    </row>
    <row r="4" spans="1:6" ht="15.75" x14ac:dyDescent="0.25">
      <c r="C4" s="7" t="s">
        <v>2</v>
      </c>
    </row>
    <row r="5" spans="1:6" ht="15.75" x14ac:dyDescent="0.25">
      <c r="C5" s="7" t="s">
        <v>3</v>
      </c>
    </row>
    <row r="6" spans="1:6" ht="15.75" x14ac:dyDescent="0.25">
      <c r="C6" s="7" t="s">
        <v>68</v>
      </c>
    </row>
    <row r="7" spans="1:6" ht="13.5" thickBot="1" x14ac:dyDescent="0.25"/>
    <row r="8" spans="1:6" ht="51" x14ac:dyDescent="0.2">
      <c r="A8" s="8" t="s">
        <v>4</v>
      </c>
      <c r="B8" s="9" t="s">
        <v>69</v>
      </c>
      <c r="C8" s="9" t="s">
        <v>70</v>
      </c>
      <c r="D8" s="9" t="s">
        <v>5</v>
      </c>
      <c r="E8" s="10" t="s">
        <v>6</v>
      </c>
    </row>
    <row r="9" spans="1:6" ht="42" customHeight="1" outlineLevel="1" x14ac:dyDescent="0.2">
      <c r="A9" s="11" t="s">
        <v>7</v>
      </c>
      <c r="B9" s="12">
        <v>4530</v>
      </c>
      <c r="C9" s="12">
        <v>1982.7</v>
      </c>
      <c r="D9" s="12">
        <f>C9/B9*100</f>
        <v>43.768211920529801</v>
      </c>
      <c r="E9" s="13" t="s">
        <v>87</v>
      </c>
      <c r="F9" s="14"/>
    </row>
    <row r="10" spans="1:6" ht="25.5" hidden="1" customHeight="1" outlineLevel="2" x14ac:dyDescent="0.2">
      <c r="A10" s="11" t="s">
        <v>9</v>
      </c>
      <c r="B10" s="12"/>
      <c r="C10" s="12"/>
      <c r="D10" s="12" t="e">
        <f t="shared" ref="D10:D33" si="0">C10/B10*100</f>
        <v>#DIV/0!</v>
      </c>
      <c r="E10" s="13"/>
    </row>
    <row r="11" spans="1:6" ht="42" customHeight="1" outlineLevel="2" x14ac:dyDescent="0.2">
      <c r="A11" s="11" t="s">
        <v>10</v>
      </c>
      <c r="B11" s="12">
        <v>456.3</v>
      </c>
      <c r="C11" s="12">
        <v>208.8</v>
      </c>
      <c r="D11" s="12">
        <f t="shared" si="0"/>
        <v>45.759368836291912</v>
      </c>
      <c r="E11" s="15"/>
    </row>
    <row r="12" spans="1:6" ht="50.25" customHeight="1" outlineLevel="1" x14ac:dyDescent="0.2">
      <c r="A12" s="11" t="s">
        <v>12</v>
      </c>
      <c r="B12" s="12">
        <v>1481.4</v>
      </c>
      <c r="C12" s="12">
        <v>589.20000000000005</v>
      </c>
      <c r="D12" s="12">
        <f t="shared" si="0"/>
        <v>39.773187525313894</v>
      </c>
      <c r="E12" s="13" t="s">
        <v>86</v>
      </c>
    </row>
    <row r="13" spans="1:6" ht="14.25" hidden="1" outlineLevel="2" x14ac:dyDescent="0.2">
      <c r="A13" s="11" t="s">
        <v>9</v>
      </c>
      <c r="B13" s="12"/>
      <c r="C13" s="12"/>
      <c r="D13" s="12" t="e">
        <f t="shared" si="0"/>
        <v>#DIV/0!</v>
      </c>
      <c r="E13" s="13"/>
    </row>
    <row r="14" spans="1:6" ht="51" customHeight="1" outlineLevel="2" x14ac:dyDescent="0.2">
      <c r="A14" s="11" t="s">
        <v>14</v>
      </c>
      <c r="B14" s="12">
        <v>84</v>
      </c>
      <c r="C14" s="12">
        <v>24.4</v>
      </c>
      <c r="D14" s="12">
        <f t="shared" si="0"/>
        <v>29.047619047619044</v>
      </c>
      <c r="E14" s="13" t="s">
        <v>82</v>
      </c>
    </row>
    <row r="15" spans="1:6" ht="12.75" hidden="1" customHeight="1" outlineLevel="2" x14ac:dyDescent="0.2">
      <c r="A15" s="11" t="s">
        <v>16</v>
      </c>
      <c r="B15" s="12"/>
      <c r="C15" s="12"/>
      <c r="D15" s="12" t="e">
        <f t="shared" si="0"/>
        <v>#DIV/0!</v>
      </c>
      <c r="E15" s="15"/>
    </row>
    <row r="16" spans="1:6" ht="0.75" hidden="1" customHeight="1" outlineLevel="2" x14ac:dyDescent="0.2">
      <c r="A16" s="11" t="s">
        <v>18</v>
      </c>
      <c r="B16" s="12"/>
      <c r="C16" s="12"/>
      <c r="D16" s="12" t="e">
        <f t="shared" si="0"/>
        <v>#DIV/0!</v>
      </c>
      <c r="E16" s="13"/>
    </row>
    <row r="17" spans="1:10" ht="28.5" outlineLevel="2" x14ac:dyDescent="0.2">
      <c r="A17" s="11" t="s">
        <v>19</v>
      </c>
      <c r="B17" s="12">
        <v>73.7</v>
      </c>
      <c r="C17" s="12">
        <v>38.6</v>
      </c>
      <c r="D17" s="12">
        <f t="shared" si="0"/>
        <v>52.374491180461327</v>
      </c>
      <c r="E17" s="13"/>
    </row>
    <row r="18" spans="1:10" ht="28.5" hidden="1" outlineLevel="2" x14ac:dyDescent="0.2">
      <c r="A18" s="11" t="s">
        <v>21</v>
      </c>
      <c r="B18" s="12"/>
      <c r="C18" s="12"/>
      <c r="D18" s="12" t="e">
        <f t="shared" si="0"/>
        <v>#DIV/0!</v>
      </c>
      <c r="E18" s="13"/>
    </row>
    <row r="19" spans="1:10" ht="28.5" customHeight="1" outlineLevel="2" x14ac:dyDescent="0.2">
      <c r="A19" s="11" t="s">
        <v>23</v>
      </c>
      <c r="B19" s="12">
        <f>52.1+60</f>
        <v>112.1</v>
      </c>
      <c r="C19" s="12">
        <f>19.1+21.9</f>
        <v>41</v>
      </c>
      <c r="D19" s="12">
        <f t="shared" si="0"/>
        <v>36.574487065120429</v>
      </c>
      <c r="E19" s="39" t="s">
        <v>24</v>
      </c>
      <c r="J19" s="40"/>
    </row>
    <row r="20" spans="1:10" ht="52.5" customHeight="1" outlineLevel="2" x14ac:dyDescent="0.2">
      <c r="A20" s="11" t="s">
        <v>51</v>
      </c>
      <c r="B20" s="12">
        <v>214.8</v>
      </c>
      <c r="C20" s="12">
        <v>0</v>
      </c>
      <c r="D20" s="12">
        <f t="shared" si="0"/>
        <v>0</v>
      </c>
      <c r="E20" s="13" t="s">
        <v>89</v>
      </c>
    </row>
    <row r="21" spans="1:10" ht="25.5" outlineLevel="2" x14ac:dyDescent="0.2">
      <c r="A21" s="11" t="s">
        <v>26</v>
      </c>
      <c r="B21" s="12">
        <v>62.1</v>
      </c>
      <c r="C21" s="12">
        <v>16.899999999999999</v>
      </c>
      <c r="D21" s="12">
        <f t="shared" si="0"/>
        <v>27.214170692431562</v>
      </c>
      <c r="E21" s="13" t="s">
        <v>90</v>
      </c>
    </row>
    <row r="22" spans="1:10" ht="38.25" hidden="1" outlineLevel="2" x14ac:dyDescent="0.2">
      <c r="A22" s="11" t="s">
        <v>23</v>
      </c>
      <c r="B22" s="12"/>
      <c r="C22" s="12"/>
      <c r="D22" s="12" t="e">
        <f t="shared" si="0"/>
        <v>#DIV/0!</v>
      </c>
      <c r="E22" s="13" t="s">
        <v>74</v>
      </c>
    </row>
    <row r="23" spans="1:10" ht="57" hidden="1" outlineLevel="2" x14ac:dyDescent="0.2">
      <c r="A23" s="11" t="s">
        <v>27</v>
      </c>
      <c r="B23" s="12"/>
      <c r="C23" s="12"/>
      <c r="D23" s="12" t="e">
        <f t="shared" si="0"/>
        <v>#DIV/0!</v>
      </c>
      <c r="E23" s="13" t="s">
        <v>74</v>
      </c>
    </row>
    <row r="24" spans="1:10" ht="60.75" customHeight="1" outlineLevel="2" x14ac:dyDescent="0.2">
      <c r="A24" s="11" t="s">
        <v>28</v>
      </c>
      <c r="B24" s="12">
        <f>B33-B32-B31-B29-B28-B25-B21-B20-B19-B17-B14-B12-B11-B9</f>
        <v>248.99999999999909</v>
      </c>
      <c r="C24" s="12">
        <f>C33-C32-C31-C29-C28-C25-C21-C20-C19-C17-C14-C12-C11-C9</f>
        <v>58.899999999999636</v>
      </c>
      <c r="D24" s="12">
        <f t="shared" si="0"/>
        <v>23.654618473895521</v>
      </c>
      <c r="E24" s="39" t="s">
        <v>82</v>
      </c>
    </row>
    <row r="25" spans="1:10" ht="39.75" customHeight="1" outlineLevel="2" x14ac:dyDescent="0.2">
      <c r="A25" s="11" t="s">
        <v>29</v>
      </c>
      <c r="B25" s="12">
        <v>5.5</v>
      </c>
      <c r="C25" s="12">
        <v>1.3</v>
      </c>
      <c r="D25" s="12">
        <f t="shared" si="0"/>
        <v>23.636363636363637</v>
      </c>
      <c r="E25" s="13" t="s">
        <v>88</v>
      </c>
    </row>
    <row r="26" spans="1:10" ht="30.75" hidden="1" customHeight="1" outlineLevel="2" x14ac:dyDescent="0.2">
      <c r="A26" s="11" t="s">
        <v>28</v>
      </c>
      <c r="B26" s="12"/>
      <c r="C26" s="12"/>
      <c r="D26" s="12" t="e">
        <f t="shared" si="0"/>
        <v>#DIV/0!</v>
      </c>
      <c r="E26" s="13" t="s">
        <v>75</v>
      </c>
    </row>
    <row r="27" spans="1:10" ht="45" hidden="1" customHeight="1" outlineLevel="2" x14ac:dyDescent="0.2">
      <c r="A27" s="11" t="s">
        <v>31</v>
      </c>
      <c r="B27" s="12"/>
      <c r="C27" s="12"/>
      <c r="D27" s="12" t="e">
        <f t="shared" si="0"/>
        <v>#DIV/0!</v>
      </c>
      <c r="E27" s="13" t="s">
        <v>75</v>
      </c>
    </row>
    <row r="28" spans="1:10" ht="54.75" customHeight="1" outlineLevel="2" x14ac:dyDescent="0.2">
      <c r="A28" s="11" t="s">
        <v>32</v>
      </c>
      <c r="B28" s="12">
        <v>5.2</v>
      </c>
      <c r="C28" s="16">
        <v>0.6</v>
      </c>
      <c r="D28" s="12">
        <f t="shared" si="0"/>
        <v>11.538461538461538</v>
      </c>
      <c r="E28" s="39" t="s">
        <v>82</v>
      </c>
    </row>
    <row r="29" spans="1:10" ht="34.5" customHeight="1" outlineLevel="2" x14ac:dyDescent="0.2">
      <c r="A29" s="11" t="s">
        <v>33</v>
      </c>
      <c r="B29" s="12">
        <v>2.7</v>
      </c>
      <c r="C29" s="12">
        <v>0.7</v>
      </c>
      <c r="D29" s="12">
        <f t="shared" si="0"/>
        <v>25.925925925925924</v>
      </c>
      <c r="E29" s="39" t="s">
        <v>88</v>
      </c>
    </row>
    <row r="30" spans="1:10" ht="100.5" hidden="1" customHeight="1" outlineLevel="2" x14ac:dyDescent="0.2">
      <c r="A30" s="11" t="s">
        <v>34</v>
      </c>
      <c r="B30" s="12"/>
      <c r="C30" s="12"/>
      <c r="D30" s="12" t="e">
        <f t="shared" si="0"/>
        <v>#DIV/0!</v>
      </c>
      <c r="E30" s="13"/>
    </row>
    <row r="31" spans="1:10" ht="28.5" outlineLevel="2" x14ac:dyDescent="0.2">
      <c r="A31" s="11" t="s">
        <v>35</v>
      </c>
      <c r="B31" s="12">
        <v>140</v>
      </c>
      <c r="C31" s="12">
        <v>34.299999999999997</v>
      </c>
      <c r="D31" s="12">
        <f t="shared" si="0"/>
        <v>24.499999999999996</v>
      </c>
      <c r="E31" s="13" t="s">
        <v>90</v>
      </c>
    </row>
    <row r="32" spans="1:10" ht="42.75" outlineLevel="2" x14ac:dyDescent="0.2">
      <c r="A32" s="11" t="s">
        <v>36</v>
      </c>
      <c r="B32" s="12">
        <v>55.4</v>
      </c>
      <c r="C32" s="12">
        <v>7.4</v>
      </c>
      <c r="D32" s="12">
        <f t="shared" si="0"/>
        <v>13.357400722021662</v>
      </c>
      <c r="E32" s="17" t="s">
        <v>76</v>
      </c>
    </row>
    <row r="33" spans="1:5" ht="15.75" outlineLevel="2" thickBot="1" x14ac:dyDescent="0.25">
      <c r="A33" s="18" t="s">
        <v>38</v>
      </c>
      <c r="B33" s="19">
        <v>7472.2</v>
      </c>
      <c r="C33" s="19">
        <v>3004.8</v>
      </c>
      <c r="D33" s="19">
        <f t="shared" si="0"/>
        <v>40.213056395706758</v>
      </c>
      <c r="E33" s="20"/>
    </row>
    <row r="34" spans="1:5" outlineLevel="2" x14ac:dyDescent="0.2"/>
    <row r="35" spans="1:5" outlineLevel="2" x14ac:dyDescent="0.2">
      <c r="C35" s="21"/>
    </row>
    <row r="36" spans="1:5" outlineLevel="2" x14ac:dyDescent="0.2"/>
    <row r="37" spans="1:5" outlineLevel="2" x14ac:dyDescent="0.2"/>
    <row r="38" spans="1:5" outlineLevel="2" x14ac:dyDescent="0.2"/>
    <row r="39" spans="1:5" outlineLevel="2" x14ac:dyDescent="0.2"/>
    <row r="40" spans="1:5" outlineLevel="2" x14ac:dyDescent="0.2"/>
    <row r="41" spans="1:5" outlineLevel="1" x14ac:dyDescent="0.2"/>
    <row r="42" spans="1:5" ht="56.25" customHeight="1" outlineLevel="2" x14ac:dyDescent="0.2"/>
    <row r="43" spans="1:5" outlineLevel="2" x14ac:dyDescent="0.2"/>
  </sheetData>
  <pageMargins left="0.9055118110236221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17" workbookViewId="0">
      <selection activeCell="I13" sqref="I13"/>
    </sheetView>
  </sheetViews>
  <sheetFormatPr defaultRowHeight="15" outlineLevelRow="2" x14ac:dyDescent="0.25"/>
  <cols>
    <col min="1" max="1" width="38.140625" style="57" customWidth="1"/>
    <col min="2" max="2" width="13.7109375" style="56" customWidth="1"/>
    <col min="3" max="3" width="12.140625" style="56" customWidth="1"/>
    <col min="4" max="4" width="12.85546875" style="56" customWidth="1"/>
    <col min="5" max="5" width="51.28515625" style="64" customWidth="1"/>
    <col min="6" max="7" width="9.140625" style="56"/>
    <col min="8" max="8" width="9.140625" style="56" customWidth="1"/>
    <col min="9" max="251" width="9.140625" style="56"/>
    <col min="252" max="252" width="38.140625" style="56" customWidth="1"/>
    <col min="253" max="253" width="13.7109375" style="56" customWidth="1"/>
    <col min="254" max="254" width="12.140625" style="56" customWidth="1"/>
    <col min="255" max="255" width="12.85546875" style="56" customWidth="1"/>
    <col min="256" max="256" width="51.28515625" style="56" customWidth="1"/>
    <col min="257" max="258" width="9.140625" style="56"/>
    <col min="259" max="259" width="10.42578125" style="56" customWidth="1"/>
    <col min="260" max="507" width="9.140625" style="56"/>
    <col min="508" max="508" width="38.140625" style="56" customWidth="1"/>
    <col min="509" max="509" width="13.7109375" style="56" customWidth="1"/>
    <col min="510" max="510" width="12.140625" style="56" customWidth="1"/>
    <col min="511" max="511" width="12.85546875" style="56" customWidth="1"/>
    <col min="512" max="512" width="51.28515625" style="56" customWidth="1"/>
    <col min="513" max="514" width="9.140625" style="56"/>
    <col min="515" max="515" width="10.42578125" style="56" customWidth="1"/>
    <col min="516" max="763" width="9.140625" style="56"/>
    <col min="764" max="764" width="38.140625" style="56" customWidth="1"/>
    <col min="765" max="765" width="13.7109375" style="56" customWidth="1"/>
    <col min="766" max="766" width="12.140625" style="56" customWidth="1"/>
    <col min="767" max="767" width="12.85546875" style="56" customWidth="1"/>
    <col min="768" max="768" width="51.28515625" style="56" customWidth="1"/>
    <col min="769" max="770" width="9.140625" style="56"/>
    <col min="771" max="771" width="10.42578125" style="56" customWidth="1"/>
    <col min="772" max="1019" width="9.140625" style="56"/>
    <col min="1020" max="1020" width="38.140625" style="56" customWidth="1"/>
    <col min="1021" max="1021" width="13.7109375" style="56" customWidth="1"/>
    <col min="1022" max="1022" width="12.140625" style="56" customWidth="1"/>
    <col min="1023" max="1023" width="12.85546875" style="56" customWidth="1"/>
    <col min="1024" max="1024" width="51.28515625" style="56" customWidth="1"/>
    <col min="1025" max="1026" width="9.140625" style="56"/>
    <col min="1027" max="1027" width="10.42578125" style="56" customWidth="1"/>
    <col min="1028" max="1275" width="9.140625" style="56"/>
    <col min="1276" max="1276" width="38.140625" style="56" customWidth="1"/>
    <col min="1277" max="1277" width="13.7109375" style="56" customWidth="1"/>
    <col min="1278" max="1278" width="12.140625" style="56" customWidth="1"/>
    <col min="1279" max="1279" width="12.85546875" style="56" customWidth="1"/>
    <col min="1280" max="1280" width="51.28515625" style="56" customWidth="1"/>
    <col min="1281" max="1282" width="9.140625" style="56"/>
    <col min="1283" max="1283" width="10.42578125" style="56" customWidth="1"/>
    <col min="1284" max="1531" width="9.140625" style="56"/>
    <col min="1532" max="1532" width="38.140625" style="56" customWidth="1"/>
    <col min="1533" max="1533" width="13.7109375" style="56" customWidth="1"/>
    <col min="1534" max="1534" width="12.140625" style="56" customWidth="1"/>
    <col min="1535" max="1535" width="12.85546875" style="56" customWidth="1"/>
    <col min="1536" max="1536" width="51.28515625" style="56" customWidth="1"/>
    <col min="1537" max="1538" width="9.140625" style="56"/>
    <col min="1539" max="1539" width="10.42578125" style="56" customWidth="1"/>
    <col min="1540" max="1787" width="9.140625" style="56"/>
    <col min="1788" max="1788" width="38.140625" style="56" customWidth="1"/>
    <col min="1789" max="1789" width="13.7109375" style="56" customWidth="1"/>
    <col min="1790" max="1790" width="12.140625" style="56" customWidth="1"/>
    <col min="1791" max="1791" width="12.85546875" style="56" customWidth="1"/>
    <col min="1792" max="1792" width="51.28515625" style="56" customWidth="1"/>
    <col min="1793" max="1794" width="9.140625" style="56"/>
    <col min="1795" max="1795" width="10.42578125" style="56" customWidth="1"/>
    <col min="1796" max="2043" width="9.140625" style="56"/>
    <col min="2044" max="2044" width="38.140625" style="56" customWidth="1"/>
    <col min="2045" max="2045" width="13.7109375" style="56" customWidth="1"/>
    <col min="2046" max="2046" width="12.140625" style="56" customWidth="1"/>
    <col min="2047" max="2047" width="12.85546875" style="56" customWidth="1"/>
    <col min="2048" max="2048" width="51.28515625" style="56" customWidth="1"/>
    <col min="2049" max="2050" width="9.140625" style="56"/>
    <col min="2051" max="2051" width="10.42578125" style="56" customWidth="1"/>
    <col min="2052" max="2299" width="9.140625" style="56"/>
    <col min="2300" max="2300" width="38.140625" style="56" customWidth="1"/>
    <col min="2301" max="2301" width="13.7109375" style="56" customWidth="1"/>
    <col min="2302" max="2302" width="12.140625" style="56" customWidth="1"/>
    <col min="2303" max="2303" width="12.85546875" style="56" customWidth="1"/>
    <col min="2304" max="2304" width="51.28515625" style="56" customWidth="1"/>
    <col min="2305" max="2306" width="9.140625" style="56"/>
    <col min="2307" max="2307" width="10.42578125" style="56" customWidth="1"/>
    <col min="2308" max="2555" width="9.140625" style="56"/>
    <col min="2556" max="2556" width="38.140625" style="56" customWidth="1"/>
    <col min="2557" max="2557" width="13.7109375" style="56" customWidth="1"/>
    <col min="2558" max="2558" width="12.140625" style="56" customWidth="1"/>
    <col min="2559" max="2559" width="12.85546875" style="56" customWidth="1"/>
    <col min="2560" max="2560" width="51.28515625" style="56" customWidth="1"/>
    <col min="2561" max="2562" width="9.140625" style="56"/>
    <col min="2563" max="2563" width="10.42578125" style="56" customWidth="1"/>
    <col min="2564" max="2811" width="9.140625" style="56"/>
    <col min="2812" max="2812" width="38.140625" style="56" customWidth="1"/>
    <col min="2813" max="2813" width="13.7109375" style="56" customWidth="1"/>
    <col min="2814" max="2814" width="12.140625" style="56" customWidth="1"/>
    <col min="2815" max="2815" width="12.85546875" style="56" customWidth="1"/>
    <col min="2816" max="2816" width="51.28515625" style="56" customWidth="1"/>
    <col min="2817" max="2818" width="9.140625" style="56"/>
    <col min="2819" max="2819" width="10.42578125" style="56" customWidth="1"/>
    <col min="2820" max="3067" width="9.140625" style="56"/>
    <col min="3068" max="3068" width="38.140625" style="56" customWidth="1"/>
    <col min="3069" max="3069" width="13.7109375" style="56" customWidth="1"/>
    <col min="3070" max="3070" width="12.140625" style="56" customWidth="1"/>
    <col min="3071" max="3071" width="12.85546875" style="56" customWidth="1"/>
    <col min="3072" max="3072" width="51.28515625" style="56" customWidth="1"/>
    <col min="3073" max="3074" width="9.140625" style="56"/>
    <col min="3075" max="3075" width="10.42578125" style="56" customWidth="1"/>
    <col min="3076" max="3323" width="9.140625" style="56"/>
    <col min="3324" max="3324" width="38.140625" style="56" customWidth="1"/>
    <col min="3325" max="3325" width="13.7109375" style="56" customWidth="1"/>
    <col min="3326" max="3326" width="12.140625" style="56" customWidth="1"/>
    <col min="3327" max="3327" width="12.85546875" style="56" customWidth="1"/>
    <col min="3328" max="3328" width="51.28515625" style="56" customWidth="1"/>
    <col min="3329" max="3330" width="9.140625" style="56"/>
    <col min="3331" max="3331" width="10.42578125" style="56" customWidth="1"/>
    <col min="3332" max="3579" width="9.140625" style="56"/>
    <col min="3580" max="3580" width="38.140625" style="56" customWidth="1"/>
    <col min="3581" max="3581" width="13.7109375" style="56" customWidth="1"/>
    <col min="3582" max="3582" width="12.140625" style="56" customWidth="1"/>
    <col min="3583" max="3583" width="12.85546875" style="56" customWidth="1"/>
    <col min="3584" max="3584" width="51.28515625" style="56" customWidth="1"/>
    <col min="3585" max="3586" width="9.140625" style="56"/>
    <col min="3587" max="3587" width="10.42578125" style="56" customWidth="1"/>
    <col min="3588" max="3835" width="9.140625" style="56"/>
    <col min="3836" max="3836" width="38.140625" style="56" customWidth="1"/>
    <col min="3837" max="3837" width="13.7109375" style="56" customWidth="1"/>
    <col min="3838" max="3838" width="12.140625" style="56" customWidth="1"/>
    <col min="3839" max="3839" width="12.85546875" style="56" customWidth="1"/>
    <col min="3840" max="3840" width="51.28515625" style="56" customWidth="1"/>
    <col min="3841" max="3842" width="9.140625" style="56"/>
    <col min="3843" max="3843" width="10.42578125" style="56" customWidth="1"/>
    <col min="3844" max="4091" width="9.140625" style="56"/>
    <col min="4092" max="4092" width="38.140625" style="56" customWidth="1"/>
    <col min="4093" max="4093" width="13.7109375" style="56" customWidth="1"/>
    <col min="4094" max="4094" width="12.140625" style="56" customWidth="1"/>
    <col min="4095" max="4095" width="12.85546875" style="56" customWidth="1"/>
    <col min="4096" max="4096" width="51.28515625" style="56" customWidth="1"/>
    <col min="4097" max="4098" width="9.140625" style="56"/>
    <col min="4099" max="4099" width="10.42578125" style="56" customWidth="1"/>
    <col min="4100" max="4347" width="9.140625" style="56"/>
    <col min="4348" max="4348" width="38.140625" style="56" customWidth="1"/>
    <col min="4349" max="4349" width="13.7109375" style="56" customWidth="1"/>
    <col min="4350" max="4350" width="12.140625" style="56" customWidth="1"/>
    <col min="4351" max="4351" width="12.85546875" style="56" customWidth="1"/>
    <col min="4352" max="4352" width="51.28515625" style="56" customWidth="1"/>
    <col min="4353" max="4354" width="9.140625" style="56"/>
    <col min="4355" max="4355" width="10.42578125" style="56" customWidth="1"/>
    <col min="4356" max="4603" width="9.140625" style="56"/>
    <col min="4604" max="4604" width="38.140625" style="56" customWidth="1"/>
    <col min="4605" max="4605" width="13.7109375" style="56" customWidth="1"/>
    <col min="4606" max="4606" width="12.140625" style="56" customWidth="1"/>
    <col min="4607" max="4607" width="12.85546875" style="56" customWidth="1"/>
    <col min="4608" max="4608" width="51.28515625" style="56" customWidth="1"/>
    <col min="4609" max="4610" width="9.140625" style="56"/>
    <col min="4611" max="4611" width="10.42578125" style="56" customWidth="1"/>
    <col min="4612" max="4859" width="9.140625" style="56"/>
    <col min="4860" max="4860" width="38.140625" style="56" customWidth="1"/>
    <col min="4861" max="4861" width="13.7109375" style="56" customWidth="1"/>
    <col min="4862" max="4862" width="12.140625" style="56" customWidth="1"/>
    <col min="4863" max="4863" width="12.85546875" style="56" customWidth="1"/>
    <col min="4864" max="4864" width="51.28515625" style="56" customWidth="1"/>
    <col min="4865" max="4866" width="9.140625" style="56"/>
    <col min="4867" max="4867" width="10.42578125" style="56" customWidth="1"/>
    <col min="4868" max="5115" width="9.140625" style="56"/>
    <col min="5116" max="5116" width="38.140625" style="56" customWidth="1"/>
    <col min="5117" max="5117" width="13.7109375" style="56" customWidth="1"/>
    <col min="5118" max="5118" width="12.140625" style="56" customWidth="1"/>
    <col min="5119" max="5119" width="12.85546875" style="56" customWidth="1"/>
    <col min="5120" max="5120" width="51.28515625" style="56" customWidth="1"/>
    <col min="5121" max="5122" width="9.140625" style="56"/>
    <col min="5123" max="5123" width="10.42578125" style="56" customWidth="1"/>
    <col min="5124" max="5371" width="9.140625" style="56"/>
    <col min="5372" max="5372" width="38.140625" style="56" customWidth="1"/>
    <col min="5373" max="5373" width="13.7109375" style="56" customWidth="1"/>
    <col min="5374" max="5374" width="12.140625" style="56" customWidth="1"/>
    <col min="5375" max="5375" width="12.85546875" style="56" customWidth="1"/>
    <col min="5376" max="5376" width="51.28515625" style="56" customWidth="1"/>
    <col min="5377" max="5378" width="9.140625" style="56"/>
    <col min="5379" max="5379" width="10.42578125" style="56" customWidth="1"/>
    <col min="5380" max="5627" width="9.140625" style="56"/>
    <col min="5628" max="5628" width="38.140625" style="56" customWidth="1"/>
    <col min="5629" max="5629" width="13.7109375" style="56" customWidth="1"/>
    <col min="5630" max="5630" width="12.140625" style="56" customWidth="1"/>
    <col min="5631" max="5631" width="12.85546875" style="56" customWidth="1"/>
    <col min="5632" max="5632" width="51.28515625" style="56" customWidth="1"/>
    <col min="5633" max="5634" width="9.140625" style="56"/>
    <col min="5635" max="5635" width="10.42578125" style="56" customWidth="1"/>
    <col min="5636" max="5883" width="9.140625" style="56"/>
    <col min="5884" max="5884" width="38.140625" style="56" customWidth="1"/>
    <col min="5885" max="5885" width="13.7109375" style="56" customWidth="1"/>
    <col min="5886" max="5886" width="12.140625" style="56" customWidth="1"/>
    <col min="5887" max="5887" width="12.85546875" style="56" customWidth="1"/>
    <col min="5888" max="5888" width="51.28515625" style="56" customWidth="1"/>
    <col min="5889" max="5890" width="9.140625" style="56"/>
    <col min="5891" max="5891" width="10.42578125" style="56" customWidth="1"/>
    <col min="5892" max="6139" width="9.140625" style="56"/>
    <col min="6140" max="6140" width="38.140625" style="56" customWidth="1"/>
    <col min="6141" max="6141" width="13.7109375" style="56" customWidth="1"/>
    <col min="6142" max="6142" width="12.140625" style="56" customWidth="1"/>
    <col min="6143" max="6143" width="12.85546875" style="56" customWidth="1"/>
    <col min="6144" max="6144" width="51.28515625" style="56" customWidth="1"/>
    <col min="6145" max="6146" width="9.140625" style="56"/>
    <col min="6147" max="6147" width="10.42578125" style="56" customWidth="1"/>
    <col min="6148" max="6395" width="9.140625" style="56"/>
    <col min="6396" max="6396" width="38.140625" style="56" customWidth="1"/>
    <col min="6397" max="6397" width="13.7109375" style="56" customWidth="1"/>
    <col min="6398" max="6398" width="12.140625" style="56" customWidth="1"/>
    <col min="6399" max="6399" width="12.85546875" style="56" customWidth="1"/>
    <col min="6400" max="6400" width="51.28515625" style="56" customWidth="1"/>
    <col min="6401" max="6402" width="9.140625" style="56"/>
    <col min="6403" max="6403" width="10.42578125" style="56" customWidth="1"/>
    <col min="6404" max="6651" width="9.140625" style="56"/>
    <col min="6652" max="6652" width="38.140625" style="56" customWidth="1"/>
    <col min="6653" max="6653" width="13.7109375" style="56" customWidth="1"/>
    <col min="6654" max="6654" width="12.140625" style="56" customWidth="1"/>
    <col min="6655" max="6655" width="12.85546875" style="56" customWidth="1"/>
    <col min="6656" max="6656" width="51.28515625" style="56" customWidth="1"/>
    <col min="6657" max="6658" width="9.140625" style="56"/>
    <col min="6659" max="6659" width="10.42578125" style="56" customWidth="1"/>
    <col min="6660" max="6907" width="9.140625" style="56"/>
    <col min="6908" max="6908" width="38.140625" style="56" customWidth="1"/>
    <col min="6909" max="6909" width="13.7109375" style="56" customWidth="1"/>
    <col min="6910" max="6910" width="12.140625" style="56" customWidth="1"/>
    <col min="6911" max="6911" width="12.85546875" style="56" customWidth="1"/>
    <col min="6912" max="6912" width="51.28515625" style="56" customWidth="1"/>
    <col min="6913" max="6914" width="9.140625" style="56"/>
    <col min="6915" max="6915" width="10.42578125" style="56" customWidth="1"/>
    <col min="6916" max="7163" width="9.140625" style="56"/>
    <col min="7164" max="7164" width="38.140625" style="56" customWidth="1"/>
    <col min="7165" max="7165" width="13.7109375" style="56" customWidth="1"/>
    <col min="7166" max="7166" width="12.140625" style="56" customWidth="1"/>
    <col min="7167" max="7167" width="12.85546875" style="56" customWidth="1"/>
    <col min="7168" max="7168" width="51.28515625" style="56" customWidth="1"/>
    <col min="7169" max="7170" width="9.140625" style="56"/>
    <col min="7171" max="7171" width="10.42578125" style="56" customWidth="1"/>
    <col min="7172" max="7419" width="9.140625" style="56"/>
    <col min="7420" max="7420" width="38.140625" style="56" customWidth="1"/>
    <col min="7421" max="7421" width="13.7109375" style="56" customWidth="1"/>
    <col min="7422" max="7422" width="12.140625" style="56" customWidth="1"/>
    <col min="7423" max="7423" width="12.85546875" style="56" customWidth="1"/>
    <col min="7424" max="7424" width="51.28515625" style="56" customWidth="1"/>
    <col min="7425" max="7426" width="9.140625" style="56"/>
    <col min="7427" max="7427" width="10.42578125" style="56" customWidth="1"/>
    <col min="7428" max="7675" width="9.140625" style="56"/>
    <col min="7676" max="7676" width="38.140625" style="56" customWidth="1"/>
    <col min="7677" max="7677" width="13.7109375" style="56" customWidth="1"/>
    <col min="7678" max="7678" width="12.140625" style="56" customWidth="1"/>
    <col min="7679" max="7679" width="12.85546875" style="56" customWidth="1"/>
    <col min="7680" max="7680" width="51.28515625" style="56" customWidth="1"/>
    <col min="7681" max="7682" width="9.140625" style="56"/>
    <col min="7683" max="7683" width="10.42578125" style="56" customWidth="1"/>
    <col min="7684" max="7931" width="9.140625" style="56"/>
    <col min="7932" max="7932" width="38.140625" style="56" customWidth="1"/>
    <col min="7933" max="7933" width="13.7109375" style="56" customWidth="1"/>
    <col min="7934" max="7934" width="12.140625" style="56" customWidth="1"/>
    <col min="7935" max="7935" width="12.85546875" style="56" customWidth="1"/>
    <col min="7936" max="7936" width="51.28515625" style="56" customWidth="1"/>
    <col min="7937" max="7938" width="9.140625" style="56"/>
    <col min="7939" max="7939" width="10.42578125" style="56" customWidth="1"/>
    <col min="7940" max="8187" width="9.140625" style="56"/>
    <col min="8188" max="8188" width="38.140625" style="56" customWidth="1"/>
    <col min="8189" max="8189" width="13.7109375" style="56" customWidth="1"/>
    <col min="8190" max="8190" width="12.140625" style="56" customWidth="1"/>
    <col min="8191" max="8191" width="12.85546875" style="56" customWidth="1"/>
    <col min="8192" max="8192" width="51.28515625" style="56" customWidth="1"/>
    <col min="8193" max="8194" width="9.140625" style="56"/>
    <col min="8195" max="8195" width="10.42578125" style="56" customWidth="1"/>
    <col min="8196" max="8443" width="9.140625" style="56"/>
    <col min="8444" max="8444" width="38.140625" style="56" customWidth="1"/>
    <col min="8445" max="8445" width="13.7109375" style="56" customWidth="1"/>
    <col min="8446" max="8446" width="12.140625" style="56" customWidth="1"/>
    <col min="8447" max="8447" width="12.85546875" style="56" customWidth="1"/>
    <col min="8448" max="8448" width="51.28515625" style="56" customWidth="1"/>
    <col min="8449" max="8450" width="9.140625" style="56"/>
    <col min="8451" max="8451" width="10.42578125" style="56" customWidth="1"/>
    <col min="8452" max="8699" width="9.140625" style="56"/>
    <col min="8700" max="8700" width="38.140625" style="56" customWidth="1"/>
    <col min="8701" max="8701" width="13.7109375" style="56" customWidth="1"/>
    <col min="8702" max="8702" width="12.140625" style="56" customWidth="1"/>
    <col min="8703" max="8703" width="12.85546875" style="56" customWidth="1"/>
    <col min="8704" max="8704" width="51.28515625" style="56" customWidth="1"/>
    <col min="8705" max="8706" width="9.140625" style="56"/>
    <col min="8707" max="8707" width="10.42578125" style="56" customWidth="1"/>
    <col min="8708" max="8955" width="9.140625" style="56"/>
    <col min="8956" max="8956" width="38.140625" style="56" customWidth="1"/>
    <col min="8957" max="8957" width="13.7109375" style="56" customWidth="1"/>
    <col min="8958" max="8958" width="12.140625" style="56" customWidth="1"/>
    <col min="8959" max="8959" width="12.85546875" style="56" customWidth="1"/>
    <col min="8960" max="8960" width="51.28515625" style="56" customWidth="1"/>
    <col min="8961" max="8962" width="9.140625" style="56"/>
    <col min="8963" max="8963" width="10.42578125" style="56" customWidth="1"/>
    <col min="8964" max="9211" width="9.140625" style="56"/>
    <col min="9212" max="9212" width="38.140625" style="56" customWidth="1"/>
    <col min="9213" max="9213" width="13.7109375" style="56" customWidth="1"/>
    <col min="9214" max="9214" width="12.140625" style="56" customWidth="1"/>
    <col min="9215" max="9215" width="12.85546875" style="56" customWidth="1"/>
    <col min="9216" max="9216" width="51.28515625" style="56" customWidth="1"/>
    <col min="9217" max="9218" width="9.140625" style="56"/>
    <col min="9219" max="9219" width="10.42578125" style="56" customWidth="1"/>
    <col min="9220" max="9467" width="9.140625" style="56"/>
    <col min="9468" max="9468" width="38.140625" style="56" customWidth="1"/>
    <col min="9469" max="9469" width="13.7109375" style="56" customWidth="1"/>
    <col min="9470" max="9470" width="12.140625" style="56" customWidth="1"/>
    <col min="9471" max="9471" width="12.85546875" style="56" customWidth="1"/>
    <col min="9472" max="9472" width="51.28515625" style="56" customWidth="1"/>
    <col min="9473" max="9474" width="9.140625" style="56"/>
    <col min="9475" max="9475" width="10.42578125" style="56" customWidth="1"/>
    <col min="9476" max="9723" width="9.140625" style="56"/>
    <col min="9724" max="9724" width="38.140625" style="56" customWidth="1"/>
    <col min="9725" max="9725" width="13.7109375" style="56" customWidth="1"/>
    <col min="9726" max="9726" width="12.140625" style="56" customWidth="1"/>
    <col min="9727" max="9727" width="12.85546875" style="56" customWidth="1"/>
    <col min="9728" max="9728" width="51.28515625" style="56" customWidth="1"/>
    <col min="9729" max="9730" width="9.140625" style="56"/>
    <col min="9731" max="9731" width="10.42578125" style="56" customWidth="1"/>
    <col min="9732" max="9979" width="9.140625" style="56"/>
    <col min="9980" max="9980" width="38.140625" style="56" customWidth="1"/>
    <col min="9981" max="9981" width="13.7109375" style="56" customWidth="1"/>
    <col min="9982" max="9982" width="12.140625" style="56" customWidth="1"/>
    <col min="9983" max="9983" width="12.85546875" style="56" customWidth="1"/>
    <col min="9984" max="9984" width="51.28515625" style="56" customWidth="1"/>
    <col min="9985" max="9986" width="9.140625" style="56"/>
    <col min="9987" max="9987" width="10.42578125" style="56" customWidth="1"/>
    <col min="9988" max="10235" width="9.140625" style="56"/>
    <col min="10236" max="10236" width="38.140625" style="56" customWidth="1"/>
    <col min="10237" max="10237" width="13.7109375" style="56" customWidth="1"/>
    <col min="10238" max="10238" width="12.140625" style="56" customWidth="1"/>
    <col min="10239" max="10239" width="12.85546875" style="56" customWidth="1"/>
    <col min="10240" max="10240" width="51.28515625" style="56" customWidth="1"/>
    <col min="10241" max="10242" width="9.140625" style="56"/>
    <col min="10243" max="10243" width="10.42578125" style="56" customWidth="1"/>
    <col min="10244" max="10491" width="9.140625" style="56"/>
    <col min="10492" max="10492" width="38.140625" style="56" customWidth="1"/>
    <col min="10493" max="10493" width="13.7109375" style="56" customWidth="1"/>
    <col min="10494" max="10494" width="12.140625" style="56" customWidth="1"/>
    <col min="10495" max="10495" width="12.85546875" style="56" customWidth="1"/>
    <col min="10496" max="10496" width="51.28515625" style="56" customWidth="1"/>
    <col min="10497" max="10498" width="9.140625" style="56"/>
    <col min="10499" max="10499" width="10.42578125" style="56" customWidth="1"/>
    <col min="10500" max="10747" width="9.140625" style="56"/>
    <col min="10748" max="10748" width="38.140625" style="56" customWidth="1"/>
    <col min="10749" max="10749" width="13.7109375" style="56" customWidth="1"/>
    <col min="10750" max="10750" width="12.140625" style="56" customWidth="1"/>
    <col min="10751" max="10751" width="12.85546875" style="56" customWidth="1"/>
    <col min="10752" max="10752" width="51.28515625" style="56" customWidth="1"/>
    <col min="10753" max="10754" width="9.140625" style="56"/>
    <col min="10755" max="10755" width="10.42578125" style="56" customWidth="1"/>
    <col min="10756" max="11003" width="9.140625" style="56"/>
    <col min="11004" max="11004" width="38.140625" style="56" customWidth="1"/>
    <col min="11005" max="11005" width="13.7109375" style="56" customWidth="1"/>
    <col min="11006" max="11006" width="12.140625" style="56" customWidth="1"/>
    <col min="11007" max="11007" width="12.85546875" style="56" customWidth="1"/>
    <col min="11008" max="11008" width="51.28515625" style="56" customWidth="1"/>
    <col min="11009" max="11010" width="9.140625" style="56"/>
    <col min="11011" max="11011" width="10.42578125" style="56" customWidth="1"/>
    <col min="11012" max="11259" width="9.140625" style="56"/>
    <col min="11260" max="11260" width="38.140625" style="56" customWidth="1"/>
    <col min="11261" max="11261" width="13.7109375" style="56" customWidth="1"/>
    <col min="11262" max="11262" width="12.140625" style="56" customWidth="1"/>
    <col min="11263" max="11263" width="12.85546875" style="56" customWidth="1"/>
    <col min="11264" max="11264" width="51.28515625" style="56" customWidth="1"/>
    <col min="11265" max="11266" width="9.140625" style="56"/>
    <col min="11267" max="11267" width="10.42578125" style="56" customWidth="1"/>
    <col min="11268" max="11515" width="9.140625" style="56"/>
    <col min="11516" max="11516" width="38.140625" style="56" customWidth="1"/>
    <col min="11517" max="11517" width="13.7109375" style="56" customWidth="1"/>
    <col min="11518" max="11518" width="12.140625" style="56" customWidth="1"/>
    <col min="11519" max="11519" width="12.85546875" style="56" customWidth="1"/>
    <col min="11520" max="11520" width="51.28515625" style="56" customWidth="1"/>
    <col min="11521" max="11522" width="9.140625" style="56"/>
    <col min="11523" max="11523" width="10.42578125" style="56" customWidth="1"/>
    <col min="11524" max="11771" width="9.140625" style="56"/>
    <col min="11772" max="11772" width="38.140625" style="56" customWidth="1"/>
    <col min="11773" max="11773" width="13.7109375" style="56" customWidth="1"/>
    <col min="11774" max="11774" width="12.140625" style="56" customWidth="1"/>
    <col min="11775" max="11775" width="12.85546875" style="56" customWidth="1"/>
    <col min="11776" max="11776" width="51.28515625" style="56" customWidth="1"/>
    <col min="11777" max="11778" width="9.140625" style="56"/>
    <col min="11779" max="11779" width="10.42578125" style="56" customWidth="1"/>
    <col min="11780" max="12027" width="9.140625" style="56"/>
    <col min="12028" max="12028" width="38.140625" style="56" customWidth="1"/>
    <col min="12029" max="12029" width="13.7109375" style="56" customWidth="1"/>
    <col min="12030" max="12030" width="12.140625" style="56" customWidth="1"/>
    <col min="12031" max="12031" width="12.85546875" style="56" customWidth="1"/>
    <col min="12032" max="12032" width="51.28515625" style="56" customWidth="1"/>
    <col min="12033" max="12034" width="9.140625" style="56"/>
    <col min="12035" max="12035" width="10.42578125" style="56" customWidth="1"/>
    <col min="12036" max="12283" width="9.140625" style="56"/>
    <col min="12284" max="12284" width="38.140625" style="56" customWidth="1"/>
    <col min="12285" max="12285" width="13.7109375" style="56" customWidth="1"/>
    <col min="12286" max="12286" width="12.140625" style="56" customWidth="1"/>
    <col min="12287" max="12287" width="12.85546875" style="56" customWidth="1"/>
    <col min="12288" max="12288" width="51.28515625" style="56" customWidth="1"/>
    <col min="12289" max="12290" width="9.140625" style="56"/>
    <col min="12291" max="12291" width="10.42578125" style="56" customWidth="1"/>
    <col min="12292" max="12539" width="9.140625" style="56"/>
    <col min="12540" max="12540" width="38.140625" style="56" customWidth="1"/>
    <col min="12541" max="12541" width="13.7109375" style="56" customWidth="1"/>
    <col min="12542" max="12542" width="12.140625" style="56" customWidth="1"/>
    <col min="12543" max="12543" width="12.85546875" style="56" customWidth="1"/>
    <col min="12544" max="12544" width="51.28515625" style="56" customWidth="1"/>
    <col min="12545" max="12546" width="9.140625" style="56"/>
    <col min="12547" max="12547" width="10.42578125" style="56" customWidth="1"/>
    <col min="12548" max="12795" width="9.140625" style="56"/>
    <col min="12796" max="12796" width="38.140625" style="56" customWidth="1"/>
    <col min="12797" max="12797" width="13.7109375" style="56" customWidth="1"/>
    <col min="12798" max="12798" width="12.140625" style="56" customWidth="1"/>
    <col min="12799" max="12799" width="12.85546875" style="56" customWidth="1"/>
    <col min="12800" max="12800" width="51.28515625" style="56" customWidth="1"/>
    <col min="12801" max="12802" width="9.140625" style="56"/>
    <col min="12803" max="12803" width="10.42578125" style="56" customWidth="1"/>
    <col min="12804" max="13051" width="9.140625" style="56"/>
    <col min="13052" max="13052" width="38.140625" style="56" customWidth="1"/>
    <col min="13053" max="13053" width="13.7109375" style="56" customWidth="1"/>
    <col min="13054" max="13054" width="12.140625" style="56" customWidth="1"/>
    <col min="13055" max="13055" width="12.85546875" style="56" customWidth="1"/>
    <col min="13056" max="13056" width="51.28515625" style="56" customWidth="1"/>
    <col min="13057" max="13058" width="9.140625" style="56"/>
    <col min="13059" max="13059" width="10.42578125" style="56" customWidth="1"/>
    <col min="13060" max="13307" width="9.140625" style="56"/>
    <col min="13308" max="13308" width="38.140625" style="56" customWidth="1"/>
    <col min="13309" max="13309" width="13.7109375" style="56" customWidth="1"/>
    <col min="13310" max="13310" width="12.140625" style="56" customWidth="1"/>
    <col min="13311" max="13311" width="12.85546875" style="56" customWidth="1"/>
    <col min="13312" max="13312" width="51.28515625" style="56" customWidth="1"/>
    <col min="13313" max="13314" width="9.140625" style="56"/>
    <col min="13315" max="13315" width="10.42578125" style="56" customWidth="1"/>
    <col min="13316" max="13563" width="9.140625" style="56"/>
    <col min="13564" max="13564" width="38.140625" style="56" customWidth="1"/>
    <col min="13565" max="13565" width="13.7109375" style="56" customWidth="1"/>
    <col min="13566" max="13566" width="12.140625" style="56" customWidth="1"/>
    <col min="13567" max="13567" width="12.85546875" style="56" customWidth="1"/>
    <col min="13568" max="13568" width="51.28515625" style="56" customWidth="1"/>
    <col min="13569" max="13570" width="9.140625" style="56"/>
    <col min="13571" max="13571" width="10.42578125" style="56" customWidth="1"/>
    <col min="13572" max="13819" width="9.140625" style="56"/>
    <col min="13820" max="13820" width="38.140625" style="56" customWidth="1"/>
    <col min="13821" max="13821" width="13.7109375" style="56" customWidth="1"/>
    <col min="13822" max="13822" width="12.140625" style="56" customWidth="1"/>
    <col min="13823" max="13823" width="12.85546875" style="56" customWidth="1"/>
    <col min="13824" max="13824" width="51.28515625" style="56" customWidth="1"/>
    <col min="13825" max="13826" width="9.140625" style="56"/>
    <col min="13827" max="13827" width="10.42578125" style="56" customWidth="1"/>
    <col min="13828" max="14075" width="9.140625" style="56"/>
    <col min="14076" max="14076" width="38.140625" style="56" customWidth="1"/>
    <col min="14077" max="14077" width="13.7109375" style="56" customWidth="1"/>
    <col min="14078" max="14078" width="12.140625" style="56" customWidth="1"/>
    <col min="14079" max="14079" width="12.85546875" style="56" customWidth="1"/>
    <col min="14080" max="14080" width="51.28515625" style="56" customWidth="1"/>
    <col min="14081" max="14082" width="9.140625" style="56"/>
    <col min="14083" max="14083" width="10.42578125" style="56" customWidth="1"/>
    <col min="14084" max="14331" width="9.140625" style="56"/>
    <col min="14332" max="14332" width="38.140625" style="56" customWidth="1"/>
    <col min="14333" max="14333" width="13.7109375" style="56" customWidth="1"/>
    <col min="14334" max="14334" width="12.140625" style="56" customWidth="1"/>
    <col min="14335" max="14335" width="12.85546875" style="56" customWidth="1"/>
    <col min="14336" max="14336" width="51.28515625" style="56" customWidth="1"/>
    <col min="14337" max="14338" width="9.140625" style="56"/>
    <col min="14339" max="14339" width="10.42578125" style="56" customWidth="1"/>
    <col min="14340" max="14587" width="9.140625" style="56"/>
    <col min="14588" max="14588" width="38.140625" style="56" customWidth="1"/>
    <col min="14589" max="14589" width="13.7109375" style="56" customWidth="1"/>
    <col min="14590" max="14590" width="12.140625" style="56" customWidth="1"/>
    <col min="14591" max="14591" width="12.85546875" style="56" customWidth="1"/>
    <col min="14592" max="14592" width="51.28515625" style="56" customWidth="1"/>
    <col min="14593" max="14594" width="9.140625" style="56"/>
    <col min="14595" max="14595" width="10.42578125" style="56" customWidth="1"/>
    <col min="14596" max="14843" width="9.140625" style="56"/>
    <col min="14844" max="14844" width="38.140625" style="56" customWidth="1"/>
    <col min="14845" max="14845" width="13.7109375" style="56" customWidth="1"/>
    <col min="14846" max="14846" width="12.140625" style="56" customWidth="1"/>
    <col min="14847" max="14847" width="12.85546875" style="56" customWidth="1"/>
    <col min="14848" max="14848" width="51.28515625" style="56" customWidth="1"/>
    <col min="14849" max="14850" width="9.140625" style="56"/>
    <col min="14851" max="14851" width="10.42578125" style="56" customWidth="1"/>
    <col min="14852" max="15099" width="9.140625" style="56"/>
    <col min="15100" max="15100" width="38.140625" style="56" customWidth="1"/>
    <col min="15101" max="15101" width="13.7109375" style="56" customWidth="1"/>
    <col min="15102" max="15102" width="12.140625" style="56" customWidth="1"/>
    <col min="15103" max="15103" width="12.85546875" style="56" customWidth="1"/>
    <col min="15104" max="15104" width="51.28515625" style="56" customWidth="1"/>
    <col min="15105" max="15106" width="9.140625" style="56"/>
    <col min="15107" max="15107" width="10.42578125" style="56" customWidth="1"/>
    <col min="15108" max="15355" width="9.140625" style="56"/>
    <col min="15356" max="15356" width="38.140625" style="56" customWidth="1"/>
    <col min="15357" max="15357" width="13.7109375" style="56" customWidth="1"/>
    <col min="15358" max="15358" width="12.140625" style="56" customWidth="1"/>
    <col min="15359" max="15359" width="12.85546875" style="56" customWidth="1"/>
    <col min="15360" max="15360" width="51.28515625" style="56" customWidth="1"/>
    <col min="15361" max="15362" width="9.140625" style="56"/>
    <col min="15363" max="15363" width="10.42578125" style="56" customWidth="1"/>
    <col min="15364" max="15611" width="9.140625" style="56"/>
    <col min="15612" max="15612" width="38.140625" style="56" customWidth="1"/>
    <col min="15613" max="15613" width="13.7109375" style="56" customWidth="1"/>
    <col min="15614" max="15614" width="12.140625" style="56" customWidth="1"/>
    <col min="15615" max="15615" width="12.85546875" style="56" customWidth="1"/>
    <col min="15616" max="15616" width="51.28515625" style="56" customWidth="1"/>
    <col min="15617" max="15618" width="9.140625" style="56"/>
    <col min="15619" max="15619" width="10.42578125" style="56" customWidth="1"/>
    <col min="15620" max="15867" width="9.140625" style="56"/>
    <col min="15868" max="15868" width="38.140625" style="56" customWidth="1"/>
    <col min="15869" max="15869" width="13.7109375" style="56" customWidth="1"/>
    <col min="15870" max="15870" width="12.140625" style="56" customWidth="1"/>
    <col min="15871" max="15871" width="12.85546875" style="56" customWidth="1"/>
    <col min="15872" max="15872" width="51.28515625" style="56" customWidth="1"/>
    <col min="15873" max="15874" width="9.140625" style="56"/>
    <col min="15875" max="15875" width="10.42578125" style="56" customWidth="1"/>
    <col min="15876" max="16123" width="9.140625" style="56"/>
    <col min="16124" max="16124" width="38.140625" style="56" customWidth="1"/>
    <col min="16125" max="16125" width="13.7109375" style="56" customWidth="1"/>
    <col min="16126" max="16126" width="12.140625" style="56" customWidth="1"/>
    <col min="16127" max="16127" width="12.85546875" style="56" customWidth="1"/>
    <col min="16128" max="16128" width="51.28515625" style="56" customWidth="1"/>
    <col min="16129" max="16130" width="9.140625" style="56"/>
    <col min="16131" max="16131" width="10.42578125" style="56" customWidth="1"/>
    <col min="16132" max="16384" width="9.140625" style="56"/>
  </cols>
  <sheetData>
    <row r="1" spans="1:5" s="44" customFormat="1" ht="12.75" customHeight="1" x14ac:dyDescent="0.2">
      <c r="A1" s="41"/>
      <c r="B1" s="42"/>
      <c r="C1" s="43"/>
      <c r="D1" s="43"/>
      <c r="E1" s="59"/>
    </row>
    <row r="2" spans="1:5" s="44" customFormat="1" ht="12.75" customHeight="1" x14ac:dyDescent="0.25">
      <c r="A2" s="45"/>
      <c r="E2" s="69" t="s">
        <v>39</v>
      </c>
    </row>
    <row r="3" spans="1:5" s="44" customFormat="1" ht="17.25" customHeight="1" x14ac:dyDescent="0.25">
      <c r="A3" s="45"/>
      <c r="C3" s="46" t="s">
        <v>1</v>
      </c>
      <c r="E3" s="60"/>
    </row>
    <row r="4" spans="1:5" s="44" customFormat="1" ht="15.75" x14ac:dyDescent="0.25">
      <c r="A4" s="45"/>
      <c r="C4" s="46" t="s">
        <v>2</v>
      </c>
      <c r="E4" s="60"/>
    </row>
    <row r="5" spans="1:5" s="44" customFormat="1" ht="15.75" x14ac:dyDescent="0.25">
      <c r="A5" s="45"/>
      <c r="C5" s="46" t="s">
        <v>40</v>
      </c>
      <c r="E5" s="60"/>
    </row>
    <row r="6" spans="1:5" s="44" customFormat="1" ht="15.75" x14ac:dyDescent="0.25">
      <c r="A6" s="45"/>
      <c r="C6" s="46" t="s">
        <v>71</v>
      </c>
      <c r="E6" s="60"/>
    </row>
    <row r="7" spans="1:5" s="44" customFormat="1" ht="10.5" customHeight="1" thickBot="1" x14ac:dyDescent="0.25">
      <c r="A7" s="45"/>
      <c r="E7" s="60"/>
    </row>
    <row r="8" spans="1:5" s="44" customFormat="1" ht="51" x14ac:dyDescent="0.2">
      <c r="A8" s="47" t="s">
        <v>4</v>
      </c>
      <c r="B8" s="48" t="s">
        <v>84</v>
      </c>
      <c r="C8" s="48" t="s">
        <v>85</v>
      </c>
      <c r="D8" s="48" t="s">
        <v>5</v>
      </c>
      <c r="E8" s="77" t="s">
        <v>6</v>
      </c>
    </row>
    <row r="9" spans="1:5" s="44" customFormat="1" ht="14.25" outlineLevel="1" x14ac:dyDescent="0.2">
      <c r="A9" s="49" t="s">
        <v>41</v>
      </c>
      <c r="B9" s="50">
        <f>B10+B11</f>
        <v>1571.8</v>
      </c>
      <c r="C9" s="72">
        <f>C10+C11</f>
        <v>786.8</v>
      </c>
      <c r="D9" s="50">
        <f>C9/B9*100</f>
        <v>50.057259193281588</v>
      </c>
      <c r="E9" s="61"/>
    </row>
    <row r="10" spans="1:5" s="44" customFormat="1" outlineLevel="2" x14ac:dyDescent="0.2">
      <c r="A10" s="51" t="s">
        <v>7</v>
      </c>
      <c r="B10" s="52">
        <v>1207.8</v>
      </c>
      <c r="C10" s="73">
        <v>604.4</v>
      </c>
      <c r="D10" s="53">
        <f t="shared" ref="D10:D43" si="0">C10/B10*100</f>
        <v>50.041397582381187</v>
      </c>
      <c r="E10" s="62"/>
    </row>
    <row r="11" spans="1:5" s="44" customFormat="1" ht="30.75" customHeight="1" outlineLevel="2" x14ac:dyDescent="0.2">
      <c r="A11" s="51" t="s">
        <v>12</v>
      </c>
      <c r="B11" s="52">
        <v>364</v>
      </c>
      <c r="C11" s="73">
        <v>182.4</v>
      </c>
      <c r="D11" s="53">
        <f t="shared" si="0"/>
        <v>50.109890109890109</v>
      </c>
      <c r="E11" s="62"/>
    </row>
    <row r="12" spans="1:5" s="44" customFormat="1" ht="14.25" outlineLevel="1" x14ac:dyDescent="0.2">
      <c r="A12" s="49" t="s">
        <v>43</v>
      </c>
      <c r="B12" s="50">
        <f>SUM(B17:B42)+B13</f>
        <v>20844.900000000001</v>
      </c>
      <c r="C12" s="72">
        <f>SUM(C17:C42)+C13</f>
        <v>9950.3999999999978</v>
      </c>
      <c r="D12" s="50">
        <f t="shared" si="0"/>
        <v>47.735417296317074</v>
      </c>
      <c r="E12" s="61"/>
    </row>
    <row r="13" spans="1:5" s="44" customFormat="1" ht="50.25" customHeight="1" outlineLevel="2" x14ac:dyDescent="0.2">
      <c r="A13" s="51" t="s">
        <v>7</v>
      </c>
      <c r="B13" s="76">
        <v>7638.4</v>
      </c>
      <c r="C13" s="74">
        <v>3506.7</v>
      </c>
      <c r="D13" s="53">
        <f t="shared" si="0"/>
        <v>45.908829074151654</v>
      </c>
      <c r="E13" s="62" t="s">
        <v>82</v>
      </c>
    </row>
    <row r="14" spans="1:5" s="44" customFormat="1" ht="22.5" hidden="1" customHeight="1" outlineLevel="2" x14ac:dyDescent="0.2">
      <c r="A14" s="51" t="s">
        <v>44</v>
      </c>
      <c r="B14" s="53"/>
      <c r="C14" s="75"/>
      <c r="D14" s="53" t="e">
        <f t="shared" si="0"/>
        <v>#DIV/0!</v>
      </c>
      <c r="E14" s="62"/>
    </row>
    <row r="15" spans="1:5" s="44" customFormat="1" ht="33.75" hidden="1" customHeight="1" outlineLevel="2" x14ac:dyDescent="0.2">
      <c r="A15" s="51" t="s">
        <v>9</v>
      </c>
      <c r="B15" s="53"/>
      <c r="C15" s="75"/>
      <c r="D15" s="53" t="e">
        <f t="shared" si="0"/>
        <v>#DIV/0!</v>
      </c>
      <c r="E15" s="62"/>
    </row>
    <row r="16" spans="1:5" s="44" customFormat="1" ht="22.5" hidden="1" customHeight="1" outlineLevel="2" x14ac:dyDescent="0.2">
      <c r="A16" s="51" t="s">
        <v>45</v>
      </c>
      <c r="B16" s="53"/>
      <c r="C16" s="75"/>
      <c r="D16" s="53" t="e">
        <f t="shared" si="0"/>
        <v>#DIV/0!</v>
      </c>
      <c r="E16" s="62"/>
    </row>
    <row r="17" spans="1:7" s="44" customFormat="1" ht="30" outlineLevel="2" x14ac:dyDescent="0.2">
      <c r="A17" s="51" t="s">
        <v>12</v>
      </c>
      <c r="B17" s="53">
        <v>2533.3000000000002</v>
      </c>
      <c r="C17" s="75">
        <v>1663.8</v>
      </c>
      <c r="D17" s="53">
        <f t="shared" si="0"/>
        <v>65.677179962894243</v>
      </c>
      <c r="E17" s="62"/>
    </row>
    <row r="18" spans="1:7" s="44" customFormat="1" ht="27" customHeight="1" outlineLevel="2" x14ac:dyDescent="0.2">
      <c r="A18" s="51" t="s">
        <v>46</v>
      </c>
      <c r="B18" s="53">
        <v>849.5</v>
      </c>
      <c r="C18" s="75">
        <v>529.79999999999995</v>
      </c>
      <c r="D18" s="53">
        <f t="shared" si="0"/>
        <v>62.366097704532073</v>
      </c>
      <c r="E18" s="62"/>
    </row>
    <row r="19" spans="1:7" s="44" customFormat="1" ht="52.5" customHeight="1" outlineLevel="2" x14ac:dyDescent="0.2">
      <c r="A19" s="51" t="s">
        <v>14</v>
      </c>
      <c r="B19" s="53">
        <v>174.2</v>
      </c>
      <c r="C19" s="75">
        <v>58.3</v>
      </c>
      <c r="D19" s="53">
        <f t="shared" si="0"/>
        <v>33.467278989667051</v>
      </c>
      <c r="E19" s="62" t="s">
        <v>82</v>
      </c>
    </row>
    <row r="20" spans="1:7" s="44" customFormat="1" ht="101.25" hidden="1" customHeight="1" outlineLevel="2" x14ac:dyDescent="0.2">
      <c r="A20" s="51" t="s">
        <v>48</v>
      </c>
      <c r="B20" s="53"/>
      <c r="C20" s="75"/>
      <c r="D20" s="53" t="e">
        <f t="shared" si="0"/>
        <v>#DIV/0!</v>
      </c>
      <c r="E20" s="62" t="s">
        <v>73</v>
      </c>
    </row>
    <row r="21" spans="1:7" s="44" customFormat="1" ht="45" hidden="1" outlineLevel="2" x14ac:dyDescent="0.2">
      <c r="A21" s="51" t="s">
        <v>49</v>
      </c>
      <c r="B21" s="53"/>
      <c r="C21" s="75"/>
      <c r="D21" s="53" t="e">
        <f t="shared" si="0"/>
        <v>#DIV/0!</v>
      </c>
      <c r="E21" s="62" t="s">
        <v>73</v>
      </c>
    </row>
    <row r="22" spans="1:7" s="44" customFormat="1" ht="51" customHeight="1" outlineLevel="2" x14ac:dyDescent="0.2">
      <c r="A22" s="51" t="s">
        <v>51</v>
      </c>
      <c r="B22" s="53">
        <v>287.60000000000002</v>
      </c>
      <c r="C22" s="75">
        <v>0</v>
      </c>
      <c r="D22" s="53">
        <f t="shared" si="0"/>
        <v>0</v>
      </c>
      <c r="E22" s="62" t="s">
        <v>83</v>
      </c>
    </row>
    <row r="23" spans="1:7" s="44" customFormat="1" ht="35.25" customHeight="1" outlineLevel="2" x14ac:dyDescent="0.2">
      <c r="A23" s="51" t="s">
        <v>23</v>
      </c>
      <c r="B23" s="53">
        <v>143.69999999999999</v>
      </c>
      <c r="C23" s="75">
        <v>83.1</v>
      </c>
      <c r="D23" s="53">
        <f t="shared" si="0"/>
        <v>57.82881002087683</v>
      </c>
      <c r="E23" s="62"/>
      <c r="G23" s="54"/>
    </row>
    <row r="24" spans="1:7" s="44" customFormat="1" ht="28.5" hidden="1" customHeight="1" outlineLevel="2" x14ac:dyDescent="0.2">
      <c r="A24" s="51" t="s">
        <v>25</v>
      </c>
      <c r="B24" s="53"/>
      <c r="C24" s="75"/>
      <c r="D24" s="53" t="e">
        <f t="shared" si="0"/>
        <v>#DIV/0!</v>
      </c>
      <c r="E24" s="62"/>
    </row>
    <row r="25" spans="1:7" s="44" customFormat="1" ht="30" hidden="1" outlineLevel="2" x14ac:dyDescent="0.2">
      <c r="A25" s="51" t="s">
        <v>53</v>
      </c>
      <c r="B25" s="53"/>
      <c r="C25" s="75"/>
      <c r="D25" s="53" t="e">
        <f t="shared" si="0"/>
        <v>#DIV/0!</v>
      </c>
      <c r="E25" s="62"/>
    </row>
    <row r="26" spans="1:7" s="44" customFormat="1" ht="51" customHeight="1" outlineLevel="2" x14ac:dyDescent="0.2">
      <c r="A26" s="51" t="s">
        <v>28</v>
      </c>
      <c r="B26" s="53">
        <f>850.9-60+0.3</f>
        <v>791.19999999999993</v>
      </c>
      <c r="C26" s="75">
        <f>359.5-10</f>
        <v>349.5</v>
      </c>
      <c r="D26" s="53">
        <f t="shared" si="0"/>
        <v>44.173407482305358</v>
      </c>
      <c r="E26" s="62" t="s">
        <v>82</v>
      </c>
      <c r="G26" s="54"/>
    </row>
    <row r="27" spans="1:7" s="44" customFormat="1" ht="22.5" hidden="1" customHeight="1" outlineLevel="2" x14ac:dyDescent="0.2">
      <c r="A27" s="51" t="s">
        <v>26</v>
      </c>
      <c r="B27" s="53"/>
      <c r="C27" s="75"/>
      <c r="D27" s="53" t="e">
        <f t="shared" si="0"/>
        <v>#DIV/0!</v>
      </c>
      <c r="E27" s="62"/>
    </row>
    <row r="28" spans="1:7" s="44" customFormat="1" ht="45" customHeight="1" outlineLevel="2" x14ac:dyDescent="0.2">
      <c r="A28" s="51" t="s">
        <v>55</v>
      </c>
      <c r="B28" s="53">
        <v>3744</v>
      </c>
      <c r="C28" s="75">
        <v>1560</v>
      </c>
      <c r="D28" s="53">
        <f t="shared" si="0"/>
        <v>41.666666666666671</v>
      </c>
      <c r="E28" s="62" t="s">
        <v>56</v>
      </c>
    </row>
    <row r="29" spans="1:7" s="44" customFormat="1" hidden="1" outlineLevel="2" x14ac:dyDescent="0.2">
      <c r="A29" s="51" t="s">
        <v>57</v>
      </c>
      <c r="B29" s="53"/>
      <c r="C29" s="75"/>
      <c r="D29" s="53" t="e">
        <f t="shared" si="0"/>
        <v>#DIV/0!</v>
      </c>
      <c r="E29" s="62"/>
    </row>
    <row r="30" spans="1:7" s="44" customFormat="1" hidden="1" outlineLevel="2" x14ac:dyDescent="0.2">
      <c r="A30" s="51" t="s">
        <v>28</v>
      </c>
      <c r="B30" s="53"/>
      <c r="C30" s="75"/>
      <c r="D30" s="53" t="e">
        <f t="shared" si="0"/>
        <v>#DIV/0!</v>
      </c>
      <c r="E30" s="62"/>
    </row>
    <row r="31" spans="1:7" s="44" customFormat="1" ht="49.5" customHeight="1" outlineLevel="2" x14ac:dyDescent="0.2">
      <c r="A31" s="51" t="s">
        <v>58</v>
      </c>
      <c r="B31" s="53">
        <v>1843.6</v>
      </c>
      <c r="C31" s="75">
        <v>605.9</v>
      </c>
      <c r="D31" s="53">
        <f t="shared" si="0"/>
        <v>32.865046647862876</v>
      </c>
      <c r="E31" s="62" t="s">
        <v>82</v>
      </c>
    </row>
    <row r="32" spans="1:7" s="44" customFormat="1" hidden="1" outlineLevel="2" x14ac:dyDescent="0.2">
      <c r="A32" s="51" t="s">
        <v>9</v>
      </c>
      <c r="B32" s="53"/>
      <c r="C32" s="75"/>
      <c r="D32" s="53" t="e">
        <f t="shared" si="0"/>
        <v>#DIV/0!</v>
      </c>
      <c r="E32" s="62"/>
    </row>
    <row r="33" spans="1:5" s="44" customFormat="1" ht="18" customHeight="1" outlineLevel="2" x14ac:dyDescent="0.2">
      <c r="A33" s="51" t="s">
        <v>29</v>
      </c>
      <c r="B33" s="53">
        <v>1.6</v>
      </c>
      <c r="C33" s="75">
        <v>0.3</v>
      </c>
      <c r="D33" s="53">
        <f t="shared" si="0"/>
        <v>18.749999999999996</v>
      </c>
      <c r="E33" s="62" t="s">
        <v>77</v>
      </c>
    </row>
    <row r="34" spans="1:5" s="44" customFormat="1" ht="30" hidden="1" outlineLevel="2" x14ac:dyDescent="0.2">
      <c r="A34" s="51" t="s">
        <v>32</v>
      </c>
      <c r="B34" s="53"/>
      <c r="C34" s="75"/>
      <c r="D34" s="53" t="e">
        <f t="shared" si="0"/>
        <v>#DIV/0!</v>
      </c>
      <c r="E34" s="62" t="s">
        <v>77</v>
      </c>
    </row>
    <row r="35" spans="1:5" s="44" customFormat="1" ht="15" hidden="1" customHeight="1" outlineLevel="2" x14ac:dyDescent="0.2">
      <c r="A35" s="51" t="s">
        <v>60</v>
      </c>
      <c r="B35" s="53"/>
      <c r="C35" s="75"/>
      <c r="D35" s="53" t="e">
        <f t="shared" si="0"/>
        <v>#DIV/0!</v>
      </c>
      <c r="E35" s="62" t="s">
        <v>77</v>
      </c>
    </row>
    <row r="36" spans="1:5" s="44" customFormat="1" hidden="1" outlineLevel="2" x14ac:dyDescent="0.2">
      <c r="A36" s="51" t="s">
        <v>61</v>
      </c>
      <c r="B36" s="53"/>
      <c r="C36" s="75"/>
      <c r="D36" s="53" t="e">
        <f t="shared" si="0"/>
        <v>#DIV/0!</v>
      </c>
      <c r="E36" s="62" t="s">
        <v>77</v>
      </c>
    </row>
    <row r="37" spans="1:5" s="44" customFormat="1" ht="18.75" customHeight="1" outlineLevel="2" x14ac:dyDescent="0.2">
      <c r="A37" s="51" t="s">
        <v>33</v>
      </c>
      <c r="B37" s="53">
        <v>44</v>
      </c>
      <c r="C37" s="75">
        <v>4.4000000000000004</v>
      </c>
      <c r="D37" s="53">
        <f t="shared" si="0"/>
        <v>10</v>
      </c>
      <c r="E37" s="62" t="s">
        <v>77</v>
      </c>
    </row>
    <row r="38" spans="1:5" s="44" customFormat="1" ht="21" customHeight="1" outlineLevel="2" x14ac:dyDescent="0.2">
      <c r="A38" s="51" t="s">
        <v>78</v>
      </c>
      <c r="B38" s="53">
        <v>1312</v>
      </c>
      <c r="C38" s="75">
        <v>1300</v>
      </c>
      <c r="D38" s="53">
        <f t="shared" si="0"/>
        <v>99.08536585365853</v>
      </c>
      <c r="E38" s="62"/>
    </row>
    <row r="39" spans="1:5" s="44" customFormat="1" ht="30" outlineLevel="2" x14ac:dyDescent="0.2">
      <c r="A39" s="51" t="s">
        <v>35</v>
      </c>
      <c r="B39" s="53">
        <v>239.3</v>
      </c>
      <c r="C39" s="75">
        <v>53.4</v>
      </c>
      <c r="D39" s="53">
        <f t="shared" si="0"/>
        <v>22.31508566652737</v>
      </c>
      <c r="E39" s="62" t="s">
        <v>79</v>
      </c>
    </row>
    <row r="40" spans="1:5" s="44" customFormat="1" ht="45" outlineLevel="2" x14ac:dyDescent="0.2">
      <c r="A40" s="51" t="s">
        <v>36</v>
      </c>
      <c r="B40" s="53">
        <v>444.7</v>
      </c>
      <c r="C40" s="75">
        <v>98.5</v>
      </c>
      <c r="D40" s="53">
        <f t="shared" si="0"/>
        <v>22.149763885765687</v>
      </c>
      <c r="E40" s="62" t="s">
        <v>82</v>
      </c>
    </row>
    <row r="41" spans="1:5" s="44" customFormat="1" ht="56.25" customHeight="1" outlineLevel="2" x14ac:dyDescent="0.2">
      <c r="A41" s="70" t="s">
        <v>81</v>
      </c>
      <c r="B41" s="53">
        <f>70.8+60</f>
        <v>130.80000000000001</v>
      </c>
      <c r="C41" s="75">
        <v>10</v>
      </c>
      <c r="D41" s="53">
        <f t="shared" si="0"/>
        <v>7.6452599388379197</v>
      </c>
      <c r="E41" s="62" t="s">
        <v>80</v>
      </c>
    </row>
    <row r="42" spans="1:5" s="44" customFormat="1" ht="30.75" outlineLevel="2" thickBot="1" x14ac:dyDescent="0.25">
      <c r="A42" s="65" t="s">
        <v>65</v>
      </c>
      <c r="B42" s="66">
        <v>667</v>
      </c>
      <c r="C42" s="66">
        <v>126.7</v>
      </c>
      <c r="D42" s="66">
        <f t="shared" si="0"/>
        <v>18.99550224887556</v>
      </c>
      <c r="E42" s="67" t="s">
        <v>66</v>
      </c>
    </row>
    <row r="43" spans="1:5" ht="15.75" thickBot="1" x14ac:dyDescent="0.3">
      <c r="A43" s="55" t="s">
        <v>67</v>
      </c>
      <c r="B43" s="71">
        <f>B9+B12</f>
        <v>22416.7</v>
      </c>
      <c r="C43" s="71">
        <f>C9+C12</f>
        <v>10737.199999999997</v>
      </c>
      <c r="D43" s="68">
        <f t="shared" si="0"/>
        <v>47.898218738708181</v>
      </c>
      <c r="E43" s="63"/>
    </row>
    <row r="45" spans="1:5" x14ac:dyDescent="0.25">
      <c r="B45" s="58"/>
      <c r="C45" s="58"/>
    </row>
    <row r="46" spans="1:5" x14ac:dyDescent="0.25">
      <c r="B46" s="58"/>
      <c r="C46" s="58"/>
    </row>
  </sheetData>
  <pageMargins left="1.1023622047244095" right="0.31496062992125984" top="0.9448818897637796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17" sqref="E17"/>
    </sheetView>
  </sheetViews>
  <sheetFormatPr defaultRowHeight="12.75" outlineLevelRow="2" x14ac:dyDescent="0.2"/>
  <cols>
    <col min="1" max="1" width="30.7109375" style="5" customWidth="1"/>
    <col min="2" max="4" width="15.42578125" style="4" customWidth="1"/>
    <col min="5" max="5" width="40.5703125" style="4" customWidth="1"/>
    <col min="6" max="256" width="9.140625" style="4"/>
    <col min="257" max="257" width="30.7109375" style="4" customWidth="1"/>
    <col min="258" max="260" width="15.42578125" style="4" customWidth="1"/>
    <col min="261" max="261" width="39" style="4" customWidth="1"/>
    <col min="262" max="512" width="9.140625" style="4"/>
    <col min="513" max="513" width="30.7109375" style="4" customWidth="1"/>
    <col min="514" max="516" width="15.42578125" style="4" customWidth="1"/>
    <col min="517" max="517" width="39" style="4" customWidth="1"/>
    <col min="518" max="768" width="9.140625" style="4"/>
    <col min="769" max="769" width="30.7109375" style="4" customWidth="1"/>
    <col min="770" max="772" width="15.42578125" style="4" customWidth="1"/>
    <col min="773" max="773" width="39" style="4" customWidth="1"/>
    <col min="774" max="1024" width="9.140625" style="4"/>
    <col min="1025" max="1025" width="30.7109375" style="4" customWidth="1"/>
    <col min="1026" max="1028" width="15.42578125" style="4" customWidth="1"/>
    <col min="1029" max="1029" width="39" style="4" customWidth="1"/>
    <col min="1030" max="1280" width="9.140625" style="4"/>
    <col min="1281" max="1281" width="30.7109375" style="4" customWidth="1"/>
    <col min="1282" max="1284" width="15.42578125" style="4" customWidth="1"/>
    <col min="1285" max="1285" width="39" style="4" customWidth="1"/>
    <col min="1286" max="1536" width="9.140625" style="4"/>
    <col min="1537" max="1537" width="30.7109375" style="4" customWidth="1"/>
    <col min="1538" max="1540" width="15.42578125" style="4" customWidth="1"/>
    <col min="1541" max="1541" width="39" style="4" customWidth="1"/>
    <col min="1542" max="1792" width="9.140625" style="4"/>
    <col min="1793" max="1793" width="30.7109375" style="4" customWidth="1"/>
    <col min="1794" max="1796" width="15.42578125" style="4" customWidth="1"/>
    <col min="1797" max="1797" width="39" style="4" customWidth="1"/>
    <col min="1798" max="2048" width="9.140625" style="4"/>
    <col min="2049" max="2049" width="30.7109375" style="4" customWidth="1"/>
    <col min="2050" max="2052" width="15.42578125" style="4" customWidth="1"/>
    <col min="2053" max="2053" width="39" style="4" customWidth="1"/>
    <col min="2054" max="2304" width="9.140625" style="4"/>
    <col min="2305" max="2305" width="30.7109375" style="4" customWidth="1"/>
    <col min="2306" max="2308" width="15.42578125" style="4" customWidth="1"/>
    <col min="2309" max="2309" width="39" style="4" customWidth="1"/>
    <col min="2310" max="2560" width="9.140625" style="4"/>
    <col min="2561" max="2561" width="30.7109375" style="4" customWidth="1"/>
    <col min="2562" max="2564" width="15.42578125" style="4" customWidth="1"/>
    <col min="2565" max="2565" width="39" style="4" customWidth="1"/>
    <col min="2566" max="2816" width="9.140625" style="4"/>
    <col min="2817" max="2817" width="30.7109375" style="4" customWidth="1"/>
    <col min="2818" max="2820" width="15.42578125" style="4" customWidth="1"/>
    <col min="2821" max="2821" width="39" style="4" customWidth="1"/>
    <col min="2822" max="3072" width="9.140625" style="4"/>
    <col min="3073" max="3073" width="30.7109375" style="4" customWidth="1"/>
    <col min="3074" max="3076" width="15.42578125" style="4" customWidth="1"/>
    <col min="3077" max="3077" width="39" style="4" customWidth="1"/>
    <col min="3078" max="3328" width="9.140625" style="4"/>
    <col min="3329" max="3329" width="30.7109375" style="4" customWidth="1"/>
    <col min="3330" max="3332" width="15.42578125" style="4" customWidth="1"/>
    <col min="3333" max="3333" width="39" style="4" customWidth="1"/>
    <col min="3334" max="3584" width="9.140625" style="4"/>
    <col min="3585" max="3585" width="30.7109375" style="4" customWidth="1"/>
    <col min="3586" max="3588" width="15.42578125" style="4" customWidth="1"/>
    <col min="3589" max="3589" width="39" style="4" customWidth="1"/>
    <col min="3590" max="3840" width="9.140625" style="4"/>
    <col min="3841" max="3841" width="30.7109375" style="4" customWidth="1"/>
    <col min="3842" max="3844" width="15.42578125" style="4" customWidth="1"/>
    <col min="3845" max="3845" width="39" style="4" customWidth="1"/>
    <col min="3846" max="4096" width="9.140625" style="4"/>
    <col min="4097" max="4097" width="30.7109375" style="4" customWidth="1"/>
    <col min="4098" max="4100" width="15.42578125" style="4" customWidth="1"/>
    <col min="4101" max="4101" width="39" style="4" customWidth="1"/>
    <col min="4102" max="4352" width="9.140625" style="4"/>
    <col min="4353" max="4353" width="30.7109375" style="4" customWidth="1"/>
    <col min="4354" max="4356" width="15.42578125" style="4" customWidth="1"/>
    <col min="4357" max="4357" width="39" style="4" customWidth="1"/>
    <col min="4358" max="4608" width="9.140625" style="4"/>
    <col min="4609" max="4609" width="30.7109375" style="4" customWidth="1"/>
    <col min="4610" max="4612" width="15.42578125" style="4" customWidth="1"/>
    <col min="4613" max="4613" width="39" style="4" customWidth="1"/>
    <col min="4614" max="4864" width="9.140625" style="4"/>
    <col min="4865" max="4865" width="30.7109375" style="4" customWidth="1"/>
    <col min="4866" max="4868" width="15.42578125" style="4" customWidth="1"/>
    <col min="4869" max="4869" width="39" style="4" customWidth="1"/>
    <col min="4870" max="5120" width="9.140625" style="4"/>
    <col min="5121" max="5121" width="30.7109375" style="4" customWidth="1"/>
    <col min="5122" max="5124" width="15.42578125" style="4" customWidth="1"/>
    <col min="5125" max="5125" width="39" style="4" customWidth="1"/>
    <col min="5126" max="5376" width="9.140625" style="4"/>
    <col min="5377" max="5377" width="30.7109375" style="4" customWidth="1"/>
    <col min="5378" max="5380" width="15.42578125" style="4" customWidth="1"/>
    <col min="5381" max="5381" width="39" style="4" customWidth="1"/>
    <col min="5382" max="5632" width="9.140625" style="4"/>
    <col min="5633" max="5633" width="30.7109375" style="4" customWidth="1"/>
    <col min="5634" max="5636" width="15.42578125" style="4" customWidth="1"/>
    <col min="5637" max="5637" width="39" style="4" customWidth="1"/>
    <col min="5638" max="5888" width="9.140625" style="4"/>
    <col min="5889" max="5889" width="30.7109375" style="4" customWidth="1"/>
    <col min="5890" max="5892" width="15.42578125" style="4" customWidth="1"/>
    <col min="5893" max="5893" width="39" style="4" customWidth="1"/>
    <col min="5894" max="6144" width="9.140625" style="4"/>
    <col min="6145" max="6145" width="30.7109375" style="4" customWidth="1"/>
    <col min="6146" max="6148" width="15.42578125" style="4" customWidth="1"/>
    <col min="6149" max="6149" width="39" style="4" customWidth="1"/>
    <col min="6150" max="6400" width="9.140625" style="4"/>
    <col min="6401" max="6401" width="30.7109375" style="4" customWidth="1"/>
    <col min="6402" max="6404" width="15.42578125" style="4" customWidth="1"/>
    <col min="6405" max="6405" width="39" style="4" customWidth="1"/>
    <col min="6406" max="6656" width="9.140625" style="4"/>
    <col min="6657" max="6657" width="30.7109375" style="4" customWidth="1"/>
    <col min="6658" max="6660" width="15.42578125" style="4" customWidth="1"/>
    <col min="6661" max="6661" width="39" style="4" customWidth="1"/>
    <col min="6662" max="6912" width="9.140625" style="4"/>
    <col min="6913" max="6913" width="30.7109375" style="4" customWidth="1"/>
    <col min="6914" max="6916" width="15.42578125" style="4" customWidth="1"/>
    <col min="6917" max="6917" width="39" style="4" customWidth="1"/>
    <col min="6918" max="7168" width="9.140625" style="4"/>
    <col min="7169" max="7169" width="30.7109375" style="4" customWidth="1"/>
    <col min="7170" max="7172" width="15.42578125" style="4" customWidth="1"/>
    <col min="7173" max="7173" width="39" style="4" customWidth="1"/>
    <col min="7174" max="7424" width="9.140625" style="4"/>
    <col min="7425" max="7425" width="30.7109375" style="4" customWidth="1"/>
    <col min="7426" max="7428" width="15.42578125" style="4" customWidth="1"/>
    <col min="7429" max="7429" width="39" style="4" customWidth="1"/>
    <col min="7430" max="7680" width="9.140625" style="4"/>
    <col min="7681" max="7681" width="30.7109375" style="4" customWidth="1"/>
    <col min="7682" max="7684" width="15.42578125" style="4" customWidth="1"/>
    <col min="7685" max="7685" width="39" style="4" customWidth="1"/>
    <col min="7686" max="7936" width="9.140625" style="4"/>
    <col min="7937" max="7937" width="30.7109375" style="4" customWidth="1"/>
    <col min="7938" max="7940" width="15.42578125" style="4" customWidth="1"/>
    <col min="7941" max="7941" width="39" style="4" customWidth="1"/>
    <col min="7942" max="8192" width="9.140625" style="4"/>
    <col min="8193" max="8193" width="30.7109375" style="4" customWidth="1"/>
    <col min="8194" max="8196" width="15.42578125" style="4" customWidth="1"/>
    <col min="8197" max="8197" width="39" style="4" customWidth="1"/>
    <col min="8198" max="8448" width="9.140625" style="4"/>
    <col min="8449" max="8449" width="30.7109375" style="4" customWidth="1"/>
    <col min="8450" max="8452" width="15.42578125" style="4" customWidth="1"/>
    <col min="8453" max="8453" width="39" style="4" customWidth="1"/>
    <col min="8454" max="8704" width="9.140625" style="4"/>
    <col min="8705" max="8705" width="30.7109375" style="4" customWidth="1"/>
    <col min="8706" max="8708" width="15.42578125" style="4" customWidth="1"/>
    <col min="8709" max="8709" width="39" style="4" customWidth="1"/>
    <col min="8710" max="8960" width="9.140625" style="4"/>
    <col min="8961" max="8961" width="30.7109375" style="4" customWidth="1"/>
    <col min="8962" max="8964" width="15.42578125" style="4" customWidth="1"/>
    <col min="8965" max="8965" width="39" style="4" customWidth="1"/>
    <col min="8966" max="9216" width="9.140625" style="4"/>
    <col min="9217" max="9217" width="30.7109375" style="4" customWidth="1"/>
    <col min="9218" max="9220" width="15.42578125" style="4" customWidth="1"/>
    <col min="9221" max="9221" width="39" style="4" customWidth="1"/>
    <col min="9222" max="9472" width="9.140625" style="4"/>
    <col min="9473" max="9473" width="30.7109375" style="4" customWidth="1"/>
    <col min="9474" max="9476" width="15.42578125" style="4" customWidth="1"/>
    <col min="9477" max="9477" width="39" style="4" customWidth="1"/>
    <col min="9478" max="9728" width="9.140625" style="4"/>
    <col min="9729" max="9729" width="30.7109375" style="4" customWidth="1"/>
    <col min="9730" max="9732" width="15.42578125" style="4" customWidth="1"/>
    <col min="9733" max="9733" width="39" style="4" customWidth="1"/>
    <col min="9734" max="9984" width="9.140625" style="4"/>
    <col min="9985" max="9985" width="30.7109375" style="4" customWidth="1"/>
    <col min="9986" max="9988" width="15.42578125" style="4" customWidth="1"/>
    <col min="9989" max="9989" width="39" style="4" customWidth="1"/>
    <col min="9990" max="10240" width="9.140625" style="4"/>
    <col min="10241" max="10241" width="30.7109375" style="4" customWidth="1"/>
    <col min="10242" max="10244" width="15.42578125" style="4" customWidth="1"/>
    <col min="10245" max="10245" width="39" style="4" customWidth="1"/>
    <col min="10246" max="10496" width="9.140625" style="4"/>
    <col min="10497" max="10497" width="30.7109375" style="4" customWidth="1"/>
    <col min="10498" max="10500" width="15.42578125" style="4" customWidth="1"/>
    <col min="10501" max="10501" width="39" style="4" customWidth="1"/>
    <col min="10502" max="10752" width="9.140625" style="4"/>
    <col min="10753" max="10753" width="30.7109375" style="4" customWidth="1"/>
    <col min="10754" max="10756" width="15.42578125" style="4" customWidth="1"/>
    <col min="10757" max="10757" width="39" style="4" customWidth="1"/>
    <col min="10758" max="11008" width="9.140625" style="4"/>
    <col min="11009" max="11009" width="30.7109375" style="4" customWidth="1"/>
    <col min="11010" max="11012" width="15.42578125" style="4" customWidth="1"/>
    <col min="11013" max="11013" width="39" style="4" customWidth="1"/>
    <col min="11014" max="11264" width="9.140625" style="4"/>
    <col min="11265" max="11265" width="30.7109375" style="4" customWidth="1"/>
    <col min="11266" max="11268" width="15.42578125" style="4" customWidth="1"/>
    <col min="11269" max="11269" width="39" style="4" customWidth="1"/>
    <col min="11270" max="11520" width="9.140625" style="4"/>
    <col min="11521" max="11521" width="30.7109375" style="4" customWidth="1"/>
    <col min="11522" max="11524" width="15.42578125" style="4" customWidth="1"/>
    <col min="11525" max="11525" width="39" style="4" customWidth="1"/>
    <col min="11526" max="11776" width="9.140625" style="4"/>
    <col min="11777" max="11777" width="30.7109375" style="4" customWidth="1"/>
    <col min="11778" max="11780" width="15.42578125" style="4" customWidth="1"/>
    <col min="11781" max="11781" width="39" style="4" customWidth="1"/>
    <col min="11782" max="12032" width="9.140625" style="4"/>
    <col min="12033" max="12033" width="30.7109375" style="4" customWidth="1"/>
    <col min="12034" max="12036" width="15.42578125" style="4" customWidth="1"/>
    <col min="12037" max="12037" width="39" style="4" customWidth="1"/>
    <col min="12038" max="12288" width="9.140625" style="4"/>
    <col min="12289" max="12289" width="30.7109375" style="4" customWidth="1"/>
    <col min="12290" max="12292" width="15.42578125" style="4" customWidth="1"/>
    <col min="12293" max="12293" width="39" style="4" customWidth="1"/>
    <col min="12294" max="12544" width="9.140625" style="4"/>
    <col min="12545" max="12545" width="30.7109375" style="4" customWidth="1"/>
    <col min="12546" max="12548" width="15.42578125" style="4" customWidth="1"/>
    <col min="12549" max="12549" width="39" style="4" customWidth="1"/>
    <col min="12550" max="12800" width="9.140625" style="4"/>
    <col min="12801" max="12801" width="30.7109375" style="4" customWidth="1"/>
    <col min="12802" max="12804" width="15.42578125" style="4" customWidth="1"/>
    <col min="12805" max="12805" width="39" style="4" customWidth="1"/>
    <col min="12806" max="13056" width="9.140625" style="4"/>
    <col min="13057" max="13057" width="30.7109375" style="4" customWidth="1"/>
    <col min="13058" max="13060" width="15.42578125" style="4" customWidth="1"/>
    <col min="13061" max="13061" width="39" style="4" customWidth="1"/>
    <col min="13062" max="13312" width="9.140625" style="4"/>
    <col min="13313" max="13313" width="30.7109375" style="4" customWidth="1"/>
    <col min="13314" max="13316" width="15.42578125" style="4" customWidth="1"/>
    <col min="13317" max="13317" width="39" style="4" customWidth="1"/>
    <col min="13318" max="13568" width="9.140625" style="4"/>
    <col min="13569" max="13569" width="30.7109375" style="4" customWidth="1"/>
    <col min="13570" max="13572" width="15.42578125" style="4" customWidth="1"/>
    <col min="13573" max="13573" width="39" style="4" customWidth="1"/>
    <col min="13574" max="13824" width="9.140625" style="4"/>
    <col min="13825" max="13825" width="30.7109375" style="4" customWidth="1"/>
    <col min="13826" max="13828" width="15.42578125" style="4" customWidth="1"/>
    <col min="13829" max="13829" width="39" style="4" customWidth="1"/>
    <col min="13830" max="14080" width="9.140625" style="4"/>
    <col min="14081" max="14081" width="30.7109375" style="4" customWidth="1"/>
    <col min="14082" max="14084" width="15.42578125" style="4" customWidth="1"/>
    <col min="14085" max="14085" width="39" style="4" customWidth="1"/>
    <col min="14086" max="14336" width="9.140625" style="4"/>
    <col min="14337" max="14337" width="30.7109375" style="4" customWidth="1"/>
    <col min="14338" max="14340" width="15.42578125" style="4" customWidth="1"/>
    <col min="14341" max="14341" width="39" style="4" customWidth="1"/>
    <col min="14342" max="14592" width="9.140625" style="4"/>
    <col min="14593" max="14593" width="30.7109375" style="4" customWidth="1"/>
    <col min="14594" max="14596" width="15.42578125" style="4" customWidth="1"/>
    <col min="14597" max="14597" width="39" style="4" customWidth="1"/>
    <col min="14598" max="14848" width="9.140625" style="4"/>
    <col min="14849" max="14849" width="30.7109375" style="4" customWidth="1"/>
    <col min="14850" max="14852" width="15.42578125" style="4" customWidth="1"/>
    <col min="14853" max="14853" width="39" style="4" customWidth="1"/>
    <col min="14854" max="15104" width="9.140625" style="4"/>
    <col min="15105" max="15105" width="30.7109375" style="4" customWidth="1"/>
    <col min="15106" max="15108" width="15.42578125" style="4" customWidth="1"/>
    <col min="15109" max="15109" width="39" style="4" customWidth="1"/>
    <col min="15110" max="15360" width="9.140625" style="4"/>
    <col min="15361" max="15361" width="30.7109375" style="4" customWidth="1"/>
    <col min="15362" max="15364" width="15.42578125" style="4" customWidth="1"/>
    <col min="15365" max="15365" width="39" style="4" customWidth="1"/>
    <col min="15366" max="15616" width="9.140625" style="4"/>
    <col min="15617" max="15617" width="30.7109375" style="4" customWidth="1"/>
    <col min="15618" max="15620" width="15.42578125" style="4" customWidth="1"/>
    <col min="15621" max="15621" width="39" style="4" customWidth="1"/>
    <col min="15622" max="15872" width="9.140625" style="4"/>
    <col min="15873" max="15873" width="30.7109375" style="4" customWidth="1"/>
    <col min="15874" max="15876" width="15.42578125" style="4" customWidth="1"/>
    <col min="15877" max="15877" width="39" style="4" customWidth="1"/>
    <col min="15878" max="16128" width="9.140625" style="4"/>
    <col min="16129" max="16129" width="30.7109375" style="4" customWidth="1"/>
    <col min="16130" max="16132" width="15.42578125" style="4" customWidth="1"/>
    <col min="16133" max="16133" width="39" style="4" customWidth="1"/>
    <col min="16134" max="16384" width="9.140625" style="4"/>
  </cols>
  <sheetData>
    <row r="1" spans="1:6" ht="12.75" customHeight="1" x14ac:dyDescent="0.2">
      <c r="A1" s="1"/>
      <c r="B1" s="2"/>
      <c r="C1" s="3"/>
      <c r="D1" s="3"/>
      <c r="E1" s="3"/>
    </row>
    <row r="2" spans="1:6" ht="12.75" customHeight="1" x14ac:dyDescent="0.2">
      <c r="E2" s="79" t="s">
        <v>0</v>
      </c>
    </row>
    <row r="3" spans="1:6" ht="12.75" customHeight="1" x14ac:dyDescent="0.25">
      <c r="C3" s="7" t="s">
        <v>1</v>
      </c>
    </row>
    <row r="4" spans="1:6" ht="15.75" x14ac:dyDescent="0.25">
      <c r="C4" s="7" t="s">
        <v>2</v>
      </c>
    </row>
    <row r="5" spans="1:6" ht="15.75" x14ac:dyDescent="0.25">
      <c r="C5" s="7" t="s">
        <v>3</v>
      </c>
    </row>
    <row r="6" spans="1:6" ht="15.75" x14ac:dyDescent="0.25">
      <c r="C6" s="7" t="s">
        <v>91</v>
      </c>
    </row>
    <row r="7" spans="1:6" ht="13.5" thickBot="1" x14ac:dyDescent="0.25"/>
    <row r="8" spans="1:6" ht="51" x14ac:dyDescent="0.2">
      <c r="A8" s="8" t="s">
        <v>4</v>
      </c>
      <c r="B8" s="9" t="s">
        <v>69</v>
      </c>
      <c r="C8" s="9" t="s">
        <v>96</v>
      </c>
      <c r="D8" s="9" t="s">
        <v>5</v>
      </c>
      <c r="E8" s="10" t="s">
        <v>6</v>
      </c>
    </row>
    <row r="9" spans="1:6" ht="42" customHeight="1" outlineLevel="1" x14ac:dyDescent="0.2">
      <c r="A9" s="11" t="s">
        <v>7</v>
      </c>
      <c r="B9" s="12">
        <v>4530.0200000000004</v>
      </c>
      <c r="C9" s="12">
        <f>2928.3</f>
        <v>2928.3</v>
      </c>
      <c r="D9" s="12">
        <f>C9/B9*100</f>
        <v>64.642098710380964</v>
      </c>
      <c r="E9" s="13" t="s">
        <v>87</v>
      </c>
      <c r="F9" s="14"/>
    </row>
    <row r="10" spans="1:6" ht="25.5" hidden="1" customHeight="1" outlineLevel="2" x14ac:dyDescent="0.2">
      <c r="A10" s="11" t="s">
        <v>9</v>
      </c>
      <c r="B10" s="12"/>
      <c r="C10" s="12"/>
      <c r="D10" s="12" t="e">
        <f t="shared" ref="D10:D33" si="0">C10/B10*100</f>
        <v>#DIV/0!</v>
      </c>
      <c r="E10" s="13"/>
    </row>
    <row r="11" spans="1:6" ht="42" customHeight="1" outlineLevel="2" x14ac:dyDescent="0.2">
      <c r="A11" s="11" t="s">
        <v>10</v>
      </c>
      <c r="B11" s="12">
        <f>24.6+386.2+15+5.5</f>
        <v>431.3</v>
      </c>
      <c r="C11" s="12">
        <f>9+255+0.3+5.5</f>
        <v>269.8</v>
      </c>
      <c r="D11" s="12">
        <f t="shared" si="0"/>
        <v>62.555066079295152</v>
      </c>
      <c r="E11" s="17" t="s">
        <v>59</v>
      </c>
    </row>
    <row r="12" spans="1:6" ht="50.25" customHeight="1" outlineLevel="1" x14ac:dyDescent="0.2">
      <c r="A12" s="11" t="s">
        <v>12</v>
      </c>
      <c r="B12" s="12">
        <f>1357.3+116.6</f>
        <v>1473.8999999999999</v>
      </c>
      <c r="C12" s="12">
        <f>883+67.3</f>
        <v>950.3</v>
      </c>
      <c r="D12" s="12">
        <f t="shared" si="0"/>
        <v>64.475201845444062</v>
      </c>
      <c r="E12" s="13" t="s">
        <v>92</v>
      </c>
    </row>
    <row r="13" spans="1:6" ht="14.25" hidden="1" outlineLevel="2" x14ac:dyDescent="0.2">
      <c r="A13" s="11" t="s">
        <v>9</v>
      </c>
      <c r="B13" s="12"/>
      <c r="C13" s="12"/>
      <c r="D13" s="12" t="e">
        <f t="shared" si="0"/>
        <v>#DIV/0!</v>
      </c>
      <c r="E13" s="13"/>
    </row>
    <row r="14" spans="1:6" ht="51" customHeight="1" outlineLevel="2" x14ac:dyDescent="0.2">
      <c r="A14" s="11" t="s">
        <v>14</v>
      </c>
      <c r="B14" s="12">
        <v>84</v>
      </c>
      <c r="C14" s="12">
        <v>42.6</v>
      </c>
      <c r="D14" s="12">
        <f t="shared" si="0"/>
        <v>50.714285714285708</v>
      </c>
      <c r="E14" s="13" t="s">
        <v>97</v>
      </c>
    </row>
    <row r="15" spans="1:6" ht="12.75" hidden="1" customHeight="1" outlineLevel="2" x14ac:dyDescent="0.2">
      <c r="A15" s="11" t="s">
        <v>16</v>
      </c>
      <c r="B15" s="12"/>
      <c r="C15" s="12"/>
      <c r="D15" s="12" t="e">
        <f t="shared" si="0"/>
        <v>#DIV/0!</v>
      </c>
      <c r="E15" s="15"/>
    </row>
    <row r="16" spans="1:6" ht="0.75" hidden="1" customHeight="1" outlineLevel="2" x14ac:dyDescent="0.2">
      <c r="A16" s="11" t="s">
        <v>18</v>
      </c>
      <c r="B16" s="12"/>
      <c r="C16" s="12"/>
      <c r="D16" s="12" t="e">
        <f t="shared" si="0"/>
        <v>#DIV/0!</v>
      </c>
      <c r="E16" s="13"/>
    </row>
    <row r="17" spans="1:10" ht="28.5" outlineLevel="2" x14ac:dyDescent="0.2">
      <c r="A17" s="11" t="s">
        <v>19</v>
      </c>
      <c r="B17" s="12">
        <f>42.1+28.3+3.3</f>
        <v>73.7</v>
      </c>
      <c r="C17" s="12">
        <f>29.1+15.7+1.5</f>
        <v>46.3</v>
      </c>
      <c r="D17" s="12">
        <f t="shared" si="0"/>
        <v>62.822252374491171</v>
      </c>
      <c r="E17" s="13" t="s">
        <v>99</v>
      </c>
    </row>
    <row r="18" spans="1:10" ht="28.5" hidden="1" outlineLevel="2" x14ac:dyDescent="0.2">
      <c r="A18" s="11" t="s">
        <v>21</v>
      </c>
      <c r="B18" s="12"/>
      <c r="C18" s="12"/>
      <c r="D18" s="12" t="e">
        <f t="shared" si="0"/>
        <v>#DIV/0!</v>
      </c>
      <c r="E18" s="13"/>
    </row>
    <row r="19" spans="1:10" ht="28.5" customHeight="1" outlineLevel="2" x14ac:dyDescent="0.2">
      <c r="A19" s="11" t="s">
        <v>23</v>
      </c>
      <c r="B19" s="12">
        <f>52.1+60</f>
        <v>112.1</v>
      </c>
      <c r="C19" s="12">
        <f>30.5+30.7</f>
        <v>61.2</v>
      </c>
      <c r="D19" s="12">
        <f t="shared" si="0"/>
        <v>54.59411239964318</v>
      </c>
      <c r="E19" s="39" t="s">
        <v>93</v>
      </c>
      <c r="J19" s="40"/>
    </row>
    <row r="20" spans="1:10" ht="60.75" customHeight="1" outlineLevel="2" x14ac:dyDescent="0.2">
      <c r="A20" s="11" t="s">
        <v>51</v>
      </c>
      <c r="B20" s="12">
        <f>34.8+180</f>
        <v>214.8</v>
      </c>
      <c r="C20" s="12">
        <f>17.6+123.2</f>
        <v>140.80000000000001</v>
      </c>
      <c r="D20" s="12">
        <f t="shared" si="0"/>
        <v>65.549348230912472</v>
      </c>
      <c r="E20" s="13" t="s">
        <v>101</v>
      </c>
    </row>
    <row r="21" spans="1:10" ht="39" customHeight="1" outlineLevel="2" x14ac:dyDescent="0.2">
      <c r="A21" s="11" t="s">
        <v>26</v>
      </c>
      <c r="B21" s="12">
        <v>62.1</v>
      </c>
      <c r="C21" s="12">
        <v>27</v>
      </c>
      <c r="D21" s="12">
        <f t="shared" si="0"/>
        <v>43.478260869565219</v>
      </c>
      <c r="E21" s="13" t="s">
        <v>100</v>
      </c>
    </row>
    <row r="22" spans="1:10" ht="38.25" hidden="1" outlineLevel="2" x14ac:dyDescent="0.2">
      <c r="A22" s="11" t="s">
        <v>23</v>
      </c>
      <c r="B22" s="12"/>
      <c r="C22" s="12"/>
      <c r="D22" s="12" t="e">
        <f t="shared" si="0"/>
        <v>#DIV/0!</v>
      </c>
      <c r="E22" s="13" t="s">
        <v>74</v>
      </c>
    </row>
    <row r="23" spans="1:10" ht="57" hidden="1" outlineLevel="2" x14ac:dyDescent="0.2">
      <c r="A23" s="11" t="s">
        <v>27</v>
      </c>
      <c r="B23" s="12"/>
      <c r="C23" s="12"/>
      <c r="D23" s="12" t="e">
        <f t="shared" si="0"/>
        <v>#DIV/0!</v>
      </c>
      <c r="E23" s="13" t="s">
        <v>74</v>
      </c>
    </row>
    <row r="24" spans="1:10" ht="60.75" customHeight="1" outlineLevel="2" x14ac:dyDescent="0.2">
      <c r="A24" s="11" t="s">
        <v>28</v>
      </c>
      <c r="B24" s="12">
        <f>B33-B32-B31-B29-B28-B25-B21-B20-B19-B17-B14-B12-B11-B9</f>
        <v>268.47999999999956</v>
      </c>
      <c r="C24" s="12">
        <f>C33-C32-C31-C29-C28-C25-C21-C20-C19-C17-C14-C12-C11-C9</f>
        <v>123.39999999999873</v>
      </c>
      <c r="D24" s="12">
        <f>C24/B24*100</f>
        <v>45.962455303932856</v>
      </c>
      <c r="E24" s="39" t="s">
        <v>95</v>
      </c>
    </row>
    <row r="25" spans="1:10" ht="39.75" customHeight="1" outlineLevel="2" x14ac:dyDescent="0.2">
      <c r="A25" s="11" t="s">
        <v>29</v>
      </c>
      <c r="B25" s="12">
        <v>5.5</v>
      </c>
      <c r="C25" s="12">
        <v>2.6</v>
      </c>
      <c r="D25" s="12">
        <f t="shared" si="0"/>
        <v>47.272727272727273</v>
      </c>
      <c r="E25" s="13" t="s">
        <v>98</v>
      </c>
    </row>
    <row r="26" spans="1:10" ht="30.75" hidden="1" customHeight="1" outlineLevel="2" x14ac:dyDescent="0.2">
      <c r="A26" s="11" t="s">
        <v>28</v>
      </c>
      <c r="B26" s="12"/>
      <c r="C26" s="12"/>
      <c r="D26" s="12" t="e">
        <f t="shared" si="0"/>
        <v>#DIV/0!</v>
      </c>
      <c r="E26" s="78" t="s">
        <v>75</v>
      </c>
    </row>
    <row r="27" spans="1:10" ht="45" hidden="1" customHeight="1" outlineLevel="2" x14ac:dyDescent="0.2">
      <c r="A27" s="11" t="s">
        <v>31</v>
      </c>
      <c r="B27" s="12"/>
      <c r="C27" s="12"/>
      <c r="D27" s="12" t="e">
        <f t="shared" si="0"/>
        <v>#DIV/0!</v>
      </c>
      <c r="E27" s="78" t="s">
        <v>75</v>
      </c>
    </row>
    <row r="28" spans="1:10" ht="54.75" customHeight="1" outlineLevel="2" x14ac:dyDescent="0.2">
      <c r="A28" s="11" t="s">
        <v>94</v>
      </c>
      <c r="B28" s="12">
        <v>8.1999999999999993</v>
      </c>
      <c r="C28" s="16">
        <v>0.6</v>
      </c>
      <c r="D28" s="12">
        <f t="shared" si="0"/>
        <v>7.3170731707317085</v>
      </c>
      <c r="E28" s="39" t="s">
        <v>101</v>
      </c>
    </row>
    <row r="29" spans="1:10" ht="34.5" customHeight="1" outlineLevel="2" x14ac:dyDescent="0.2">
      <c r="A29" s="11" t="s">
        <v>33</v>
      </c>
      <c r="B29" s="12">
        <v>2.7</v>
      </c>
      <c r="C29" s="12">
        <v>1.4</v>
      </c>
      <c r="D29" s="12">
        <f t="shared" si="0"/>
        <v>51.851851851851848</v>
      </c>
      <c r="E29" s="39" t="s">
        <v>98</v>
      </c>
    </row>
    <row r="30" spans="1:10" ht="100.5" hidden="1" customHeight="1" outlineLevel="2" x14ac:dyDescent="0.2">
      <c r="A30" s="11" t="s">
        <v>34</v>
      </c>
      <c r="B30" s="12"/>
      <c r="C30" s="12"/>
      <c r="D30" s="12" t="e">
        <f t="shared" si="0"/>
        <v>#DIV/0!</v>
      </c>
      <c r="E30" s="13"/>
    </row>
    <row r="31" spans="1:10" ht="28.5" outlineLevel="2" x14ac:dyDescent="0.2">
      <c r="A31" s="11" t="s">
        <v>35</v>
      </c>
      <c r="B31" s="12">
        <v>140</v>
      </c>
      <c r="C31" s="12">
        <v>50.6</v>
      </c>
      <c r="D31" s="12">
        <f t="shared" si="0"/>
        <v>36.142857142857146</v>
      </c>
      <c r="E31" s="13" t="s">
        <v>90</v>
      </c>
    </row>
    <row r="32" spans="1:10" ht="42.75" outlineLevel="2" x14ac:dyDescent="0.2">
      <c r="A32" s="11" t="s">
        <v>36</v>
      </c>
      <c r="B32" s="12">
        <v>55.4</v>
      </c>
      <c r="C32" s="12">
        <v>11.9</v>
      </c>
      <c r="D32" s="12">
        <f t="shared" si="0"/>
        <v>21.48014440433213</v>
      </c>
      <c r="E32" s="17" t="s">
        <v>76</v>
      </c>
    </row>
    <row r="33" spans="1:5" ht="15.75" outlineLevel="2" thickBot="1" x14ac:dyDescent="0.25">
      <c r="A33" s="18" t="s">
        <v>38</v>
      </c>
      <c r="B33" s="19">
        <f>7462.2</f>
        <v>7462.2</v>
      </c>
      <c r="C33" s="19">
        <v>4656.8</v>
      </c>
      <c r="D33" s="19">
        <f t="shared" si="0"/>
        <v>62.405188818310954</v>
      </c>
      <c r="E33" s="20"/>
    </row>
    <row r="34" spans="1:5" outlineLevel="2" x14ac:dyDescent="0.2"/>
    <row r="35" spans="1:5" outlineLevel="2" x14ac:dyDescent="0.2">
      <c r="C35" s="21"/>
    </row>
    <row r="36" spans="1:5" outlineLevel="2" x14ac:dyDescent="0.2"/>
    <row r="37" spans="1:5" outlineLevel="2" x14ac:dyDescent="0.2"/>
    <row r="38" spans="1:5" outlineLevel="2" x14ac:dyDescent="0.2"/>
    <row r="39" spans="1:5" outlineLevel="2" x14ac:dyDescent="0.2"/>
    <row r="40" spans="1:5" outlineLevel="2" x14ac:dyDescent="0.2"/>
    <row r="41" spans="1:5" outlineLevel="1" x14ac:dyDescent="0.2"/>
    <row r="42" spans="1:5" ht="56.25" customHeight="1" outlineLevel="2" x14ac:dyDescent="0.2"/>
    <row r="43" spans="1:5" outlineLevel="2" x14ac:dyDescent="0.2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C14" sqref="C14"/>
    </sheetView>
  </sheetViews>
  <sheetFormatPr defaultRowHeight="12.75" outlineLevelRow="2" x14ac:dyDescent="0.2"/>
  <cols>
    <col min="1" max="1" width="30.7109375" style="5" customWidth="1"/>
    <col min="2" max="4" width="15.42578125" style="4" customWidth="1"/>
    <col min="5" max="5" width="40.5703125" style="4" customWidth="1"/>
    <col min="6" max="250" width="9.140625" style="4"/>
    <col min="251" max="251" width="30.7109375" style="4" customWidth="1"/>
    <col min="252" max="254" width="15.42578125" style="4" customWidth="1"/>
    <col min="255" max="255" width="39" style="4" customWidth="1"/>
    <col min="256" max="506" width="9.140625" style="4"/>
    <col min="507" max="507" width="30.7109375" style="4" customWidth="1"/>
    <col min="508" max="510" width="15.42578125" style="4" customWidth="1"/>
    <col min="511" max="511" width="39" style="4" customWidth="1"/>
    <col min="512" max="762" width="9.140625" style="4"/>
    <col min="763" max="763" width="30.7109375" style="4" customWidth="1"/>
    <col min="764" max="766" width="15.42578125" style="4" customWidth="1"/>
    <col min="767" max="767" width="39" style="4" customWidth="1"/>
    <col min="768" max="1018" width="9.140625" style="4"/>
    <col min="1019" max="1019" width="30.7109375" style="4" customWidth="1"/>
    <col min="1020" max="1022" width="15.42578125" style="4" customWidth="1"/>
    <col min="1023" max="1023" width="39" style="4" customWidth="1"/>
    <col min="1024" max="1274" width="9.140625" style="4"/>
    <col min="1275" max="1275" width="30.7109375" style="4" customWidth="1"/>
    <col min="1276" max="1278" width="15.42578125" style="4" customWidth="1"/>
    <col min="1279" max="1279" width="39" style="4" customWidth="1"/>
    <col min="1280" max="1530" width="9.140625" style="4"/>
    <col min="1531" max="1531" width="30.7109375" style="4" customWidth="1"/>
    <col min="1532" max="1534" width="15.42578125" style="4" customWidth="1"/>
    <col min="1535" max="1535" width="39" style="4" customWidth="1"/>
    <col min="1536" max="1786" width="9.140625" style="4"/>
    <col min="1787" max="1787" width="30.7109375" style="4" customWidth="1"/>
    <col min="1788" max="1790" width="15.42578125" style="4" customWidth="1"/>
    <col min="1791" max="1791" width="39" style="4" customWidth="1"/>
    <col min="1792" max="2042" width="9.140625" style="4"/>
    <col min="2043" max="2043" width="30.7109375" style="4" customWidth="1"/>
    <col min="2044" max="2046" width="15.42578125" style="4" customWidth="1"/>
    <col min="2047" max="2047" width="39" style="4" customWidth="1"/>
    <col min="2048" max="2298" width="9.140625" style="4"/>
    <col min="2299" max="2299" width="30.7109375" style="4" customWidth="1"/>
    <col min="2300" max="2302" width="15.42578125" style="4" customWidth="1"/>
    <col min="2303" max="2303" width="39" style="4" customWidth="1"/>
    <col min="2304" max="2554" width="9.140625" style="4"/>
    <col min="2555" max="2555" width="30.7109375" style="4" customWidth="1"/>
    <col min="2556" max="2558" width="15.42578125" style="4" customWidth="1"/>
    <col min="2559" max="2559" width="39" style="4" customWidth="1"/>
    <col min="2560" max="2810" width="9.140625" style="4"/>
    <col min="2811" max="2811" width="30.7109375" style="4" customWidth="1"/>
    <col min="2812" max="2814" width="15.42578125" style="4" customWidth="1"/>
    <col min="2815" max="2815" width="39" style="4" customWidth="1"/>
    <col min="2816" max="3066" width="9.140625" style="4"/>
    <col min="3067" max="3067" width="30.7109375" style="4" customWidth="1"/>
    <col min="3068" max="3070" width="15.42578125" style="4" customWidth="1"/>
    <col min="3071" max="3071" width="39" style="4" customWidth="1"/>
    <col min="3072" max="3322" width="9.140625" style="4"/>
    <col min="3323" max="3323" width="30.7109375" style="4" customWidth="1"/>
    <col min="3324" max="3326" width="15.42578125" style="4" customWidth="1"/>
    <col min="3327" max="3327" width="39" style="4" customWidth="1"/>
    <col min="3328" max="3578" width="9.140625" style="4"/>
    <col min="3579" max="3579" width="30.7109375" style="4" customWidth="1"/>
    <col min="3580" max="3582" width="15.42578125" style="4" customWidth="1"/>
    <col min="3583" max="3583" width="39" style="4" customWidth="1"/>
    <col min="3584" max="3834" width="9.140625" style="4"/>
    <col min="3835" max="3835" width="30.7109375" style="4" customWidth="1"/>
    <col min="3836" max="3838" width="15.42578125" style="4" customWidth="1"/>
    <col min="3839" max="3839" width="39" style="4" customWidth="1"/>
    <col min="3840" max="4090" width="9.140625" style="4"/>
    <col min="4091" max="4091" width="30.7109375" style="4" customWidth="1"/>
    <col min="4092" max="4094" width="15.42578125" style="4" customWidth="1"/>
    <col min="4095" max="4095" width="39" style="4" customWidth="1"/>
    <col min="4096" max="4346" width="9.140625" style="4"/>
    <col min="4347" max="4347" width="30.7109375" style="4" customWidth="1"/>
    <col min="4348" max="4350" width="15.42578125" style="4" customWidth="1"/>
    <col min="4351" max="4351" width="39" style="4" customWidth="1"/>
    <col min="4352" max="4602" width="9.140625" style="4"/>
    <col min="4603" max="4603" width="30.7109375" style="4" customWidth="1"/>
    <col min="4604" max="4606" width="15.42578125" style="4" customWidth="1"/>
    <col min="4607" max="4607" width="39" style="4" customWidth="1"/>
    <col min="4608" max="4858" width="9.140625" style="4"/>
    <col min="4859" max="4859" width="30.7109375" style="4" customWidth="1"/>
    <col min="4860" max="4862" width="15.42578125" style="4" customWidth="1"/>
    <col min="4863" max="4863" width="39" style="4" customWidth="1"/>
    <col min="4864" max="5114" width="9.140625" style="4"/>
    <col min="5115" max="5115" width="30.7109375" style="4" customWidth="1"/>
    <col min="5116" max="5118" width="15.42578125" style="4" customWidth="1"/>
    <col min="5119" max="5119" width="39" style="4" customWidth="1"/>
    <col min="5120" max="5370" width="9.140625" style="4"/>
    <col min="5371" max="5371" width="30.7109375" style="4" customWidth="1"/>
    <col min="5372" max="5374" width="15.42578125" style="4" customWidth="1"/>
    <col min="5375" max="5375" width="39" style="4" customWidth="1"/>
    <col min="5376" max="5626" width="9.140625" style="4"/>
    <col min="5627" max="5627" width="30.7109375" style="4" customWidth="1"/>
    <col min="5628" max="5630" width="15.42578125" style="4" customWidth="1"/>
    <col min="5631" max="5631" width="39" style="4" customWidth="1"/>
    <col min="5632" max="5882" width="9.140625" style="4"/>
    <col min="5883" max="5883" width="30.7109375" style="4" customWidth="1"/>
    <col min="5884" max="5886" width="15.42578125" style="4" customWidth="1"/>
    <col min="5887" max="5887" width="39" style="4" customWidth="1"/>
    <col min="5888" max="6138" width="9.140625" style="4"/>
    <col min="6139" max="6139" width="30.7109375" style="4" customWidth="1"/>
    <col min="6140" max="6142" width="15.42578125" style="4" customWidth="1"/>
    <col min="6143" max="6143" width="39" style="4" customWidth="1"/>
    <col min="6144" max="6394" width="9.140625" style="4"/>
    <col min="6395" max="6395" width="30.7109375" style="4" customWidth="1"/>
    <col min="6396" max="6398" width="15.42578125" style="4" customWidth="1"/>
    <col min="6399" max="6399" width="39" style="4" customWidth="1"/>
    <col min="6400" max="6650" width="9.140625" style="4"/>
    <col min="6651" max="6651" width="30.7109375" style="4" customWidth="1"/>
    <col min="6652" max="6654" width="15.42578125" style="4" customWidth="1"/>
    <col min="6655" max="6655" width="39" style="4" customWidth="1"/>
    <col min="6656" max="6906" width="9.140625" style="4"/>
    <col min="6907" max="6907" width="30.7109375" style="4" customWidth="1"/>
    <col min="6908" max="6910" width="15.42578125" style="4" customWidth="1"/>
    <col min="6911" max="6911" width="39" style="4" customWidth="1"/>
    <col min="6912" max="7162" width="9.140625" style="4"/>
    <col min="7163" max="7163" width="30.7109375" style="4" customWidth="1"/>
    <col min="7164" max="7166" width="15.42578125" style="4" customWidth="1"/>
    <col min="7167" max="7167" width="39" style="4" customWidth="1"/>
    <col min="7168" max="7418" width="9.140625" style="4"/>
    <col min="7419" max="7419" width="30.7109375" style="4" customWidth="1"/>
    <col min="7420" max="7422" width="15.42578125" style="4" customWidth="1"/>
    <col min="7423" max="7423" width="39" style="4" customWidth="1"/>
    <col min="7424" max="7674" width="9.140625" style="4"/>
    <col min="7675" max="7675" width="30.7109375" style="4" customWidth="1"/>
    <col min="7676" max="7678" width="15.42578125" style="4" customWidth="1"/>
    <col min="7679" max="7679" width="39" style="4" customWidth="1"/>
    <col min="7680" max="7930" width="9.140625" style="4"/>
    <col min="7931" max="7931" width="30.7109375" style="4" customWidth="1"/>
    <col min="7932" max="7934" width="15.42578125" style="4" customWidth="1"/>
    <col min="7935" max="7935" width="39" style="4" customWidth="1"/>
    <col min="7936" max="8186" width="9.140625" style="4"/>
    <col min="8187" max="8187" width="30.7109375" style="4" customWidth="1"/>
    <col min="8188" max="8190" width="15.42578125" style="4" customWidth="1"/>
    <col min="8191" max="8191" width="39" style="4" customWidth="1"/>
    <col min="8192" max="8442" width="9.140625" style="4"/>
    <col min="8443" max="8443" width="30.7109375" style="4" customWidth="1"/>
    <col min="8444" max="8446" width="15.42578125" style="4" customWidth="1"/>
    <col min="8447" max="8447" width="39" style="4" customWidth="1"/>
    <col min="8448" max="8698" width="9.140625" style="4"/>
    <col min="8699" max="8699" width="30.7109375" style="4" customWidth="1"/>
    <col min="8700" max="8702" width="15.42578125" style="4" customWidth="1"/>
    <col min="8703" max="8703" width="39" style="4" customWidth="1"/>
    <col min="8704" max="8954" width="9.140625" style="4"/>
    <col min="8955" max="8955" width="30.7109375" style="4" customWidth="1"/>
    <col min="8956" max="8958" width="15.42578125" style="4" customWidth="1"/>
    <col min="8959" max="8959" width="39" style="4" customWidth="1"/>
    <col min="8960" max="9210" width="9.140625" style="4"/>
    <col min="9211" max="9211" width="30.7109375" style="4" customWidth="1"/>
    <col min="9212" max="9214" width="15.42578125" style="4" customWidth="1"/>
    <col min="9215" max="9215" width="39" style="4" customWidth="1"/>
    <col min="9216" max="9466" width="9.140625" style="4"/>
    <col min="9467" max="9467" width="30.7109375" style="4" customWidth="1"/>
    <col min="9468" max="9470" width="15.42578125" style="4" customWidth="1"/>
    <col min="9471" max="9471" width="39" style="4" customWidth="1"/>
    <col min="9472" max="9722" width="9.140625" style="4"/>
    <col min="9723" max="9723" width="30.7109375" style="4" customWidth="1"/>
    <col min="9724" max="9726" width="15.42578125" style="4" customWidth="1"/>
    <col min="9727" max="9727" width="39" style="4" customWidth="1"/>
    <col min="9728" max="9978" width="9.140625" style="4"/>
    <col min="9979" max="9979" width="30.7109375" style="4" customWidth="1"/>
    <col min="9980" max="9982" width="15.42578125" style="4" customWidth="1"/>
    <col min="9983" max="9983" width="39" style="4" customWidth="1"/>
    <col min="9984" max="10234" width="9.140625" style="4"/>
    <col min="10235" max="10235" width="30.7109375" style="4" customWidth="1"/>
    <col min="10236" max="10238" width="15.42578125" style="4" customWidth="1"/>
    <col min="10239" max="10239" width="39" style="4" customWidth="1"/>
    <col min="10240" max="10490" width="9.140625" style="4"/>
    <col min="10491" max="10491" width="30.7109375" style="4" customWidth="1"/>
    <col min="10492" max="10494" width="15.42578125" style="4" customWidth="1"/>
    <col min="10495" max="10495" width="39" style="4" customWidth="1"/>
    <col min="10496" max="10746" width="9.140625" style="4"/>
    <col min="10747" max="10747" width="30.7109375" style="4" customWidth="1"/>
    <col min="10748" max="10750" width="15.42578125" style="4" customWidth="1"/>
    <col min="10751" max="10751" width="39" style="4" customWidth="1"/>
    <col min="10752" max="11002" width="9.140625" style="4"/>
    <col min="11003" max="11003" width="30.7109375" style="4" customWidth="1"/>
    <col min="11004" max="11006" width="15.42578125" style="4" customWidth="1"/>
    <col min="11007" max="11007" width="39" style="4" customWidth="1"/>
    <col min="11008" max="11258" width="9.140625" style="4"/>
    <col min="11259" max="11259" width="30.7109375" style="4" customWidth="1"/>
    <col min="11260" max="11262" width="15.42578125" style="4" customWidth="1"/>
    <col min="11263" max="11263" width="39" style="4" customWidth="1"/>
    <col min="11264" max="11514" width="9.140625" style="4"/>
    <col min="11515" max="11515" width="30.7109375" style="4" customWidth="1"/>
    <col min="11516" max="11518" width="15.42578125" style="4" customWidth="1"/>
    <col min="11519" max="11519" width="39" style="4" customWidth="1"/>
    <col min="11520" max="11770" width="9.140625" style="4"/>
    <col min="11771" max="11771" width="30.7109375" style="4" customWidth="1"/>
    <col min="11772" max="11774" width="15.42578125" style="4" customWidth="1"/>
    <col min="11775" max="11775" width="39" style="4" customWidth="1"/>
    <col min="11776" max="12026" width="9.140625" style="4"/>
    <col min="12027" max="12027" width="30.7109375" style="4" customWidth="1"/>
    <col min="12028" max="12030" width="15.42578125" style="4" customWidth="1"/>
    <col min="12031" max="12031" width="39" style="4" customWidth="1"/>
    <col min="12032" max="12282" width="9.140625" style="4"/>
    <col min="12283" max="12283" width="30.7109375" style="4" customWidth="1"/>
    <col min="12284" max="12286" width="15.42578125" style="4" customWidth="1"/>
    <col min="12287" max="12287" width="39" style="4" customWidth="1"/>
    <col min="12288" max="12538" width="9.140625" style="4"/>
    <col min="12539" max="12539" width="30.7109375" style="4" customWidth="1"/>
    <col min="12540" max="12542" width="15.42578125" style="4" customWidth="1"/>
    <col min="12543" max="12543" width="39" style="4" customWidth="1"/>
    <col min="12544" max="12794" width="9.140625" style="4"/>
    <col min="12795" max="12795" width="30.7109375" style="4" customWidth="1"/>
    <col min="12796" max="12798" width="15.42578125" style="4" customWidth="1"/>
    <col min="12799" max="12799" width="39" style="4" customWidth="1"/>
    <col min="12800" max="13050" width="9.140625" style="4"/>
    <col min="13051" max="13051" width="30.7109375" style="4" customWidth="1"/>
    <col min="13052" max="13054" width="15.42578125" style="4" customWidth="1"/>
    <col min="13055" max="13055" width="39" style="4" customWidth="1"/>
    <col min="13056" max="13306" width="9.140625" style="4"/>
    <col min="13307" max="13307" width="30.7109375" style="4" customWidth="1"/>
    <col min="13308" max="13310" width="15.42578125" style="4" customWidth="1"/>
    <col min="13311" max="13311" width="39" style="4" customWidth="1"/>
    <col min="13312" max="13562" width="9.140625" style="4"/>
    <col min="13563" max="13563" width="30.7109375" style="4" customWidth="1"/>
    <col min="13564" max="13566" width="15.42578125" style="4" customWidth="1"/>
    <col min="13567" max="13567" width="39" style="4" customWidth="1"/>
    <col min="13568" max="13818" width="9.140625" style="4"/>
    <col min="13819" max="13819" width="30.7109375" style="4" customWidth="1"/>
    <col min="13820" max="13822" width="15.42578125" style="4" customWidth="1"/>
    <col min="13823" max="13823" width="39" style="4" customWidth="1"/>
    <col min="13824" max="14074" width="9.140625" style="4"/>
    <col min="14075" max="14075" width="30.7109375" style="4" customWidth="1"/>
    <col min="14076" max="14078" width="15.42578125" style="4" customWidth="1"/>
    <col min="14079" max="14079" width="39" style="4" customWidth="1"/>
    <col min="14080" max="14330" width="9.140625" style="4"/>
    <col min="14331" max="14331" width="30.7109375" style="4" customWidth="1"/>
    <col min="14332" max="14334" width="15.42578125" style="4" customWidth="1"/>
    <col min="14335" max="14335" width="39" style="4" customWidth="1"/>
    <col min="14336" max="14586" width="9.140625" style="4"/>
    <col min="14587" max="14587" width="30.7109375" style="4" customWidth="1"/>
    <col min="14588" max="14590" width="15.42578125" style="4" customWidth="1"/>
    <col min="14591" max="14591" width="39" style="4" customWidth="1"/>
    <col min="14592" max="14842" width="9.140625" style="4"/>
    <col min="14843" max="14843" width="30.7109375" style="4" customWidth="1"/>
    <col min="14844" max="14846" width="15.42578125" style="4" customWidth="1"/>
    <col min="14847" max="14847" width="39" style="4" customWidth="1"/>
    <col min="14848" max="15098" width="9.140625" style="4"/>
    <col min="15099" max="15099" width="30.7109375" style="4" customWidth="1"/>
    <col min="15100" max="15102" width="15.42578125" style="4" customWidth="1"/>
    <col min="15103" max="15103" width="39" style="4" customWidth="1"/>
    <col min="15104" max="15354" width="9.140625" style="4"/>
    <col min="15355" max="15355" width="30.7109375" style="4" customWidth="1"/>
    <col min="15356" max="15358" width="15.42578125" style="4" customWidth="1"/>
    <col min="15359" max="15359" width="39" style="4" customWidth="1"/>
    <col min="15360" max="15610" width="9.140625" style="4"/>
    <col min="15611" max="15611" width="30.7109375" style="4" customWidth="1"/>
    <col min="15612" max="15614" width="15.42578125" style="4" customWidth="1"/>
    <col min="15615" max="15615" width="39" style="4" customWidth="1"/>
    <col min="15616" max="15866" width="9.140625" style="4"/>
    <col min="15867" max="15867" width="30.7109375" style="4" customWidth="1"/>
    <col min="15868" max="15870" width="15.42578125" style="4" customWidth="1"/>
    <col min="15871" max="15871" width="39" style="4" customWidth="1"/>
    <col min="15872" max="16122" width="9.140625" style="4"/>
    <col min="16123" max="16123" width="30.7109375" style="4" customWidth="1"/>
    <col min="16124" max="16126" width="15.42578125" style="4" customWidth="1"/>
    <col min="16127" max="16127" width="39" style="4" customWidth="1"/>
    <col min="16128" max="16384" width="9.140625" style="4"/>
  </cols>
  <sheetData>
    <row r="1" spans="1:6" ht="12.75" customHeight="1" x14ac:dyDescent="0.2">
      <c r="A1" s="1"/>
      <c r="B1" s="2"/>
      <c r="C1" s="3"/>
      <c r="D1" s="3"/>
      <c r="E1" s="3"/>
    </row>
    <row r="2" spans="1:6" ht="12.75" customHeight="1" x14ac:dyDescent="0.2">
      <c r="E2" s="108" t="s">
        <v>171</v>
      </c>
    </row>
    <row r="3" spans="1:6" ht="12.75" customHeight="1" x14ac:dyDescent="0.25">
      <c r="C3" s="7" t="s">
        <v>1</v>
      </c>
    </row>
    <row r="4" spans="1:6" ht="15.75" x14ac:dyDescent="0.25">
      <c r="C4" s="7" t="s">
        <v>2</v>
      </c>
    </row>
    <row r="5" spans="1:6" ht="15.75" x14ac:dyDescent="0.25">
      <c r="C5" s="7" t="s">
        <v>3</v>
      </c>
    </row>
    <row r="6" spans="1:6" ht="15.75" x14ac:dyDescent="0.25">
      <c r="C6" s="7" t="s">
        <v>102</v>
      </c>
    </row>
    <row r="7" spans="1:6" ht="13.5" thickBot="1" x14ac:dyDescent="0.25"/>
    <row r="8" spans="1:6" ht="51" x14ac:dyDescent="0.2">
      <c r="A8" s="8" t="s">
        <v>4</v>
      </c>
      <c r="B8" s="9" t="s">
        <v>69</v>
      </c>
      <c r="C8" s="9" t="s">
        <v>103</v>
      </c>
      <c r="D8" s="9" t="s">
        <v>5</v>
      </c>
      <c r="E8" s="10" t="s">
        <v>6</v>
      </c>
    </row>
    <row r="9" spans="1:6" ht="41.25" customHeight="1" outlineLevel="1" x14ac:dyDescent="0.2">
      <c r="A9" s="11" t="s">
        <v>7</v>
      </c>
      <c r="B9" s="12">
        <v>4530.7</v>
      </c>
      <c r="C9" s="12">
        <v>4501.5</v>
      </c>
      <c r="D9" s="12">
        <f>C9/B9*100</f>
        <v>99.35550797889951</v>
      </c>
      <c r="E9" s="13"/>
      <c r="F9" s="14"/>
    </row>
    <row r="10" spans="1:6" ht="25.5" hidden="1" customHeight="1" outlineLevel="2" x14ac:dyDescent="0.2">
      <c r="A10" s="11" t="s">
        <v>9</v>
      </c>
      <c r="B10" s="12"/>
      <c r="C10" s="12"/>
      <c r="D10" s="12" t="e">
        <f t="shared" ref="D10:D33" si="0">C10/B10*100</f>
        <v>#DIV/0!</v>
      </c>
      <c r="E10" s="13"/>
    </row>
    <row r="11" spans="1:6" ht="42" customHeight="1" outlineLevel="2" x14ac:dyDescent="0.2">
      <c r="A11" s="11" t="s">
        <v>10</v>
      </c>
      <c r="B11" s="12">
        <f>416.2</f>
        <v>416.2</v>
      </c>
      <c r="C11" s="12">
        <v>416.1</v>
      </c>
      <c r="D11" s="12">
        <f t="shared" si="0"/>
        <v>99.975973089860645</v>
      </c>
      <c r="E11" s="17"/>
    </row>
    <row r="12" spans="1:6" ht="50.25" customHeight="1" outlineLevel="1" x14ac:dyDescent="0.2">
      <c r="A12" s="11" t="s">
        <v>12</v>
      </c>
      <c r="B12" s="12">
        <f>1473.2</f>
        <v>1473.2</v>
      </c>
      <c r="C12" s="12">
        <v>1462.1</v>
      </c>
      <c r="D12" s="12">
        <f t="shared" si="0"/>
        <v>99.246538148248703</v>
      </c>
      <c r="E12" s="13"/>
    </row>
    <row r="13" spans="1:6" ht="14.25" hidden="1" outlineLevel="2" x14ac:dyDescent="0.2">
      <c r="A13" s="11" t="s">
        <v>9</v>
      </c>
      <c r="B13" s="12"/>
      <c r="C13" s="12"/>
      <c r="D13" s="12" t="e">
        <f t="shared" si="0"/>
        <v>#DIV/0!</v>
      </c>
      <c r="E13" s="13"/>
    </row>
    <row r="14" spans="1:6" ht="51" customHeight="1" outlineLevel="2" x14ac:dyDescent="0.2">
      <c r="A14" s="11" t="s">
        <v>14</v>
      </c>
      <c r="B14" s="12">
        <v>68.599999999999994</v>
      </c>
      <c r="C14" s="12">
        <v>68.599999999999994</v>
      </c>
      <c r="D14" s="12">
        <f t="shared" si="0"/>
        <v>100</v>
      </c>
      <c r="E14" s="13"/>
    </row>
    <row r="15" spans="1:6" ht="12.75" hidden="1" customHeight="1" outlineLevel="2" x14ac:dyDescent="0.2">
      <c r="A15" s="11" t="s">
        <v>16</v>
      </c>
      <c r="B15" s="12"/>
      <c r="C15" s="12"/>
      <c r="D15" s="12" t="e">
        <f t="shared" si="0"/>
        <v>#DIV/0!</v>
      </c>
      <c r="E15" s="15"/>
    </row>
    <row r="16" spans="1:6" ht="0.75" hidden="1" customHeight="1" outlineLevel="2" x14ac:dyDescent="0.2">
      <c r="A16" s="11" t="s">
        <v>18</v>
      </c>
      <c r="B16" s="12"/>
      <c r="C16" s="12"/>
      <c r="D16" s="12" t="e">
        <f t="shared" si="0"/>
        <v>#DIV/0!</v>
      </c>
      <c r="E16" s="13"/>
    </row>
    <row r="17" spans="1:5" ht="28.5" outlineLevel="2" x14ac:dyDescent="0.2">
      <c r="A17" s="11" t="s">
        <v>19</v>
      </c>
      <c r="B17" s="12">
        <f>42.1+28.3+3.3</f>
        <v>73.7</v>
      </c>
      <c r="C17" s="12">
        <v>67.099999999999994</v>
      </c>
      <c r="D17" s="12">
        <f t="shared" si="0"/>
        <v>91.044776119402968</v>
      </c>
      <c r="E17" s="13" t="s">
        <v>170</v>
      </c>
    </row>
    <row r="18" spans="1:5" ht="28.5" hidden="1" outlineLevel="2" x14ac:dyDescent="0.2">
      <c r="A18" s="11" t="s">
        <v>21</v>
      </c>
      <c r="B18" s="12"/>
      <c r="C18" s="12"/>
      <c r="D18" s="12" t="e">
        <f t="shared" si="0"/>
        <v>#DIV/0!</v>
      </c>
      <c r="E18" s="13"/>
    </row>
    <row r="19" spans="1:5" ht="28.5" customHeight="1" outlineLevel="2" x14ac:dyDescent="0.2">
      <c r="A19" s="11" t="s">
        <v>23</v>
      </c>
      <c r="B19" s="12">
        <f>100.3</f>
        <v>100.3</v>
      </c>
      <c r="C19" s="12">
        <v>100.3</v>
      </c>
      <c r="D19" s="12">
        <f t="shared" si="0"/>
        <v>100</v>
      </c>
      <c r="E19" s="39"/>
    </row>
    <row r="20" spans="1:5" ht="60.75" customHeight="1" outlineLevel="2" x14ac:dyDescent="0.2">
      <c r="A20" s="11" t="s">
        <v>51</v>
      </c>
      <c r="B20" s="12">
        <f>142</f>
        <v>142</v>
      </c>
      <c r="C20" s="12">
        <f>18.8+123.2</f>
        <v>142</v>
      </c>
      <c r="D20" s="12">
        <f t="shared" si="0"/>
        <v>100</v>
      </c>
      <c r="E20" s="13"/>
    </row>
    <row r="21" spans="1:5" ht="39" customHeight="1" outlineLevel="2" x14ac:dyDescent="0.2">
      <c r="A21" s="11" t="s">
        <v>26</v>
      </c>
      <c r="B21" s="12">
        <v>40.5</v>
      </c>
      <c r="C21" s="12">
        <v>40.5</v>
      </c>
      <c r="D21" s="12">
        <f t="shared" si="0"/>
        <v>100</v>
      </c>
      <c r="E21" s="13"/>
    </row>
    <row r="22" spans="1:5" ht="28.5" hidden="1" outlineLevel="2" x14ac:dyDescent="0.2">
      <c r="A22" s="11" t="s">
        <v>23</v>
      </c>
      <c r="B22" s="12"/>
      <c r="C22" s="12"/>
      <c r="D22" s="12" t="e">
        <f t="shared" si="0"/>
        <v>#DIV/0!</v>
      </c>
      <c r="E22" s="13"/>
    </row>
    <row r="23" spans="1:5" ht="57" hidden="1" outlineLevel="2" x14ac:dyDescent="0.2">
      <c r="A23" s="11" t="s">
        <v>27</v>
      </c>
      <c r="B23" s="12"/>
      <c r="C23" s="12"/>
      <c r="D23" s="12" t="e">
        <f t="shared" si="0"/>
        <v>#DIV/0!</v>
      </c>
      <c r="E23" s="13"/>
    </row>
    <row r="24" spans="1:5" ht="60.75" customHeight="1" outlineLevel="2" x14ac:dyDescent="0.2">
      <c r="A24" s="11" t="s">
        <v>28</v>
      </c>
      <c r="B24" s="12">
        <v>406.1</v>
      </c>
      <c r="C24" s="12">
        <f>406.1</f>
        <v>406.1</v>
      </c>
      <c r="D24" s="12">
        <f>C24/B24*100</f>
        <v>100</v>
      </c>
      <c r="E24" s="39"/>
    </row>
    <row r="25" spans="1:5" ht="39.75" customHeight="1" outlineLevel="2" x14ac:dyDescent="0.2">
      <c r="A25" s="11" t="s">
        <v>29</v>
      </c>
      <c r="B25" s="12">
        <v>5.2</v>
      </c>
      <c r="C25" s="12">
        <v>5.2</v>
      </c>
      <c r="D25" s="12">
        <f t="shared" si="0"/>
        <v>100</v>
      </c>
      <c r="E25" s="13"/>
    </row>
    <row r="26" spans="1:5" ht="30.75" hidden="1" customHeight="1" outlineLevel="2" x14ac:dyDescent="0.2">
      <c r="A26" s="11" t="s">
        <v>28</v>
      </c>
      <c r="B26" s="12"/>
      <c r="C26" s="12"/>
      <c r="D26" s="12" t="e">
        <f t="shared" si="0"/>
        <v>#DIV/0!</v>
      </c>
      <c r="E26" s="78"/>
    </row>
    <row r="27" spans="1:5" ht="45" hidden="1" customHeight="1" outlineLevel="2" x14ac:dyDescent="0.2">
      <c r="A27" s="11" t="s">
        <v>31</v>
      </c>
      <c r="B27" s="12"/>
      <c r="C27" s="12"/>
      <c r="D27" s="12" t="e">
        <f t="shared" si="0"/>
        <v>#DIV/0!</v>
      </c>
      <c r="E27" s="78"/>
    </row>
    <row r="28" spans="1:5" ht="54.75" customHeight="1" outlineLevel="2" x14ac:dyDescent="0.2">
      <c r="A28" s="11" t="s">
        <v>94</v>
      </c>
      <c r="B28" s="12">
        <v>0.6</v>
      </c>
      <c r="C28" s="12">
        <v>0.6</v>
      </c>
      <c r="D28" s="12">
        <f t="shared" si="0"/>
        <v>100</v>
      </c>
      <c r="E28" s="39"/>
    </row>
    <row r="29" spans="1:5" ht="34.5" customHeight="1" outlineLevel="2" x14ac:dyDescent="0.2">
      <c r="A29" s="11" t="s">
        <v>33</v>
      </c>
      <c r="B29" s="12">
        <v>2.7</v>
      </c>
      <c r="C29" s="12">
        <v>2.7</v>
      </c>
      <c r="D29" s="12">
        <f t="shared" si="0"/>
        <v>100</v>
      </c>
      <c r="E29" s="39"/>
    </row>
    <row r="30" spans="1:5" ht="100.5" hidden="1" customHeight="1" outlineLevel="2" x14ac:dyDescent="0.2">
      <c r="A30" s="11" t="s">
        <v>34</v>
      </c>
      <c r="B30" s="12"/>
      <c r="C30" s="12"/>
      <c r="D30" s="12" t="e">
        <f t="shared" si="0"/>
        <v>#DIV/0!</v>
      </c>
      <c r="E30" s="13"/>
    </row>
    <row r="31" spans="1:5" ht="28.5" outlineLevel="2" x14ac:dyDescent="0.2">
      <c r="A31" s="11" t="s">
        <v>35</v>
      </c>
      <c r="B31" s="12">
        <v>82.7</v>
      </c>
      <c r="C31" s="12">
        <v>82.7</v>
      </c>
      <c r="D31" s="12">
        <f t="shared" si="0"/>
        <v>100</v>
      </c>
      <c r="E31" s="13"/>
    </row>
    <row r="32" spans="1:5" ht="42.75" outlineLevel="2" x14ac:dyDescent="0.2">
      <c r="A32" s="11" t="s">
        <v>36</v>
      </c>
      <c r="B32" s="12">
        <v>119.7</v>
      </c>
      <c r="C32" s="12">
        <v>119.7</v>
      </c>
      <c r="D32" s="12">
        <f t="shared" si="0"/>
        <v>100</v>
      </c>
      <c r="E32" s="17"/>
    </row>
    <row r="33" spans="1:5" ht="15.75" outlineLevel="2" thickBot="1" x14ac:dyDescent="0.25">
      <c r="A33" s="18" t="s">
        <v>38</v>
      </c>
      <c r="B33" s="19">
        <v>7462.2</v>
      </c>
      <c r="C33" s="19">
        <v>7415.2</v>
      </c>
      <c r="D33" s="19">
        <f t="shared" si="0"/>
        <v>99.370158934362522</v>
      </c>
      <c r="E33" s="20"/>
    </row>
    <row r="34" spans="1:5" outlineLevel="2" x14ac:dyDescent="0.2"/>
    <row r="35" spans="1:5" outlineLevel="2" x14ac:dyDescent="0.2">
      <c r="C35" s="21"/>
    </row>
    <row r="36" spans="1:5" outlineLevel="2" x14ac:dyDescent="0.2"/>
    <row r="37" spans="1:5" outlineLevel="2" x14ac:dyDescent="0.2">
      <c r="B37" s="14"/>
      <c r="C37" s="14"/>
    </row>
    <row r="38" spans="1:5" outlineLevel="2" x14ac:dyDescent="0.2"/>
    <row r="39" spans="1:5" outlineLevel="2" x14ac:dyDescent="0.2"/>
    <row r="40" spans="1:5" outlineLevel="2" x14ac:dyDescent="0.2"/>
    <row r="41" spans="1:5" outlineLevel="1" x14ac:dyDescent="0.2"/>
    <row r="42" spans="1:5" ht="56.25" customHeight="1" outlineLevel="2" x14ac:dyDescent="0.2"/>
    <row r="43" spans="1:5" outlineLevel="2" x14ac:dyDescent="0.2"/>
  </sheetData>
  <pageMargins left="1" right="1" top="1" bottom="1" header="0.5" footer="0.5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W15" sqref="W15"/>
    </sheetView>
  </sheetViews>
  <sheetFormatPr defaultRowHeight="15" x14ac:dyDescent="0.25"/>
  <cols>
    <col min="1" max="1" width="7.7109375" customWidth="1"/>
    <col min="2" max="2" width="12.85546875" customWidth="1"/>
    <col min="3" max="3" width="7.28515625" customWidth="1"/>
    <col min="4" max="4" width="8" customWidth="1"/>
    <col min="5" max="5" width="8.28515625" customWidth="1"/>
    <col min="6" max="6" width="28.28515625" customWidth="1"/>
    <col min="7" max="8" width="15.42578125" hidden="1" customWidth="1"/>
    <col min="9" max="10" width="11" style="38" bestFit="1" customWidth="1"/>
    <col min="11" max="11" width="9.5703125" style="81" bestFit="1" customWidth="1"/>
  </cols>
  <sheetData>
    <row r="2" spans="1:11" ht="27" customHeight="1" x14ac:dyDescent="0.25">
      <c r="A2" s="105" t="s">
        <v>104</v>
      </c>
      <c r="B2" s="105"/>
      <c r="C2" s="105"/>
      <c r="D2" s="105"/>
      <c r="E2" s="105"/>
      <c r="F2" s="105"/>
      <c r="G2" s="105"/>
      <c r="J2" s="80" t="s">
        <v>39</v>
      </c>
    </row>
    <row r="3" spans="1:11" x14ac:dyDescent="0.25">
      <c r="A3" s="106"/>
      <c r="B3" s="107"/>
      <c r="C3" s="107"/>
      <c r="D3" s="107"/>
      <c r="E3" s="107"/>
      <c r="F3" s="107"/>
      <c r="G3" s="107"/>
      <c r="J3" s="80" t="s">
        <v>105</v>
      </c>
    </row>
    <row r="4" spans="1:11" ht="36.75" x14ac:dyDescent="0.25">
      <c r="A4" s="82" t="s">
        <v>106</v>
      </c>
      <c r="B4" s="82" t="s">
        <v>107</v>
      </c>
      <c r="C4" s="82" t="s">
        <v>108</v>
      </c>
      <c r="D4" s="82" t="s">
        <v>109</v>
      </c>
      <c r="E4" s="82" t="s">
        <v>110</v>
      </c>
      <c r="F4" s="82" t="s">
        <v>4</v>
      </c>
      <c r="G4" s="83" t="s">
        <v>111</v>
      </c>
      <c r="H4" s="84" t="s">
        <v>112</v>
      </c>
      <c r="I4" s="85" t="s">
        <v>113</v>
      </c>
      <c r="J4" s="86" t="s">
        <v>114</v>
      </c>
      <c r="K4" s="87" t="s">
        <v>115</v>
      </c>
    </row>
    <row r="5" spans="1:11" x14ac:dyDescent="0.25">
      <c r="A5" s="88" t="s">
        <v>116</v>
      </c>
      <c r="B5" s="88"/>
      <c r="C5" s="88"/>
      <c r="D5" s="88"/>
      <c r="E5" s="88"/>
      <c r="F5" s="89"/>
      <c r="G5" s="90">
        <v>7462240</v>
      </c>
      <c r="H5" s="91">
        <v>7415195.79</v>
      </c>
      <c r="I5" s="92">
        <f>G5/1000</f>
        <v>7462.24</v>
      </c>
      <c r="J5" s="92">
        <f>H5/1000</f>
        <v>7415.1957899999998</v>
      </c>
      <c r="K5" s="93">
        <f>J5/I5*100</f>
        <v>99.369569861060484</v>
      </c>
    </row>
    <row r="6" spans="1:11" x14ac:dyDescent="0.25">
      <c r="A6" s="94" t="s">
        <v>117</v>
      </c>
      <c r="B6" s="94" t="s">
        <v>118</v>
      </c>
      <c r="C6" s="102" t="s">
        <v>43</v>
      </c>
      <c r="D6" s="103"/>
      <c r="E6" s="104"/>
      <c r="F6" s="95"/>
      <c r="G6" s="96">
        <v>4842546.93</v>
      </c>
      <c r="H6" s="97">
        <v>4807365.16</v>
      </c>
      <c r="I6" s="92">
        <f t="shared" ref="I6:J42" si="0">G6/1000</f>
        <v>4842.5469299999995</v>
      </c>
      <c r="J6" s="92">
        <f t="shared" si="0"/>
        <v>4807.3651600000003</v>
      </c>
      <c r="K6" s="93">
        <f t="shared" ref="K6:K42" si="1">J6/I6*100</f>
        <v>99.273486235475701</v>
      </c>
    </row>
    <row r="7" spans="1:11" x14ac:dyDescent="0.25">
      <c r="A7" s="98" t="s">
        <v>117</v>
      </c>
      <c r="B7" s="98" t="s">
        <v>118</v>
      </c>
      <c r="C7" s="98" t="s">
        <v>119</v>
      </c>
      <c r="D7" s="98" t="s">
        <v>120</v>
      </c>
      <c r="E7" s="98" t="s">
        <v>121</v>
      </c>
      <c r="F7" s="99" t="s">
        <v>122</v>
      </c>
      <c r="G7" s="100">
        <v>3356237.43</v>
      </c>
      <c r="H7" s="101">
        <v>3330017.43</v>
      </c>
      <c r="I7" s="92">
        <f t="shared" si="0"/>
        <v>3356.2374300000001</v>
      </c>
      <c r="J7" s="92">
        <f t="shared" si="0"/>
        <v>3330.0174300000003</v>
      </c>
      <c r="K7" s="93">
        <f t="shared" si="1"/>
        <v>99.218768023810526</v>
      </c>
    </row>
    <row r="8" spans="1:11" x14ac:dyDescent="0.25">
      <c r="A8" s="98" t="s">
        <v>117</v>
      </c>
      <c r="B8" s="98" t="s">
        <v>118</v>
      </c>
      <c r="C8" s="98" t="s">
        <v>123</v>
      </c>
      <c r="D8" s="98" t="s">
        <v>124</v>
      </c>
      <c r="E8" s="98" t="s">
        <v>125</v>
      </c>
      <c r="F8" s="99" t="s">
        <v>28</v>
      </c>
      <c r="G8" s="100">
        <v>23460</v>
      </c>
      <c r="H8" s="101">
        <v>23460</v>
      </c>
      <c r="I8" s="92">
        <f t="shared" si="0"/>
        <v>23.46</v>
      </c>
      <c r="J8" s="92">
        <f t="shared" si="0"/>
        <v>23.46</v>
      </c>
      <c r="K8" s="93">
        <f t="shared" si="1"/>
        <v>100</v>
      </c>
    </row>
    <row r="9" spans="1:11" x14ac:dyDescent="0.25">
      <c r="A9" s="98" t="s">
        <v>117</v>
      </c>
      <c r="B9" s="98" t="s">
        <v>118</v>
      </c>
      <c r="C9" s="98" t="s">
        <v>123</v>
      </c>
      <c r="D9" s="98" t="s">
        <v>124</v>
      </c>
      <c r="E9" s="98" t="s">
        <v>126</v>
      </c>
      <c r="F9" s="99" t="s">
        <v>9</v>
      </c>
      <c r="G9" s="100">
        <v>386200</v>
      </c>
      <c r="H9" s="101">
        <v>386124.2</v>
      </c>
      <c r="I9" s="92">
        <f t="shared" si="0"/>
        <v>386.2</v>
      </c>
      <c r="J9" s="92">
        <f t="shared" si="0"/>
        <v>386.12420000000003</v>
      </c>
      <c r="K9" s="93">
        <f t="shared" si="1"/>
        <v>99.980372863801151</v>
      </c>
    </row>
    <row r="10" spans="1:11" x14ac:dyDescent="0.25">
      <c r="A10" s="98" t="s">
        <v>117</v>
      </c>
      <c r="B10" s="98" t="s">
        <v>118</v>
      </c>
      <c r="C10" s="98" t="s">
        <v>123</v>
      </c>
      <c r="D10" s="98" t="s">
        <v>124</v>
      </c>
      <c r="E10" s="98" t="s">
        <v>127</v>
      </c>
      <c r="F10" s="99" t="s">
        <v>45</v>
      </c>
      <c r="G10" s="100">
        <v>1100</v>
      </c>
      <c r="H10" s="101">
        <v>1100</v>
      </c>
      <c r="I10" s="92">
        <f t="shared" si="0"/>
        <v>1.1000000000000001</v>
      </c>
      <c r="J10" s="92">
        <f t="shared" si="0"/>
        <v>1.1000000000000001</v>
      </c>
      <c r="K10" s="93">
        <f t="shared" si="1"/>
        <v>100</v>
      </c>
    </row>
    <row r="11" spans="1:11" ht="22.5" x14ac:dyDescent="0.25">
      <c r="A11" s="98" t="s">
        <v>117</v>
      </c>
      <c r="B11" s="98" t="s">
        <v>118</v>
      </c>
      <c r="C11" s="98" t="s">
        <v>123</v>
      </c>
      <c r="D11" s="98" t="s">
        <v>124</v>
      </c>
      <c r="E11" s="98" t="s">
        <v>128</v>
      </c>
      <c r="F11" s="99" t="s">
        <v>129</v>
      </c>
      <c r="G11" s="100">
        <v>5459.7</v>
      </c>
      <c r="H11" s="101">
        <v>5459.7</v>
      </c>
      <c r="I11" s="92">
        <f t="shared" si="0"/>
        <v>5.4596999999999998</v>
      </c>
      <c r="J11" s="92">
        <f t="shared" si="0"/>
        <v>5.4596999999999998</v>
      </c>
      <c r="K11" s="93">
        <f t="shared" si="1"/>
        <v>100</v>
      </c>
    </row>
    <row r="12" spans="1:11" ht="22.5" x14ac:dyDescent="0.25">
      <c r="A12" s="98" t="s">
        <v>117</v>
      </c>
      <c r="B12" s="98" t="s">
        <v>118</v>
      </c>
      <c r="C12" s="98" t="s">
        <v>130</v>
      </c>
      <c r="D12" s="98" t="s">
        <v>131</v>
      </c>
      <c r="E12" s="98" t="s">
        <v>121</v>
      </c>
      <c r="F12" s="99" t="s">
        <v>12</v>
      </c>
      <c r="G12" s="100">
        <v>951514.8</v>
      </c>
      <c r="H12" s="101">
        <v>943548.59</v>
      </c>
      <c r="I12" s="92">
        <f t="shared" si="0"/>
        <v>951.51480000000004</v>
      </c>
      <c r="J12" s="92">
        <f t="shared" si="0"/>
        <v>943.54858999999999</v>
      </c>
      <c r="K12" s="93">
        <f t="shared" si="1"/>
        <v>99.16278653784471</v>
      </c>
    </row>
    <row r="13" spans="1:11" x14ac:dyDescent="0.25">
      <c r="A13" s="98" t="s">
        <v>117</v>
      </c>
      <c r="B13" s="98" t="s">
        <v>118</v>
      </c>
      <c r="C13" s="98" t="s">
        <v>130</v>
      </c>
      <c r="D13" s="98" t="s">
        <v>131</v>
      </c>
      <c r="E13" s="98" t="s">
        <v>126</v>
      </c>
      <c r="F13" s="99" t="s">
        <v>9</v>
      </c>
      <c r="G13" s="100">
        <v>116580</v>
      </c>
      <c r="H13" s="101">
        <v>115660.24</v>
      </c>
      <c r="I13" s="92">
        <f t="shared" si="0"/>
        <v>116.58</v>
      </c>
      <c r="J13" s="92">
        <f t="shared" si="0"/>
        <v>115.66024</v>
      </c>
      <c r="K13" s="93">
        <f t="shared" si="1"/>
        <v>99.211048207239671</v>
      </c>
    </row>
    <row r="14" spans="1:11" x14ac:dyDescent="0.25">
      <c r="A14" s="98" t="s">
        <v>117</v>
      </c>
      <c r="B14" s="98" t="s">
        <v>118</v>
      </c>
      <c r="C14" s="98" t="s">
        <v>132</v>
      </c>
      <c r="D14" s="98" t="s">
        <v>133</v>
      </c>
      <c r="E14" s="98" t="s">
        <v>126</v>
      </c>
      <c r="F14" s="99" t="s">
        <v>9</v>
      </c>
      <c r="G14" s="100">
        <v>1995</v>
      </c>
      <c r="H14" s="101">
        <v>1995</v>
      </c>
      <c r="I14" s="92">
        <f t="shared" si="0"/>
        <v>1.9950000000000001</v>
      </c>
      <c r="J14" s="92">
        <f t="shared" si="0"/>
        <v>1.9950000000000001</v>
      </c>
      <c r="K14" s="93">
        <f t="shared" si="1"/>
        <v>100</v>
      </c>
    </row>
    <row r="15" spans="1:11" ht="39" customHeight="1" x14ac:dyDescent="0.25">
      <c r="A15" s="94" t="s">
        <v>117</v>
      </c>
      <c r="B15" s="94" t="s">
        <v>134</v>
      </c>
      <c r="C15" s="102" t="s">
        <v>135</v>
      </c>
      <c r="D15" s="103"/>
      <c r="E15" s="104"/>
      <c r="F15" s="95"/>
      <c r="G15" s="96">
        <v>1579557.77</v>
      </c>
      <c r="H15" s="97">
        <v>1574410.85</v>
      </c>
      <c r="I15" s="92">
        <f t="shared" si="0"/>
        <v>1579.5577700000001</v>
      </c>
      <c r="J15" s="92">
        <f t="shared" si="0"/>
        <v>1574.41085</v>
      </c>
      <c r="K15" s="93">
        <f t="shared" si="1"/>
        <v>99.674154367902602</v>
      </c>
    </row>
    <row r="16" spans="1:11" x14ac:dyDescent="0.25">
      <c r="A16" s="98" t="s">
        <v>117</v>
      </c>
      <c r="B16" s="98" t="s">
        <v>134</v>
      </c>
      <c r="C16" s="98" t="s">
        <v>119</v>
      </c>
      <c r="D16" s="98" t="s">
        <v>120</v>
      </c>
      <c r="E16" s="98" t="s">
        <v>121</v>
      </c>
      <c r="F16" s="99" t="s">
        <v>122</v>
      </c>
      <c r="G16" s="100">
        <v>1174423.32</v>
      </c>
      <c r="H16" s="101">
        <v>1171504.06</v>
      </c>
      <c r="I16" s="92">
        <f t="shared" si="0"/>
        <v>1174.4233200000001</v>
      </c>
      <c r="J16" s="92">
        <f t="shared" si="0"/>
        <v>1171.50406</v>
      </c>
      <c r="K16" s="93">
        <f t="shared" si="1"/>
        <v>99.751430344554109</v>
      </c>
    </row>
    <row r="17" spans="1:11" ht="22.5" x14ac:dyDescent="0.25">
      <c r="A17" s="98" t="s">
        <v>117</v>
      </c>
      <c r="B17" s="98" t="s">
        <v>134</v>
      </c>
      <c r="C17" s="98" t="s">
        <v>130</v>
      </c>
      <c r="D17" s="98" t="s">
        <v>131</v>
      </c>
      <c r="E17" s="98" t="s">
        <v>121</v>
      </c>
      <c r="F17" s="99" t="s">
        <v>12</v>
      </c>
      <c r="G17" s="100">
        <v>405134.45</v>
      </c>
      <c r="H17" s="101">
        <v>402906.79</v>
      </c>
      <c r="I17" s="92">
        <f t="shared" si="0"/>
        <v>405.13445000000002</v>
      </c>
      <c r="J17" s="92">
        <f t="shared" si="0"/>
        <v>402.90679</v>
      </c>
      <c r="K17" s="93">
        <f t="shared" si="1"/>
        <v>99.450143032763563</v>
      </c>
    </row>
    <row r="18" spans="1:11" x14ac:dyDescent="0.25">
      <c r="A18" s="94" t="s">
        <v>136</v>
      </c>
      <c r="B18" s="94" t="s">
        <v>137</v>
      </c>
      <c r="C18" s="102" t="s">
        <v>138</v>
      </c>
      <c r="D18" s="103"/>
      <c r="E18" s="104"/>
      <c r="F18" s="95"/>
      <c r="G18" s="96">
        <v>116934.54</v>
      </c>
      <c r="H18" s="97">
        <v>116934.54</v>
      </c>
      <c r="I18" s="92">
        <f t="shared" si="0"/>
        <v>116.93454</v>
      </c>
      <c r="J18" s="92">
        <f t="shared" si="0"/>
        <v>116.93454</v>
      </c>
      <c r="K18" s="93">
        <f t="shared" si="1"/>
        <v>100</v>
      </c>
    </row>
    <row r="19" spans="1:11" ht="22.5" x14ac:dyDescent="0.25">
      <c r="A19" s="98" t="s">
        <v>136</v>
      </c>
      <c r="B19" s="98" t="s">
        <v>137</v>
      </c>
      <c r="C19" s="98" t="s">
        <v>132</v>
      </c>
      <c r="D19" s="98" t="s">
        <v>139</v>
      </c>
      <c r="E19" s="98" t="s">
        <v>140</v>
      </c>
      <c r="F19" s="99" t="s">
        <v>25</v>
      </c>
      <c r="G19" s="100">
        <v>15122</v>
      </c>
      <c r="H19" s="101">
        <v>15122</v>
      </c>
      <c r="I19" s="92">
        <f t="shared" si="0"/>
        <v>15.122</v>
      </c>
      <c r="J19" s="92">
        <f t="shared" si="0"/>
        <v>15.122</v>
      </c>
      <c r="K19" s="93">
        <f t="shared" si="1"/>
        <v>100</v>
      </c>
    </row>
    <row r="20" spans="1:11" ht="33.75" x14ac:dyDescent="0.25">
      <c r="A20" s="98" t="s">
        <v>136</v>
      </c>
      <c r="B20" s="98" t="s">
        <v>137</v>
      </c>
      <c r="C20" s="98" t="s">
        <v>132</v>
      </c>
      <c r="D20" s="98" t="s">
        <v>133</v>
      </c>
      <c r="E20" s="98" t="s">
        <v>141</v>
      </c>
      <c r="F20" s="99" t="s">
        <v>27</v>
      </c>
      <c r="G20" s="100">
        <v>9077.5400000000009</v>
      </c>
      <c r="H20" s="101">
        <v>9077.5400000000009</v>
      </c>
      <c r="I20" s="92">
        <f t="shared" si="0"/>
        <v>9.0775400000000008</v>
      </c>
      <c r="J20" s="92">
        <f t="shared" si="0"/>
        <v>9.0775400000000008</v>
      </c>
      <c r="K20" s="93">
        <f t="shared" si="1"/>
        <v>100</v>
      </c>
    </row>
    <row r="21" spans="1:11" x14ac:dyDescent="0.25">
      <c r="A21" s="98" t="s">
        <v>136</v>
      </c>
      <c r="B21" s="98" t="s">
        <v>137</v>
      </c>
      <c r="C21" s="98" t="s">
        <v>132</v>
      </c>
      <c r="D21" s="98" t="s">
        <v>133</v>
      </c>
      <c r="E21" s="98" t="s">
        <v>125</v>
      </c>
      <c r="F21" s="99" t="s">
        <v>28</v>
      </c>
      <c r="G21" s="100">
        <v>7315</v>
      </c>
      <c r="H21" s="101">
        <v>7315</v>
      </c>
      <c r="I21" s="92">
        <f t="shared" si="0"/>
        <v>7.3150000000000004</v>
      </c>
      <c r="J21" s="92">
        <f t="shared" si="0"/>
        <v>7.3150000000000004</v>
      </c>
      <c r="K21" s="93">
        <f t="shared" si="1"/>
        <v>100</v>
      </c>
    </row>
    <row r="22" spans="1:11" ht="22.5" x14ac:dyDescent="0.25">
      <c r="A22" s="98" t="s">
        <v>136</v>
      </c>
      <c r="B22" s="98" t="s">
        <v>137</v>
      </c>
      <c r="C22" s="98" t="s">
        <v>132</v>
      </c>
      <c r="D22" s="98" t="s">
        <v>142</v>
      </c>
      <c r="E22" s="98" t="s">
        <v>142</v>
      </c>
      <c r="F22" s="99" t="s">
        <v>35</v>
      </c>
      <c r="G22" s="100">
        <v>82680</v>
      </c>
      <c r="H22" s="101">
        <v>82680</v>
      </c>
      <c r="I22" s="92">
        <f t="shared" si="0"/>
        <v>82.68</v>
      </c>
      <c r="J22" s="92">
        <f t="shared" si="0"/>
        <v>82.68</v>
      </c>
      <c r="K22" s="93">
        <f t="shared" si="1"/>
        <v>100</v>
      </c>
    </row>
    <row r="23" spans="1:11" x14ac:dyDescent="0.25">
      <c r="A23" s="98" t="s">
        <v>136</v>
      </c>
      <c r="B23" s="98" t="s">
        <v>137</v>
      </c>
      <c r="C23" s="98" t="s">
        <v>143</v>
      </c>
      <c r="D23" s="98" t="s">
        <v>144</v>
      </c>
      <c r="E23" s="98" t="s">
        <v>145</v>
      </c>
      <c r="F23" s="99" t="s">
        <v>33</v>
      </c>
      <c r="G23" s="100">
        <v>2740</v>
      </c>
      <c r="H23" s="101">
        <v>2740</v>
      </c>
      <c r="I23" s="92">
        <f t="shared" si="0"/>
        <v>2.74</v>
      </c>
      <c r="J23" s="92">
        <f t="shared" si="0"/>
        <v>2.74</v>
      </c>
      <c r="K23" s="93">
        <f t="shared" si="1"/>
        <v>100</v>
      </c>
    </row>
    <row r="24" spans="1:11" ht="37.5" customHeight="1" x14ac:dyDescent="0.25">
      <c r="A24" s="94" t="s">
        <v>136</v>
      </c>
      <c r="B24" s="94" t="s">
        <v>146</v>
      </c>
      <c r="C24" s="102" t="s">
        <v>147</v>
      </c>
      <c r="D24" s="103"/>
      <c r="E24" s="104"/>
      <c r="F24" s="95"/>
      <c r="G24" s="96">
        <v>293173.8</v>
      </c>
      <c r="H24" s="97">
        <v>286458.28000000003</v>
      </c>
      <c r="I24" s="92">
        <f t="shared" si="0"/>
        <v>293.17379999999997</v>
      </c>
      <c r="J24" s="92">
        <f t="shared" si="0"/>
        <v>286.45828</v>
      </c>
      <c r="K24" s="93">
        <f t="shared" si="1"/>
        <v>97.709372392758169</v>
      </c>
    </row>
    <row r="25" spans="1:11" ht="22.5" x14ac:dyDescent="0.25">
      <c r="A25" s="98" t="s">
        <v>136</v>
      </c>
      <c r="B25" s="98" t="s">
        <v>146</v>
      </c>
      <c r="C25" s="98" t="s">
        <v>132</v>
      </c>
      <c r="D25" s="98" t="s">
        <v>148</v>
      </c>
      <c r="E25" s="98" t="s">
        <v>149</v>
      </c>
      <c r="F25" s="99" t="s">
        <v>18</v>
      </c>
      <c r="G25" s="100">
        <v>45331.839999999997</v>
      </c>
      <c r="H25" s="101">
        <v>39268.01</v>
      </c>
      <c r="I25" s="92">
        <f t="shared" si="0"/>
        <v>45.33184</v>
      </c>
      <c r="J25" s="92">
        <f t="shared" si="0"/>
        <v>39.268010000000004</v>
      </c>
      <c r="K25" s="93">
        <f t="shared" si="1"/>
        <v>86.623463772924296</v>
      </c>
    </row>
    <row r="26" spans="1:11" ht="22.5" x14ac:dyDescent="0.25">
      <c r="A26" s="98" t="s">
        <v>136</v>
      </c>
      <c r="B26" s="98" t="s">
        <v>146</v>
      </c>
      <c r="C26" s="98" t="s">
        <v>132</v>
      </c>
      <c r="D26" s="98" t="s">
        <v>148</v>
      </c>
      <c r="E26" s="98" t="s">
        <v>150</v>
      </c>
      <c r="F26" s="99" t="s">
        <v>151</v>
      </c>
      <c r="G26" s="100">
        <v>26228.85</v>
      </c>
      <c r="H26" s="101">
        <v>25577.66</v>
      </c>
      <c r="I26" s="92">
        <f t="shared" si="0"/>
        <v>26.228849999999998</v>
      </c>
      <c r="J26" s="92">
        <f t="shared" si="0"/>
        <v>25.577660000000002</v>
      </c>
      <c r="K26" s="93">
        <f t="shared" si="1"/>
        <v>97.517275824140228</v>
      </c>
    </row>
    <row r="27" spans="1:11" x14ac:dyDescent="0.25">
      <c r="A27" s="98" t="s">
        <v>136</v>
      </c>
      <c r="B27" s="98" t="s">
        <v>146</v>
      </c>
      <c r="C27" s="98" t="s">
        <v>132</v>
      </c>
      <c r="D27" s="98" t="s">
        <v>148</v>
      </c>
      <c r="E27" s="98" t="s">
        <v>152</v>
      </c>
      <c r="F27" s="99" t="s">
        <v>21</v>
      </c>
      <c r="G27" s="100">
        <v>2169.31</v>
      </c>
      <c r="H27" s="101">
        <v>2169.31</v>
      </c>
      <c r="I27" s="92">
        <f t="shared" si="0"/>
        <v>2.1693099999999998</v>
      </c>
      <c r="J27" s="92">
        <f t="shared" si="0"/>
        <v>2.1693099999999998</v>
      </c>
      <c r="K27" s="93">
        <f t="shared" si="1"/>
        <v>100</v>
      </c>
    </row>
    <row r="28" spans="1:11" ht="21.75" customHeight="1" x14ac:dyDescent="0.25">
      <c r="A28" s="98" t="s">
        <v>136</v>
      </c>
      <c r="B28" s="98" t="s">
        <v>146</v>
      </c>
      <c r="C28" s="98" t="s">
        <v>132</v>
      </c>
      <c r="D28" s="98" t="s">
        <v>139</v>
      </c>
      <c r="E28" s="98" t="s">
        <v>153</v>
      </c>
      <c r="F28" s="99" t="s">
        <v>23</v>
      </c>
      <c r="G28" s="100">
        <v>52100</v>
      </c>
      <c r="H28" s="101">
        <v>52099.56</v>
      </c>
      <c r="I28" s="92">
        <f t="shared" si="0"/>
        <v>52.1</v>
      </c>
      <c r="J28" s="92">
        <f t="shared" si="0"/>
        <v>52.099559999999997</v>
      </c>
      <c r="K28" s="93">
        <f t="shared" si="1"/>
        <v>99.999155470249519</v>
      </c>
    </row>
    <row r="29" spans="1:11" ht="22.5" x14ac:dyDescent="0.25">
      <c r="A29" s="98" t="s">
        <v>136</v>
      </c>
      <c r="B29" s="98" t="s">
        <v>146</v>
      </c>
      <c r="C29" s="98" t="s">
        <v>132</v>
      </c>
      <c r="D29" s="98" t="s">
        <v>139</v>
      </c>
      <c r="E29" s="98" t="s">
        <v>140</v>
      </c>
      <c r="F29" s="99" t="s">
        <v>25</v>
      </c>
      <c r="G29" s="100">
        <v>3660</v>
      </c>
      <c r="H29" s="101">
        <v>3660</v>
      </c>
      <c r="I29" s="92">
        <f t="shared" si="0"/>
        <v>3.66</v>
      </c>
      <c r="J29" s="92">
        <f t="shared" si="0"/>
        <v>3.66</v>
      </c>
      <c r="K29" s="93">
        <f t="shared" si="1"/>
        <v>100</v>
      </c>
    </row>
    <row r="30" spans="1:11" ht="22.5" x14ac:dyDescent="0.25">
      <c r="A30" s="98" t="s">
        <v>136</v>
      </c>
      <c r="B30" s="98" t="s">
        <v>146</v>
      </c>
      <c r="C30" s="98" t="s">
        <v>132</v>
      </c>
      <c r="D30" s="98" t="s">
        <v>139</v>
      </c>
      <c r="E30" s="98" t="s">
        <v>154</v>
      </c>
      <c r="F30" s="99" t="s">
        <v>53</v>
      </c>
      <c r="G30" s="100">
        <v>123158</v>
      </c>
      <c r="H30" s="101">
        <v>123158</v>
      </c>
      <c r="I30" s="92">
        <f t="shared" si="0"/>
        <v>123.158</v>
      </c>
      <c r="J30" s="92">
        <f t="shared" si="0"/>
        <v>123.158</v>
      </c>
      <c r="K30" s="93">
        <f t="shared" si="1"/>
        <v>100</v>
      </c>
    </row>
    <row r="31" spans="1:11" x14ac:dyDescent="0.25">
      <c r="A31" s="98" t="s">
        <v>136</v>
      </c>
      <c r="B31" s="98" t="s">
        <v>146</v>
      </c>
      <c r="C31" s="98" t="s">
        <v>132</v>
      </c>
      <c r="D31" s="98" t="s">
        <v>139</v>
      </c>
      <c r="E31" s="98" t="s">
        <v>155</v>
      </c>
      <c r="F31" s="99" t="s">
        <v>26</v>
      </c>
      <c r="G31" s="100">
        <v>40525.800000000003</v>
      </c>
      <c r="H31" s="101">
        <v>40525.74</v>
      </c>
      <c r="I31" s="92">
        <f t="shared" si="0"/>
        <v>40.525800000000004</v>
      </c>
      <c r="J31" s="92">
        <f t="shared" si="0"/>
        <v>40.525739999999999</v>
      </c>
      <c r="K31" s="93">
        <f t="shared" si="1"/>
        <v>99.999851946167624</v>
      </c>
    </row>
    <row r="32" spans="1:11" ht="46.5" customHeight="1" x14ac:dyDescent="0.25">
      <c r="A32" s="94" t="s">
        <v>136</v>
      </c>
      <c r="B32" s="94" t="s">
        <v>156</v>
      </c>
      <c r="C32" s="102" t="s">
        <v>157</v>
      </c>
      <c r="D32" s="103"/>
      <c r="E32" s="104"/>
      <c r="F32" s="95"/>
      <c r="G32" s="96">
        <v>610496.96</v>
      </c>
      <c r="H32" s="97">
        <v>610496.96</v>
      </c>
      <c r="I32" s="92">
        <f t="shared" si="0"/>
        <v>610.49695999999994</v>
      </c>
      <c r="J32" s="92">
        <f t="shared" si="0"/>
        <v>610.49695999999994</v>
      </c>
      <c r="K32" s="93">
        <f t="shared" si="1"/>
        <v>100</v>
      </c>
    </row>
    <row r="33" spans="1:11" x14ac:dyDescent="0.25">
      <c r="A33" s="98" t="s">
        <v>136</v>
      </c>
      <c r="B33" s="98" t="s">
        <v>156</v>
      </c>
      <c r="C33" s="98" t="s">
        <v>132</v>
      </c>
      <c r="D33" s="98" t="s">
        <v>158</v>
      </c>
      <c r="E33" s="98" t="s">
        <v>121</v>
      </c>
      <c r="F33" s="99" t="s">
        <v>14</v>
      </c>
      <c r="G33" s="100">
        <v>68566.399999999994</v>
      </c>
      <c r="H33" s="101">
        <v>68566.399999999994</v>
      </c>
      <c r="I33" s="92">
        <f t="shared" si="0"/>
        <v>68.566399999999987</v>
      </c>
      <c r="J33" s="92">
        <f t="shared" si="0"/>
        <v>68.566399999999987</v>
      </c>
      <c r="K33" s="93">
        <f t="shared" si="1"/>
        <v>100</v>
      </c>
    </row>
    <row r="34" spans="1:11" ht="21" customHeight="1" x14ac:dyDescent="0.25">
      <c r="A34" s="98" t="s">
        <v>136</v>
      </c>
      <c r="B34" s="98" t="s">
        <v>156</v>
      </c>
      <c r="C34" s="98" t="s">
        <v>132</v>
      </c>
      <c r="D34" s="98" t="s">
        <v>133</v>
      </c>
      <c r="E34" s="98" t="s">
        <v>153</v>
      </c>
      <c r="F34" s="99" t="s">
        <v>23</v>
      </c>
      <c r="G34" s="100">
        <v>48206.49</v>
      </c>
      <c r="H34" s="101">
        <v>48206.49</v>
      </c>
      <c r="I34" s="92">
        <f t="shared" si="0"/>
        <v>48.206489999999995</v>
      </c>
      <c r="J34" s="92">
        <f t="shared" si="0"/>
        <v>48.206489999999995</v>
      </c>
      <c r="K34" s="93">
        <f t="shared" si="1"/>
        <v>100</v>
      </c>
    </row>
    <row r="35" spans="1:11" x14ac:dyDescent="0.25">
      <c r="A35" s="98" t="s">
        <v>136</v>
      </c>
      <c r="B35" s="98" t="s">
        <v>156</v>
      </c>
      <c r="C35" s="98" t="s">
        <v>132</v>
      </c>
      <c r="D35" s="98" t="s">
        <v>133</v>
      </c>
      <c r="E35" s="98" t="s">
        <v>125</v>
      </c>
      <c r="F35" s="99" t="s">
        <v>28</v>
      </c>
      <c r="G35" s="100">
        <v>346343.66</v>
      </c>
      <c r="H35" s="101">
        <v>346343.66</v>
      </c>
      <c r="I35" s="92">
        <f t="shared" si="0"/>
        <v>346.34366</v>
      </c>
      <c r="J35" s="92">
        <f t="shared" si="0"/>
        <v>346.34366</v>
      </c>
      <c r="K35" s="93">
        <f t="shared" si="1"/>
        <v>100</v>
      </c>
    </row>
    <row r="36" spans="1:11" ht="22.5" x14ac:dyDescent="0.25">
      <c r="A36" s="98" t="s">
        <v>136</v>
      </c>
      <c r="B36" s="98" t="s">
        <v>156</v>
      </c>
      <c r="C36" s="98" t="s">
        <v>132</v>
      </c>
      <c r="D36" s="98" t="s">
        <v>142</v>
      </c>
      <c r="E36" s="98" t="s">
        <v>159</v>
      </c>
      <c r="F36" s="99" t="s">
        <v>36</v>
      </c>
      <c r="G36" s="100">
        <v>119726.94</v>
      </c>
      <c r="H36" s="101">
        <v>119726.94</v>
      </c>
      <c r="I36" s="92">
        <f t="shared" si="0"/>
        <v>119.72694</v>
      </c>
      <c r="J36" s="92">
        <f t="shared" si="0"/>
        <v>119.72694</v>
      </c>
      <c r="K36" s="93">
        <f t="shared" si="1"/>
        <v>100</v>
      </c>
    </row>
    <row r="37" spans="1:11" x14ac:dyDescent="0.25">
      <c r="A37" s="98" t="s">
        <v>136</v>
      </c>
      <c r="B37" s="98" t="s">
        <v>156</v>
      </c>
      <c r="C37" s="98" t="s">
        <v>160</v>
      </c>
      <c r="D37" s="98" t="s">
        <v>144</v>
      </c>
      <c r="E37" s="98" t="s">
        <v>161</v>
      </c>
      <c r="F37" s="99" t="s">
        <v>29</v>
      </c>
      <c r="G37" s="100">
        <v>5213</v>
      </c>
      <c r="H37" s="101">
        <v>5213</v>
      </c>
      <c r="I37" s="92">
        <f t="shared" si="0"/>
        <v>5.2130000000000001</v>
      </c>
      <c r="J37" s="92">
        <f t="shared" si="0"/>
        <v>5.2130000000000001</v>
      </c>
      <c r="K37" s="93">
        <f t="shared" si="1"/>
        <v>100</v>
      </c>
    </row>
    <row r="38" spans="1:11" x14ac:dyDescent="0.25">
      <c r="A38" s="98" t="s">
        <v>136</v>
      </c>
      <c r="B38" s="98" t="s">
        <v>156</v>
      </c>
      <c r="C38" s="98" t="s">
        <v>143</v>
      </c>
      <c r="D38" s="98" t="s">
        <v>144</v>
      </c>
      <c r="E38" s="98" t="s">
        <v>162</v>
      </c>
      <c r="F38" s="99" t="s">
        <v>31</v>
      </c>
      <c r="G38" s="100">
        <v>2850</v>
      </c>
      <c r="H38" s="101">
        <v>2850</v>
      </c>
      <c r="I38" s="92">
        <f t="shared" si="0"/>
        <v>2.85</v>
      </c>
      <c r="J38" s="92">
        <f t="shared" si="0"/>
        <v>2.85</v>
      </c>
      <c r="K38" s="93">
        <f t="shared" si="1"/>
        <v>100</v>
      </c>
    </row>
    <row r="39" spans="1:11" ht="22.5" x14ac:dyDescent="0.25">
      <c r="A39" s="98" t="s">
        <v>136</v>
      </c>
      <c r="B39" s="98" t="s">
        <v>156</v>
      </c>
      <c r="C39" s="98" t="s">
        <v>143</v>
      </c>
      <c r="D39" s="98" t="s">
        <v>144</v>
      </c>
      <c r="E39" s="98" t="s">
        <v>163</v>
      </c>
      <c r="F39" s="99" t="s">
        <v>32</v>
      </c>
      <c r="G39" s="100">
        <v>590.47</v>
      </c>
      <c r="H39" s="101">
        <v>590.47</v>
      </c>
      <c r="I39" s="92">
        <f t="shared" si="0"/>
        <v>0.59047000000000005</v>
      </c>
      <c r="J39" s="92">
        <f t="shared" si="0"/>
        <v>0.59047000000000005</v>
      </c>
      <c r="K39" s="93">
        <f t="shared" si="1"/>
        <v>100</v>
      </c>
    </row>
    <row r="40" spans="1:11" x14ac:dyDescent="0.25">
      <c r="A40" s="98" t="s">
        <v>136</v>
      </c>
      <c r="B40" s="98" t="s">
        <v>156</v>
      </c>
      <c r="C40" s="98" t="s">
        <v>164</v>
      </c>
      <c r="D40" s="98" t="s">
        <v>144</v>
      </c>
      <c r="E40" s="98" t="s">
        <v>125</v>
      </c>
      <c r="F40" s="99" t="s">
        <v>28</v>
      </c>
      <c r="G40" s="100">
        <v>19000</v>
      </c>
      <c r="H40" s="101">
        <v>19000</v>
      </c>
      <c r="I40" s="92">
        <f t="shared" si="0"/>
        <v>19</v>
      </c>
      <c r="J40" s="92">
        <f t="shared" si="0"/>
        <v>19</v>
      </c>
      <c r="K40" s="93">
        <f t="shared" si="1"/>
        <v>100</v>
      </c>
    </row>
    <row r="41" spans="1:11" x14ac:dyDescent="0.25">
      <c r="A41" s="94" t="s">
        <v>165</v>
      </c>
      <c r="B41" s="94" t="s">
        <v>166</v>
      </c>
      <c r="C41" s="102"/>
      <c r="D41" s="103"/>
      <c r="E41" s="104"/>
      <c r="F41" s="95" t="s">
        <v>167</v>
      </c>
      <c r="G41" s="96">
        <v>19530</v>
      </c>
      <c r="H41" s="97">
        <v>19530</v>
      </c>
      <c r="I41" s="92">
        <f t="shared" si="0"/>
        <v>19.53</v>
      </c>
      <c r="J41" s="92">
        <f t="shared" si="0"/>
        <v>19.53</v>
      </c>
      <c r="K41" s="93">
        <f t="shared" si="1"/>
        <v>100</v>
      </c>
    </row>
    <row r="42" spans="1:11" x14ac:dyDescent="0.25">
      <c r="A42" s="98" t="s">
        <v>165</v>
      </c>
      <c r="B42" s="98" t="s">
        <v>166</v>
      </c>
      <c r="C42" s="98" t="s">
        <v>168</v>
      </c>
      <c r="D42" s="98" t="s">
        <v>169</v>
      </c>
      <c r="E42" s="98" t="s">
        <v>126</v>
      </c>
      <c r="F42" s="99" t="s">
        <v>9</v>
      </c>
      <c r="G42" s="100">
        <v>19530</v>
      </c>
      <c r="H42" s="101">
        <v>19530</v>
      </c>
      <c r="I42" s="92">
        <f t="shared" si="0"/>
        <v>19.53</v>
      </c>
      <c r="J42" s="92">
        <f t="shared" si="0"/>
        <v>19.53</v>
      </c>
      <c r="K42" s="93">
        <f t="shared" si="1"/>
        <v>100</v>
      </c>
    </row>
  </sheetData>
  <mergeCells count="8">
    <mergeCell ref="C32:E32"/>
    <mergeCell ref="C41:E41"/>
    <mergeCell ref="A2:G2"/>
    <mergeCell ref="A3:G3"/>
    <mergeCell ref="C6:E6"/>
    <mergeCell ref="C15:E15"/>
    <mergeCell ref="C18:E18"/>
    <mergeCell ref="C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КСП</vt:lpstr>
      <vt:lpstr>Собрание деп.</vt:lpstr>
      <vt:lpstr>Лист3</vt:lpstr>
      <vt:lpstr>КСП М</vt:lpstr>
      <vt:lpstr>Собр-е М</vt:lpstr>
      <vt:lpstr>КСП 9 мес</vt:lpstr>
      <vt:lpstr>КСП 2017(1)</vt:lpstr>
      <vt:lpstr>КСП 2017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Ира Халявина</cp:lastModifiedBy>
  <cp:lastPrinted>2018-03-13T05:55:39Z</cp:lastPrinted>
  <dcterms:created xsi:type="dcterms:W3CDTF">2017-06-27T04:40:44Z</dcterms:created>
  <dcterms:modified xsi:type="dcterms:W3CDTF">2018-03-15T07:34:19Z</dcterms:modified>
</cp:coreProperties>
</file>