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24675" windowHeight="11550" activeTab="2"/>
  </bookViews>
  <sheets>
    <sheet name="Ведомственная" sheetId="1" r:id="rId1"/>
    <sheet name="Программы" sheetId="2" r:id="rId2"/>
    <sheet name="Разделы" sheetId="3" r:id="rId3"/>
  </sheets>
  <externalReferences>
    <externalReference r:id="rId6"/>
    <externalReference r:id="rId7"/>
  </externalReferences>
  <definedNames>
    <definedName name="_xlnm.Print_Titles" localSheetId="0">'Ведомственная'!$9:$10</definedName>
  </definedNames>
  <calcPr fullCalcOnLoad="1"/>
</workbook>
</file>

<file path=xl/sharedStrings.xml><?xml version="1.0" encoding="utf-8"?>
<sst xmlns="http://schemas.openxmlformats.org/spreadsheetml/2006/main" count="5137" uniqueCount="675">
  <si>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</si>
  <si>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</si>
  <si>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</si>
  <si>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</si>
  <si>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</si>
  <si>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</si>
  <si>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</si>
  <si>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</si>
  <si>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</si>
  <si>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</si>
  <si>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</si>
  <si>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</si>
  <si>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</si>
  <si>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</si>
  <si>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</si>
  <si>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</si>
  <si>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</si>
  <si>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</si>
  <si>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</si>
  <si>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</si>
  <si>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</si>
  <si>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</si>
  <si>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</si>
  <si>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</si>
  <si>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</si>
  <si>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</si>
  <si>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</si>
  <si>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</si>
  <si>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</si>
  <si>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</si>
  <si>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</si>
  <si>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</si>
  <si>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</si>
  <si>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</si>
  <si>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</si>
  <si>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</si>
  <si>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</si>
  <si>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</si>
  <si>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</si>
  <si>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</si>
  <si>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</si>
  <si>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</si>
  <si>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</si>
  <si>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</si>
  <si>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</si>
  <si>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</si>
  <si>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</si>
  <si>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</si>
  <si>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</si>
  <si>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</si>
  <si>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</si>
  <si>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</si>
  <si>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</si>
  <si>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</si>
  <si>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</si>
  <si>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</si>
  <si>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</si>
  <si>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</si>
  <si>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</si>
  <si>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</si>
  <si>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</si>
  <si>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</si>
  <si>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</si>
  <si>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</si>
  <si>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</si>
  <si>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</si>
  <si>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</si>
  <si>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</si>
  <si>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</si>
  <si>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</si>
  <si>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</si>
  <si>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</si>
  <si>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</si>
  <si>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</si>
  <si>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</si>
  <si>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</si>
  <si>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</si>
  <si>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</si>
  <si>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</si>
  <si>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</si>
  <si>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</si>
  <si>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</si>
  <si>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</si>
  <si>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</si>
  <si>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</si>
  <si>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</si>
  <si>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</si>
  <si>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</si>
  <si>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</si>
  <si>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</si>
  <si>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</si>
  <si>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</si>
  <si>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</si>
  <si>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</si>
  <si>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</si>
  <si>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</si>
  <si>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</si>
  <si>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</si>
  <si>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</si>
  <si>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</si>
  <si>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</si>
  <si>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</si>
  <si>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</si>
  <si>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</si>
  <si>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</si>
  <si>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</si>
  <si>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</si>
  <si>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</si>
  <si>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</si>
  <si>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</si>
  <si>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</si>
  <si>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</si>
  <si>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</si>
  <si>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</si>
  <si>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</si>
  <si>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</si>
  <si>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</si>
  <si>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</si>
  <si>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</si>
  <si>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</si>
  <si>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</si>
  <si>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</si>
  <si>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</si>
  <si>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</si>
  <si>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</si>
  <si>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</si>
  <si>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</si>
  <si>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</si>
  <si>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</si>
  <si>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</si>
  <si>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</si>
  <si>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</si>
  <si>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</si>
  <si>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</si>
  <si>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</si>
  <si>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</si>
  <si>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</si>
  <si>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</si>
  <si>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</si>
  <si>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</si>
  <si>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</si>
  <si>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</si>
  <si>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</si>
  <si>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</si>
  <si>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</si>
  <si>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</si>
  <si>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</si>
  <si>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</si>
  <si>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</si>
  <si>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</si>
  <si>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</si>
  <si>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</si>
  <si>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</si>
  <si>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</si>
  <si>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</si>
  <si>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</si>
  <si>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</si>
  <si>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</si>
  <si>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</si>
  <si>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</si>
  <si>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</si>
  <si>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</si>
  <si>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</si>
  <si>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</si>
  <si>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</si>
  <si>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</si>
  <si>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</si>
  <si>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</si>
  <si>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</si>
  <si>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</si>
  <si>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</si>
  <si>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</si>
  <si>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</si>
  <si>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</si>
  <si>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</si>
  <si>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</si>
  <si>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</si>
  <si>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</si>
  <si>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</si>
  <si>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</si>
  <si>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</si>
  <si>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</si>
  <si>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</si>
  <si>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</si>
  <si>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</si>
  <si>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</si>
  <si>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</si>
  <si>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</si>
  <si>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</si>
  <si>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</si>
  <si>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05</t>
  </si>
  <si>
    <t>11</t>
  </si>
  <si>
    <t>Органы юстиции</t>
  </si>
  <si>
    <t>09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</si>
  <si>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</si>
  <si>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</si>
  <si>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</si>
  <si>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</si>
  <si>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</si>
  <si>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</si>
  <si>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</si>
  <si>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</si>
  <si>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</si>
  <si>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</si>
  <si>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</si>
  <si>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</si>
  <si>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</si>
  <si>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</si>
  <si>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</si>
  <si>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</si>
  <si>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</si>
  <si>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</si>
  <si>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</si>
  <si>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</si>
  <si>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</si>
  <si>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</si>
  <si>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</si>
  <si>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</si>
  <si>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</si>
  <si>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</si>
  <si>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</si>
  <si>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</si>
  <si>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</si>
  <si>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</si>
  <si>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</si>
  <si>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</si>
  <si>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</si>
  <si>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</si>
  <si>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</si>
  <si>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</si>
  <si>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</si>
  <si>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</si>
  <si>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</si>
  <si>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</si>
  <si>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</si>
  <si>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</si>
  <si>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</si>
  <si>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</si>
  <si>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</si>
  <si>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</si>
  <si>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</si>
  <si>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</si>
  <si>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</si>
  <si>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</si>
  <si>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</si>
  <si>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</si>
  <si>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</si>
  <si>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</si>
  <si>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</si>
  <si>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</si>
  <si>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</si>
  <si>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</si>
  <si>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</si>
  <si>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</si>
  <si>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</si>
  <si>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</si>
  <si>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</si>
  <si>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</si>
  <si>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</si>
  <si>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</si>
  <si>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</si>
  <si>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</si>
  <si>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</si>
  <si>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</si>
  <si>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</si>
  <si>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</si>
  <si>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</si>
  <si>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</si>
  <si>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</si>
  <si>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</si>
  <si>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</si>
  <si>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</si>
  <si>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</si>
  <si>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</si>
  <si>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</si>
  <si>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</si>
  <si>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</si>
  <si>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</si>
  <si>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</si>
  <si>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</si>
  <si>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</si>
  <si>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</si>
  <si>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</si>
  <si>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</si>
  <si>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</si>
  <si>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</si>
  <si>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</si>
  <si>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</si>
  <si>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</si>
  <si>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</si>
  <si>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</si>
  <si>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</si>
  <si>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</si>
  <si>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</si>
  <si>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</si>
  <si>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</si>
  <si>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</si>
  <si>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</si>
  <si>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</si>
  <si>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</si>
  <si>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</si>
  <si>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</si>
  <si>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</si>
  <si>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</si>
  <si>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</si>
  <si>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</si>
  <si>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</si>
  <si>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</si>
  <si>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</si>
  <si>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</si>
  <si>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</si>
  <si>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</si>
  <si>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</si>
  <si>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</si>
  <si>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</si>
  <si>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</si>
  <si>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</si>
  <si>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</si>
  <si>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</si>
  <si>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</si>
  <si>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</si>
  <si>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</si>
  <si>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</si>
  <si>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</si>
  <si>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</si>
  <si>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</si>
  <si>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</si>
  <si>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</si>
  <si>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</si>
  <si>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</si>
  <si>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</si>
  <si>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</si>
  <si>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</si>
  <si>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</si>
  <si>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</si>
  <si>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</si>
  <si>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</si>
  <si>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</si>
  <si>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</si>
  <si>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</si>
  <si>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</si>
  <si>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</si>
  <si>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</si>
  <si>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</si>
  <si>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</si>
  <si>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</si>
  <si>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</si>
  <si>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</si>
  <si>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</si>
  <si>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</si>
  <si>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</si>
  <si>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</si>
  <si>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</si>
  <si>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</si>
  <si>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</si>
  <si>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</si>
  <si>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</si>
  <si>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</si>
  <si>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</si>
  <si>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</si>
  <si>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</si>
  <si>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</si>
  <si>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</si>
  <si>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</si>
  <si>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</si>
  <si>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</si>
  <si>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</si>
  <si>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</si>
  <si>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</si>
  <si>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</si>
  <si>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</si>
  <si>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</si>
  <si>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</si>
  <si>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</si>
  <si>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</si>
  <si>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</si>
  <si>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</si>
  <si>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</si>
  <si>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</si>
  <si>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</si>
  <si>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</si>
  <si>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</si>
  <si>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</si>
  <si>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</si>
  <si>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</si>
  <si>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</si>
  <si>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</si>
  <si>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</si>
  <si>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</si>
  <si>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</si>
  <si>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</si>
  <si>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</si>
  <si>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</si>
  <si>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</si>
  <si>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</si>
  <si>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</si>
  <si>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</si>
  <si>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</si>
  <si>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</si>
  <si>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</si>
  <si>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</si>
  <si>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</si>
  <si>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</si>
  <si>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</si>
  <si>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</si>
  <si>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</si>
  <si>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</si>
  <si>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</si>
  <si>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</si>
  <si>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</si>
  <si>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</si>
  <si>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</si>
  <si>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</si>
  <si>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</si>
  <si>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</si>
  <si>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</si>
  <si>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</si>
  <si>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</si>
  <si>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</si>
  <si>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</si>
  <si>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</si>
  <si>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</si>
  <si>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</si>
  <si>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</si>
  <si>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</si>
  <si>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</si>
  <si>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</si>
  <si>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</si>
  <si>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</si>
  <si>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</si>
  <si>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</si>
  <si>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</si>
  <si>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</si>
  <si>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</si>
  <si>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</si>
  <si>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</si>
  <si>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</si>
  <si>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</si>
  <si>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</si>
  <si>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</si>
  <si>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</si>
  <si>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</si>
  <si>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</si>
  <si>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</si>
  <si>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</si>
  <si>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</si>
  <si>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</si>
  <si>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</si>
  <si>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</si>
  <si>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</si>
  <si>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</si>
  <si>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</si>
  <si>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</si>
  <si>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</si>
  <si>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</si>
  <si>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</si>
  <si>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</si>
  <si>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</si>
  <si>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</si>
  <si>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</si>
  <si>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</si>
  <si>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</si>
  <si>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</si>
  <si>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</si>
  <si>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</si>
  <si>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</si>
  <si>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</si>
  <si>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</si>
  <si>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</si>
  <si>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</si>
  <si>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</si>
  <si>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</si>
  <si>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</si>
  <si>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</si>
  <si>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</si>
  <si>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</si>
  <si>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</si>
  <si>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</si>
  <si>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</si>
  <si>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</si>
  <si>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</si>
  <si>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</si>
  <si>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</si>
  <si>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</si>
  <si>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</si>
  <si>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</si>
  <si>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</si>
  <si>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</si>
  <si>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</si>
  <si>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</si>
  <si>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</si>
  <si>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</si>
  <si>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</si>
  <si>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</si>
  <si>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</si>
  <si>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</si>
  <si>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</si>
  <si>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</si>
  <si>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</si>
  <si>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</si>
  <si>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</si>
  <si>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</si>
  <si>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</si>
  <si>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</si>
  <si>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</si>
  <si>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</si>
  <si>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</si>
  <si>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</si>
  <si>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</si>
  <si>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</si>
  <si>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790 20 40000</t>
  </si>
  <si>
    <t>Обеспечение деятельности МКУ МГО «Образование»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</si>
  <si>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</si>
  <si>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</si>
  <si>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</si>
  <si>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</si>
  <si>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</si>
  <si>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</si>
  <si>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</si>
  <si>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</si>
  <si>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</si>
  <si>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</si>
  <si>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</si>
  <si>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</si>
  <si>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</si>
  <si>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</si>
  <si>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</si>
  <si>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</si>
  <si>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</si>
  <si>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</si>
  <si>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</si>
  <si>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</si>
  <si>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</si>
  <si>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</si>
  <si>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</si>
  <si>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</si>
  <si>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</si>
  <si>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</si>
  <si>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</si>
  <si>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</si>
  <si>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</si>
  <si>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</si>
  <si>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</si>
  <si>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</si>
  <si>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</si>
  <si>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</si>
  <si>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</si>
  <si>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</si>
  <si>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</si>
  <si>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</si>
  <si>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</si>
  <si>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</si>
  <si>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</si>
  <si>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</si>
  <si>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</si>
  <si>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</si>
  <si>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</si>
  <si>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</si>
  <si>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</si>
  <si>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</si>
  <si>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</si>
  <si>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</si>
  <si>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</si>
  <si>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</si>
  <si>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</si>
  <si>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</si>
  <si>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</si>
  <si>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</si>
  <si>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</si>
  <si>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</si>
  <si>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</si>
  <si>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</si>
  <si>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</si>
  <si>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</si>
  <si>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</si>
  <si>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</si>
  <si>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</si>
  <si>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</si>
  <si>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</si>
  <si>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</si>
  <si>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</si>
  <si>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</si>
  <si>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</si>
  <si>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</si>
  <si>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</si>
  <si>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</si>
  <si>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</si>
  <si>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</si>
  <si>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</si>
  <si>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</si>
  <si>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</si>
  <si>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</si>
  <si>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</si>
  <si>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</si>
  <si>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</si>
  <si>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</si>
  <si>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</si>
  <si>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</si>
  <si>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</si>
  <si>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</si>
  <si>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</si>
  <si>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</si>
  <si>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</si>
  <si>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</si>
  <si>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</si>
  <si>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</si>
  <si>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</si>
  <si>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</si>
  <si>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</si>
  <si>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</si>
  <si>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</si>
  <si>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</si>
  <si>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</si>
  <si>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</si>
  <si>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</si>
  <si>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</si>
  <si>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</si>
  <si>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</si>
  <si>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</si>
  <si>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</si>
  <si>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</si>
  <si>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</si>
  <si>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</si>
  <si>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</si>
  <si>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</si>
  <si>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</si>
  <si>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</si>
  <si>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</si>
  <si>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</si>
  <si>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НА ПЛАНОВЫЙ ПЕРИОД 2018-2019ГГ</t>
  </si>
  <si>
    <t>на 2018 год                 (тыс. руб.)</t>
  </si>
  <si>
    <t>на 2019 год                 (тыс. руб.)</t>
  </si>
  <si>
    <t>ИТОГО</t>
  </si>
  <si>
    <t>ВСЕГО расходов</t>
  </si>
  <si>
    <t>Сумма на 2018 год,                 тыс. рублей</t>
  </si>
  <si>
    <t>Сумма на 2019 год,                 тыс. рублей</t>
  </si>
  <si>
    <t>Государственная программа Челябинской области «Развитие образования в Челябинской области на 2014–2019 годы»</t>
  </si>
  <si>
    <t>Муниципальная программа "Развитие муниципальной службы в Администрации Миасского городского округа"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</si>
  <si>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</si>
  <si>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</si>
  <si>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</si>
  <si>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</si>
  <si>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</si>
  <si>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</si>
  <si>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</si>
  <si>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</si>
  <si>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65 4 02 R0820</t>
  </si>
  <si>
    <t>Муниципальное казенное учреждение "Управление по физической культуре и спорту" Миасского городского округа</t>
  </si>
  <si>
    <t>Распределение бюджетных ассигнований по разделам и подразделам классификации расходов бюджета на 2018 и 2019 годы</t>
  </si>
  <si>
    <t>Сумма на 2018г.,                 тыс. рублей</t>
  </si>
  <si>
    <t>Сумма на 2019г.,                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</si>
  <si>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</si>
  <si>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</si>
  <si>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</si>
  <si>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</si>
  <si>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</si>
  <si>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Охрана окружающей среды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</si>
  <si>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</si>
  <si>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</si>
  <si>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</si>
  <si>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кинематографии,</t>
  </si>
  <si>
    <t>Здравоохранение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</si>
  <si>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</si>
  <si>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</si>
  <si>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</si>
  <si>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</si>
  <si>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</si>
  <si>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</si>
  <si>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</si>
  <si>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от                     №   </t>
  </si>
  <si>
    <t xml:space="preserve">от                                № </t>
  </si>
  <si>
    <t>Приложение 2</t>
  </si>
  <si>
    <t>Приложение 4</t>
  </si>
  <si>
    <t>Приложение 6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</si>
  <si>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расходов, разделам и подразделам  классификации расходов бюджетов  на плановый период 2018-2019 гг.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</si>
</sst>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172" fontId="4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49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4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vertical="center" wrapText="1"/>
    </xf>
    <xf numFmtId="49" fontId="5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59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72" fontId="44" fillId="33" borderId="0" xfId="0" applyNumberFormat="1" applyFont="1" applyFill="1" applyAlignment="1">
      <alignment/>
    </xf>
    <xf numFmtId="0" fontId="45" fillId="33" borderId="10" xfId="0" applyFont="1" applyFill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172" fontId="48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72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/>
    </xf>
    <xf numFmtId="172" fontId="48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4" fillId="0" borderId="0" xfId="0" applyFont="1" applyAlignment="1">
      <alignment vertical="center"/>
    </xf>
    <xf numFmtId="49" fontId="49" fillId="0" borderId="10" xfId="52" applyNumberFormat="1" applyFont="1" applyBorder="1" applyAlignment="1">
      <alignment horizontal="justify" vertical="center" wrapText="1"/>
      <protection/>
    </xf>
    <xf numFmtId="49" fontId="49" fillId="0" borderId="10" xfId="52" applyNumberFormat="1" applyFont="1" applyBorder="1" applyAlignment="1">
      <alignment horizontal="center" vertical="center" wrapText="1"/>
      <protection/>
    </xf>
    <xf numFmtId="172" fontId="49" fillId="0" borderId="10" xfId="52" applyNumberFormat="1" applyFont="1" applyBorder="1" applyAlignment="1">
      <alignment horizontal="center" vertical="center"/>
      <protection/>
    </xf>
    <xf numFmtId="49" fontId="47" fillId="0" borderId="10" xfId="52" applyNumberFormat="1" applyFont="1" applyBorder="1" applyAlignment="1">
      <alignment horizontal="justify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172" fontId="47" fillId="0" borderId="10" xfId="52" applyNumberFormat="1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center"/>
    </xf>
    <xf numFmtId="172" fontId="4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%20&#1085;&#1072;%202017-2019&#1075;\&#1050;%20&#1087;&#1088;&#1086;&#1077;&#1082;&#1090;&#1091;%20&#1085;&#1072;%202018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44;&#1086;&#1082;&#1091;&#1084;&#1077;&#1085;&#1090;&#1099;\&#1059;&#1090;&#1086;&#1095;&#1085;&#1077;&#1085;&#1080;&#1077;%202017&#1075;.%20(1)\&#1055;&#1088;&#1080;&#1083;&#1086;&#1078;&#1077;&#1085;&#1080;&#1103;%20&#1082;%20&#1087;&#1088;&#1086;&#1077;&#1082;&#1090;&#1091;%20&#1088;&#1072;&#1089;&#1093;&#1086;&#1076;&#1099;%20&#1085;&#1072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  <sheetName val="Программы"/>
      <sheetName val="Раздел, подраздел"/>
      <sheetName val="Прогр.заимств 2018-2019."/>
      <sheetName val="Источники 2018-2019"/>
      <sheetName val="Лист4"/>
    </sheetNames>
    <sheetDataSet>
      <sheetData sheetId="0">
        <row r="17">
          <cell r="G17">
            <v>12301</v>
          </cell>
          <cell r="H17">
            <v>12301</v>
          </cell>
        </row>
        <row r="18">
          <cell r="G18">
            <v>10</v>
          </cell>
          <cell r="H18">
            <v>10</v>
          </cell>
        </row>
        <row r="20">
          <cell r="G20">
            <v>1429</v>
          </cell>
          <cell r="H20">
            <v>1429</v>
          </cell>
        </row>
        <row r="30">
          <cell r="G30">
            <v>667</v>
          </cell>
          <cell r="H30">
            <v>667</v>
          </cell>
        </row>
        <row r="31">
          <cell r="G31">
            <v>1.6</v>
          </cell>
          <cell r="H31">
            <v>1.6</v>
          </cell>
        </row>
        <row r="38">
          <cell r="G38">
            <v>4131</v>
          </cell>
          <cell r="H38">
            <v>4131</v>
          </cell>
        </row>
        <row r="39">
          <cell r="G39">
            <v>5</v>
          </cell>
          <cell r="H39">
            <v>5</v>
          </cell>
        </row>
        <row r="41">
          <cell r="G41">
            <v>1782</v>
          </cell>
          <cell r="H41">
            <v>1782</v>
          </cell>
        </row>
        <row r="51">
          <cell r="G51">
            <v>13.2</v>
          </cell>
          <cell r="H51">
            <v>13.2</v>
          </cell>
        </row>
        <row r="58">
          <cell r="G58">
            <v>1618.2</v>
          </cell>
          <cell r="H58">
            <v>1618.2</v>
          </cell>
        </row>
        <row r="64">
          <cell r="G64">
            <v>1334.7</v>
          </cell>
          <cell r="H64">
            <v>1334.7</v>
          </cell>
        </row>
        <row r="65">
          <cell r="G65">
            <v>23.6</v>
          </cell>
          <cell r="H65">
            <v>23.6</v>
          </cell>
        </row>
        <row r="69">
          <cell r="G69">
            <v>288.8</v>
          </cell>
          <cell r="H69">
            <v>288.8</v>
          </cell>
        </row>
        <row r="70">
          <cell r="G70">
            <v>68.9</v>
          </cell>
          <cell r="H70">
            <v>68.9</v>
          </cell>
        </row>
        <row r="74">
          <cell r="G74">
            <v>97846.9</v>
          </cell>
          <cell r="H74">
            <v>97846.9</v>
          </cell>
        </row>
        <row r="75">
          <cell r="G75">
            <v>94.1</v>
          </cell>
          <cell r="H75">
            <v>94.1</v>
          </cell>
        </row>
        <row r="76">
          <cell r="G76">
            <v>0</v>
          </cell>
          <cell r="H76">
            <v>0</v>
          </cell>
        </row>
        <row r="80">
          <cell r="G80">
            <v>72.3</v>
          </cell>
          <cell r="H80">
            <v>72.3</v>
          </cell>
        </row>
        <row r="81">
          <cell r="G81">
            <v>21.5</v>
          </cell>
          <cell r="H81">
            <v>21.5</v>
          </cell>
        </row>
        <row r="94">
          <cell r="G94">
            <v>100</v>
          </cell>
          <cell r="H94">
            <v>100</v>
          </cell>
        </row>
        <row r="99">
          <cell r="G99">
            <v>3723</v>
          </cell>
          <cell r="H99">
            <v>3723</v>
          </cell>
        </row>
        <row r="100">
          <cell r="G100">
            <v>69.6</v>
          </cell>
          <cell r="H100">
            <v>69.6</v>
          </cell>
        </row>
        <row r="102">
          <cell r="G102">
            <v>10187.5</v>
          </cell>
          <cell r="H102">
            <v>10187.5</v>
          </cell>
        </row>
        <row r="104">
          <cell r="G104">
            <v>11365.7</v>
          </cell>
          <cell r="H104">
            <v>11365.7</v>
          </cell>
        </row>
        <row r="105">
          <cell r="G105">
            <v>4168</v>
          </cell>
          <cell r="H105">
            <v>4168</v>
          </cell>
        </row>
        <row r="110">
          <cell r="G110">
            <v>5297</v>
          </cell>
          <cell r="H110">
            <v>5297</v>
          </cell>
        </row>
        <row r="111">
          <cell r="G111">
            <v>85</v>
          </cell>
          <cell r="H111">
            <v>85</v>
          </cell>
        </row>
        <row r="115">
          <cell r="G115">
            <v>100</v>
          </cell>
          <cell r="H115">
            <v>100</v>
          </cell>
        </row>
        <row r="120">
          <cell r="G120">
            <v>482.4</v>
          </cell>
          <cell r="H120">
            <v>13</v>
          </cell>
        </row>
        <row r="121">
          <cell r="G121">
            <v>150</v>
          </cell>
          <cell r="H121">
            <v>150</v>
          </cell>
        </row>
        <row r="123">
          <cell r="G123">
            <v>135</v>
          </cell>
          <cell r="H123">
            <v>137</v>
          </cell>
        </row>
        <row r="127">
          <cell r="G127">
            <v>87.4</v>
          </cell>
          <cell r="H127">
            <v>87.4</v>
          </cell>
        </row>
        <row r="129">
          <cell r="G129">
            <v>2712.3</v>
          </cell>
          <cell r="H129">
            <v>2712.3</v>
          </cell>
        </row>
        <row r="135">
          <cell r="G135">
            <v>3824.3</v>
          </cell>
          <cell r="H135">
            <v>3824.3</v>
          </cell>
        </row>
        <row r="136">
          <cell r="G136">
            <v>920</v>
          </cell>
          <cell r="H136">
            <v>920</v>
          </cell>
        </row>
        <row r="137">
          <cell r="G137">
            <v>98</v>
          </cell>
          <cell r="H137">
            <v>98</v>
          </cell>
        </row>
        <row r="143">
          <cell r="G143">
            <v>1036.9</v>
          </cell>
          <cell r="H143">
            <v>1036.9</v>
          </cell>
        </row>
        <row r="145">
          <cell r="G145">
            <v>43</v>
          </cell>
          <cell r="H145">
            <v>43</v>
          </cell>
        </row>
        <row r="147">
          <cell r="G147">
            <v>10390.1</v>
          </cell>
          <cell r="H147">
            <v>10390.1</v>
          </cell>
        </row>
        <row r="148">
          <cell r="G148">
            <v>5180.3</v>
          </cell>
          <cell r="H148">
            <v>5180.3</v>
          </cell>
        </row>
        <row r="149">
          <cell r="G149">
            <v>122.1</v>
          </cell>
          <cell r="H149">
            <v>122.1</v>
          </cell>
        </row>
        <row r="153">
          <cell r="G153">
            <v>1199.8</v>
          </cell>
          <cell r="H153">
            <v>1199.8</v>
          </cell>
        </row>
        <row r="156">
          <cell r="G156">
            <v>640</v>
          </cell>
          <cell r="H156">
            <v>640</v>
          </cell>
        </row>
        <row r="160">
          <cell r="G160">
            <v>500</v>
          </cell>
          <cell r="H160">
            <v>500</v>
          </cell>
        </row>
        <row r="175">
          <cell r="G175">
            <v>70150</v>
          </cell>
          <cell r="H175">
            <v>70150</v>
          </cell>
        </row>
        <row r="179">
          <cell r="G179">
            <v>6000</v>
          </cell>
          <cell r="H179">
            <v>6000</v>
          </cell>
        </row>
        <row r="185">
          <cell r="G185">
            <v>500</v>
          </cell>
          <cell r="H185">
            <v>500</v>
          </cell>
        </row>
        <row r="189">
          <cell r="G189">
            <v>1000</v>
          </cell>
          <cell r="H189">
            <v>1000</v>
          </cell>
        </row>
        <row r="193">
          <cell r="G193">
            <v>3995.8</v>
          </cell>
          <cell r="H193">
            <v>3995.8</v>
          </cell>
        </row>
        <row r="194">
          <cell r="G194">
            <v>1042</v>
          </cell>
          <cell r="H194">
            <v>1042</v>
          </cell>
        </row>
        <row r="195">
          <cell r="G195">
            <v>23.4</v>
          </cell>
          <cell r="H195">
            <v>23.4</v>
          </cell>
        </row>
        <row r="198">
          <cell r="G198">
            <v>490</v>
          </cell>
          <cell r="H198">
            <v>490</v>
          </cell>
        </row>
        <row r="208">
          <cell r="G208">
            <v>2681.2</v>
          </cell>
          <cell r="H208">
            <v>2681.2</v>
          </cell>
        </row>
        <row r="212">
          <cell r="G212">
            <v>1067</v>
          </cell>
          <cell r="H212">
            <v>1067</v>
          </cell>
        </row>
        <row r="224">
          <cell r="G224">
            <v>48510</v>
          </cell>
          <cell r="H224">
            <v>48510</v>
          </cell>
        </row>
        <row r="228">
          <cell r="G228">
            <v>17992.5</v>
          </cell>
          <cell r="H228">
            <v>17992.5</v>
          </cell>
        </row>
        <row r="231">
          <cell r="G231">
            <v>7115</v>
          </cell>
          <cell r="H231">
            <v>7115</v>
          </cell>
        </row>
        <row r="235">
          <cell r="G235">
            <v>1550</v>
          </cell>
          <cell r="H235">
            <v>1550</v>
          </cell>
        </row>
        <row r="239">
          <cell r="G239">
            <v>198.4</v>
          </cell>
          <cell r="H239">
            <v>198.4</v>
          </cell>
        </row>
        <row r="252">
          <cell r="G252">
            <v>3964.7999999999997</v>
          </cell>
          <cell r="H252">
            <v>3964.7999999999997</v>
          </cell>
        </row>
        <row r="253">
          <cell r="G253">
            <v>684.5999999999999</v>
          </cell>
          <cell r="H253">
            <v>684.5999999999999</v>
          </cell>
        </row>
        <row r="254">
          <cell r="G254">
            <v>54.9</v>
          </cell>
          <cell r="H254">
            <v>54.9</v>
          </cell>
        </row>
        <row r="261">
          <cell r="G261">
            <v>25</v>
          </cell>
          <cell r="H261">
            <v>25</v>
          </cell>
        </row>
        <row r="262">
          <cell r="G262">
            <v>975</v>
          </cell>
          <cell r="H262">
            <v>975</v>
          </cell>
        </row>
        <row r="272">
          <cell r="G272">
            <v>500</v>
          </cell>
          <cell r="H272">
            <v>500</v>
          </cell>
        </row>
        <row r="281">
          <cell r="G281">
            <v>4500</v>
          </cell>
          <cell r="H281">
            <v>4500</v>
          </cell>
        </row>
        <row r="293">
          <cell r="G293">
            <v>22060</v>
          </cell>
          <cell r="H293">
            <v>22060</v>
          </cell>
        </row>
        <row r="309">
          <cell r="G309">
            <v>19727</v>
          </cell>
          <cell r="H309">
            <v>19727</v>
          </cell>
        </row>
        <row r="310">
          <cell r="G310">
            <v>7.1</v>
          </cell>
          <cell r="H310">
            <v>7.1</v>
          </cell>
        </row>
        <row r="319">
          <cell r="G319">
            <v>211.3</v>
          </cell>
          <cell r="H319">
            <v>211.3</v>
          </cell>
        </row>
        <row r="320">
          <cell r="G320">
            <v>2</v>
          </cell>
          <cell r="H320">
            <v>2</v>
          </cell>
        </row>
        <row r="322">
          <cell r="G322">
            <v>300.6</v>
          </cell>
          <cell r="H322">
            <v>300.6</v>
          </cell>
        </row>
        <row r="324">
          <cell r="G324">
            <v>4908.2</v>
          </cell>
          <cell r="H324">
            <v>4908.2</v>
          </cell>
        </row>
        <row r="333">
          <cell r="G333">
            <v>7798.3</v>
          </cell>
          <cell r="H333">
            <v>10155.7</v>
          </cell>
        </row>
        <row r="338">
          <cell r="G338">
            <v>1890</v>
          </cell>
        </row>
        <row r="359">
          <cell r="G359">
            <v>7468.3</v>
          </cell>
          <cell r="H359">
            <v>7468.3</v>
          </cell>
        </row>
        <row r="365">
          <cell r="G365">
            <v>44568.5</v>
          </cell>
          <cell r="H365">
            <v>44568.5</v>
          </cell>
        </row>
        <row r="366">
          <cell r="G366">
            <v>8608.1</v>
          </cell>
          <cell r="H366">
            <v>9025.7</v>
          </cell>
        </row>
        <row r="367">
          <cell r="G367">
            <v>54</v>
          </cell>
          <cell r="H367">
            <v>54</v>
          </cell>
        </row>
        <row r="373">
          <cell r="G373">
            <v>1190</v>
          </cell>
          <cell r="H373">
            <v>1190</v>
          </cell>
        </row>
        <row r="374">
          <cell r="G374">
            <v>1010</v>
          </cell>
          <cell r="H374">
            <v>1010</v>
          </cell>
        </row>
        <row r="380">
          <cell r="G380">
            <v>1249.6</v>
          </cell>
          <cell r="H380">
            <v>1253.8</v>
          </cell>
        </row>
        <row r="381">
          <cell r="G381">
            <v>90656.6</v>
          </cell>
          <cell r="H381">
            <v>90581.6</v>
          </cell>
        </row>
        <row r="385">
          <cell r="G385">
            <v>2555.4</v>
          </cell>
          <cell r="H385">
            <v>2555.4</v>
          </cell>
        </row>
        <row r="386">
          <cell r="G386">
            <v>168866.8</v>
          </cell>
          <cell r="H386">
            <v>168866.8</v>
          </cell>
        </row>
        <row r="388">
          <cell r="G388">
            <v>125.5</v>
          </cell>
          <cell r="H388">
            <v>125.5</v>
          </cell>
        </row>
        <row r="389">
          <cell r="G389">
            <v>8278.7</v>
          </cell>
          <cell r="H389">
            <v>8278.7</v>
          </cell>
        </row>
        <row r="391">
          <cell r="G391">
            <v>1574.4</v>
          </cell>
          <cell r="H391">
            <v>1574.4</v>
          </cell>
        </row>
        <row r="392">
          <cell r="G392">
            <v>104185.5</v>
          </cell>
          <cell r="H392">
            <v>104185.5</v>
          </cell>
        </row>
        <row r="394">
          <cell r="G394">
            <v>11.5</v>
          </cell>
          <cell r="H394">
            <v>12</v>
          </cell>
        </row>
        <row r="395">
          <cell r="G395">
            <v>731.4</v>
          </cell>
          <cell r="H395">
            <v>761.3</v>
          </cell>
        </row>
        <row r="397">
          <cell r="G397">
            <v>1.5</v>
          </cell>
          <cell r="H397">
            <v>1.5</v>
          </cell>
        </row>
        <row r="398">
          <cell r="G398">
            <v>88.5</v>
          </cell>
          <cell r="H398">
            <v>88.5</v>
          </cell>
        </row>
        <row r="400">
          <cell r="G400">
            <v>572.4</v>
          </cell>
          <cell r="H400">
            <v>572.4</v>
          </cell>
        </row>
        <row r="401">
          <cell r="G401">
            <v>22646</v>
          </cell>
          <cell r="H401">
            <v>22646</v>
          </cell>
        </row>
        <row r="403">
          <cell r="G403">
            <v>2469.4</v>
          </cell>
          <cell r="H403">
            <v>2507.4</v>
          </cell>
        </row>
        <row r="404">
          <cell r="G404">
            <v>164017.6</v>
          </cell>
          <cell r="H404">
            <v>166544</v>
          </cell>
        </row>
        <row r="406">
          <cell r="G406">
            <v>29</v>
          </cell>
          <cell r="H406">
            <v>29</v>
          </cell>
        </row>
        <row r="407">
          <cell r="G407">
            <v>1942.5</v>
          </cell>
          <cell r="H407">
            <v>1942.5</v>
          </cell>
        </row>
        <row r="409">
          <cell r="G409">
            <v>189.3</v>
          </cell>
          <cell r="H409">
            <v>189.3</v>
          </cell>
        </row>
        <row r="410">
          <cell r="G410">
            <v>12620.5</v>
          </cell>
          <cell r="H410">
            <v>12620.5</v>
          </cell>
        </row>
        <row r="412">
          <cell r="G412">
            <v>1885.9</v>
          </cell>
          <cell r="H412">
            <v>1885.5</v>
          </cell>
        </row>
        <row r="413">
          <cell r="G413">
            <v>125728.5</v>
          </cell>
          <cell r="H413">
            <v>125703.3</v>
          </cell>
        </row>
        <row r="415">
          <cell r="G415">
            <v>0.1</v>
          </cell>
          <cell r="H415">
            <v>0.1</v>
          </cell>
        </row>
        <row r="416">
          <cell r="G416">
            <v>7.2</v>
          </cell>
          <cell r="H416">
            <v>8.6</v>
          </cell>
        </row>
        <row r="418">
          <cell r="G418">
            <v>33.7</v>
          </cell>
          <cell r="H418">
            <v>37.4</v>
          </cell>
        </row>
        <row r="419">
          <cell r="G419">
            <v>8356.7</v>
          </cell>
          <cell r="H419">
            <v>8670.4</v>
          </cell>
        </row>
        <row r="421">
          <cell r="G421">
            <v>28.4</v>
          </cell>
          <cell r="H421">
            <v>28.4</v>
          </cell>
        </row>
        <row r="422">
          <cell r="G422">
            <v>1606.8</v>
          </cell>
          <cell r="H422">
            <v>1606.8</v>
          </cell>
        </row>
        <row r="424">
          <cell r="G424">
            <v>1</v>
          </cell>
          <cell r="H424">
            <v>1</v>
          </cell>
        </row>
        <row r="425">
          <cell r="G425">
            <v>68.3</v>
          </cell>
          <cell r="H425">
            <v>68.3</v>
          </cell>
        </row>
        <row r="427">
          <cell r="G427">
            <v>5.2</v>
          </cell>
          <cell r="H427">
            <v>5.2</v>
          </cell>
        </row>
        <row r="428">
          <cell r="G428">
            <v>395.7</v>
          </cell>
          <cell r="H428">
            <v>395.7</v>
          </cell>
        </row>
        <row r="434">
          <cell r="G434">
            <v>1218.7</v>
          </cell>
          <cell r="H434">
            <v>1218.7</v>
          </cell>
        </row>
        <row r="436">
          <cell r="G436">
            <v>1383.4</v>
          </cell>
          <cell r="H436">
            <v>1383.4</v>
          </cell>
        </row>
        <row r="439">
          <cell r="G439">
            <v>819.4</v>
          </cell>
          <cell r="H439">
            <v>819.4</v>
          </cell>
        </row>
        <row r="440">
          <cell r="G440">
            <v>402</v>
          </cell>
          <cell r="H440">
            <v>402</v>
          </cell>
        </row>
        <row r="444">
          <cell r="G444">
            <v>83.5</v>
          </cell>
          <cell r="H444">
            <v>83.5</v>
          </cell>
        </row>
        <row r="445">
          <cell r="G445">
            <v>67</v>
          </cell>
          <cell r="H445">
            <v>67</v>
          </cell>
        </row>
        <row r="449">
          <cell r="G449">
            <v>600</v>
          </cell>
          <cell r="H449">
            <v>600</v>
          </cell>
        </row>
        <row r="453">
          <cell r="G453">
            <v>3600</v>
          </cell>
          <cell r="H453">
            <v>3600</v>
          </cell>
        </row>
        <row r="463">
          <cell r="G463">
            <v>197.1</v>
          </cell>
          <cell r="H463">
            <v>197.1</v>
          </cell>
        </row>
        <row r="464">
          <cell r="G464">
            <v>13921.4</v>
          </cell>
          <cell r="H464">
            <v>13921.4</v>
          </cell>
        </row>
        <row r="466">
          <cell r="G466">
            <v>775.3</v>
          </cell>
          <cell r="H466">
            <v>775.3</v>
          </cell>
        </row>
        <row r="467">
          <cell r="G467">
            <v>51410.1</v>
          </cell>
          <cell r="H467">
            <v>51410.1</v>
          </cell>
        </row>
        <row r="469">
          <cell r="G469">
            <v>79.2</v>
          </cell>
          <cell r="H469">
            <v>79.2</v>
          </cell>
        </row>
        <row r="470">
          <cell r="G470">
            <v>5278</v>
          </cell>
          <cell r="H470">
            <v>5278</v>
          </cell>
        </row>
        <row r="472">
          <cell r="G472">
            <v>756.4</v>
          </cell>
          <cell r="H472">
            <v>758.6</v>
          </cell>
        </row>
        <row r="473">
          <cell r="G473">
            <v>50438.9</v>
          </cell>
          <cell r="H473">
            <v>50584.1</v>
          </cell>
        </row>
        <row r="475">
          <cell r="G475">
            <v>149.9</v>
          </cell>
          <cell r="H475">
            <v>149.9</v>
          </cell>
        </row>
        <row r="476">
          <cell r="G476">
            <v>9960.3</v>
          </cell>
          <cell r="H476">
            <v>9960.3</v>
          </cell>
        </row>
        <row r="482">
          <cell r="G482">
            <v>4948.6</v>
          </cell>
          <cell r="H482">
            <v>4948.6</v>
          </cell>
        </row>
        <row r="483">
          <cell r="G483">
            <v>579.4</v>
          </cell>
          <cell r="H483">
            <v>579.4</v>
          </cell>
        </row>
        <row r="486">
          <cell r="G486">
            <v>3602.4</v>
          </cell>
          <cell r="H486">
            <v>3602.4</v>
          </cell>
        </row>
        <row r="487">
          <cell r="G487">
            <v>630.8</v>
          </cell>
          <cell r="H487">
            <v>630.8</v>
          </cell>
        </row>
        <row r="498">
          <cell r="G498">
            <v>3480.1</v>
          </cell>
          <cell r="H498">
            <v>3480.1</v>
          </cell>
        </row>
        <row r="499">
          <cell r="G499">
            <v>12</v>
          </cell>
          <cell r="H499">
            <v>12</v>
          </cell>
        </row>
        <row r="507">
          <cell r="G507">
            <v>5023.2</v>
          </cell>
          <cell r="H507">
            <v>5023.2</v>
          </cell>
        </row>
        <row r="508">
          <cell r="G508">
            <v>606.1</v>
          </cell>
          <cell r="H508">
            <v>606.1</v>
          </cell>
        </row>
        <row r="509">
          <cell r="G509">
            <v>1.8</v>
          </cell>
          <cell r="H509">
            <v>1.8</v>
          </cell>
        </row>
        <row r="513">
          <cell r="G513">
            <v>1484</v>
          </cell>
          <cell r="H513">
            <v>1484</v>
          </cell>
        </row>
        <row r="514">
          <cell r="G514">
            <v>2100</v>
          </cell>
          <cell r="H514">
            <v>2100</v>
          </cell>
        </row>
        <row r="515">
          <cell r="G515">
            <v>1307</v>
          </cell>
          <cell r="H515">
            <v>1307</v>
          </cell>
        </row>
        <row r="517">
          <cell r="G517">
            <v>499</v>
          </cell>
          <cell r="H517">
            <v>499</v>
          </cell>
        </row>
        <row r="519">
          <cell r="G519">
            <v>623</v>
          </cell>
          <cell r="H519">
            <v>623</v>
          </cell>
        </row>
        <row r="523">
          <cell r="G523">
            <v>69084.3</v>
          </cell>
          <cell r="H523">
            <v>69084.3</v>
          </cell>
        </row>
        <row r="531">
          <cell r="G531">
            <v>1000</v>
          </cell>
          <cell r="H531">
            <v>1000</v>
          </cell>
        </row>
        <row r="537">
          <cell r="G537">
            <v>120</v>
          </cell>
          <cell r="H537">
            <v>120</v>
          </cell>
        </row>
        <row r="544">
          <cell r="G544">
            <v>75732.6</v>
          </cell>
          <cell r="H544">
            <v>75732.6</v>
          </cell>
        </row>
        <row r="545">
          <cell r="G545">
            <v>2384.4</v>
          </cell>
          <cell r="H545">
            <v>2384.4</v>
          </cell>
        </row>
        <row r="546">
          <cell r="G546">
            <v>394023.1</v>
          </cell>
          <cell r="H546">
            <v>394023.1</v>
          </cell>
        </row>
        <row r="550">
          <cell r="G550">
            <v>120</v>
          </cell>
          <cell r="H550">
            <v>120</v>
          </cell>
        </row>
        <row r="551">
          <cell r="G551">
            <v>723</v>
          </cell>
          <cell r="H551">
            <v>723</v>
          </cell>
        </row>
        <row r="553">
          <cell r="G553">
            <v>0</v>
          </cell>
          <cell r="H553">
            <v>0</v>
          </cell>
        </row>
        <row r="555">
          <cell r="G555">
            <v>450</v>
          </cell>
          <cell r="H555">
            <v>450</v>
          </cell>
        </row>
        <row r="558">
          <cell r="G558">
            <v>185380.7</v>
          </cell>
          <cell r="H558">
            <v>185380.7</v>
          </cell>
        </row>
        <row r="562">
          <cell r="G562">
            <v>0</v>
          </cell>
          <cell r="H562">
            <v>0</v>
          </cell>
        </row>
        <row r="569">
          <cell r="G569">
            <v>12926.9</v>
          </cell>
          <cell r="H569">
            <v>12926.9</v>
          </cell>
        </row>
        <row r="570">
          <cell r="G570">
            <v>28422.4</v>
          </cell>
          <cell r="H570">
            <v>28422.4</v>
          </cell>
        </row>
        <row r="571">
          <cell r="G571">
            <v>1591</v>
          </cell>
          <cell r="H571">
            <v>1591</v>
          </cell>
        </row>
        <row r="574">
          <cell r="G574">
            <v>800</v>
          </cell>
          <cell r="H574">
            <v>800</v>
          </cell>
        </row>
        <row r="575">
          <cell r="G575">
            <v>2739.6</v>
          </cell>
          <cell r="H575">
            <v>2739.6</v>
          </cell>
        </row>
        <row r="580">
          <cell r="G580">
            <v>7284.8</v>
          </cell>
          <cell r="H580">
            <v>7284.8</v>
          </cell>
        </row>
        <row r="582">
          <cell r="G582">
            <v>43729.4</v>
          </cell>
          <cell r="H582">
            <v>43729.4</v>
          </cell>
        </row>
        <row r="583">
          <cell r="G583">
            <v>3839.5</v>
          </cell>
          <cell r="H583">
            <v>3839.5</v>
          </cell>
        </row>
        <row r="585">
          <cell r="G585">
            <v>323817.6</v>
          </cell>
          <cell r="H585">
            <v>323817.6</v>
          </cell>
        </row>
        <row r="586">
          <cell r="G586">
            <v>4124.7</v>
          </cell>
          <cell r="H586">
            <v>4124.7</v>
          </cell>
        </row>
        <row r="587">
          <cell r="G587">
            <v>358870.4</v>
          </cell>
          <cell r="H587">
            <v>358870.4</v>
          </cell>
        </row>
        <row r="591">
          <cell r="G591">
            <v>428.5</v>
          </cell>
          <cell r="H591">
            <v>428.5</v>
          </cell>
        </row>
        <row r="592">
          <cell r="G592">
            <v>105</v>
          </cell>
          <cell r="H592">
            <v>105</v>
          </cell>
        </row>
        <row r="594">
          <cell r="G594">
            <v>0</v>
          </cell>
          <cell r="H594">
            <v>0</v>
          </cell>
        </row>
        <row r="595">
          <cell r="G595">
            <v>0</v>
          </cell>
          <cell r="H595">
            <v>0</v>
          </cell>
        </row>
        <row r="597">
          <cell r="G597">
            <v>18</v>
          </cell>
          <cell r="H597">
            <v>18</v>
          </cell>
        </row>
        <row r="599">
          <cell r="G599">
            <v>6216</v>
          </cell>
          <cell r="H599">
            <v>6216</v>
          </cell>
        </row>
        <row r="600">
          <cell r="G600">
            <v>5572.2</v>
          </cell>
          <cell r="H600">
            <v>5572.2</v>
          </cell>
        </row>
        <row r="604">
          <cell r="G604">
            <v>10</v>
          </cell>
          <cell r="H604">
            <v>10</v>
          </cell>
        </row>
        <row r="607">
          <cell r="G607">
            <v>40</v>
          </cell>
          <cell r="H607">
            <v>40</v>
          </cell>
        </row>
        <row r="610">
          <cell r="G610">
            <v>109639</v>
          </cell>
          <cell r="H610">
            <v>109639</v>
          </cell>
        </row>
        <row r="621">
          <cell r="G621">
            <v>42767.8</v>
          </cell>
          <cell r="H621">
            <v>42767.8</v>
          </cell>
        </row>
        <row r="622">
          <cell r="G622">
            <v>45501.9</v>
          </cell>
          <cell r="H622">
            <v>45501.9</v>
          </cell>
        </row>
        <row r="623">
          <cell r="G623">
            <v>14422.5</v>
          </cell>
          <cell r="H623">
            <v>14422.5</v>
          </cell>
        </row>
        <row r="625">
          <cell r="G625">
            <v>3238.4</v>
          </cell>
          <cell r="H625">
            <v>3238.4</v>
          </cell>
        </row>
        <row r="626">
          <cell r="G626">
            <v>3578.3</v>
          </cell>
          <cell r="H626">
            <v>3578.3</v>
          </cell>
        </row>
        <row r="627">
          <cell r="G627">
            <v>1217.5</v>
          </cell>
          <cell r="H627">
            <v>1217.5</v>
          </cell>
        </row>
        <row r="630">
          <cell r="G630">
            <v>2699</v>
          </cell>
          <cell r="H630">
            <v>2699</v>
          </cell>
        </row>
        <row r="631">
          <cell r="G631">
            <v>90</v>
          </cell>
          <cell r="H631">
            <v>90</v>
          </cell>
        </row>
        <row r="636">
          <cell r="G636">
            <v>10</v>
          </cell>
          <cell r="H636">
            <v>10</v>
          </cell>
        </row>
        <row r="639">
          <cell r="G639">
            <v>58055.1</v>
          </cell>
          <cell r="H639">
            <v>58055.1</v>
          </cell>
        </row>
        <row r="642">
          <cell r="G642">
            <v>10</v>
          </cell>
          <cell r="H642">
            <v>10</v>
          </cell>
        </row>
        <row r="646">
          <cell r="G646">
            <v>78</v>
          </cell>
          <cell r="H646">
            <v>78</v>
          </cell>
        </row>
        <row r="649">
          <cell r="G649">
            <v>78.5</v>
          </cell>
          <cell r="H649">
            <v>78.5</v>
          </cell>
        </row>
        <row r="653">
          <cell r="G653">
            <v>3043.8</v>
          </cell>
          <cell r="H653">
            <v>3043.8</v>
          </cell>
        </row>
        <row r="655">
          <cell r="G655">
            <v>2956.2</v>
          </cell>
          <cell r="H655">
            <v>2956.2</v>
          </cell>
        </row>
        <row r="659">
          <cell r="G659">
            <v>800</v>
          </cell>
          <cell r="H659">
            <v>800</v>
          </cell>
        </row>
        <row r="661">
          <cell r="G661">
            <v>300</v>
          </cell>
          <cell r="H661">
            <v>300</v>
          </cell>
        </row>
        <row r="664">
          <cell r="G664">
            <v>1800</v>
          </cell>
          <cell r="H664">
            <v>1800</v>
          </cell>
        </row>
        <row r="665">
          <cell r="G665">
            <v>183.7000000000001</v>
          </cell>
          <cell r="H665">
            <v>183.7000000000001</v>
          </cell>
        </row>
        <row r="666">
          <cell r="G666">
            <v>3.2</v>
          </cell>
          <cell r="H666">
            <v>3.2</v>
          </cell>
        </row>
        <row r="671">
          <cell r="G671">
            <v>3300</v>
          </cell>
          <cell r="H671">
            <v>3300</v>
          </cell>
        </row>
        <row r="672">
          <cell r="G672">
            <v>636.6</v>
          </cell>
          <cell r="H672">
            <v>636.6</v>
          </cell>
        </row>
        <row r="676">
          <cell r="G676">
            <v>10</v>
          </cell>
          <cell r="H676">
            <v>10</v>
          </cell>
        </row>
        <row r="678">
          <cell r="G678">
            <v>20</v>
          </cell>
          <cell r="H678">
            <v>20</v>
          </cell>
        </row>
        <row r="682">
          <cell r="G682">
            <v>35245.3</v>
          </cell>
          <cell r="H682">
            <v>35245.3</v>
          </cell>
        </row>
        <row r="683">
          <cell r="G683">
            <v>5998.8</v>
          </cell>
          <cell r="H683">
            <v>5998.8</v>
          </cell>
        </row>
        <row r="684">
          <cell r="G684">
            <v>391.2</v>
          </cell>
          <cell r="H684">
            <v>391.2</v>
          </cell>
        </row>
        <row r="697">
          <cell r="G697">
            <v>10524.4</v>
          </cell>
          <cell r="H697">
            <v>10524.4</v>
          </cell>
        </row>
        <row r="701">
          <cell r="G701">
            <v>31802.9</v>
          </cell>
          <cell r="H701">
            <v>31802.9</v>
          </cell>
        </row>
        <row r="707">
          <cell r="G707">
            <v>3000</v>
          </cell>
          <cell r="H707">
            <v>3000</v>
          </cell>
        </row>
        <row r="715">
          <cell r="G715">
            <v>61607.6</v>
          </cell>
          <cell r="H715">
            <v>61607.6</v>
          </cell>
        </row>
        <row r="722">
          <cell r="G722">
            <v>36097.9</v>
          </cell>
          <cell r="H722">
            <v>36097.9</v>
          </cell>
        </row>
        <row r="725">
          <cell r="G725">
            <v>19412.3</v>
          </cell>
          <cell r="H725">
            <v>19412.3</v>
          </cell>
        </row>
        <row r="726">
          <cell r="G726">
            <v>3355.6</v>
          </cell>
          <cell r="H726">
            <v>3355.6</v>
          </cell>
        </row>
        <row r="727">
          <cell r="G727">
            <v>403.6</v>
          </cell>
          <cell r="H727">
            <v>403.6</v>
          </cell>
        </row>
        <row r="731">
          <cell r="G731">
            <v>35972.2</v>
          </cell>
          <cell r="H731">
            <v>35972.2</v>
          </cell>
        </row>
        <row r="732">
          <cell r="G732">
            <v>5555.1</v>
          </cell>
          <cell r="H732">
            <v>5555.1</v>
          </cell>
        </row>
        <row r="733">
          <cell r="G733">
            <v>528.2</v>
          </cell>
          <cell r="H733">
            <v>528.2</v>
          </cell>
        </row>
        <row r="737">
          <cell r="G737">
            <v>7857.7</v>
          </cell>
          <cell r="H737">
            <v>7857.7</v>
          </cell>
        </row>
        <row r="741">
          <cell r="G741">
            <v>1188.7</v>
          </cell>
          <cell r="H741">
            <v>1188.7</v>
          </cell>
        </row>
        <row r="747">
          <cell r="G747">
            <v>916.8</v>
          </cell>
          <cell r="H747">
            <v>916.8</v>
          </cell>
        </row>
        <row r="748">
          <cell r="G748">
            <v>380</v>
          </cell>
          <cell r="H748">
            <v>380</v>
          </cell>
        </row>
        <row r="752">
          <cell r="G752">
            <v>438.6</v>
          </cell>
          <cell r="H752">
            <v>438.6</v>
          </cell>
        </row>
        <row r="755">
          <cell r="G755">
            <v>824.4</v>
          </cell>
          <cell r="H755">
            <v>824.4</v>
          </cell>
        </row>
        <row r="758">
          <cell r="G758">
            <v>1215.6</v>
          </cell>
          <cell r="H758">
            <v>1215.6</v>
          </cell>
        </row>
        <row r="762">
          <cell r="G762">
            <v>6861.3</v>
          </cell>
          <cell r="H762">
            <v>6861.3</v>
          </cell>
        </row>
        <row r="763">
          <cell r="G763">
            <v>626.5</v>
          </cell>
          <cell r="H763">
            <v>626.5</v>
          </cell>
        </row>
        <row r="764">
          <cell r="G764">
            <v>4.1</v>
          </cell>
          <cell r="H764">
            <v>4.1</v>
          </cell>
        </row>
        <row r="765">
          <cell r="G765">
            <v>3646307.4999999995</v>
          </cell>
          <cell r="H765">
            <v>3650780.2999999993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  <sheetName val="Программы"/>
      <sheetName val="Раздел, подраздел"/>
      <sheetName val="Лист4"/>
    </sheetNames>
    <sheetDataSet>
      <sheetData sheetId="0">
        <row r="85">
          <cell r="G85">
            <v>0</v>
          </cell>
          <cell r="H85">
            <v>0</v>
          </cell>
        </row>
        <row r="200">
          <cell r="G200">
            <v>0</v>
          </cell>
          <cell r="H200">
            <v>0</v>
          </cell>
        </row>
        <row r="240">
          <cell r="G240">
            <v>0</v>
          </cell>
          <cell r="H240">
            <v>0</v>
          </cell>
        </row>
        <row r="311">
          <cell r="G311">
            <v>0</v>
          </cell>
          <cell r="H311">
            <v>0</v>
          </cell>
        </row>
        <row r="718">
          <cell r="G718">
            <v>109182.59999999999</v>
          </cell>
          <cell r="H718">
            <v>109182.59999999999</v>
          </cell>
        </row>
      </sheetData>
      <sheetData sheetId="1">
        <row r="582">
          <cell r="G5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1.57421875" style="13" customWidth="1"/>
    <col min="2" max="2" width="9.140625" style="8" customWidth="1"/>
    <col min="3" max="3" width="9.00390625" style="9" customWidth="1"/>
    <col min="4" max="4" width="8.421875" style="9" customWidth="1"/>
    <col min="5" max="5" width="16.8515625" style="9" customWidth="1"/>
    <col min="6" max="6" width="12.00390625" style="9" customWidth="1"/>
    <col min="7" max="7" width="19.28125" style="11" customWidth="1"/>
    <col min="8" max="8" width="18.8515625" style="9" customWidth="1"/>
    <col min="9" max="9" width="12.00390625" style="9" customWidth="1"/>
    <col min="10" max="13" width="9.140625" style="9" customWidth="1"/>
    <col min="14" max="14" width="14.421875" style="9" customWidth="1"/>
    <col min="15" max="15" width="6.421875" style="9" customWidth="1"/>
    <col min="16" max="16" width="5.421875" style="9" customWidth="1"/>
    <col min="17" max="17" width="5.8515625" style="9" customWidth="1"/>
    <col min="18" max="18" width="6.140625" style="9" customWidth="1"/>
    <col min="19" max="16384" width="9.140625" style="9" customWidth="1"/>
  </cols>
  <sheetData>
    <row r="1" spans="1:7" ht="15.75">
      <c r="A1" s="7"/>
      <c r="G1" s="10" t="s">
        <v>672</v>
      </c>
    </row>
    <row r="2" spans="1:7" ht="15">
      <c r="A2" s="11"/>
      <c r="G2" s="12" t="s">
        <v>0</v>
      </c>
    </row>
    <row r="3" ht="15">
      <c r="G3" s="12" t="s">
        <v>1</v>
      </c>
    </row>
    <row r="4" spans="6:7" ht="15">
      <c r="F4" s="14"/>
      <c r="G4" s="12" t="s">
        <v>2</v>
      </c>
    </row>
    <row r="5" spans="1:7" ht="15.75">
      <c r="A5" s="15"/>
      <c r="B5" s="16" t="s">
        <v>3</v>
      </c>
      <c r="C5" s="17"/>
      <c r="D5" s="17"/>
      <c r="E5" s="17"/>
      <c r="F5" s="18"/>
      <c r="G5" s="19" t="s">
        <v>670</v>
      </c>
    </row>
    <row r="6" spans="1:7" ht="15.75">
      <c r="A6" s="15"/>
      <c r="B6" s="16" t="s">
        <v>4</v>
      </c>
      <c r="C6" s="17"/>
      <c r="D6" s="17"/>
      <c r="E6" s="17"/>
      <c r="F6" s="17"/>
      <c r="G6" s="17"/>
    </row>
    <row r="7" spans="1:7" ht="15.75">
      <c r="A7" s="15"/>
      <c r="B7" s="16" t="s">
        <v>629</v>
      </c>
      <c r="C7" s="17"/>
      <c r="D7" s="17"/>
      <c r="E7" s="17"/>
      <c r="F7" s="17"/>
      <c r="G7" s="17"/>
    </row>
    <row r="8" spans="1:7" ht="15.75">
      <c r="A8" s="20"/>
      <c r="B8" s="21"/>
      <c r="C8" s="22"/>
      <c r="D8" s="22"/>
      <c r="E8" s="22"/>
      <c r="F8" s="22"/>
      <c r="G8" s="17"/>
    </row>
    <row r="9" spans="1:8" ht="15.75">
      <c r="A9" s="128" t="s">
        <v>5</v>
      </c>
      <c r="B9" s="129" t="s">
        <v>6</v>
      </c>
      <c r="C9" s="129"/>
      <c r="D9" s="129"/>
      <c r="E9" s="129"/>
      <c r="F9" s="129"/>
      <c r="G9" s="23" t="s">
        <v>7</v>
      </c>
      <c r="H9" s="23" t="s">
        <v>7</v>
      </c>
    </row>
    <row r="10" spans="1:8" ht="47.25">
      <c r="A10" s="128"/>
      <c r="B10" s="5" t="s">
        <v>8</v>
      </c>
      <c r="C10" s="24" t="s">
        <v>9</v>
      </c>
      <c r="D10" s="24" t="s">
        <v>10</v>
      </c>
      <c r="E10" s="24" t="s">
        <v>11</v>
      </c>
      <c r="F10" s="24" t="s">
        <v>185</v>
      </c>
      <c r="G10" s="24" t="s">
        <v>630</v>
      </c>
      <c r="H10" s="24" t="s">
        <v>631</v>
      </c>
    </row>
    <row r="11" spans="1:8" s="29" customFormat="1" ht="15.75">
      <c r="A11" s="25" t="s">
        <v>93</v>
      </c>
      <c r="B11" s="26" t="s">
        <v>94</v>
      </c>
      <c r="C11" s="27"/>
      <c r="D11" s="27"/>
      <c r="E11" s="27"/>
      <c r="F11" s="27"/>
      <c r="G11" s="28">
        <f>SUM(G12)</f>
        <v>20369.6</v>
      </c>
      <c r="H11" s="28">
        <f>SUM(H12)</f>
        <v>20369.6</v>
      </c>
    </row>
    <row r="12" spans="1:8" ht="15.75">
      <c r="A12" s="30" t="s">
        <v>95</v>
      </c>
      <c r="B12" s="5"/>
      <c r="C12" s="5" t="s">
        <v>36</v>
      </c>
      <c r="D12" s="5"/>
      <c r="E12" s="5"/>
      <c r="F12" s="5"/>
      <c r="G12" s="6">
        <f>SUM(G13+G21)</f>
        <v>20369.6</v>
      </c>
      <c r="H12" s="6">
        <f>SUM(H13+H21)</f>
        <v>20369.6</v>
      </c>
    </row>
    <row r="13" spans="1:8" ht="47.25">
      <c r="A13" s="30" t="s">
        <v>96</v>
      </c>
      <c r="B13" s="5"/>
      <c r="C13" s="5" t="s">
        <v>36</v>
      </c>
      <c r="D13" s="5" t="s">
        <v>56</v>
      </c>
      <c r="E13" s="5"/>
      <c r="F13" s="5"/>
      <c r="G13" s="6">
        <f>SUM(G15)</f>
        <v>13740</v>
      </c>
      <c r="H13" s="6">
        <f>SUM(H15)</f>
        <v>13740</v>
      </c>
    </row>
    <row r="14" spans="1:8" ht="15.75">
      <c r="A14" s="31" t="s">
        <v>205</v>
      </c>
      <c r="B14" s="5"/>
      <c r="C14" s="5" t="s">
        <v>36</v>
      </c>
      <c r="D14" s="5" t="s">
        <v>56</v>
      </c>
      <c r="E14" s="5" t="s">
        <v>206</v>
      </c>
      <c r="F14" s="5"/>
      <c r="G14" s="6">
        <f>SUM(G15)</f>
        <v>13740</v>
      </c>
      <c r="H14" s="6">
        <f>SUM(H15)</f>
        <v>13740</v>
      </c>
    </row>
    <row r="15" spans="1:8" ht="47.25">
      <c r="A15" s="30" t="s">
        <v>82</v>
      </c>
      <c r="B15" s="5"/>
      <c r="C15" s="5" t="s">
        <v>36</v>
      </c>
      <c r="D15" s="5" t="s">
        <v>56</v>
      </c>
      <c r="E15" s="5" t="s">
        <v>113</v>
      </c>
      <c r="F15" s="5"/>
      <c r="G15" s="6">
        <f>SUM(G16+G19)</f>
        <v>13740</v>
      </c>
      <c r="H15" s="6">
        <f>SUM(H16+H19)</f>
        <v>13740</v>
      </c>
    </row>
    <row r="16" spans="1:8" ht="15.75">
      <c r="A16" s="30" t="s">
        <v>84</v>
      </c>
      <c r="B16" s="5"/>
      <c r="C16" s="5" t="s">
        <v>36</v>
      </c>
      <c r="D16" s="5" t="s">
        <v>56</v>
      </c>
      <c r="E16" s="5" t="s">
        <v>114</v>
      </c>
      <c r="F16" s="5"/>
      <c r="G16" s="6">
        <f>SUM(G17+G18)</f>
        <v>12311</v>
      </c>
      <c r="H16" s="6">
        <f>SUM(H17+H18)</f>
        <v>12311</v>
      </c>
    </row>
    <row r="17" spans="1:8" ht="63">
      <c r="A17" s="32" t="s">
        <v>53</v>
      </c>
      <c r="B17" s="5"/>
      <c r="C17" s="5" t="s">
        <v>36</v>
      </c>
      <c r="D17" s="5" t="s">
        <v>56</v>
      </c>
      <c r="E17" s="5" t="s">
        <v>114</v>
      </c>
      <c r="F17" s="5" t="s">
        <v>98</v>
      </c>
      <c r="G17" s="6">
        <v>12301</v>
      </c>
      <c r="H17" s="6">
        <v>12301</v>
      </c>
    </row>
    <row r="18" spans="1:8" ht="31.5">
      <c r="A18" s="30" t="s">
        <v>54</v>
      </c>
      <c r="B18" s="5"/>
      <c r="C18" s="5" t="s">
        <v>36</v>
      </c>
      <c r="D18" s="5" t="s">
        <v>56</v>
      </c>
      <c r="E18" s="5" t="s">
        <v>114</v>
      </c>
      <c r="F18" s="5" t="s">
        <v>100</v>
      </c>
      <c r="G18" s="33">
        <v>10</v>
      </c>
      <c r="H18" s="33">
        <v>10</v>
      </c>
    </row>
    <row r="19" spans="1:8" ht="15.75">
      <c r="A19" s="30" t="s">
        <v>101</v>
      </c>
      <c r="B19" s="5"/>
      <c r="C19" s="5" t="s">
        <v>36</v>
      </c>
      <c r="D19" s="5" t="s">
        <v>56</v>
      </c>
      <c r="E19" s="5" t="s">
        <v>115</v>
      </c>
      <c r="F19" s="5"/>
      <c r="G19" s="6">
        <f>SUM(G20)</f>
        <v>1429</v>
      </c>
      <c r="H19" s="6">
        <f>SUM(H20)</f>
        <v>1429</v>
      </c>
    </row>
    <row r="20" spans="1:8" ht="63">
      <c r="A20" s="32" t="s">
        <v>53</v>
      </c>
      <c r="B20" s="5"/>
      <c r="C20" s="5" t="s">
        <v>36</v>
      </c>
      <c r="D20" s="5" t="s">
        <v>56</v>
      </c>
      <c r="E20" s="5" t="s">
        <v>115</v>
      </c>
      <c r="F20" s="5" t="s">
        <v>98</v>
      </c>
      <c r="G20" s="6">
        <v>1429</v>
      </c>
      <c r="H20" s="6">
        <v>1429</v>
      </c>
    </row>
    <row r="21" spans="1:8" ht="15.75">
      <c r="A21" s="30" t="s">
        <v>102</v>
      </c>
      <c r="B21" s="5"/>
      <c r="C21" s="5" t="s">
        <v>36</v>
      </c>
      <c r="D21" s="5" t="s">
        <v>103</v>
      </c>
      <c r="E21" s="5"/>
      <c r="F21" s="5"/>
      <c r="G21" s="6">
        <f>SUM(G22)</f>
        <v>6629.6</v>
      </c>
      <c r="H21" s="6">
        <f>SUM(H22)</f>
        <v>6629.6</v>
      </c>
    </row>
    <row r="22" spans="1:8" ht="47.25">
      <c r="A22" s="30" t="s">
        <v>82</v>
      </c>
      <c r="B22" s="5"/>
      <c r="C22" s="5" t="s">
        <v>36</v>
      </c>
      <c r="D22" s="5" t="s">
        <v>103</v>
      </c>
      <c r="E22" s="5" t="s">
        <v>113</v>
      </c>
      <c r="F22" s="5"/>
      <c r="G22" s="6">
        <f>SUM(G23+G26+G28)</f>
        <v>6629.6</v>
      </c>
      <c r="H22" s="6">
        <f>SUM(H23+H26+H28)</f>
        <v>6629.6</v>
      </c>
    </row>
    <row r="23" spans="1:8" ht="15.75">
      <c r="A23" s="30" t="s">
        <v>104</v>
      </c>
      <c r="B23" s="5"/>
      <c r="C23" s="5" t="s">
        <v>36</v>
      </c>
      <c r="D23" s="5" t="s">
        <v>103</v>
      </c>
      <c r="E23" s="5" t="s">
        <v>116</v>
      </c>
      <c r="F23" s="5"/>
      <c r="G23" s="33">
        <f>SUM(G24:G25)</f>
        <v>615.2</v>
      </c>
      <c r="H23" s="33">
        <f>SUM(H24:H25)</f>
        <v>615.2</v>
      </c>
    </row>
    <row r="24" spans="1:8" ht="31.5">
      <c r="A24" s="30" t="s">
        <v>54</v>
      </c>
      <c r="B24" s="5"/>
      <c r="C24" s="5" t="s">
        <v>36</v>
      </c>
      <c r="D24" s="5" t="s">
        <v>103</v>
      </c>
      <c r="E24" s="5" t="s">
        <v>116</v>
      </c>
      <c r="F24" s="5" t="s">
        <v>100</v>
      </c>
      <c r="G24" s="33">
        <v>571.2</v>
      </c>
      <c r="H24" s="33">
        <v>571.2</v>
      </c>
    </row>
    <row r="25" spans="1:8" ht="15.75">
      <c r="A25" s="30" t="s">
        <v>24</v>
      </c>
      <c r="B25" s="5"/>
      <c r="C25" s="5" t="s">
        <v>36</v>
      </c>
      <c r="D25" s="5" t="s">
        <v>103</v>
      </c>
      <c r="E25" s="5" t="s">
        <v>116</v>
      </c>
      <c r="F25" s="5" t="s">
        <v>105</v>
      </c>
      <c r="G25" s="33">
        <v>44</v>
      </c>
      <c r="H25" s="33">
        <v>44</v>
      </c>
    </row>
    <row r="26" spans="1:8" ht="31.5">
      <c r="A26" s="30" t="s">
        <v>106</v>
      </c>
      <c r="B26" s="5"/>
      <c r="C26" s="5" t="s">
        <v>36</v>
      </c>
      <c r="D26" s="5" t="s">
        <v>103</v>
      </c>
      <c r="E26" s="5" t="s">
        <v>117</v>
      </c>
      <c r="F26" s="5"/>
      <c r="G26" s="33">
        <f>SUM(G27)</f>
        <v>410</v>
      </c>
      <c r="H26" s="33">
        <f>SUM(H27)</f>
        <v>410</v>
      </c>
    </row>
    <row r="27" spans="1:8" ht="31.5">
      <c r="A27" s="30" t="s">
        <v>54</v>
      </c>
      <c r="B27" s="5"/>
      <c r="C27" s="5" t="s">
        <v>36</v>
      </c>
      <c r="D27" s="5" t="s">
        <v>103</v>
      </c>
      <c r="E27" s="5" t="s">
        <v>117</v>
      </c>
      <c r="F27" s="5" t="s">
        <v>100</v>
      </c>
      <c r="G27" s="33">
        <v>410</v>
      </c>
      <c r="H27" s="33">
        <v>410</v>
      </c>
    </row>
    <row r="28" spans="1:8" ht="31.5">
      <c r="A28" s="31" t="s">
        <v>107</v>
      </c>
      <c r="B28" s="5"/>
      <c r="C28" s="5" t="s">
        <v>36</v>
      </c>
      <c r="D28" s="5" t="s">
        <v>103</v>
      </c>
      <c r="E28" s="5" t="s">
        <v>118</v>
      </c>
      <c r="F28" s="5"/>
      <c r="G28" s="6">
        <f>SUM(G29:G31)</f>
        <v>5604.400000000001</v>
      </c>
      <c r="H28" s="6">
        <f>SUM(H29:H31)</f>
        <v>5604.400000000001</v>
      </c>
    </row>
    <row r="29" spans="1:8" ht="31.5">
      <c r="A29" s="30" t="s">
        <v>54</v>
      </c>
      <c r="B29" s="5"/>
      <c r="C29" s="5" t="s">
        <v>36</v>
      </c>
      <c r="D29" s="5" t="s">
        <v>103</v>
      </c>
      <c r="E29" s="5" t="s">
        <v>118</v>
      </c>
      <c r="F29" s="5" t="s">
        <v>100</v>
      </c>
      <c r="G29" s="6">
        <f>5935.8-1000</f>
        <v>4935.8</v>
      </c>
      <c r="H29" s="6">
        <f>5935.8-1000</f>
        <v>4935.8</v>
      </c>
    </row>
    <row r="30" spans="1:8" ht="15.75">
      <c r="A30" s="30" t="s">
        <v>44</v>
      </c>
      <c r="B30" s="5"/>
      <c r="C30" s="5" t="s">
        <v>36</v>
      </c>
      <c r="D30" s="5" t="s">
        <v>103</v>
      </c>
      <c r="E30" s="5" t="s">
        <v>118</v>
      </c>
      <c r="F30" s="5" t="s">
        <v>108</v>
      </c>
      <c r="G30" s="6">
        <v>667</v>
      </c>
      <c r="H30" s="6">
        <v>667</v>
      </c>
    </row>
    <row r="31" spans="1:8" ht="15.75">
      <c r="A31" s="30" t="s">
        <v>24</v>
      </c>
      <c r="B31" s="5"/>
      <c r="C31" s="5" t="s">
        <v>36</v>
      </c>
      <c r="D31" s="5" t="s">
        <v>103</v>
      </c>
      <c r="E31" s="5" t="s">
        <v>118</v>
      </c>
      <c r="F31" s="5" t="s">
        <v>105</v>
      </c>
      <c r="G31" s="6">
        <v>1.6</v>
      </c>
      <c r="H31" s="6">
        <v>1.6</v>
      </c>
    </row>
    <row r="32" spans="1:8" s="29" customFormat="1" ht="15.75">
      <c r="A32" s="25" t="s">
        <v>109</v>
      </c>
      <c r="B32" s="26" t="s">
        <v>110</v>
      </c>
      <c r="C32" s="26"/>
      <c r="D32" s="26"/>
      <c r="E32" s="26"/>
      <c r="F32" s="26"/>
      <c r="G32" s="28">
        <f>SUM(G33)</f>
        <v>6717.5</v>
      </c>
      <c r="H32" s="28">
        <f>SUM(H33)</f>
        <v>6717.5</v>
      </c>
    </row>
    <row r="33" spans="1:8" ht="15.75">
      <c r="A33" s="30" t="s">
        <v>95</v>
      </c>
      <c r="B33" s="5"/>
      <c r="C33" s="5" t="s">
        <v>36</v>
      </c>
      <c r="D33" s="5"/>
      <c r="E33" s="5"/>
      <c r="F33" s="5"/>
      <c r="G33" s="6">
        <f>SUM(G34)+G42</f>
        <v>6717.5</v>
      </c>
      <c r="H33" s="6">
        <f>SUM(H34)+H42</f>
        <v>6717.5</v>
      </c>
    </row>
    <row r="34" spans="1:8" ht="31.5">
      <c r="A34" s="31" t="s">
        <v>111</v>
      </c>
      <c r="B34" s="5"/>
      <c r="C34" s="5" t="s">
        <v>36</v>
      </c>
      <c r="D34" s="5" t="s">
        <v>80</v>
      </c>
      <c r="E34" s="5"/>
      <c r="F34" s="5"/>
      <c r="G34" s="6">
        <f>SUM(G36)</f>
        <v>5918</v>
      </c>
      <c r="H34" s="6">
        <f>SUM(H36)</f>
        <v>5918</v>
      </c>
    </row>
    <row r="35" spans="1:8" ht="15.75">
      <c r="A35" s="31" t="s">
        <v>205</v>
      </c>
      <c r="B35" s="5"/>
      <c r="C35" s="5" t="s">
        <v>36</v>
      </c>
      <c r="D35" s="5" t="s">
        <v>80</v>
      </c>
      <c r="E35" s="5" t="s">
        <v>206</v>
      </c>
      <c r="F35" s="5"/>
      <c r="G35" s="6">
        <f>SUM(G36)</f>
        <v>5918</v>
      </c>
      <c r="H35" s="6">
        <f>SUM(H36)</f>
        <v>5918</v>
      </c>
    </row>
    <row r="36" spans="1:8" ht="47.25">
      <c r="A36" s="30" t="s">
        <v>82</v>
      </c>
      <c r="B36" s="5"/>
      <c r="C36" s="5" t="s">
        <v>36</v>
      </c>
      <c r="D36" s="5" t="s">
        <v>80</v>
      </c>
      <c r="E36" s="5" t="s">
        <v>113</v>
      </c>
      <c r="F36" s="5"/>
      <c r="G36" s="6">
        <f>SUM(G37+G40)</f>
        <v>5918</v>
      </c>
      <c r="H36" s="6">
        <f>SUM(H37+H40)</f>
        <v>5918</v>
      </c>
    </row>
    <row r="37" spans="1:8" ht="31.5">
      <c r="A37" s="30" t="s">
        <v>207</v>
      </c>
      <c r="B37" s="5"/>
      <c r="C37" s="5" t="s">
        <v>36</v>
      </c>
      <c r="D37" s="5" t="s">
        <v>80</v>
      </c>
      <c r="E37" s="5" t="s">
        <v>119</v>
      </c>
      <c r="F37" s="5"/>
      <c r="G37" s="6">
        <f>SUM(G38:G39)</f>
        <v>4136</v>
      </c>
      <c r="H37" s="6">
        <f>SUM(H38:H39)</f>
        <v>4136</v>
      </c>
    </row>
    <row r="38" spans="1:8" ht="63">
      <c r="A38" s="32" t="s">
        <v>53</v>
      </c>
      <c r="B38" s="5"/>
      <c r="C38" s="5" t="s">
        <v>36</v>
      </c>
      <c r="D38" s="5" t="s">
        <v>80</v>
      </c>
      <c r="E38" s="5" t="s">
        <v>119</v>
      </c>
      <c r="F38" s="5" t="s">
        <v>98</v>
      </c>
      <c r="G38" s="6">
        <v>4131</v>
      </c>
      <c r="H38" s="6">
        <v>4131</v>
      </c>
    </row>
    <row r="39" spans="1:8" ht="31.5">
      <c r="A39" s="30" t="s">
        <v>54</v>
      </c>
      <c r="B39" s="5"/>
      <c r="C39" s="5" t="s">
        <v>36</v>
      </c>
      <c r="D39" s="5" t="s">
        <v>80</v>
      </c>
      <c r="E39" s="5" t="s">
        <v>119</v>
      </c>
      <c r="F39" s="5" t="s">
        <v>100</v>
      </c>
      <c r="G39" s="33">
        <v>5</v>
      </c>
      <c r="H39" s="33">
        <v>5</v>
      </c>
    </row>
    <row r="40" spans="1:8" ht="31.5">
      <c r="A40" s="30" t="s">
        <v>112</v>
      </c>
      <c r="B40" s="5"/>
      <c r="C40" s="5" t="s">
        <v>36</v>
      </c>
      <c r="D40" s="5" t="s">
        <v>80</v>
      </c>
      <c r="E40" s="5" t="s">
        <v>120</v>
      </c>
      <c r="F40" s="5"/>
      <c r="G40" s="6">
        <f>SUM(G41)</f>
        <v>1782</v>
      </c>
      <c r="H40" s="6">
        <f>SUM(H41)</f>
        <v>1782</v>
      </c>
    </row>
    <row r="41" spans="1:8" ht="63">
      <c r="A41" s="32" t="s">
        <v>53</v>
      </c>
      <c r="B41" s="5"/>
      <c r="C41" s="5" t="s">
        <v>36</v>
      </c>
      <c r="D41" s="5" t="s">
        <v>80</v>
      </c>
      <c r="E41" s="5" t="s">
        <v>120</v>
      </c>
      <c r="F41" s="5" t="s">
        <v>98</v>
      </c>
      <c r="G41" s="6">
        <v>1782</v>
      </c>
      <c r="H41" s="6">
        <v>1782</v>
      </c>
    </row>
    <row r="42" spans="1:8" ht="15.75">
      <c r="A42" s="30" t="s">
        <v>102</v>
      </c>
      <c r="B42" s="5"/>
      <c r="C42" s="5" t="s">
        <v>36</v>
      </c>
      <c r="D42" s="5" t="s">
        <v>103</v>
      </c>
      <c r="E42" s="5"/>
      <c r="F42" s="5"/>
      <c r="G42" s="6">
        <f>SUM(G43)</f>
        <v>799.5</v>
      </c>
      <c r="H42" s="6">
        <f>SUM(H43)</f>
        <v>799.5</v>
      </c>
    </row>
    <row r="43" spans="1:8" ht="47.25">
      <c r="A43" s="30" t="s">
        <v>82</v>
      </c>
      <c r="B43" s="5"/>
      <c r="C43" s="5" t="s">
        <v>36</v>
      </c>
      <c r="D43" s="5" t="s">
        <v>103</v>
      </c>
      <c r="E43" s="5" t="s">
        <v>113</v>
      </c>
      <c r="F43" s="5"/>
      <c r="G43" s="33">
        <f>SUM(G44+G47+G49)</f>
        <v>799.5</v>
      </c>
      <c r="H43" s="33">
        <f>SUM(H44+H47+H49)</f>
        <v>799.5</v>
      </c>
    </row>
    <row r="44" spans="1:8" ht="15.75">
      <c r="A44" s="30" t="s">
        <v>104</v>
      </c>
      <c r="B44" s="5"/>
      <c r="C44" s="5" t="s">
        <v>36</v>
      </c>
      <c r="D44" s="5" t="s">
        <v>103</v>
      </c>
      <c r="E44" s="5" t="s">
        <v>116</v>
      </c>
      <c r="F44" s="5"/>
      <c r="G44" s="33">
        <f>SUM(G45:G46)</f>
        <v>192.39999999999998</v>
      </c>
      <c r="H44" s="33">
        <f>SUM(H45:H46)</f>
        <v>192.39999999999998</v>
      </c>
    </row>
    <row r="45" spans="1:8" ht="31.5">
      <c r="A45" s="30" t="s">
        <v>54</v>
      </c>
      <c r="B45" s="5"/>
      <c r="C45" s="5" t="s">
        <v>36</v>
      </c>
      <c r="D45" s="5" t="s">
        <v>103</v>
      </c>
      <c r="E45" s="5" t="s">
        <v>116</v>
      </c>
      <c r="F45" s="5" t="s">
        <v>100</v>
      </c>
      <c r="G45" s="33">
        <v>189.7</v>
      </c>
      <c r="H45" s="33">
        <v>189.7</v>
      </c>
    </row>
    <row r="46" spans="1:8" ht="15.75">
      <c r="A46" s="30" t="s">
        <v>24</v>
      </c>
      <c r="B46" s="5"/>
      <c r="C46" s="5" t="s">
        <v>36</v>
      </c>
      <c r="D46" s="5" t="s">
        <v>103</v>
      </c>
      <c r="E46" s="5" t="s">
        <v>116</v>
      </c>
      <c r="F46" s="5" t="s">
        <v>105</v>
      </c>
      <c r="G46" s="33">
        <v>2.7</v>
      </c>
      <c r="H46" s="33">
        <v>2.7</v>
      </c>
    </row>
    <row r="47" spans="1:8" ht="31.5">
      <c r="A47" s="30" t="s">
        <v>106</v>
      </c>
      <c r="B47" s="5"/>
      <c r="C47" s="5" t="s">
        <v>36</v>
      </c>
      <c r="D47" s="5" t="s">
        <v>103</v>
      </c>
      <c r="E47" s="5" t="s">
        <v>117</v>
      </c>
      <c r="F47" s="5"/>
      <c r="G47" s="33">
        <f>SUM(G48)</f>
        <v>179.89999999999998</v>
      </c>
      <c r="H47" s="33">
        <f>SUM(H48)</f>
        <v>179.89999999999998</v>
      </c>
    </row>
    <row r="48" spans="1:8" ht="31.5">
      <c r="A48" s="30" t="s">
        <v>54</v>
      </c>
      <c r="B48" s="5"/>
      <c r="C48" s="5" t="s">
        <v>36</v>
      </c>
      <c r="D48" s="5" t="s">
        <v>103</v>
      </c>
      <c r="E48" s="5" t="s">
        <v>117</v>
      </c>
      <c r="F48" s="5" t="s">
        <v>100</v>
      </c>
      <c r="G48" s="6">
        <f>379.9-200</f>
        <v>179.89999999999998</v>
      </c>
      <c r="H48" s="6">
        <f>379.9-200</f>
        <v>179.89999999999998</v>
      </c>
    </row>
    <row r="49" spans="1:8" ht="31.5">
      <c r="A49" s="31" t="s">
        <v>107</v>
      </c>
      <c r="B49" s="5"/>
      <c r="C49" s="5" t="s">
        <v>36</v>
      </c>
      <c r="D49" s="5" t="s">
        <v>103</v>
      </c>
      <c r="E49" s="5" t="s">
        <v>118</v>
      </c>
      <c r="F49" s="5"/>
      <c r="G49" s="6">
        <f>SUM(G50:G51)</f>
        <v>427.2</v>
      </c>
      <c r="H49" s="6">
        <f>SUM(H50:H51)</f>
        <v>427.2</v>
      </c>
    </row>
    <row r="50" spans="1:8" ht="31.5">
      <c r="A50" s="30" t="s">
        <v>54</v>
      </c>
      <c r="B50" s="5"/>
      <c r="C50" s="5" t="s">
        <v>36</v>
      </c>
      <c r="D50" s="5" t="s">
        <v>103</v>
      </c>
      <c r="E50" s="5" t="s">
        <v>118</v>
      </c>
      <c r="F50" s="5" t="s">
        <v>100</v>
      </c>
      <c r="G50" s="6">
        <f>914-500</f>
        <v>414</v>
      </c>
      <c r="H50" s="6">
        <f>914-500</f>
        <v>414</v>
      </c>
    </row>
    <row r="51" spans="1:8" ht="15.75">
      <c r="A51" s="30" t="s">
        <v>24</v>
      </c>
      <c r="B51" s="5"/>
      <c r="C51" s="5" t="s">
        <v>36</v>
      </c>
      <c r="D51" s="5" t="s">
        <v>103</v>
      </c>
      <c r="E51" s="5" t="s">
        <v>118</v>
      </c>
      <c r="F51" s="5" t="s">
        <v>105</v>
      </c>
      <c r="G51" s="6">
        <v>13.2</v>
      </c>
      <c r="H51" s="6">
        <v>13.2</v>
      </c>
    </row>
    <row r="52" spans="1:8" s="29" customFormat="1" ht="15.75">
      <c r="A52" s="34" t="s">
        <v>227</v>
      </c>
      <c r="B52" s="27">
        <v>283</v>
      </c>
      <c r="C52" s="35"/>
      <c r="D52" s="35"/>
      <c r="E52" s="35"/>
      <c r="F52" s="35"/>
      <c r="G52" s="36">
        <f>SUM(G53+G130+G161+G253+G273)+G199+G268+G299</f>
        <v>474284.19999999995</v>
      </c>
      <c r="H52" s="36">
        <f>SUM(H53+H130+H161+H253+H273)+H199+H268+H299</f>
        <v>473816.79999999993</v>
      </c>
    </row>
    <row r="53" spans="1:8" ht="15.75">
      <c r="A53" s="37" t="s">
        <v>95</v>
      </c>
      <c r="B53" s="24"/>
      <c r="C53" s="38" t="s">
        <v>36</v>
      </c>
      <c r="D53" s="38"/>
      <c r="E53" s="38"/>
      <c r="F53" s="23"/>
      <c r="G53" s="33">
        <f>SUM(G54+G59)+G85+G90</f>
        <v>140031.9</v>
      </c>
      <c r="H53" s="33">
        <f>SUM(H54+H59)+H85+H90</f>
        <v>139564.5</v>
      </c>
    </row>
    <row r="54" spans="1:10" ht="31.5">
      <c r="A54" s="37" t="s">
        <v>188</v>
      </c>
      <c r="B54" s="24"/>
      <c r="C54" s="38" t="s">
        <v>36</v>
      </c>
      <c r="D54" s="38" t="s">
        <v>46</v>
      </c>
      <c r="E54" s="38"/>
      <c r="F54" s="23"/>
      <c r="G54" s="33">
        <f aca="true" t="shared" si="0" ref="G54:H57">SUM(G55)</f>
        <v>1618.2</v>
      </c>
      <c r="H54" s="33">
        <f t="shared" si="0"/>
        <v>1618.2</v>
      </c>
      <c r="I54" s="39"/>
      <c r="J54" s="39"/>
    </row>
    <row r="55" spans="1:8" ht="31.5">
      <c r="A55" s="40" t="s">
        <v>228</v>
      </c>
      <c r="B55" s="41"/>
      <c r="C55" s="38" t="s">
        <v>36</v>
      </c>
      <c r="D55" s="38" t="s">
        <v>46</v>
      </c>
      <c r="E55" s="23" t="s">
        <v>229</v>
      </c>
      <c r="F55" s="23"/>
      <c r="G55" s="33">
        <f t="shared" si="0"/>
        <v>1618.2</v>
      </c>
      <c r="H55" s="33">
        <f t="shared" si="0"/>
        <v>1618.2</v>
      </c>
    </row>
    <row r="56" spans="1:8" ht="47.25">
      <c r="A56" s="37" t="s">
        <v>82</v>
      </c>
      <c r="B56" s="24"/>
      <c r="C56" s="38" t="s">
        <v>36</v>
      </c>
      <c r="D56" s="38" t="s">
        <v>46</v>
      </c>
      <c r="E56" s="38" t="s">
        <v>230</v>
      </c>
      <c r="F56" s="38"/>
      <c r="G56" s="33">
        <f t="shared" si="0"/>
        <v>1618.2</v>
      </c>
      <c r="H56" s="33">
        <f t="shared" si="0"/>
        <v>1618.2</v>
      </c>
    </row>
    <row r="57" spans="1:8" ht="15.75">
      <c r="A57" s="37" t="s">
        <v>231</v>
      </c>
      <c r="B57" s="24"/>
      <c r="C57" s="38" t="s">
        <v>36</v>
      </c>
      <c r="D57" s="38" t="s">
        <v>46</v>
      </c>
      <c r="E57" s="38" t="s">
        <v>232</v>
      </c>
      <c r="F57" s="38"/>
      <c r="G57" s="33">
        <f t="shared" si="0"/>
        <v>1618.2</v>
      </c>
      <c r="H57" s="33">
        <f t="shared" si="0"/>
        <v>1618.2</v>
      </c>
    </row>
    <row r="58" spans="1:8" ht="63">
      <c r="A58" s="32" t="s">
        <v>53</v>
      </c>
      <c r="B58" s="24"/>
      <c r="C58" s="38" t="s">
        <v>36</v>
      </c>
      <c r="D58" s="38" t="s">
        <v>46</v>
      </c>
      <c r="E58" s="38" t="s">
        <v>232</v>
      </c>
      <c r="F58" s="38" t="s">
        <v>98</v>
      </c>
      <c r="G58" s="33">
        <v>1618.2</v>
      </c>
      <c r="H58" s="33">
        <v>1618.2</v>
      </c>
    </row>
    <row r="59" spans="1:8" ht="47.25">
      <c r="A59" s="37" t="s">
        <v>307</v>
      </c>
      <c r="B59" s="24"/>
      <c r="C59" s="38" t="s">
        <v>36</v>
      </c>
      <c r="D59" s="38" t="s">
        <v>15</v>
      </c>
      <c r="E59" s="23"/>
      <c r="F59" s="23"/>
      <c r="G59" s="33">
        <f>SUM(G71)+G60+G66+G77</f>
        <v>99750.8</v>
      </c>
      <c r="H59" s="33">
        <f>SUM(H71)+H60+H66+H77</f>
        <v>99750.8</v>
      </c>
    </row>
    <row r="60" spans="1:8" ht="31.5">
      <c r="A60" s="37" t="s">
        <v>636</v>
      </c>
      <c r="B60" s="24"/>
      <c r="C60" s="38" t="s">
        <v>36</v>
      </c>
      <c r="D60" s="38" t="s">
        <v>15</v>
      </c>
      <c r="E60" s="23" t="s">
        <v>233</v>
      </c>
      <c r="F60" s="23"/>
      <c r="G60" s="33">
        <f aca="true" t="shared" si="1" ref="G60:H62">SUM(G61)</f>
        <v>1358.3</v>
      </c>
      <c r="H60" s="33">
        <f t="shared" si="1"/>
        <v>1358.3</v>
      </c>
    </row>
    <row r="61" spans="1:8" ht="94.5">
      <c r="A61" s="40" t="s">
        <v>234</v>
      </c>
      <c r="B61" s="41"/>
      <c r="C61" s="38" t="s">
        <v>36</v>
      </c>
      <c r="D61" s="38" t="s">
        <v>15</v>
      </c>
      <c r="E61" s="38" t="s">
        <v>235</v>
      </c>
      <c r="F61" s="23"/>
      <c r="G61" s="33">
        <f t="shared" si="1"/>
        <v>1358.3</v>
      </c>
      <c r="H61" s="33">
        <f t="shared" si="1"/>
        <v>1358.3</v>
      </c>
    </row>
    <row r="62" spans="1:8" ht="47.25">
      <c r="A62" s="37" t="s">
        <v>82</v>
      </c>
      <c r="B62" s="24"/>
      <c r="C62" s="38" t="s">
        <v>36</v>
      </c>
      <c r="D62" s="38" t="s">
        <v>15</v>
      </c>
      <c r="E62" s="38" t="s">
        <v>236</v>
      </c>
      <c r="F62" s="23"/>
      <c r="G62" s="33">
        <f t="shared" si="1"/>
        <v>1358.3</v>
      </c>
      <c r="H62" s="33">
        <f t="shared" si="1"/>
        <v>1358.3</v>
      </c>
    </row>
    <row r="63" spans="1:8" ht="31.5">
      <c r="A63" s="37" t="s">
        <v>237</v>
      </c>
      <c r="B63" s="24"/>
      <c r="C63" s="38" t="s">
        <v>36</v>
      </c>
      <c r="D63" s="38" t="s">
        <v>15</v>
      </c>
      <c r="E63" s="38" t="s">
        <v>238</v>
      </c>
      <c r="F63" s="23"/>
      <c r="G63" s="33">
        <f>SUM(G64:G65)</f>
        <v>1358.3</v>
      </c>
      <c r="H63" s="33">
        <f>SUM(H64:H65)</f>
        <v>1358.3</v>
      </c>
    </row>
    <row r="64" spans="1:8" ht="63">
      <c r="A64" s="32" t="s">
        <v>53</v>
      </c>
      <c r="B64" s="24"/>
      <c r="C64" s="38" t="s">
        <v>36</v>
      </c>
      <c r="D64" s="38" t="s">
        <v>15</v>
      </c>
      <c r="E64" s="38" t="s">
        <v>238</v>
      </c>
      <c r="F64" s="38" t="s">
        <v>98</v>
      </c>
      <c r="G64" s="33">
        <v>1334.7</v>
      </c>
      <c r="H64" s="33">
        <v>1334.7</v>
      </c>
    </row>
    <row r="65" spans="1:8" ht="31.5">
      <c r="A65" s="30" t="s">
        <v>54</v>
      </c>
      <c r="B65" s="24"/>
      <c r="C65" s="38" t="s">
        <v>36</v>
      </c>
      <c r="D65" s="38" t="s">
        <v>15</v>
      </c>
      <c r="E65" s="38" t="s">
        <v>238</v>
      </c>
      <c r="F65" s="38" t="s">
        <v>100</v>
      </c>
      <c r="G65" s="33">
        <v>23.6</v>
      </c>
      <c r="H65" s="33">
        <v>23.6</v>
      </c>
    </row>
    <row r="66" spans="1:9" ht="31.5">
      <c r="A66" s="37" t="s">
        <v>507</v>
      </c>
      <c r="B66" s="42"/>
      <c r="C66" s="38" t="s">
        <v>36</v>
      </c>
      <c r="D66" s="38" t="s">
        <v>15</v>
      </c>
      <c r="E66" s="38" t="s">
        <v>246</v>
      </c>
      <c r="F66" s="23"/>
      <c r="G66" s="33">
        <f>SUM(G67)</f>
        <v>357.70000000000005</v>
      </c>
      <c r="H66" s="33">
        <f>SUM(H67)</f>
        <v>357.70000000000005</v>
      </c>
      <c r="I66" s="1"/>
    </row>
    <row r="67" spans="1:9" ht="94.5">
      <c r="A67" s="40" t="s">
        <v>234</v>
      </c>
      <c r="B67" s="42"/>
      <c r="C67" s="38" t="s">
        <v>36</v>
      </c>
      <c r="D67" s="38" t="s">
        <v>15</v>
      </c>
      <c r="E67" s="23" t="s">
        <v>516</v>
      </c>
      <c r="F67" s="23"/>
      <c r="G67" s="33">
        <f>SUM(G68)</f>
        <v>357.70000000000005</v>
      </c>
      <c r="H67" s="33">
        <f>SUM(H68)</f>
        <v>357.70000000000005</v>
      </c>
      <c r="I67" s="2"/>
    </row>
    <row r="68" spans="1:9" ht="31.5">
      <c r="A68" s="37" t="s">
        <v>243</v>
      </c>
      <c r="B68" s="42"/>
      <c r="C68" s="38" t="s">
        <v>36</v>
      </c>
      <c r="D68" s="38" t="s">
        <v>15</v>
      </c>
      <c r="E68" s="23" t="s">
        <v>517</v>
      </c>
      <c r="F68" s="23"/>
      <c r="G68" s="33">
        <f>SUM(G69:G70)</f>
        <v>357.70000000000005</v>
      </c>
      <c r="H68" s="33">
        <f>SUM(H69:H70)</f>
        <v>357.70000000000005</v>
      </c>
      <c r="I68" s="2"/>
    </row>
    <row r="69" spans="1:9" ht="63">
      <c r="A69" s="32" t="s">
        <v>53</v>
      </c>
      <c r="B69" s="42"/>
      <c r="C69" s="38" t="s">
        <v>36</v>
      </c>
      <c r="D69" s="38" t="s">
        <v>15</v>
      </c>
      <c r="E69" s="23" t="s">
        <v>517</v>
      </c>
      <c r="F69" s="23">
        <v>100</v>
      </c>
      <c r="G69" s="33">
        <v>288.8</v>
      </c>
      <c r="H69" s="33">
        <v>288.8</v>
      </c>
      <c r="I69" s="2"/>
    </row>
    <row r="70" spans="1:9" ht="31.5">
      <c r="A70" s="30" t="s">
        <v>54</v>
      </c>
      <c r="B70" s="42"/>
      <c r="C70" s="38" t="s">
        <v>36</v>
      </c>
      <c r="D70" s="38" t="s">
        <v>15</v>
      </c>
      <c r="E70" s="23" t="s">
        <v>517</v>
      </c>
      <c r="F70" s="38" t="s">
        <v>100</v>
      </c>
      <c r="G70" s="33">
        <v>68.9</v>
      </c>
      <c r="H70" s="33">
        <v>68.9</v>
      </c>
      <c r="I70" s="2"/>
    </row>
    <row r="71" spans="1:8" ht="31.5">
      <c r="A71" s="40" t="s">
        <v>228</v>
      </c>
      <c r="B71" s="41"/>
      <c r="C71" s="38" t="s">
        <v>36</v>
      </c>
      <c r="D71" s="38" t="s">
        <v>15</v>
      </c>
      <c r="E71" s="23" t="s">
        <v>229</v>
      </c>
      <c r="F71" s="23"/>
      <c r="G71" s="33">
        <f>SUM(G72)</f>
        <v>97941</v>
      </c>
      <c r="H71" s="33">
        <f>SUM(H72)</f>
        <v>97941</v>
      </c>
    </row>
    <row r="72" spans="1:8" ht="47.25">
      <c r="A72" s="37" t="s">
        <v>82</v>
      </c>
      <c r="B72" s="24"/>
      <c r="C72" s="38" t="s">
        <v>36</v>
      </c>
      <c r="D72" s="38" t="s">
        <v>15</v>
      </c>
      <c r="E72" s="38" t="s">
        <v>230</v>
      </c>
      <c r="F72" s="38"/>
      <c r="G72" s="33">
        <f>SUM(G73)</f>
        <v>97941</v>
      </c>
      <c r="H72" s="33">
        <f>SUM(H73)</f>
        <v>97941</v>
      </c>
    </row>
    <row r="73" spans="1:8" ht="15.75">
      <c r="A73" s="37" t="s">
        <v>84</v>
      </c>
      <c r="B73" s="24"/>
      <c r="C73" s="38" t="s">
        <v>36</v>
      </c>
      <c r="D73" s="38" t="s">
        <v>15</v>
      </c>
      <c r="E73" s="38" t="s">
        <v>239</v>
      </c>
      <c r="F73" s="38"/>
      <c r="G73" s="33">
        <f>SUM(G74:G76)</f>
        <v>97941</v>
      </c>
      <c r="H73" s="33">
        <f>SUM(H74:H76)</f>
        <v>97941</v>
      </c>
    </row>
    <row r="74" spans="1:8" ht="63">
      <c r="A74" s="32" t="s">
        <v>53</v>
      </c>
      <c r="B74" s="24"/>
      <c r="C74" s="38" t="s">
        <v>36</v>
      </c>
      <c r="D74" s="38" t="s">
        <v>15</v>
      </c>
      <c r="E74" s="38" t="s">
        <v>239</v>
      </c>
      <c r="F74" s="38" t="s">
        <v>98</v>
      </c>
      <c r="G74" s="33">
        <v>97846.9</v>
      </c>
      <c r="H74" s="33">
        <v>97846.9</v>
      </c>
    </row>
    <row r="75" spans="1:8" ht="31.5">
      <c r="A75" s="30" t="s">
        <v>54</v>
      </c>
      <c r="B75" s="24"/>
      <c r="C75" s="38" t="s">
        <v>36</v>
      </c>
      <c r="D75" s="38" t="s">
        <v>15</v>
      </c>
      <c r="E75" s="38" t="s">
        <v>239</v>
      </c>
      <c r="F75" s="38" t="s">
        <v>100</v>
      </c>
      <c r="G75" s="33">
        <v>94.1</v>
      </c>
      <c r="H75" s="33">
        <v>94.1</v>
      </c>
    </row>
    <row r="76" spans="1:8" ht="15.75">
      <c r="A76" s="37" t="s">
        <v>44</v>
      </c>
      <c r="B76" s="24"/>
      <c r="C76" s="38" t="s">
        <v>36</v>
      </c>
      <c r="D76" s="38" t="s">
        <v>15</v>
      </c>
      <c r="E76" s="38" t="s">
        <v>239</v>
      </c>
      <c r="F76" s="38" t="s">
        <v>108</v>
      </c>
      <c r="G76" s="33">
        <v>0</v>
      </c>
      <c r="H76" s="33">
        <v>0</v>
      </c>
    </row>
    <row r="77" spans="1:8" ht="15.75">
      <c r="A77" s="37" t="s">
        <v>205</v>
      </c>
      <c r="B77" s="24"/>
      <c r="C77" s="38" t="s">
        <v>36</v>
      </c>
      <c r="D77" s="38" t="s">
        <v>15</v>
      </c>
      <c r="E77" s="38" t="s">
        <v>206</v>
      </c>
      <c r="F77" s="38"/>
      <c r="G77" s="33">
        <f>SUM(G78)</f>
        <v>93.8</v>
      </c>
      <c r="H77" s="33">
        <f>SUM(H78)</f>
        <v>93.8</v>
      </c>
    </row>
    <row r="78" spans="1:8" ht="94.5">
      <c r="A78" s="40" t="s">
        <v>234</v>
      </c>
      <c r="B78" s="41"/>
      <c r="C78" s="38" t="s">
        <v>36</v>
      </c>
      <c r="D78" s="38" t="s">
        <v>15</v>
      </c>
      <c r="E78" s="38" t="s">
        <v>240</v>
      </c>
      <c r="F78" s="38"/>
      <c r="G78" s="33">
        <f>SUM(G79+G82)</f>
        <v>93.8</v>
      </c>
      <c r="H78" s="33">
        <f>SUM(H79+H82)</f>
        <v>93.8</v>
      </c>
    </row>
    <row r="79" spans="1:8" ht="47.25">
      <c r="A79" s="37" t="s">
        <v>241</v>
      </c>
      <c r="B79" s="24"/>
      <c r="C79" s="38" t="s">
        <v>36</v>
      </c>
      <c r="D79" s="38" t="s">
        <v>15</v>
      </c>
      <c r="E79" s="38" t="s">
        <v>242</v>
      </c>
      <c r="F79" s="23"/>
      <c r="G79" s="33">
        <f>SUM(G80:G81)</f>
        <v>93.8</v>
      </c>
      <c r="H79" s="33">
        <f>SUM(H80:H81)</f>
        <v>93.8</v>
      </c>
    </row>
    <row r="80" spans="1:8" ht="63">
      <c r="A80" s="32" t="s">
        <v>53</v>
      </c>
      <c r="B80" s="24"/>
      <c r="C80" s="38" t="s">
        <v>36</v>
      </c>
      <c r="D80" s="38" t="s">
        <v>15</v>
      </c>
      <c r="E80" s="38" t="s">
        <v>242</v>
      </c>
      <c r="F80" s="38" t="s">
        <v>98</v>
      </c>
      <c r="G80" s="33">
        <v>72.3</v>
      </c>
      <c r="H80" s="33">
        <v>72.3</v>
      </c>
    </row>
    <row r="81" spans="1:8" ht="31.5">
      <c r="A81" s="30" t="s">
        <v>54</v>
      </c>
      <c r="B81" s="24"/>
      <c r="C81" s="38" t="s">
        <v>36</v>
      </c>
      <c r="D81" s="38" t="s">
        <v>15</v>
      </c>
      <c r="E81" s="38" t="s">
        <v>242</v>
      </c>
      <c r="F81" s="38" t="s">
        <v>100</v>
      </c>
      <c r="G81" s="33">
        <v>21.5</v>
      </c>
      <c r="H81" s="33">
        <v>21.5</v>
      </c>
    </row>
    <row r="82" spans="1:9" ht="47.25" hidden="1">
      <c r="A82" s="37" t="s">
        <v>518</v>
      </c>
      <c r="B82" s="43"/>
      <c r="C82" s="38" t="s">
        <v>36</v>
      </c>
      <c r="D82" s="38" t="s">
        <v>15</v>
      </c>
      <c r="E82" s="38" t="s">
        <v>519</v>
      </c>
      <c r="F82" s="23"/>
      <c r="G82" s="33">
        <f>SUM(G83:G84)</f>
        <v>0</v>
      </c>
      <c r="H82" s="33">
        <f>SUM(H83:H84)</f>
        <v>0</v>
      </c>
      <c r="I82" s="3"/>
    </row>
    <row r="83" spans="1:9" ht="31.5" hidden="1">
      <c r="A83" s="37" t="s">
        <v>97</v>
      </c>
      <c r="B83" s="43"/>
      <c r="C83" s="38" t="s">
        <v>36</v>
      </c>
      <c r="D83" s="38" t="s">
        <v>15</v>
      </c>
      <c r="E83" s="38" t="s">
        <v>519</v>
      </c>
      <c r="F83" s="38" t="s">
        <v>98</v>
      </c>
      <c r="G83" s="33"/>
      <c r="H83" s="33"/>
      <c r="I83" s="2"/>
    </row>
    <row r="84" spans="1:9" ht="15.75" hidden="1">
      <c r="A84" s="37" t="s">
        <v>99</v>
      </c>
      <c r="B84" s="43"/>
      <c r="C84" s="38" t="s">
        <v>36</v>
      </c>
      <c r="D84" s="38" t="s">
        <v>15</v>
      </c>
      <c r="E84" s="38" t="s">
        <v>519</v>
      </c>
      <c r="F84" s="38" t="s">
        <v>100</v>
      </c>
      <c r="G84" s="33"/>
      <c r="H84" s="33"/>
      <c r="I84" s="2"/>
    </row>
    <row r="85" spans="1:8" ht="15.75" hidden="1">
      <c r="A85" s="37" t="s">
        <v>189</v>
      </c>
      <c r="B85" s="24"/>
      <c r="C85" s="38" t="s">
        <v>36</v>
      </c>
      <c r="D85" s="38" t="s">
        <v>190</v>
      </c>
      <c r="E85" s="38"/>
      <c r="F85" s="38"/>
      <c r="G85" s="33">
        <f aca="true" t="shared" si="2" ref="G85:H88">SUM(G86)</f>
        <v>0</v>
      </c>
      <c r="H85" s="33">
        <f t="shared" si="2"/>
        <v>0</v>
      </c>
    </row>
    <row r="86" spans="1:8" ht="15.75" hidden="1">
      <c r="A86" s="37" t="s">
        <v>212</v>
      </c>
      <c r="B86" s="24"/>
      <c r="C86" s="38" t="s">
        <v>36</v>
      </c>
      <c r="D86" s="38" t="s">
        <v>190</v>
      </c>
      <c r="E86" s="38" t="s">
        <v>206</v>
      </c>
      <c r="F86" s="38"/>
      <c r="G86" s="33">
        <f t="shared" si="2"/>
        <v>0</v>
      </c>
      <c r="H86" s="33">
        <f t="shared" si="2"/>
        <v>0</v>
      </c>
    </row>
    <row r="87" spans="1:8" ht="94.5" hidden="1">
      <c r="A87" s="40" t="s">
        <v>234</v>
      </c>
      <c r="B87" s="41"/>
      <c r="C87" s="38" t="s">
        <v>36</v>
      </c>
      <c r="D87" s="38" t="s">
        <v>190</v>
      </c>
      <c r="E87" s="38" t="s">
        <v>240</v>
      </c>
      <c r="F87" s="38"/>
      <c r="G87" s="33">
        <f t="shared" si="2"/>
        <v>0</v>
      </c>
      <c r="H87" s="33">
        <f t="shared" si="2"/>
        <v>0</v>
      </c>
    </row>
    <row r="88" spans="1:8" ht="47.25" hidden="1">
      <c r="A88" s="37" t="s">
        <v>244</v>
      </c>
      <c r="B88" s="24"/>
      <c r="C88" s="38" t="s">
        <v>36</v>
      </c>
      <c r="D88" s="38" t="s">
        <v>190</v>
      </c>
      <c r="E88" s="38" t="s">
        <v>245</v>
      </c>
      <c r="F88" s="38"/>
      <c r="G88" s="33">
        <f t="shared" si="2"/>
        <v>0</v>
      </c>
      <c r="H88" s="33">
        <f t="shared" si="2"/>
        <v>0</v>
      </c>
    </row>
    <row r="89" spans="1:8" ht="15.75" hidden="1">
      <c r="A89" s="37" t="s">
        <v>99</v>
      </c>
      <c r="B89" s="24"/>
      <c r="C89" s="38" t="s">
        <v>36</v>
      </c>
      <c r="D89" s="38" t="s">
        <v>190</v>
      </c>
      <c r="E89" s="38" t="s">
        <v>245</v>
      </c>
      <c r="F89" s="38" t="s">
        <v>100</v>
      </c>
      <c r="G89" s="33"/>
      <c r="H89" s="33"/>
    </row>
    <row r="90" spans="1:8" ht="15.75">
      <c r="A90" s="37" t="s">
        <v>102</v>
      </c>
      <c r="B90" s="24"/>
      <c r="C90" s="38" t="s">
        <v>36</v>
      </c>
      <c r="D90" s="38" t="s">
        <v>103</v>
      </c>
      <c r="E90" s="38"/>
      <c r="F90" s="23"/>
      <c r="G90" s="33">
        <f>SUM(G91+G93+G96+G106+G117+G119+G122+G124)</f>
        <v>38662.9</v>
      </c>
      <c r="H90" s="33">
        <f>SUM(H91+H93+H96+H106+H117+H119+H122+H124)</f>
        <v>38195.5</v>
      </c>
    </row>
    <row r="91" spans="1:8" ht="31.5" hidden="1">
      <c r="A91" s="37" t="s">
        <v>508</v>
      </c>
      <c r="B91" s="24"/>
      <c r="C91" s="38" t="s">
        <v>36</v>
      </c>
      <c r="D91" s="38" t="s">
        <v>103</v>
      </c>
      <c r="E91" s="38" t="s">
        <v>246</v>
      </c>
      <c r="F91" s="23"/>
      <c r="G91" s="33">
        <f>SUM(G92)</f>
        <v>0</v>
      </c>
      <c r="H91" s="33">
        <f>SUM(H92)</f>
        <v>0</v>
      </c>
    </row>
    <row r="92" spans="1:8" ht="15.75" hidden="1">
      <c r="A92" s="37" t="s">
        <v>99</v>
      </c>
      <c r="B92" s="24"/>
      <c r="C92" s="38" t="s">
        <v>36</v>
      </c>
      <c r="D92" s="38" t="s">
        <v>103</v>
      </c>
      <c r="E92" s="23" t="s">
        <v>246</v>
      </c>
      <c r="F92" s="23">
        <v>200</v>
      </c>
      <c r="G92" s="33"/>
      <c r="H92" s="33"/>
    </row>
    <row r="93" spans="1:8" ht="31.5">
      <c r="A93" s="37" t="s">
        <v>247</v>
      </c>
      <c r="B93" s="24"/>
      <c r="C93" s="38" t="s">
        <v>36</v>
      </c>
      <c r="D93" s="38" t="s">
        <v>103</v>
      </c>
      <c r="E93" s="38" t="s">
        <v>248</v>
      </c>
      <c r="F93" s="23"/>
      <c r="G93" s="33">
        <f>SUM(G94:G95)</f>
        <v>100</v>
      </c>
      <c r="H93" s="33">
        <f>SUM(H94:H95)</f>
        <v>100</v>
      </c>
    </row>
    <row r="94" spans="1:8" ht="31.5">
      <c r="A94" s="30" t="s">
        <v>54</v>
      </c>
      <c r="B94" s="24"/>
      <c r="C94" s="38" t="s">
        <v>36</v>
      </c>
      <c r="D94" s="38" t="s">
        <v>103</v>
      </c>
      <c r="E94" s="23" t="s">
        <v>248</v>
      </c>
      <c r="F94" s="23">
        <v>200</v>
      </c>
      <c r="G94" s="33">
        <v>100</v>
      </c>
      <c r="H94" s="33">
        <v>100</v>
      </c>
    </row>
    <row r="95" spans="1:8" ht="15.75" hidden="1">
      <c r="A95" s="37" t="s">
        <v>24</v>
      </c>
      <c r="B95" s="24"/>
      <c r="C95" s="38" t="s">
        <v>36</v>
      </c>
      <c r="D95" s="38" t="s">
        <v>103</v>
      </c>
      <c r="E95" s="23" t="s">
        <v>248</v>
      </c>
      <c r="F95" s="23">
        <v>800</v>
      </c>
      <c r="G95" s="33"/>
      <c r="H95" s="33"/>
    </row>
    <row r="96" spans="1:8" ht="31.5">
      <c r="A96" s="40" t="s">
        <v>228</v>
      </c>
      <c r="B96" s="41"/>
      <c r="C96" s="38" t="s">
        <v>36</v>
      </c>
      <c r="D96" s="38" t="s">
        <v>103</v>
      </c>
      <c r="E96" s="23" t="s">
        <v>229</v>
      </c>
      <c r="F96" s="23"/>
      <c r="G96" s="33">
        <f>SUM(G97)</f>
        <v>29513.800000000003</v>
      </c>
      <c r="H96" s="33">
        <f>SUM(H97)</f>
        <v>29513.800000000003</v>
      </c>
    </row>
    <row r="97" spans="1:8" ht="47.25">
      <c r="A97" s="37" t="s">
        <v>82</v>
      </c>
      <c r="B97" s="24"/>
      <c r="C97" s="38" t="s">
        <v>36</v>
      </c>
      <c r="D97" s="38" t="s">
        <v>103</v>
      </c>
      <c r="E97" s="38" t="s">
        <v>230</v>
      </c>
      <c r="F97" s="23"/>
      <c r="G97" s="33">
        <f>SUM(G98+G101+G103)</f>
        <v>29513.800000000003</v>
      </c>
      <c r="H97" s="33">
        <f>SUM(H98+H101+H103)</f>
        <v>29513.800000000003</v>
      </c>
    </row>
    <row r="98" spans="1:8" ht="15.75">
      <c r="A98" s="37" t="s">
        <v>104</v>
      </c>
      <c r="B98" s="24"/>
      <c r="C98" s="38" t="s">
        <v>36</v>
      </c>
      <c r="D98" s="38" t="s">
        <v>103</v>
      </c>
      <c r="E98" s="23" t="s">
        <v>249</v>
      </c>
      <c r="F98" s="23"/>
      <c r="G98" s="33">
        <f>SUM(G99:G100)</f>
        <v>3792.6</v>
      </c>
      <c r="H98" s="33">
        <f>SUM(H99:H100)</f>
        <v>3792.6</v>
      </c>
    </row>
    <row r="99" spans="1:8" ht="31.5">
      <c r="A99" s="30" t="s">
        <v>54</v>
      </c>
      <c r="B99" s="24"/>
      <c r="C99" s="38" t="s">
        <v>36</v>
      </c>
      <c r="D99" s="38" t="s">
        <v>103</v>
      </c>
      <c r="E99" s="23" t="s">
        <v>249</v>
      </c>
      <c r="F99" s="23">
        <v>200</v>
      </c>
      <c r="G99" s="33">
        <v>3723</v>
      </c>
      <c r="H99" s="33">
        <v>3723</v>
      </c>
    </row>
    <row r="100" spans="1:8" ht="15.75">
      <c r="A100" s="37" t="s">
        <v>24</v>
      </c>
      <c r="B100" s="24"/>
      <c r="C100" s="38" t="s">
        <v>36</v>
      </c>
      <c r="D100" s="38" t="s">
        <v>103</v>
      </c>
      <c r="E100" s="23" t="s">
        <v>249</v>
      </c>
      <c r="F100" s="23">
        <v>800</v>
      </c>
      <c r="G100" s="33">
        <v>69.6</v>
      </c>
      <c r="H100" s="33">
        <v>69.6</v>
      </c>
    </row>
    <row r="101" spans="1:8" ht="31.5">
      <c r="A101" s="37" t="s">
        <v>106</v>
      </c>
      <c r="B101" s="24"/>
      <c r="C101" s="38" t="s">
        <v>36</v>
      </c>
      <c r="D101" s="38" t="s">
        <v>103</v>
      </c>
      <c r="E101" s="23" t="s">
        <v>250</v>
      </c>
      <c r="F101" s="23"/>
      <c r="G101" s="33">
        <f>SUM(G102)</f>
        <v>10187.5</v>
      </c>
      <c r="H101" s="33">
        <f>SUM(H102)</f>
        <v>10187.5</v>
      </c>
    </row>
    <row r="102" spans="1:8" ht="31.5">
      <c r="A102" s="30" t="s">
        <v>54</v>
      </c>
      <c r="B102" s="24"/>
      <c r="C102" s="38" t="s">
        <v>36</v>
      </c>
      <c r="D102" s="38" t="s">
        <v>103</v>
      </c>
      <c r="E102" s="23" t="s">
        <v>250</v>
      </c>
      <c r="F102" s="23">
        <v>200</v>
      </c>
      <c r="G102" s="33">
        <v>10187.5</v>
      </c>
      <c r="H102" s="33">
        <v>10187.5</v>
      </c>
    </row>
    <row r="103" spans="1:8" ht="31.5">
      <c r="A103" s="37" t="s">
        <v>107</v>
      </c>
      <c r="B103" s="24"/>
      <c r="C103" s="38" t="s">
        <v>36</v>
      </c>
      <c r="D103" s="38" t="s">
        <v>103</v>
      </c>
      <c r="E103" s="23" t="s">
        <v>251</v>
      </c>
      <c r="F103" s="23"/>
      <c r="G103" s="33">
        <f>SUM(G104:G105)</f>
        <v>15533.7</v>
      </c>
      <c r="H103" s="33">
        <f>SUM(H104:H105)</f>
        <v>15533.7</v>
      </c>
    </row>
    <row r="104" spans="1:8" ht="31.5">
      <c r="A104" s="30" t="s">
        <v>54</v>
      </c>
      <c r="B104" s="24"/>
      <c r="C104" s="38" t="s">
        <v>36</v>
      </c>
      <c r="D104" s="38" t="s">
        <v>103</v>
      </c>
      <c r="E104" s="23" t="s">
        <v>251</v>
      </c>
      <c r="F104" s="23">
        <v>200</v>
      </c>
      <c r="G104" s="33">
        <v>11365.7</v>
      </c>
      <c r="H104" s="33">
        <v>11365.7</v>
      </c>
    </row>
    <row r="105" spans="1:8" ht="15.75">
      <c r="A105" s="37" t="s">
        <v>24</v>
      </c>
      <c r="B105" s="24"/>
      <c r="C105" s="38" t="s">
        <v>36</v>
      </c>
      <c r="D105" s="38" t="s">
        <v>103</v>
      </c>
      <c r="E105" s="23" t="s">
        <v>251</v>
      </c>
      <c r="F105" s="23">
        <v>800</v>
      </c>
      <c r="G105" s="33">
        <v>4168</v>
      </c>
      <c r="H105" s="33">
        <v>4168</v>
      </c>
    </row>
    <row r="106" spans="1:8" ht="47.25">
      <c r="A106" s="37" t="s">
        <v>304</v>
      </c>
      <c r="B106" s="24"/>
      <c r="C106" s="38" t="s">
        <v>36</v>
      </c>
      <c r="D106" s="38" t="s">
        <v>103</v>
      </c>
      <c r="E106" s="23" t="s">
        <v>252</v>
      </c>
      <c r="F106" s="23"/>
      <c r="G106" s="33">
        <f>SUM(G107)+G112</f>
        <v>5482</v>
      </c>
      <c r="H106" s="33">
        <f>SUM(H107)+H112</f>
        <v>5482</v>
      </c>
    </row>
    <row r="107" spans="1:8" ht="47.25">
      <c r="A107" s="37" t="s">
        <v>253</v>
      </c>
      <c r="B107" s="24"/>
      <c r="C107" s="38" t="s">
        <v>36</v>
      </c>
      <c r="D107" s="38" t="s">
        <v>103</v>
      </c>
      <c r="E107" s="23" t="s">
        <v>254</v>
      </c>
      <c r="F107" s="23"/>
      <c r="G107" s="33">
        <f>SUM(G108)</f>
        <v>5382</v>
      </c>
      <c r="H107" s="33">
        <f>SUM(H108)</f>
        <v>5382</v>
      </c>
    </row>
    <row r="108" spans="1:8" ht="47.25">
      <c r="A108" s="37" t="s">
        <v>82</v>
      </c>
      <c r="B108" s="24"/>
      <c r="C108" s="38" t="s">
        <v>36</v>
      </c>
      <c r="D108" s="38" t="s">
        <v>103</v>
      </c>
      <c r="E108" s="23" t="s">
        <v>255</v>
      </c>
      <c r="F108" s="23"/>
      <c r="G108" s="33">
        <f>SUM(G109)</f>
        <v>5382</v>
      </c>
      <c r="H108" s="33">
        <f>SUM(H109)</f>
        <v>5382</v>
      </c>
    </row>
    <row r="109" spans="1:8" ht="31.5">
      <c r="A109" s="37" t="s">
        <v>256</v>
      </c>
      <c r="B109" s="24"/>
      <c r="C109" s="38" t="s">
        <v>36</v>
      </c>
      <c r="D109" s="38" t="s">
        <v>103</v>
      </c>
      <c r="E109" s="23" t="s">
        <v>257</v>
      </c>
      <c r="F109" s="23"/>
      <c r="G109" s="33">
        <f>SUM(G110:G111)</f>
        <v>5382</v>
      </c>
      <c r="H109" s="33">
        <f>SUM(H110:H111)</f>
        <v>5382</v>
      </c>
    </row>
    <row r="110" spans="1:8" ht="31.5">
      <c r="A110" s="30" t="s">
        <v>54</v>
      </c>
      <c r="B110" s="24"/>
      <c r="C110" s="38" t="s">
        <v>36</v>
      </c>
      <c r="D110" s="38" t="s">
        <v>103</v>
      </c>
      <c r="E110" s="23" t="s">
        <v>257</v>
      </c>
      <c r="F110" s="23">
        <v>200</v>
      </c>
      <c r="G110" s="33">
        <v>5297</v>
      </c>
      <c r="H110" s="33">
        <v>5297</v>
      </c>
    </row>
    <row r="111" spans="1:8" ht="15.75">
      <c r="A111" s="37" t="s">
        <v>24</v>
      </c>
      <c r="B111" s="24"/>
      <c r="C111" s="38" t="s">
        <v>36</v>
      </c>
      <c r="D111" s="38" t="s">
        <v>103</v>
      </c>
      <c r="E111" s="23" t="s">
        <v>257</v>
      </c>
      <c r="F111" s="23">
        <v>800</v>
      </c>
      <c r="G111" s="33">
        <v>85</v>
      </c>
      <c r="H111" s="33">
        <v>85</v>
      </c>
    </row>
    <row r="112" spans="1:8" ht="31.5">
      <c r="A112" s="37" t="s">
        <v>258</v>
      </c>
      <c r="B112" s="24"/>
      <c r="C112" s="38" t="s">
        <v>36</v>
      </c>
      <c r="D112" s="38" t="s">
        <v>103</v>
      </c>
      <c r="E112" s="23" t="s">
        <v>259</v>
      </c>
      <c r="F112" s="23"/>
      <c r="G112" s="33">
        <f>SUM(G113)</f>
        <v>100</v>
      </c>
      <c r="H112" s="33">
        <f>SUM(H113)</f>
        <v>100</v>
      </c>
    </row>
    <row r="113" spans="1:8" ht="47.25">
      <c r="A113" s="37" t="s">
        <v>82</v>
      </c>
      <c r="B113" s="24"/>
      <c r="C113" s="38" t="s">
        <v>36</v>
      </c>
      <c r="D113" s="38" t="s">
        <v>103</v>
      </c>
      <c r="E113" s="23" t="s">
        <v>260</v>
      </c>
      <c r="F113" s="23"/>
      <c r="G113" s="33">
        <f>SUM(G114)</f>
        <v>100</v>
      </c>
      <c r="H113" s="33">
        <f>SUM(H114)</f>
        <v>100</v>
      </c>
    </row>
    <row r="114" spans="1:8" ht="31.5">
      <c r="A114" s="37" t="s">
        <v>256</v>
      </c>
      <c r="B114" s="24"/>
      <c r="C114" s="38" t="s">
        <v>36</v>
      </c>
      <c r="D114" s="38" t="s">
        <v>103</v>
      </c>
      <c r="E114" s="23" t="s">
        <v>261</v>
      </c>
      <c r="F114" s="23"/>
      <c r="G114" s="33">
        <f>SUM(G115:G116)</f>
        <v>100</v>
      </c>
      <c r="H114" s="33">
        <f>SUM(H115:H116)</f>
        <v>100</v>
      </c>
    </row>
    <row r="115" spans="1:8" ht="31.5">
      <c r="A115" s="30" t="s">
        <v>54</v>
      </c>
      <c r="B115" s="24"/>
      <c r="C115" s="38" t="s">
        <v>36</v>
      </c>
      <c r="D115" s="38" t="s">
        <v>103</v>
      </c>
      <c r="E115" s="23" t="s">
        <v>261</v>
      </c>
      <c r="F115" s="23">
        <v>200</v>
      </c>
      <c r="G115" s="33">
        <v>100</v>
      </c>
      <c r="H115" s="33">
        <v>100</v>
      </c>
    </row>
    <row r="116" spans="1:8" ht="15.75" hidden="1">
      <c r="A116" s="37" t="s">
        <v>24</v>
      </c>
      <c r="B116" s="24"/>
      <c r="C116" s="38" t="s">
        <v>36</v>
      </c>
      <c r="D116" s="38" t="s">
        <v>103</v>
      </c>
      <c r="E116" s="23" t="s">
        <v>261</v>
      </c>
      <c r="F116" s="23">
        <v>800</v>
      </c>
      <c r="G116" s="33"/>
      <c r="H116" s="33"/>
    </row>
    <row r="117" spans="1:8" ht="31.5" hidden="1">
      <c r="A117" s="37" t="s">
        <v>262</v>
      </c>
      <c r="B117" s="24"/>
      <c r="C117" s="38" t="s">
        <v>36</v>
      </c>
      <c r="D117" s="38" t="s">
        <v>103</v>
      </c>
      <c r="E117" s="23" t="s">
        <v>263</v>
      </c>
      <c r="F117" s="23"/>
      <c r="G117" s="33">
        <f>SUM(G118)</f>
        <v>0</v>
      </c>
      <c r="H117" s="33">
        <f>SUM(H118)</f>
        <v>0</v>
      </c>
    </row>
    <row r="118" spans="1:8" ht="15.75" hidden="1">
      <c r="A118" s="37" t="s">
        <v>99</v>
      </c>
      <c r="B118" s="24"/>
      <c r="C118" s="38" t="s">
        <v>36</v>
      </c>
      <c r="D118" s="38" t="s">
        <v>103</v>
      </c>
      <c r="E118" s="23" t="s">
        <v>263</v>
      </c>
      <c r="F118" s="23">
        <v>200</v>
      </c>
      <c r="G118" s="33"/>
      <c r="H118" s="33"/>
    </row>
    <row r="119" spans="1:8" ht="31.5">
      <c r="A119" s="37" t="s">
        <v>264</v>
      </c>
      <c r="B119" s="24"/>
      <c r="C119" s="38" t="s">
        <v>36</v>
      </c>
      <c r="D119" s="38" t="s">
        <v>103</v>
      </c>
      <c r="E119" s="23" t="s">
        <v>265</v>
      </c>
      <c r="F119" s="23"/>
      <c r="G119" s="33">
        <f>SUM(G120:G121)</f>
        <v>632.4</v>
      </c>
      <c r="H119" s="33">
        <f>SUM(H120:H121)</f>
        <v>163</v>
      </c>
    </row>
    <row r="120" spans="1:8" ht="31.5">
      <c r="A120" s="30" t="s">
        <v>54</v>
      </c>
      <c r="B120" s="24"/>
      <c r="C120" s="38" t="s">
        <v>36</v>
      </c>
      <c r="D120" s="38" t="s">
        <v>103</v>
      </c>
      <c r="E120" s="23" t="s">
        <v>265</v>
      </c>
      <c r="F120" s="23">
        <v>200</v>
      </c>
      <c r="G120" s="33">
        <v>482.4</v>
      </c>
      <c r="H120" s="33">
        <v>13</v>
      </c>
    </row>
    <row r="121" spans="1:8" ht="15.75">
      <c r="A121" s="37" t="s">
        <v>44</v>
      </c>
      <c r="B121" s="24"/>
      <c r="C121" s="38" t="s">
        <v>36</v>
      </c>
      <c r="D121" s="38" t="s">
        <v>103</v>
      </c>
      <c r="E121" s="23" t="s">
        <v>265</v>
      </c>
      <c r="F121" s="23">
        <v>300</v>
      </c>
      <c r="G121" s="33">
        <v>150</v>
      </c>
      <c r="H121" s="33">
        <v>150</v>
      </c>
    </row>
    <row r="122" spans="1:8" ht="31.5">
      <c r="A122" s="37" t="s">
        <v>266</v>
      </c>
      <c r="B122" s="24"/>
      <c r="C122" s="38" t="s">
        <v>36</v>
      </c>
      <c r="D122" s="38" t="s">
        <v>103</v>
      </c>
      <c r="E122" s="23" t="s">
        <v>267</v>
      </c>
      <c r="F122" s="23"/>
      <c r="G122" s="33">
        <f>SUM(G123)</f>
        <v>135</v>
      </c>
      <c r="H122" s="33">
        <f>SUM(H123)</f>
        <v>137</v>
      </c>
    </row>
    <row r="123" spans="1:8" ht="31.5">
      <c r="A123" s="30" t="s">
        <v>54</v>
      </c>
      <c r="B123" s="24"/>
      <c r="C123" s="38" t="s">
        <v>36</v>
      </c>
      <c r="D123" s="38" t="s">
        <v>103</v>
      </c>
      <c r="E123" s="23" t="s">
        <v>267</v>
      </c>
      <c r="F123" s="23">
        <v>200</v>
      </c>
      <c r="G123" s="33">
        <v>135</v>
      </c>
      <c r="H123" s="33">
        <v>137</v>
      </c>
    </row>
    <row r="124" spans="1:8" ht="47.25">
      <c r="A124" s="37" t="s">
        <v>268</v>
      </c>
      <c r="B124" s="24"/>
      <c r="C124" s="38" t="s">
        <v>36</v>
      </c>
      <c r="D124" s="38" t="s">
        <v>103</v>
      </c>
      <c r="E124" s="23" t="s">
        <v>269</v>
      </c>
      <c r="F124" s="23"/>
      <c r="G124" s="33">
        <f>SUM(G125+G128)</f>
        <v>2799.7000000000003</v>
      </c>
      <c r="H124" s="33">
        <f>SUM(H125+H128)</f>
        <v>2799.7000000000003</v>
      </c>
    </row>
    <row r="125" spans="1:8" ht="94.5">
      <c r="A125" s="40" t="s">
        <v>234</v>
      </c>
      <c r="B125" s="24"/>
      <c r="C125" s="38" t="s">
        <v>36</v>
      </c>
      <c r="D125" s="38" t="s">
        <v>103</v>
      </c>
      <c r="E125" s="23" t="s">
        <v>521</v>
      </c>
      <c r="F125" s="23"/>
      <c r="G125" s="33">
        <f>SUM(G126)</f>
        <v>87.4</v>
      </c>
      <c r="H125" s="33">
        <f>SUM(H126)</f>
        <v>87.4</v>
      </c>
    </row>
    <row r="126" spans="1:8" ht="47.25">
      <c r="A126" s="37" t="s">
        <v>520</v>
      </c>
      <c r="B126" s="24"/>
      <c r="C126" s="38" t="s">
        <v>36</v>
      </c>
      <c r="D126" s="38" t="s">
        <v>103</v>
      </c>
      <c r="E126" s="23" t="s">
        <v>522</v>
      </c>
      <c r="F126" s="23"/>
      <c r="G126" s="33">
        <f>SUM(G127)</f>
        <v>87.4</v>
      </c>
      <c r="H126" s="33">
        <f>SUM(H127)</f>
        <v>87.4</v>
      </c>
    </row>
    <row r="127" spans="1:8" ht="31.5">
      <c r="A127" s="37" t="s">
        <v>271</v>
      </c>
      <c r="B127" s="24"/>
      <c r="C127" s="38" t="s">
        <v>36</v>
      </c>
      <c r="D127" s="38" t="s">
        <v>103</v>
      </c>
      <c r="E127" s="23" t="s">
        <v>522</v>
      </c>
      <c r="F127" s="23">
        <v>600</v>
      </c>
      <c r="G127" s="33">
        <v>87.4</v>
      </c>
      <c r="H127" s="33">
        <v>87.4</v>
      </c>
    </row>
    <row r="128" spans="1:8" ht="47.25">
      <c r="A128" s="37" t="s">
        <v>28</v>
      </c>
      <c r="B128" s="24"/>
      <c r="C128" s="38" t="s">
        <v>36</v>
      </c>
      <c r="D128" s="38" t="s">
        <v>103</v>
      </c>
      <c r="E128" s="23" t="s">
        <v>270</v>
      </c>
      <c r="F128" s="23"/>
      <c r="G128" s="33">
        <f>SUM(G129)</f>
        <v>2712.3</v>
      </c>
      <c r="H128" s="33">
        <f>SUM(H129)</f>
        <v>2712.3</v>
      </c>
    </row>
    <row r="129" spans="1:8" ht="31.5">
      <c r="A129" s="37" t="s">
        <v>271</v>
      </c>
      <c r="B129" s="24"/>
      <c r="C129" s="38" t="s">
        <v>36</v>
      </c>
      <c r="D129" s="38" t="s">
        <v>103</v>
      </c>
      <c r="E129" s="23" t="s">
        <v>270</v>
      </c>
      <c r="F129" s="23">
        <v>600</v>
      </c>
      <c r="G129" s="33">
        <v>2712.3</v>
      </c>
      <c r="H129" s="33">
        <v>2712.3</v>
      </c>
    </row>
    <row r="130" spans="1:8" ht="15.75">
      <c r="A130" s="37" t="s">
        <v>272</v>
      </c>
      <c r="B130" s="24"/>
      <c r="C130" s="38" t="s">
        <v>56</v>
      </c>
      <c r="D130" s="38"/>
      <c r="E130" s="38"/>
      <c r="F130" s="38"/>
      <c r="G130" s="33">
        <f>SUM(G131)+G138</f>
        <v>23954.5</v>
      </c>
      <c r="H130" s="33">
        <f>SUM(H131)+H138</f>
        <v>23954.5</v>
      </c>
    </row>
    <row r="131" spans="1:8" ht="15.75">
      <c r="A131" s="44" t="s">
        <v>192</v>
      </c>
      <c r="B131" s="23"/>
      <c r="C131" s="38" t="s">
        <v>56</v>
      </c>
      <c r="D131" s="38" t="s">
        <v>15</v>
      </c>
      <c r="E131" s="38"/>
      <c r="F131" s="38"/>
      <c r="G131" s="33">
        <f aca="true" t="shared" si="3" ref="G131:H133">SUM(G132)</f>
        <v>4842.3</v>
      </c>
      <c r="H131" s="33">
        <f t="shared" si="3"/>
        <v>4842.3</v>
      </c>
    </row>
    <row r="132" spans="1:8" ht="63">
      <c r="A132" s="37" t="s">
        <v>536</v>
      </c>
      <c r="B132" s="24"/>
      <c r="C132" s="38" t="s">
        <v>56</v>
      </c>
      <c r="D132" s="38" t="s">
        <v>15</v>
      </c>
      <c r="E132" s="38" t="s">
        <v>537</v>
      </c>
      <c r="F132" s="38"/>
      <c r="G132" s="33">
        <f t="shared" si="3"/>
        <v>4842.3</v>
      </c>
      <c r="H132" s="33">
        <f t="shared" si="3"/>
        <v>4842.3</v>
      </c>
    </row>
    <row r="133" spans="1:8" ht="94.5">
      <c r="A133" s="40" t="s">
        <v>234</v>
      </c>
      <c r="B133" s="41"/>
      <c r="C133" s="38" t="s">
        <v>56</v>
      </c>
      <c r="D133" s="38" t="s">
        <v>15</v>
      </c>
      <c r="E133" s="38" t="s">
        <v>538</v>
      </c>
      <c r="F133" s="38"/>
      <c r="G133" s="33">
        <f t="shared" si="3"/>
        <v>4842.3</v>
      </c>
      <c r="H133" s="33">
        <f t="shared" si="3"/>
        <v>4842.3</v>
      </c>
    </row>
    <row r="134" spans="1:8" ht="31.5">
      <c r="A134" s="37" t="s">
        <v>273</v>
      </c>
      <c r="B134" s="24"/>
      <c r="C134" s="38" t="s">
        <v>56</v>
      </c>
      <c r="D134" s="38" t="s">
        <v>15</v>
      </c>
      <c r="E134" s="38" t="s">
        <v>539</v>
      </c>
      <c r="F134" s="38"/>
      <c r="G134" s="33">
        <f>SUM(G135:G137)</f>
        <v>4842.3</v>
      </c>
      <c r="H134" s="33">
        <f>SUM(H135:H137)</f>
        <v>4842.3</v>
      </c>
    </row>
    <row r="135" spans="1:8" ht="63">
      <c r="A135" s="32" t="s">
        <v>53</v>
      </c>
      <c r="B135" s="24"/>
      <c r="C135" s="38" t="s">
        <v>56</v>
      </c>
      <c r="D135" s="38" t="s">
        <v>15</v>
      </c>
      <c r="E135" s="38" t="s">
        <v>539</v>
      </c>
      <c r="F135" s="38" t="s">
        <v>98</v>
      </c>
      <c r="G135" s="33">
        <v>3824.3</v>
      </c>
      <c r="H135" s="33">
        <v>3824.3</v>
      </c>
    </row>
    <row r="136" spans="1:8" ht="31.5">
      <c r="A136" s="30" t="s">
        <v>54</v>
      </c>
      <c r="B136" s="24"/>
      <c r="C136" s="38" t="s">
        <v>56</v>
      </c>
      <c r="D136" s="38" t="s">
        <v>15</v>
      </c>
      <c r="E136" s="38" t="s">
        <v>539</v>
      </c>
      <c r="F136" s="38" t="s">
        <v>100</v>
      </c>
      <c r="G136" s="33">
        <v>920</v>
      </c>
      <c r="H136" s="33">
        <v>920</v>
      </c>
    </row>
    <row r="137" spans="1:8" ht="15.75">
      <c r="A137" s="37" t="s">
        <v>24</v>
      </c>
      <c r="B137" s="24"/>
      <c r="C137" s="38" t="s">
        <v>56</v>
      </c>
      <c r="D137" s="38" t="s">
        <v>15</v>
      </c>
      <c r="E137" s="38" t="s">
        <v>539</v>
      </c>
      <c r="F137" s="38" t="s">
        <v>105</v>
      </c>
      <c r="G137" s="33">
        <v>98</v>
      </c>
      <c r="H137" s="33">
        <v>98</v>
      </c>
    </row>
    <row r="138" spans="1:8" ht="31.5">
      <c r="A138" s="32" t="s">
        <v>358</v>
      </c>
      <c r="B138" s="5"/>
      <c r="C138" s="5" t="s">
        <v>56</v>
      </c>
      <c r="D138" s="5" t="s">
        <v>193</v>
      </c>
      <c r="E138" s="5"/>
      <c r="F138" s="5"/>
      <c r="G138" s="6">
        <f>SUM(G139+G157)</f>
        <v>19112.2</v>
      </c>
      <c r="H138" s="6">
        <f>SUM(H139+H157)</f>
        <v>19112.2</v>
      </c>
    </row>
    <row r="139" spans="1:8" ht="47.25">
      <c r="A139" s="32" t="s">
        <v>359</v>
      </c>
      <c r="B139" s="5"/>
      <c r="C139" s="5" t="s">
        <v>56</v>
      </c>
      <c r="D139" s="5" t="s">
        <v>193</v>
      </c>
      <c r="E139" s="5" t="s">
        <v>365</v>
      </c>
      <c r="F139" s="5"/>
      <c r="G139" s="6">
        <f>SUM(G140,G150,G154)</f>
        <v>18612.2</v>
      </c>
      <c r="H139" s="6">
        <f>SUM(H140,H150,H154)</f>
        <v>18612.2</v>
      </c>
    </row>
    <row r="140" spans="1:8" ht="47.25">
      <c r="A140" s="32" t="s">
        <v>360</v>
      </c>
      <c r="B140" s="5"/>
      <c r="C140" s="5" t="s">
        <v>56</v>
      </c>
      <c r="D140" s="5" t="s">
        <v>193</v>
      </c>
      <c r="E140" s="5" t="s">
        <v>366</v>
      </c>
      <c r="F140" s="5"/>
      <c r="G140" s="6">
        <f>SUM(G141,G146)</f>
        <v>16772.4</v>
      </c>
      <c r="H140" s="6">
        <f>SUM(H141,H146)</f>
        <v>16772.4</v>
      </c>
    </row>
    <row r="141" spans="1:8" ht="15.75">
      <c r="A141" s="32" t="s">
        <v>37</v>
      </c>
      <c r="B141" s="5"/>
      <c r="C141" s="5" t="s">
        <v>56</v>
      </c>
      <c r="D141" s="5" t="s">
        <v>193</v>
      </c>
      <c r="E141" s="5" t="s">
        <v>367</v>
      </c>
      <c r="F141" s="5"/>
      <c r="G141" s="6">
        <f>SUM(G142)+G144</f>
        <v>1079.9</v>
      </c>
      <c r="H141" s="6">
        <f>SUM(H142)+H144</f>
        <v>1079.9</v>
      </c>
    </row>
    <row r="142" spans="1:8" ht="31.5">
      <c r="A142" s="32" t="s">
        <v>361</v>
      </c>
      <c r="B142" s="5"/>
      <c r="C142" s="5" t="s">
        <v>56</v>
      </c>
      <c r="D142" s="5" t="s">
        <v>193</v>
      </c>
      <c r="E142" s="5" t="s">
        <v>368</v>
      </c>
      <c r="F142" s="5"/>
      <c r="G142" s="6">
        <f>SUM(G143)</f>
        <v>1036.9</v>
      </c>
      <c r="H142" s="6">
        <f>SUM(H143)</f>
        <v>1036.9</v>
      </c>
    </row>
    <row r="143" spans="1:8" ht="31.5">
      <c r="A143" s="32" t="s">
        <v>54</v>
      </c>
      <c r="B143" s="5"/>
      <c r="C143" s="5" t="s">
        <v>56</v>
      </c>
      <c r="D143" s="5" t="s">
        <v>193</v>
      </c>
      <c r="E143" s="5" t="s">
        <v>368</v>
      </c>
      <c r="F143" s="5" t="s">
        <v>100</v>
      </c>
      <c r="G143" s="6">
        <v>1036.9</v>
      </c>
      <c r="H143" s="6">
        <v>1036.9</v>
      </c>
    </row>
    <row r="144" spans="1:8" ht="31.5">
      <c r="A144" s="32" t="s">
        <v>362</v>
      </c>
      <c r="B144" s="5"/>
      <c r="C144" s="5" t="s">
        <v>56</v>
      </c>
      <c r="D144" s="5" t="s">
        <v>193</v>
      </c>
      <c r="E144" s="5" t="s">
        <v>369</v>
      </c>
      <c r="F144" s="5"/>
      <c r="G144" s="6">
        <f>SUM(G145)</f>
        <v>43</v>
      </c>
      <c r="H144" s="6">
        <f>SUM(H145)</f>
        <v>43</v>
      </c>
    </row>
    <row r="145" spans="1:8" ht="31.5">
      <c r="A145" s="32" t="s">
        <v>54</v>
      </c>
      <c r="B145" s="5"/>
      <c r="C145" s="5" t="s">
        <v>56</v>
      </c>
      <c r="D145" s="5" t="s">
        <v>193</v>
      </c>
      <c r="E145" s="5" t="s">
        <v>369</v>
      </c>
      <c r="F145" s="5" t="s">
        <v>100</v>
      </c>
      <c r="G145" s="6">
        <v>43</v>
      </c>
      <c r="H145" s="6">
        <v>43</v>
      </c>
    </row>
    <row r="146" spans="1:8" ht="31.5">
      <c r="A146" s="32" t="s">
        <v>47</v>
      </c>
      <c r="B146" s="5"/>
      <c r="C146" s="5" t="s">
        <v>56</v>
      </c>
      <c r="D146" s="5" t="s">
        <v>193</v>
      </c>
      <c r="E146" s="5" t="s">
        <v>370</v>
      </c>
      <c r="F146" s="5"/>
      <c r="G146" s="6">
        <f>SUM(G147:G149)</f>
        <v>15692.500000000002</v>
      </c>
      <c r="H146" s="6">
        <f>SUM(H147:H149)</f>
        <v>15692.500000000002</v>
      </c>
    </row>
    <row r="147" spans="1:8" ht="63">
      <c r="A147" s="32" t="s">
        <v>53</v>
      </c>
      <c r="B147" s="5"/>
      <c r="C147" s="5" t="s">
        <v>56</v>
      </c>
      <c r="D147" s="5" t="s">
        <v>193</v>
      </c>
      <c r="E147" s="5" t="s">
        <v>370</v>
      </c>
      <c r="F147" s="5" t="s">
        <v>98</v>
      </c>
      <c r="G147" s="6">
        <v>10390.1</v>
      </c>
      <c r="H147" s="6">
        <v>10390.1</v>
      </c>
    </row>
    <row r="148" spans="1:8" ht="31.5">
      <c r="A148" s="32" t="s">
        <v>54</v>
      </c>
      <c r="B148" s="5"/>
      <c r="C148" s="5" t="s">
        <v>56</v>
      </c>
      <c r="D148" s="5" t="s">
        <v>193</v>
      </c>
      <c r="E148" s="5" t="s">
        <v>370</v>
      </c>
      <c r="F148" s="5" t="s">
        <v>100</v>
      </c>
      <c r="G148" s="6">
        <v>5180.3</v>
      </c>
      <c r="H148" s="6">
        <v>5180.3</v>
      </c>
    </row>
    <row r="149" spans="1:8" ht="15.75">
      <c r="A149" s="32" t="s">
        <v>24</v>
      </c>
      <c r="B149" s="5"/>
      <c r="C149" s="5" t="s">
        <v>56</v>
      </c>
      <c r="D149" s="5" t="s">
        <v>193</v>
      </c>
      <c r="E149" s="5" t="s">
        <v>370</v>
      </c>
      <c r="F149" s="5" t="s">
        <v>105</v>
      </c>
      <c r="G149" s="6">
        <v>122.1</v>
      </c>
      <c r="H149" s="6">
        <v>122.1</v>
      </c>
    </row>
    <row r="150" spans="1:8" ht="47.25">
      <c r="A150" s="32" t="s">
        <v>363</v>
      </c>
      <c r="B150" s="5"/>
      <c r="C150" s="5" t="s">
        <v>56</v>
      </c>
      <c r="D150" s="5" t="s">
        <v>193</v>
      </c>
      <c r="E150" s="5" t="s">
        <v>371</v>
      </c>
      <c r="F150" s="5"/>
      <c r="G150" s="6">
        <f aca="true" t="shared" si="4" ref="G150:H152">SUM(G151)</f>
        <v>1199.8</v>
      </c>
      <c r="H150" s="6">
        <f t="shared" si="4"/>
        <v>1199.8</v>
      </c>
    </row>
    <row r="151" spans="1:8" ht="15.75">
      <c r="A151" s="32" t="s">
        <v>37</v>
      </c>
      <c r="B151" s="5"/>
      <c r="C151" s="5" t="s">
        <v>56</v>
      </c>
      <c r="D151" s="5" t="s">
        <v>193</v>
      </c>
      <c r="E151" s="5" t="s">
        <v>372</v>
      </c>
      <c r="F151" s="5"/>
      <c r="G151" s="6">
        <f t="shared" si="4"/>
        <v>1199.8</v>
      </c>
      <c r="H151" s="6">
        <f t="shared" si="4"/>
        <v>1199.8</v>
      </c>
    </row>
    <row r="152" spans="1:8" ht="31.5">
      <c r="A152" s="32" t="s">
        <v>362</v>
      </c>
      <c r="B152" s="5"/>
      <c r="C152" s="5" t="s">
        <v>56</v>
      </c>
      <c r="D152" s="5" t="s">
        <v>193</v>
      </c>
      <c r="E152" s="5" t="s">
        <v>373</v>
      </c>
      <c r="F152" s="5"/>
      <c r="G152" s="6">
        <f t="shared" si="4"/>
        <v>1199.8</v>
      </c>
      <c r="H152" s="6">
        <f t="shared" si="4"/>
        <v>1199.8</v>
      </c>
    </row>
    <row r="153" spans="1:8" ht="31.5">
      <c r="A153" s="32" t="s">
        <v>54</v>
      </c>
      <c r="B153" s="5"/>
      <c r="C153" s="5" t="s">
        <v>56</v>
      </c>
      <c r="D153" s="5" t="s">
        <v>193</v>
      </c>
      <c r="E153" s="5" t="s">
        <v>373</v>
      </c>
      <c r="F153" s="5" t="s">
        <v>100</v>
      </c>
      <c r="G153" s="6">
        <v>1199.8</v>
      </c>
      <c r="H153" s="6">
        <v>1199.8</v>
      </c>
    </row>
    <row r="154" spans="1:8" ht="47.25">
      <c r="A154" s="32" t="s">
        <v>364</v>
      </c>
      <c r="B154" s="5"/>
      <c r="C154" s="5" t="s">
        <v>56</v>
      </c>
      <c r="D154" s="5" t="s">
        <v>193</v>
      </c>
      <c r="E154" s="5" t="s">
        <v>374</v>
      </c>
      <c r="F154" s="5"/>
      <c r="G154" s="6">
        <f>SUM(G155)</f>
        <v>640</v>
      </c>
      <c r="H154" s="6">
        <f>SUM(H155)</f>
        <v>640</v>
      </c>
    </row>
    <row r="155" spans="1:8" ht="15.75">
      <c r="A155" s="32" t="s">
        <v>37</v>
      </c>
      <c r="B155" s="5"/>
      <c r="C155" s="5" t="s">
        <v>56</v>
      </c>
      <c r="D155" s="5" t="s">
        <v>193</v>
      </c>
      <c r="E155" s="5" t="s">
        <v>375</v>
      </c>
      <c r="F155" s="5"/>
      <c r="G155" s="6">
        <f>SUM(G156)</f>
        <v>640</v>
      </c>
      <c r="H155" s="6">
        <f>SUM(H156)</f>
        <v>640</v>
      </c>
    </row>
    <row r="156" spans="1:8" ht="31.5">
      <c r="A156" s="32" t="s">
        <v>54</v>
      </c>
      <c r="B156" s="5"/>
      <c r="C156" s="5" t="s">
        <v>56</v>
      </c>
      <c r="D156" s="5" t="s">
        <v>193</v>
      </c>
      <c r="E156" s="5" t="s">
        <v>375</v>
      </c>
      <c r="F156" s="5" t="s">
        <v>100</v>
      </c>
      <c r="G156" s="6">
        <v>640</v>
      </c>
      <c r="H156" s="6">
        <v>640</v>
      </c>
    </row>
    <row r="157" spans="1:8" ht="15.75">
      <c r="A157" s="32" t="s">
        <v>205</v>
      </c>
      <c r="B157" s="5"/>
      <c r="C157" s="5" t="s">
        <v>56</v>
      </c>
      <c r="D157" s="5" t="s">
        <v>193</v>
      </c>
      <c r="E157" s="5" t="s">
        <v>206</v>
      </c>
      <c r="F157" s="5"/>
      <c r="G157" s="6">
        <f aca="true" t="shared" si="5" ref="G157:H159">SUM(G158)</f>
        <v>500</v>
      </c>
      <c r="H157" s="6">
        <f t="shared" si="5"/>
        <v>500</v>
      </c>
    </row>
    <row r="158" spans="1:8" ht="47.25">
      <c r="A158" s="32" t="s">
        <v>355</v>
      </c>
      <c r="B158" s="5"/>
      <c r="C158" s="5" t="s">
        <v>56</v>
      </c>
      <c r="D158" s="5" t="s">
        <v>193</v>
      </c>
      <c r="E158" s="5" t="s">
        <v>413</v>
      </c>
      <c r="F158" s="5"/>
      <c r="G158" s="6">
        <f t="shared" si="5"/>
        <v>500</v>
      </c>
      <c r="H158" s="6">
        <f t="shared" si="5"/>
        <v>500</v>
      </c>
    </row>
    <row r="159" spans="1:8" ht="31.5">
      <c r="A159" s="32" t="s">
        <v>412</v>
      </c>
      <c r="B159" s="5"/>
      <c r="C159" s="5" t="s">
        <v>56</v>
      </c>
      <c r="D159" s="5" t="s">
        <v>193</v>
      </c>
      <c r="E159" s="5" t="s">
        <v>414</v>
      </c>
      <c r="F159" s="5"/>
      <c r="G159" s="6">
        <f t="shared" si="5"/>
        <v>500</v>
      </c>
      <c r="H159" s="6">
        <f t="shared" si="5"/>
        <v>500</v>
      </c>
    </row>
    <row r="160" spans="1:8" ht="31.5">
      <c r="A160" s="32" t="s">
        <v>54</v>
      </c>
      <c r="B160" s="5"/>
      <c r="C160" s="5" t="s">
        <v>56</v>
      </c>
      <c r="D160" s="5" t="s">
        <v>193</v>
      </c>
      <c r="E160" s="5" t="s">
        <v>414</v>
      </c>
      <c r="F160" s="5" t="s">
        <v>100</v>
      </c>
      <c r="G160" s="6">
        <v>500</v>
      </c>
      <c r="H160" s="6">
        <v>500</v>
      </c>
    </row>
    <row r="161" spans="1:8" ht="15.75">
      <c r="A161" s="37" t="s">
        <v>14</v>
      </c>
      <c r="B161" s="24"/>
      <c r="C161" s="38" t="s">
        <v>15</v>
      </c>
      <c r="D161" s="23"/>
      <c r="E161" s="23"/>
      <c r="F161" s="23"/>
      <c r="G161" s="33">
        <f>SUM(G180)+G162+G170</f>
        <v>153324.09999999998</v>
      </c>
      <c r="H161" s="33">
        <f>SUM(H180)+H162+H170</f>
        <v>153324.09999999998</v>
      </c>
    </row>
    <row r="162" spans="1:8" ht="15.75">
      <c r="A162" s="32" t="s">
        <v>16</v>
      </c>
      <c r="B162" s="5"/>
      <c r="C162" s="5" t="s">
        <v>15</v>
      </c>
      <c r="D162" s="5" t="s">
        <v>17</v>
      </c>
      <c r="E162" s="5"/>
      <c r="F162" s="5"/>
      <c r="G162" s="6">
        <f aca="true" t="shared" si="6" ref="G162:H164">SUM(G163)</f>
        <v>70122.9</v>
      </c>
      <c r="H162" s="6">
        <f t="shared" si="6"/>
        <v>70122.9</v>
      </c>
    </row>
    <row r="163" spans="1:8" ht="47.25">
      <c r="A163" s="32" t="s">
        <v>335</v>
      </c>
      <c r="B163" s="5"/>
      <c r="C163" s="5" t="s">
        <v>15</v>
      </c>
      <c r="D163" s="5" t="s">
        <v>17</v>
      </c>
      <c r="E163" s="5" t="s">
        <v>376</v>
      </c>
      <c r="F163" s="5"/>
      <c r="G163" s="6">
        <f t="shared" si="6"/>
        <v>70122.9</v>
      </c>
      <c r="H163" s="6">
        <f t="shared" si="6"/>
        <v>70122.9</v>
      </c>
    </row>
    <row r="164" spans="1:8" ht="31.5">
      <c r="A164" s="32" t="s">
        <v>336</v>
      </c>
      <c r="B164" s="5"/>
      <c r="C164" s="5" t="s">
        <v>15</v>
      </c>
      <c r="D164" s="5" t="s">
        <v>17</v>
      </c>
      <c r="E164" s="5" t="s">
        <v>377</v>
      </c>
      <c r="F164" s="5"/>
      <c r="G164" s="6">
        <f t="shared" si="6"/>
        <v>70122.9</v>
      </c>
      <c r="H164" s="6">
        <f t="shared" si="6"/>
        <v>70122.9</v>
      </c>
    </row>
    <row r="165" spans="1:8" ht="47.25">
      <c r="A165" s="32" t="s">
        <v>20</v>
      </c>
      <c r="B165" s="5"/>
      <c r="C165" s="5" t="s">
        <v>15</v>
      </c>
      <c r="D165" s="5" t="s">
        <v>17</v>
      </c>
      <c r="E165" s="5" t="s">
        <v>378</v>
      </c>
      <c r="F165" s="5"/>
      <c r="G165" s="6">
        <f>SUM(G166+G168)</f>
        <v>70122.9</v>
      </c>
      <c r="H165" s="6">
        <f>SUM(H166+H168)</f>
        <v>70122.9</v>
      </c>
    </row>
    <row r="166" spans="1:8" ht="15.75">
      <c r="A166" s="32" t="s">
        <v>22</v>
      </c>
      <c r="B166" s="5"/>
      <c r="C166" s="5" t="s">
        <v>15</v>
      </c>
      <c r="D166" s="5" t="s">
        <v>17</v>
      </c>
      <c r="E166" s="5" t="s">
        <v>379</v>
      </c>
      <c r="F166" s="5"/>
      <c r="G166" s="6">
        <f>SUM(G167)</f>
        <v>30111.9</v>
      </c>
      <c r="H166" s="6">
        <f>SUM(H167)</f>
        <v>30111.9</v>
      </c>
    </row>
    <row r="167" spans="1:8" ht="15.75">
      <c r="A167" s="32" t="s">
        <v>24</v>
      </c>
      <c r="B167" s="5"/>
      <c r="C167" s="5" t="s">
        <v>15</v>
      </c>
      <c r="D167" s="5" t="s">
        <v>17</v>
      </c>
      <c r="E167" s="5" t="s">
        <v>379</v>
      </c>
      <c r="F167" s="5" t="s">
        <v>105</v>
      </c>
      <c r="G167" s="6">
        <v>30111.9</v>
      </c>
      <c r="H167" s="6">
        <v>30111.9</v>
      </c>
    </row>
    <row r="168" spans="1:8" ht="15.75">
      <c r="A168" s="32" t="s">
        <v>337</v>
      </c>
      <c r="B168" s="5"/>
      <c r="C168" s="5" t="s">
        <v>15</v>
      </c>
      <c r="D168" s="5" t="s">
        <v>17</v>
      </c>
      <c r="E168" s="5" t="s">
        <v>380</v>
      </c>
      <c r="F168" s="5"/>
      <c r="G168" s="6">
        <f>SUM(G169)</f>
        <v>40011</v>
      </c>
      <c r="H168" s="6">
        <f>SUM(H169)</f>
        <v>40011</v>
      </c>
    </row>
    <row r="169" spans="1:8" ht="15.75">
      <c r="A169" s="32" t="s">
        <v>24</v>
      </c>
      <c r="B169" s="5"/>
      <c r="C169" s="5" t="s">
        <v>15</v>
      </c>
      <c r="D169" s="5" t="s">
        <v>17</v>
      </c>
      <c r="E169" s="5" t="s">
        <v>380</v>
      </c>
      <c r="F169" s="5" t="s">
        <v>105</v>
      </c>
      <c r="G169" s="6">
        <v>40011</v>
      </c>
      <c r="H169" s="6">
        <v>40011</v>
      </c>
    </row>
    <row r="170" spans="1:8" ht="15.75">
      <c r="A170" s="32" t="s">
        <v>338</v>
      </c>
      <c r="B170" s="5"/>
      <c r="C170" s="5" t="s">
        <v>15</v>
      </c>
      <c r="D170" s="5" t="s">
        <v>193</v>
      </c>
      <c r="E170" s="5"/>
      <c r="F170" s="5"/>
      <c r="G170" s="6">
        <f>SUM(G171,G176)</f>
        <v>76150</v>
      </c>
      <c r="H170" s="6">
        <f>SUM(H171,H176)</f>
        <v>76150</v>
      </c>
    </row>
    <row r="171" spans="1:8" ht="47.25">
      <c r="A171" s="32" t="s">
        <v>335</v>
      </c>
      <c r="B171" s="5"/>
      <c r="C171" s="5" t="s">
        <v>15</v>
      </c>
      <c r="D171" s="5" t="s">
        <v>193</v>
      </c>
      <c r="E171" s="5" t="s">
        <v>376</v>
      </c>
      <c r="F171" s="5"/>
      <c r="G171" s="6">
        <f aca="true" t="shared" si="7" ref="G171:H174">SUM(G172)</f>
        <v>70150</v>
      </c>
      <c r="H171" s="6">
        <f t="shared" si="7"/>
        <v>70150</v>
      </c>
    </row>
    <row r="172" spans="1:8" ht="31.5">
      <c r="A172" s="32" t="s">
        <v>339</v>
      </c>
      <c r="B172" s="5"/>
      <c r="C172" s="5" t="s">
        <v>15</v>
      </c>
      <c r="D172" s="5" t="s">
        <v>193</v>
      </c>
      <c r="E172" s="5" t="s">
        <v>381</v>
      </c>
      <c r="F172" s="5"/>
      <c r="G172" s="6">
        <f t="shared" si="7"/>
        <v>70150</v>
      </c>
      <c r="H172" s="6">
        <f t="shared" si="7"/>
        <v>70150</v>
      </c>
    </row>
    <row r="173" spans="1:8" ht="15.75">
      <c r="A173" s="32" t="s">
        <v>37</v>
      </c>
      <c r="B173" s="5"/>
      <c r="C173" s="5" t="s">
        <v>15</v>
      </c>
      <c r="D173" s="5" t="s">
        <v>193</v>
      </c>
      <c r="E173" s="5" t="s">
        <v>382</v>
      </c>
      <c r="F173" s="5"/>
      <c r="G173" s="6">
        <f t="shared" si="7"/>
        <v>70150</v>
      </c>
      <c r="H173" s="6">
        <f t="shared" si="7"/>
        <v>70150</v>
      </c>
    </row>
    <row r="174" spans="1:8" ht="47.25">
      <c r="A174" s="32" t="s">
        <v>340</v>
      </c>
      <c r="B174" s="5"/>
      <c r="C174" s="5" t="s">
        <v>15</v>
      </c>
      <c r="D174" s="5" t="s">
        <v>193</v>
      </c>
      <c r="E174" s="5" t="s">
        <v>383</v>
      </c>
      <c r="F174" s="5"/>
      <c r="G174" s="6">
        <f t="shared" si="7"/>
        <v>70150</v>
      </c>
      <c r="H174" s="6">
        <f t="shared" si="7"/>
        <v>70150</v>
      </c>
    </row>
    <row r="175" spans="1:8" ht="31.5">
      <c r="A175" s="32" t="s">
        <v>54</v>
      </c>
      <c r="B175" s="5"/>
      <c r="C175" s="5" t="s">
        <v>15</v>
      </c>
      <c r="D175" s="5" t="s">
        <v>193</v>
      </c>
      <c r="E175" s="5" t="s">
        <v>383</v>
      </c>
      <c r="F175" s="5" t="s">
        <v>100</v>
      </c>
      <c r="G175" s="6">
        <v>70150</v>
      </c>
      <c r="H175" s="6">
        <v>70150</v>
      </c>
    </row>
    <row r="176" spans="1:8" ht="47.25">
      <c r="A176" s="32" t="s">
        <v>429</v>
      </c>
      <c r="B176" s="5"/>
      <c r="C176" s="5" t="s">
        <v>15</v>
      </c>
      <c r="D176" s="5" t="s">
        <v>193</v>
      </c>
      <c r="E176" s="5" t="s">
        <v>384</v>
      </c>
      <c r="F176" s="5"/>
      <c r="G176" s="6">
        <f aca="true" t="shared" si="8" ref="G176:H178">SUM(G177)</f>
        <v>6000</v>
      </c>
      <c r="H176" s="6">
        <f t="shared" si="8"/>
        <v>6000</v>
      </c>
    </row>
    <row r="177" spans="1:8" ht="15.75">
      <c r="A177" s="32" t="s">
        <v>37</v>
      </c>
      <c r="B177" s="5"/>
      <c r="C177" s="5" t="s">
        <v>15</v>
      </c>
      <c r="D177" s="5" t="s">
        <v>193</v>
      </c>
      <c r="E177" s="5" t="s">
        <v>385</v>
      </c>
      <c r="F177" s="5"/>
      <c r="G177" s="6">
        <f t="shared" si="8"/>
        <v>6000</v>
      </c>
      <c r="H177" s="6">
        <f t="shared" si="8"/>
        <v>6000</v>
      </c>
    </row>
    <row r="178" spans="1:8" ht="47.25">
      <c r="A178" s="32" t="s">
        <v>340</v>
      </c>
      <c r="B178" s="5"/>
      <c r="C178" s="5" t="s">
        <v>15</v>
      </c>
      <c r="D178" s="5" t="s">
        <v>193</v>
      </c>
      <c r="E178" s="5" t="s">
        <v>386</v>
      </c>
      <c r="F178" s="5"/>
      <c r="G178" s="6">
        <f t="shared" si="8"/>
        <v>6000</v>
      </c>
      <c r="H178" s="6">
        <f t="shared" si="8"/>
        <v>6000</v>
      </c>
    </row>
    <row r="179" spans="1:8" ht="31.5">
      <c r="A179" s="32" t="s">
        <v>54</v>
      </c>
      <c r="B179" s="5"/>
      <c r="C179" s="5" t="s">
        <v>15</v>
      </c>
      <c r="D179" s="5" t="s">
        <v>193</v>
      </c>
      <c r="E179" s="5" t="s">
        <v>386</v>
      </c>
      <c r="F179" s="5" t="s">
        <v>100</v>
      </c>
      <c r="G179" s="6">
        <v>6000</v>
      </c>
      <c r="H179" s="6">
        <v>6000</v>
      </c>
    </row>
    <row r="180" spans="1:8" ht="15.75">
      <c r="A180" s="37" t="s">
        <v>25</v>
      </c>
      <c r="B180" s="24"/>
      <c r="C180" s="38" t="s">
        <v>15</v>
      </c>
      <c r="D180" s="38" t="s">
        <v>26</v>
      </c>
      <c r="E180" s="23"/>
      <c r="F180" s="23"/>
      <c r="G180" s="33">
        <f>SUM(G181+G196)+G190</f>
        <v>7051.2</v>
      </c>
      <c r="H180" s="33">
        <f>SUM(H181+H196)+H190</f>
        <v>7051.2</v>
      </c>
    </row>
    <row r="181" spans="1:8" ht="31.5">
      <c r="A181" s="37" t="s">
        <v>308</v>
      </c>
      <c r="B181" s="24"/>
      <c r="C181" s="38" t="s">
        <v>15</v>
      </c>
      <c r="D181" s="38" t="s">
        <v>26</v>
      </c>
      <c r="E181" s="23" t="s">
        <v>274</v>
      </c>
      <c r="F181" s="23"/>
      <c r="G181" s="33">
        <f>SUM(G182+G186)</f>
        <v>1500</v>
      </c>
      <c r="H181" s="33">
        <f>SUM(H182+H186)</f>
        <v>1500</v>
      </c>
    </row>
    <row r="182" spans="1:8" ht="31.5">
      <c r="A182" s="37" t="s">
        <v>305</v>
      </c>
      <c r="B182" s="24"/>
      <c r="C182" s="38" t="s">
        <v>15</v>
      </c>
      <c r="D182" s="38" t="s">
        <v>26</v>
      </c>
      <c r="E182" s="38" t="s">
        <v>275</v>
      </c>
      <c r="F182" s="23"/>
      <c r="G182" s="33">
        <f aca="true" t="shared" si="9" ref="G182:H184">SUM(G183)</f>
        <v>500</v>
      </c>
      <c r="H182" s="33">
        <f t="shared" si="9"/>
        <v>500</v>
      </c>
    </row>
    <row r="183" spans="1:8" ht="47.25">
      <c r="A183" s="45" t="s">
        <v>20</v>
      </c>
      <c r="B183" s="46"/>
      <c r="C183" s="38" t="s">
        <v>15</v>
      </c>
      <c r="D183" s="38" t="s">
        <v>26</v>
      </c>
      <c r="E183" s="38" t="s">
        <v>512</v>
      </c>
      <c r="F183" s="23"/>
      <c r="G183" s="33">
        <f t="shared" si="9"/>
        <v>500</v>
      </c>
      <c r="H183" s="33">
        <f t="shared" si="9"/>
        <v>500</v>
      </c>
    </row>
    <row r="184" spans="1:8" ht="31.5">
      <c r="A184" s="37" t="s">
        <v>276</v>
      </c>
      <c r="B184" s="24"/>
      <c r="C184" s="38" t="s">
        <v>15</v>
      </c>
      <c r="D184" s="38" t="s">
        <v>26</v>
      </c>
      <c r="E184" s="38" t="s">
        <v>334</v>
      </c>
      <c r="F184" s="38"/>
      <c r="G184" s="33">
        <f t="shared" si="9"/>
        <v>500</v>
      </c>
      <c r="H184" s="33">
        <f t="shared" si="9"/>
        <v>500</v>
      </c>
    </row>
    <row r="185" spans="1:8" ht="15.75">
      <c r="A185" s="37" t="s">
        <v>24</v>
      </c>
      <c r="B185" s="24"/>
      <c r="C185" s="38" t="s">
        <v>15</v>
      </c>
      <c r="D185" s="38" t="s">
        <v>26</v>
      </c>
      <c r="E185" s="38" t="s">
        <v>334</v>
      </c>
      <c r="F185" s="38" t="s">
        <v>105</v>
      </c>
      <c r="G185" s="33">
        <v>500</v>
      </c>
      <c r="H185" s="33">
        <v>500</v>
      </c>
    </row>
    <row r="186" spans="1:8" ht="31.5">
      <c r="A186" s="37" t="s">
        <v>277</v>
      </c>
      <c r="B186" s="24"/>
      <c r="C186" s="38" t="s">
        <v>15</v>
      </c>
      <c r="D186" s="38" t="s">
        <v>26</v>
      </c>
      <c r="E186" s="38" t="s">
        <v>278</v>
      </c>
      <c r="F186" s="23"/>
      <c r="G186" s="33">
        <f aca="true" t="shared" si="10" ref="G186:H188">SUM(G187)</f>
        <v>1000</v>
      </c>
      <c r="H186" s="33">
        <f t="shared" si="10"/>
        <v>1000</v>
      </c>
    </row>
    <row r="187" spans="1:8" ht="31.5">
      <c r="A187" s="45" t="s">
        <v>71</v>
      </c>
      <c r="B187" s="46"/>
      <c r="C187" s="38" t="s">
        <v>15</v>
      </c>
      <c r="D187" s="38" t="s">
        <v>26</v>
      </c>
      <c r="E187" s="38" t="s">
        <v>642</v>
      </c>
      <c r="F187" s="23"/>
      <c r="G187" s="33">
        <f t="shared" si="10"/>
        <v>1000</v>
      </c>
      <c r="H187" s="33">
        <f t="shared" si="10"/>
        <v>1000</v>
      </c>
    </row>
    <row r="188" spans="1:8" ht="47.25">
      <c r="A188" s="37" t="s">
        <v>279</v>
      </c>
      <c r="B188" s="24"/>
      <c r="C188" s="38" t="s">
        <v>15</v>
      </c>
      <c r="D188" s="38" t="s">
        <v>26</v>
      </c>
      <c r="E188" s="38" t="s">
        <v>332</v>
      </c>
      <c r="F188" s="38"/>
      <c r="G188" s="33">
        <f t="shared" si="10"/>
        <v>1000</v>
      </c>
      <c r="H188" s="33">
        <f t="shared" si="10"/>
        <v>1000</v>
      </c>
    </row>
    <row r="189" spans="1:8" ht="31.5">
      <c r="A189" s="37" t="s">
        <v>271</v>
      </c>
      <c r="B189" s="24"/>
      <c r="C189" s="38" t="s">
        <v>15</v>
      </c>
      <c r="D189" s="38" t="s">
        <v>26</v>
      </c>
      <c r="E189" s="38" t="s">
        <v>332</v>
      </c>
      <c r="F189" s="38" t="s">
        <v>134</v>
      </c>
      <c r="G189" s="33">
        <v>1000</v>
      </c>
      <c r="H189" s="33">
        <v>1000</v>
      </c>
    </row>
    <row r="190" spans="1:8" ht="31.5">
      <c r="A190" s="32" t="s">
        <v>341</v>
      </c>
      <c r="B190" s="5"/>
      <c r="C190" s="5" t="s">
        <v>15</v>
      </c>
      <c r="D190" s="5" t="s">
        <v>26</v>
      </c>
      <c r="E190" s="5" t="s">
        <v>387</v>
      </c>
      <c r="F190" s="5"/>
      <c r="G190" s="6">
        <f>SUM(G191)</f>
        <v>5061.2</v>
      </c>
      <c r="H190" s="6">
        <f>SUM(H191)</f>
        <v>5061.2</v>
      </c>
    </row>
    <row r="191" spans="1:8" ht="31.5">
      <c r="A191" s="32" t="s">
        <v>342</v>
      </c>
      <c r="B191" s="5"/>
      <c r="C191" s="5" t="s">
        <v>15</v>
      </c>
      <c r="D191" s="5" t="s">
        <v>26</v>
      </c>
      <c r="E191" s="5" t="s">
        <v>388</v>
      </c>
      <c r="F191" s="5"/>
      <c r="G191" s="6">
        <f>SUM(G192)</f>
        <v>5061.2</v>
      </c>
      <c r="H191" s="6">
        <f>SUM(H192)</f>
        <v>5061.2</v>
      </c>
    </row>
    <row r="192" spans="1:8" ht="31.5">
      <c r="A192" s="32" t="s">
        <v>47</v>
      </c>
      <c r="B192" s="5"/>
      <c r="C192" s="5" t="s">
        <v>15</v>
      </c>
      <c r="D192" s="5" t="s">
        <v>26</v>
      </c>
      <c r="E192" s="5" t="s">
        <v>389</v>
      </c>
      <c r="F192" s="5"/>
      <c r="G192" s="6">
        <f>SUM(G193:G195)</f>
        <v>5061.2</v>
      </c>
      <c r="H192" s="6">
        <f>SUM(H193:H195)</f>
        <v>5061.2</v>
      </c>
    </row>
    <row r="193" spans="1:8" ht="63">
      <c r="A193" s="32" t="s">
        <v>53</v>
      </c>
      <c r="B193" s="5"/>
      <c r="C193" s="5" t="s">
        <v>15</v>
      </c>
      <c r="D193" s="5" t="s">
        <v>26</v>
      </c>
      <c r="E193" s="5" t="s">
        <v>389</v>
      </c>
      <c r="F193" s="5" t="s">
        <v>98</v>
      </c>
      <c r="G193" s="6">
        <v>3995.8</v>
      </c>
      <c r="H193" s="6">
        <v>3995.8</v>
      </c>
    </row>
    <row r="194" spans="1:8" ht="31.5">
      <c r="A194" s="32" t="s">
        <v>54</v>
      </c>
      <c r="B194" s="5"/>
      <c r="C194" s="5" t="s">
        <v>15</v>
      </c>
      <c r="D194" s="5" t="s">
        <v>26</v>
      </c>
      <c r="E194" s="5" t="s">
        <v>389</v>
      </c>
      <c r="F194" s="5" t="s">
        <v>100</v>
      </c>
      <c r="G194" s="6">
        <v>1042</v>
      </c>
      <c r="H194" s="6">
        <v>1042</v>
      </c>
    </row>
    <row r="195" spans="1:8" ht="15.75">
      <c r="A195" s="32" t="s">
        <v>24</v>
      </c>
      <c r="B195" s="5"/>
      <c r="C195" s="5" t="s">
        <v>15</v>
      </c>
      <c r="D195" s="5" t="s">
        <v>26</v>
      </c>
      <c r="E195" s="5" t="s">
        <v>389</v>
      </c>
      <c r="F195" s="5" t="s">
        <v>105</v>
      </c>
      <c r="G195" s="6">
        <v>23.4</v>
      </c>
      <c r="H195" s="6">
        <v>23.4</v>
      </c>
    </row>
    <row r="196" spans="1:8" ht="47.25">
      <c r="A196" s="37" t="s">
        <v>304</v>
      </c>
      <c r="B196" s="24"/>
      <c r="C196" s="38" t="s">
        <v>15</v>
      </c>
      <c r="D196" s="38" t="s">
        <v>26</v>
      </c>
      <c r="E196" s="23" t="s">
        <v>252</v>
      </c>
      <c r="F196" s="38"/>
      <c r="G196" s="33">
        <f>SUM(G197)</f>
        <v>490</v>
      </c>
      <c r="H196" s="33">
        <f>SUM(H197)</f>
        <v>490</v>
      </c>
    </row>
    <row r="197" spans="1:8" ht="47.25">
      <c r="A197" s="37" t="s">
        <v>280</v>
      </c>
      <c r="B197" s="24"/>
      <c r="C197" s="38" t="s">
        <v>15</v>
      </c>
      <c r="D197" s="38" t="s">
        <v>26</v>
      </c>
      <c r="E197" s="23" t="s">
        <v>281</v>
      </c>
      <c r="F197" s="38"/>
      <c r="G197" s="33">
        <f>SUM(G198)</f>
        <v>490</v>
      </c>
      <c r="H197" s="33">
        <f>SUM(H198)</f>
        <v>490</v>
      </c>
    </row>
    <row r="198" spans="1:8" ht="31.5">
      <c r="A198" s="30" t="s">
        <v>54</v>
      </c>
      <c r="B198" s="24"/>
      <c r="C198" s="38" t="s">
        <v>15</v>
      </c>
      <c r="D198" s="38" t="s">
        <v>26</v>
      </c>
      <c r="E198" s="23" t="s">
        <v>281</v>
      </c>
      <c r="F198" s="38" t="s">
        <v>100</v>
      </c>
      <c r="G198" s="33">
        <v>490</v>
      </c>
      <c r="H198" s="33">
        <v>490</v>
      </c>
    </row>
    <row r="199" spans="1:8" ht="15.75">
      <c r="A199" s="37" t="s">
        <v>282</v>
      </c>
      <c r="B199" s="24"/>
      <c r="C199" s="38" t="s">
        <v>190</v>
      </c>
      <c r="D199" s="38"/>
      <c r="E199" s="23"/>
      <c r="F199" s="38"/>
      <c r="G199" s="33">
        <f>SUM(G200+G204+G225+G245)</f>
        <v>84703.09999999999</v>
      </c>
      <c r="H199" s="33">
        <f>SUM(H200+H204+H225+H245)</f>
        <v>84703.09999999999</v>
      </c>
    </row>
    <row r="200" spans="1:8" ht="15.75" hidden="1">
      <c r="A200" s="37" t="s">
        <v>194</v>
      </c>
      <c r="B200" s="24"/>
      <c r="C200" s="38" t="s">
        <v>190</v>
      </c>
      <c r="D200" s="38" t="s">
        <v>36</v>
      </c>
      <c r="E200" s="23"/>
      <c r="F200" s="38"/>
      <c r="G200" s="33">
        <f aca="true" t="shared" si="11" ref="G200:H202">SUM(G201)</f>
        <v>0</v>
      </c>
      <c r="H200" s="33">
        <f t="shared" si="11"/>
        <v>0</v>
      </c>
    </row>
    <row r="201" spans="1:8" ht="31.5" hidden="1">
      <c r="A201" s="37" t="s">
        <v>283</v>
      </c>
      <c r="B201" s="24"/>
      <c r="C201" s="38" t="s">
        <v>190</v>
      </c>
      <c r="D201" s="38" t="s">
        <v>36</v>
      </c>
      <c r="E201" s="23" t="s">
        <v>284</v>
      </c>
      <c r="F201" s="38"/>
      <c r="G201" s="33">
        <f t="shared" si="11"/>
        <v>0</v>
      </c>
      <c r="H201" s="33">
        <f t="shared" si="11"/>
        <v>0</v>
      </c>
    </row>
    <row r="202" spans="1:8" ht="31.5" hidden="1">
      <c r="A202" s="37" t="s">
        <v>285</v>
      </c>
      <c r="B202" s="24"/>
      <c r="C202" s="38" t="s">
        <v>286</v>
      </c>
      <c r="D202" s="38" t="s">
        <v>36</v>
      </c>
      <c r="E202" s="23" t="s">
        <v>287</v>
      </c>
      <c r="F202" s="38"/>
      <c r="G202" s="33">
        <f t="shared" si="11"/>
        <v>0</v>
      </c>
      <c r="H202" s="33">
        <f t="shared" si="11"/>
        <v>0</v>
      </c>
    </row>
    <row r="203" spans="1:8" ht="15.75" hidden="1">
      <c r="A203" s="37" t="s">
        <v>99</v>
      </c>
      <c r="B203" s="24"/>
      <c r="C203" s="38" t="s">
        <v>286</v>
      </c>
      <c r="D203" s="38" t="s">
        <v>36</v>
      </c>
      <c r="E203" s="23" t="s">
        <v>287</v>
      </c>
      <c r="F203" s="38" t="s">
        <v>100</v>
      </c>
      <c r="G203" s="33"/>
      <c r="H203" s="33"/>
    </row>
    <row r="204" spans="1:8" ht="15.75">
      <c r="A204" s="32" t="s">
        <v>195</v>
      </c>
      <c r="B204" s="5"/>
      <c r="C204" s="5" t="s">
        <v>190</v>
      </c>
      <c r="D204" s="5" t="s">
        <v>46</v>
      </c>
      <c r="E204" s="5"/>
      <c r="F204" s="5"/>
      <c r="G204" s="6">
        <f>SUM(G205,G209,G213)+G220</f>
        <v>9337.2</v>
      </c>
      <c r="H204" s="6">
        <f>SUM(H205,H209,H213)+H220</f>
        <v>9337.2</v>
      </c>
    </row>
    <row r="205" spans="1:8" ht="47.25">
      <c r="A205" s="32" t="s">
        <v>343</v>
      </c>
      <c r="B205" s="5"/>
      <c r="C205" s="5" t="s">
        <v>190</v>
      </c>
      <c r="D205" s="5" t="s">
        <v>46</v>
      </c>
      <c r="E205" s="5" t="s">
        <v>390</v>
      </c>
      <c r="F205" s="5"/>
      <c r="G205" s="6">
        <f aca="true" t="shared" si="12" ref="G205:H207">SUM(G206)</f>
        <v>2681.2</v>
      </c>
      <c r="H205" s="6">
        <f t="shared" si="12"/>
        <v>2681.2</v>
      </c>
    </row>
    <row r="206" spans="1:8" ht="15.75">
      <c r="A206" s="32" t="s">
        <v>37</v>
      </c>
      <c r="B206" s="5"/>
      <c r="C206" s="5" t="s">
        <v>190</v>
      </c>
      <c r="D206" s="5" t="s">
        <v>46</v>
      </c>
      <c r="E206" s="5" t="s">
        <v>391</v>
      </c>
      <c r="F206" s="5"/>
      <c r="G206" s="6">
        <f t="shared" si="12"/>
        <v>2681.2</v>
      </c>
      <c r="H206" s="6">
        <f t="shared" si="12"/>
        <v>2681.2</v>
      </c>
    </row>
    <row r="207" spans="1:8" ht="15.75">
      <c r="A207" s="32" t="s">
        <v>344</v>
      </c>
      <c r="B207" s="5"/>
      <c r="C207" s="5" t="s">
        <v>190</v>
      </c>
      <c r="D207" s="5" t="s">
        <v>46</v>
      </c>
      <c r="E207" s="5" t="s">
        <v>392</v>
      </c>
      <c r="F207" s="5"/>
      <c r="G207" s="6">
        <f t="shared" si="12"/>
        <v>2681.2</v>
      </c>
      <c r="H207" s="6">
        <f t="shared" si="12"/>
        <v>2681.2</v>
      </c>
    </row>
    <row r="208" spans="1:8" ht="31.5">
      <c r="A208" s="32" t="s">
        <v>54</v>
      </c>
      <c r="B208" s="5"/>
      <c r="C208" s="5" t="s">
        <v>190</v>
      </c>
      <c r="D208" s="5" t="s">
        <v>46</v>
      </c>
      <c r="E208" s="5" t="s">
        <v>392</v>
      </c>
      <c r="F208" s="5" t="s">
        <v>100</v>
      </c>
      <c r="G208" s="6">
        <v>2681.2</v>
      </c>
      <c r="H208" s="6">
        <v>2681.2</v>
      </c>
    </row>
    <row r="209" spans="1:8" ht="47.25">
      <c r="A209" s="32" t="s">
        <v>345</v>
      </c>
      <c r="B209" s="5"/>
      <c r="C209" s="5" t="s">
        <v>190</v>
      </c>
      <c r="D209" s="5" t="s">
        <v>46</v>
      </c>
      <c r="E209" s="5" t="s">
        <v>393</v>
      </c>
      <c r="F209" s="5"/>
      <c r="G209" s="6">
        <f aca="true" t="shared" si="13" ref="G209:H211">SUM(G210)</f>
        <v>1067</v>
      </c>
      <c r="H209" s="6">
        <f t="shared" si="13"/>
        <v>1067</v>
      </c>
    </row>
    <row r="210" spans="1:8" ht="15.75">
      <c r="A210" s="32" t="s">
        <v>37</v>
      </c>
      <c r="B210" s="5"/>
      <c r="C210" s="5" t="s">
        <v>190</v>
      </c>
      <c r="D210" s="5" t="s">
        <v>46</v>
      </c>
      <c r="E210" s="5" t="s">
        <v>394</v>
      </c>
      <c r="F210" s="5"/>
      <c r="G210" s="6">
        <f t="shared" si="13"/>
        <v>1067</v>
      </c>
      <c r="H210" s="6">
        <f t="shared" si="13"/>
        <v>1067</v>
      </c>
    </row>
    <row r="211" spans="1:8" ht="15.75">
      <c r="A211" s="32" t="s">
        <v>344</v>
      </c>
      <c r="B211" s="5"/>
      <c r="C211" s="5" t="s">
        <v>190</v>
      </c>
      <c r="D211" s="5" t="s">
        <v>46</v>
      </c>
      <c r="E211" s="5" t="s">
        <v>395</v>
      </c>
      <c r="F211" s="5"/>
      <c r="G211" s="6">
        <f t="shared" si="13"/>
        <v>1067</v>
      </c>
      <c r="H211" s="6">
        <f t="shared" si="13"/>
        <v>1067</v>
      </c>
    </row>
    <row r="212" spans="1:8" ht="31.5">
      <c r="A212" s="32" t="s">
        <v>54</v>
      </c>
      <c r="B212" s="5"/>
      <c r="C212" s="5" t="s">
        <v>190</v>
      </c>
      <c r="D212" s="5" t="s">
        <v>46</v>
      </c>
      <c r="E212" s="5" t="s">
        <v>395</v>
      </c>
      <c r="F212" s="5" t="s">
        <v>100</v>
      </c>
      <c r="G212" s="6">
        <v>1067</v>
      </c>
      <c r="H212" s="6">
        <v>1067</v>
      </c>
    </row>
    <row r="213" spans="1:8" ht="31.5" hidden="1">
      <c r="A213" s="32" t="s">
        <v>293</v>
      </c>
      <c r="B213" s="5"/>
      <c r="C213" s="5" t="s">
        <v>190</v>
      </c>
      <c r="D213" s="5" t="s">
        <v>46</v>
      </c>
      <c r="E213" s="5" t="s">
        <v>294</v>
      </c>
      <c r="F213" s="5"/>
      <c r="G213" s="6">
        <f>SUM(G214,G217)</f>
        <v>0</v>
      </c>
      <c r="H213" s="6">
        <f>SUM(H214,H217)</f>
        <v>0</v>
      </c>
    </row>
    <row r="214" spans="1:8" ht="31.5" hidden="1">
      <c r="A214" s="32" t="s">
        <v>346</v>
      </c>
      <c r="B214" s="5"/>
      <c r="C214" s="5" t="s">
        <v>190</v>
      </c>
      <c r="D214" s="5" t="s">
        <v>46</v>
      </c>
      <c r="E214" s="5" t="s">
        <v>396</v>
      </c>
      <c r="F214" s="5"/>
      <c r="G214" s="6">
        <f>SUM(G215)</f>
        <v>0</v>
      </c>
      <c r="H214" s="6">
        <f>SUM(H215)</f>
        <v>0</v>
      </c>
    </row>
    <row r="215" spans="1:8" ht="31.5" hidden="1">
      <c r="A215" s="32" t="s">
        <v>347</v>
      </c>
      <c r="B215" s="5"/>
      <c r="C215" s="5" t="s">
        <v>190</v>
      </c>
      <c r="D215" s="5" t="s">
        <v>46</v>
      </c>
      <c r="E215" s="5" t="s">
        <v>397</v>
      </c>
      <c r="F215" s="5"/>
      <c r="G215" s="6">
        <f>SUM(G216)</f>
        <v>0</v>
      </c>
      <c r="H215" s="6">
        <f>SUM(H216)</f>
        <v>0</v>
      </c>
    </row>
    <row r="216" spans="1:8" ht="31.5" hidden="1">
      <c r="A216" s="32" t="s">
        <v>348</v>
      </c>
      <c r="B216" s="5"/>
      <c r="C216" s="5" t="s">
        <v>190</v>
      </c>
      <c r="D216" s="5" t="s">
        <v>46</v>
      </c>
      <c r="E216" s="5" t="s">
        <v>397</v>
      </c>
      <c r="F216" s="5" t="s">
        <v>301</v>
      </c>
      <c r="G216" s="6"/>
      <c r="H216" s="6"/>
    </row>
    <row r="217" spans="1:8" ht="31.5" hidden="1">
      <c r="A217" s="32" t="s">
        <v>349</v>
      </c>
      <c r="B217" s="5"/>
      <c r="C217" s="5" t="s">
        <v>190</v>
      </c>
      <c r="D217" s="5" t="s">
        <v>46</v>
      </c>
      <c r="E217" s="5" t="s">
        <v>398</v>
      </c>
      <c r="F217" s="5"/>
      <c r="G217" s="6">
        <f>SUM(G218)</f>
        <v>0</v>
      </c>
      <c r="H217" s="6">
        <f>SUM(H218)</f>
        <v>0</v>
      </c>
    </row>
    <row r="218" spans="1:8" ht="31.5" hidden="1">
      <c r="A218" s="32" t="s">
        <v>347</v>
      </c>
      <c r="B218" s="5"/>
      <c r="C218" s="5" t="s">
        <v>190</v>
      </c>
      <c r="D218" s="5" t="s">
        <v>46</v>
      </c>
      <c r="E218" s="5" t="s">
        <v>399</v>
      </c>
      <c r="F218" s="5"/>
      <c r="G218" s="6">
        <f>SUM(G219)</f>
        <v>0</v>
      </c>
      <c r="H218" s="6">
        <f>SUM(H219)</f>
        <v>0</v>
      </c>
    </row>
    <row r="219" spans="1:8" ht="31.5" hidden="1">
      <c r="A219" s="32" t="s">
        <v>348</v>
      </c>
      <c r="B219" s="5"/>
      <c r="C219" s="5" t="s">
        <v>190</v>
      </c>
      <c r="D219" s="5" t="s">
        <v>46</v>
      </c>
      <c r="E219" s="5" t="s">
        <v>399</v>
      </c>
      <c r="F219" s="5" t="s">
        <v>301</v>
      </c>
      <c r="G219" s="6"/>
      <c r="H219" s="6"/>
    </row>
    <row r="220" spans="1:8" ht="47.25">
      <c r="A220" s="4" t="s">
        <v>304</v>
      </c>
      <c r="B220" s="5"/>
      <c r="C220" s="5" t="s">
        <v>190</v>
      </c>
      <c r="D220" s="5" t="s">
        <v>46</v>
      </c>
      <c r="E220" s="5" t="s">
        <v>252</v>
      </c>
      <c r="F220" s="5"/>
      <c r="G220" s="6">
        <f aca="true" t="shared" si="14" ref="G220:H223">SUM(G221)</f>
        <v>5589</v>
      </c>
      <c r="H220" s="6">
        <f t="shared" si="14"/>
        <v>5589</v>
      </c>
    </row>
    <row r="221" spans="1:8" ht="47.25">
      <c r="A221" s="4" t="s">
        <v>253</v>
      </c>
      <c r="B221" s="5"/>
      <c r="C221" s="5" t="s">
        <v>190</v>
      </c>
      <c r="D221" s="5" t="s">
        <v>46</v>
      </c>
      <c r="E221" s="5" t="s">
        <v>254</v>
      </c>
      <c r="F221" s="5"/>
      <c r="G221" s="6">
        <f t="shared" si="14"/>
        <v>5589</v>
      </c>
      <c r="H221" s="6">
        <f t="shared" si="14"/>
        <v>5589</v>
      </c>
    </row>
    <row r="222" spans="1:8" ht="47.25">
      <c r="A222" s="4" t="s">
        <v>82</v>
      </c>
      <c r="B222" s="5"/>
      <c r="C222" s="5" t="s">
        <v>190</v>
      </c>
      <c r="D222" s="5" t="s">
        <v>46</v>
      </c>
      <c r="E222" s="5" t="s">
        <v>255</v>
      </c>
      <c r="F222" s="5"/>
      <c r="G222" s="6">
        <f t="shared" si="14"/>
        <v>5589</v>
      </c>
      <c r="H222" s="6">
        <f t="shared" si="14"/>
        <v>5589</v>
      </c>
    </row>
    <row r="223" spans="1:8" ht="31.5">
      <c r="A223" s="4" t="s">
        <v>256</v>
      </c>
      <c r="B223" s="5"/>
      <c r="C223" s="5" t="s">
        <v>190</v>
      </c>
      <c r="D223" s="5" t="s">
        <v>46</v>
      </c>
      <c r="E223" s="5" t="s">
        <v>257</v>
      </c>
      <c r="F223" s="5"/>
      <c r="G223" s="6">
        <f t="shared" si="14"/>
        <v>5589</v>
      </c>
      <c r="H223" s="6">
        <f t="shared" si="14"/>
        <v>5589</v>
      </c>
    </row>
    <row r="224" spans="1:8" ht="31.5">
      <c r="A224" s="4" t="s">
        <v>54</v>
      </c>
      <c r="B224" s="5"/>
      <c r="C224" s="5" t="s">
        <v>190</v>
      </c>
      <c r="D224" s="5" t="s">
        <v>46</v>
      </c>
      <c r="E224" s="5" t="s">
        <v>257</v>
      </c>
      <c r="F224" s="5" t="s">
        <v>100</v>
      </c>
      <c r="G224" s="6">
        <v>5589</v>
      </c>
      <c r="H224" s="6">
        <v>5589</v>
      </c>
    </row>
    <row r="225" spans="1:8" ht="15.75">
      <c r="A225" s="32" t="s">
        <v>196</v>
      </c>
      <c r="B225" s="5"/>
      <c r="C225" s="5" t="s">
        <v>190</v>
      </c>
      <c r="D225" s="5" t="s">
        <v>56</v>
      </c>
      <c r="E225" s="5"/>
      <c r="F225" s="5"/>
      <c r="G225" s="6">
        <f>SUM(G226,G237,G241)</f>
        <v>75365.9</v>
      </c>
      <c r="H225" s="6">
        <f>SUM(H226,H237,H241)</f>
        <v>75365.9</v>
      </c>
    </row>
    <row r="226" spans="1:8" ht="31.5">
      <c r="A226" s="47" t="s">
        <v>350</v>
      </c>
      <c r="B226" s="48"/>
      <c r="C226" s="5" t="s">
        <v>190</v>
      </c>
      <c r="D226" s="5" t="s">
        <v>56</v>
      </c>
      <c r="E226" s="5" t="s">
        <v>400</v>
      </c>
      <c r="F226" s="5"/>
      <c r="G226" s="6">
        <f>SUM(G227,G234)</f>
        <v>73617.5</v>
      </c>
      <c r="H226" s="6">
        <f>SUM(H227,H234)</f>
        <v>73617.5</v>
      </c>
    </row>
    <row r="227" spans="1:8" ht="15.75">
      <c r="A227" s="32" t="s">
        <v>37</v>
      </c>
      <c r="B227" s="5"/>
      <c r="C227" s="5" t="s">
        <v>190</v>
      </c>
      <c r="D227" s="5" t="s">
        <v>56</v>
      </c>
      <c r="E227" s="5" t="s">
        <v>401</v>
      </c>
      <c r="F227" s="5"/>
      <c r="G227" s="6">
        <f>SUM(G228,G230,G232)</f>
        <v>66502.5</v>
      </c>
      <c r="H227" s="6">
        <f>SUM(H228,H230,H232)</f>
        <v>66502.5</v>
      </c>
    </row>
    <row r="228" spans="1:8" ht="15.75">
      <c r="A228" s="32" t="s">
        <v>351</v>
      </c>
      <c r="B228" s="5"/>
      <c r="C228" s="5" t="s">
        <v>190</v>
      </c>
      <c r="D228" s="5" t="s">
        <v>56</v>
      </c>
      <c r="E228" s="5" t="s">
        <v>402</v>
      </c>
      <c r="F228" s="5"/>
      <c r="G228" s="6">
        <f>SUM(G229)</f>
        <v>48510</v>
      </c>
      <c r="H228" s="6">
        <f>SUM(H229)</f>
        <v>48510</v>
      </c>
    </row>
    <row r="229" spans="1:8" ht="29.25" customHeight="1">
      <c r="A229" s="32" t="s">
        <v>54</v>
      </c>
      <c r="B229" s="5"/>
      <c r="C229" s="5" t="s">
        <v>190</v>
      </c>
      <c r="D229" s="5" t="s">
        <v>56</v>
      </c>
      <c r="E229" s="5" t="s">
        <v>402</v>
      </c>
      <c r="F229" s="5" t="s">
        <v>100</v>
      </c>
      <c r="G229" s="6">
        <v>48510</v>
      </c>
      <c r="H229" s="6">
        <v>48510</v>
      </c>
    </row>
    <row r="230" spans="1:8" ht="15.75" hidden="1">
      <c r="A230" s="32" t="s">
        <v>352</v>
      </c>
      <c r="B230" s="5"/>
      <c r="C230" s="5" t="s">
        <v>190</v>
      </c>
      <c r="D230" s="5" t="s">
        <v>56</v>
      </c>
      <c r="E230" s="5" t="s">
        <v>403</v>
      </c>
      <c r="F230" s="5"/>
      <c r="G230" s="6">
        <f>SUM(G231)</f>
        <v>0</v>
      </c>
      <c r="H230" s="6">
        <f>SUM(H231)</f>
        <v>0</v>
      </c>
    </row>
    <row r="231" spans="1:8" ht="31.5" hidden="1">
      <c r="A231" s="32" t="s">
        <v>54</v>
      </c>
      <c r="B231" s="5"/>
      <c r="C231" s="5" t="s">
        <v>190</v>
      </c>
      <c r="D231" s="5" t="s">
        <v>56</v>
      </c>
      <c r="E231" s="5" t="s">
        <v>403</v>
      </c>
      <c r="F231" s="5" t="s">
        <v>100</v>
      </c>
      <c r="G231" s="6"/>
      <c r="H231" s="6"/>
    </row>
    <row r="232" spans="1:8" ht="15.75">
      <c r="A232" s="32" t="s">
        <v>353</v>
      </c>
      <c r="B232" s="5"/>
      <c r="C232" s="5" t="s">
        <v>190</v>
      </c>
      <c r="D232" s="5" t="s">
        <v>56</v>
      </c>
      <c r="E232" s="5" t="s">
        <v>404</v>
      </c>
      <c r="F232" s="5"/>
      <c r="G232" s="6">
        <f>SUM(G233)</f>
        <v>17992.5</v>
      </c>
      <c r="H232" s="6">
        <f>SUM(H233)</f>
        <v>17992.5</v>
      </c>
    </row>
    <row r="233" spans="1:8" ht="31.5">
      <c r="A233" s="32" t="s">
        <v>54</v>
      </c>
      <c r="B233" s="5"/>
      <c r="C233" s="5" t="s">
        <v>190</v>
      </c>
      <c r="D233" s="5" t="s">
        <v>56</v>
      </c>
      <c r="E233" s="5" t="s">
        <v>404</v>
      </c>
      <c r="F233" s="5" t="s">
        <v>100</v>
      </c>
      <c r="G233" s="6">
        <v>17992.5</v>
      </c>
      <c r="H233" s="6">
        <v>17992.5</v>
      </c>
    </row>
    <row r="234" spans="1:8" ht="47.25">
      <c r="A234" s="32" t="s">
        <v>28</v>
      </c>
      <c r="B234" s="5"/>
      <c r="C234" s="5" t="s">
        <v>190</v>
      </c>
      <c r="D234" s="5" t="s">
        <v>56</v>
      </c>
      <c r="E234" s="5" t="s">
        <v>405</v>
      </c>
      <c r="F234" s="5"/>
      <c r="G234" s="6">
        <f>SUM(G235)</f>
        <v>7115</v>
      </c>
      <c r="H234" s="6">
        <f>SUM(H235)</f>
        <v>7115</v>
      </c>
    </row>
    <row r="235" spans="1:8" ht="15.75">
      <c r="A235" s="32" t="s">
        <v>353</v>
      </c>
      <c r="B235" s="5"/>
      <c r="C235" s="5" t="s">
        <v>190</v>
      </c>
      <c r="D235" s="5" t="s">
        <v>56</v>
      </c>
      <c r="E235" s="5" t="s">
        <v>406</v>
      </c>
      <c r="F235" s="5"/>
      <c r="G235" s="6">
        <f>SUM(G236)</f>
        <v>7115</v>
      </c>
      <c r="H235" s="6">
        <f>SUM(H236)</f>
        <v>7115</v>
      </c>
    </row>
    <row r="236" spans="1:8" ht="31.5">
      <c r="A236" s="32" t="s">
        <v>271</v>
      </c>
      <c r="B236" s="5"/>
      <c r="C236" s="5" t="s">
        <v>190</v>
      </c>
      <c r="D236" s="5" t="s">
        <v>56</v>
      </c>
      <c r="E236" s="5" t="s">
        <v>406</v>
      </c>
      <c r="F236" s="5" t="s">
        <v>134</v>
      </c>
      <c r="G236" s="6">
        <v>7115</v>
      </c>
      <c r="H236" s="6">
        <v>7115</v>
      </c>
    </row>
    <row r="237" spans="1:8" ht="47.25">
      <c r="A237" s="32" t="s">
        <v>430</v>
      </c>
      <c r="B237" s="5"/>
      <c r="C237" s="5" t="s">
        <v>190</v>
      </c>
      <c r="D237" s="5" t="s">
        <v>56</v>
      </c>
      <c r="E237" s="5" t="s">
        <v>393</v>
      </c>
      <c r="F237" s="5"/>
      <c r="G237" s="6">
        <f aca="true" t="shared" si="15" ref="G237:H239">SUM(G238)</f>
        <v>1550</v>
      </c>
      <c r="H237" s="6">
        <f t="shared" si="15"/>
        <v>1550</v>
      </c>
    </row>
    <row r="238" spans="1:8" ht="15.75">
      <c r="A238" s="32" t="s">
        <v>37</v>
      </c>
      <c r="B238" s="5"/>
      <c r="C238" s="5" t="s">
        <v>190</v>
      </c>
      <c r="D238" s="5" t="s">
        <v>56</v>
      </c>
      <c r="E238" s="5" t="s">
        <v>394</v>
      </c>
      <c r="F238" s="5"/>
      <c r="G238" s="6">
        <f t="shared" si="15"/>
        <v>1550</v>
      </c>
      <c r="H238" s="6">
        <f t="shared" si="15"/>
        <v>1550</v>
      </c>
    </row>
    <row r="239" spans="1:8" ht="15.75">
      <c r="A239" s="32" t="s">
        <v>353</v>
      </c>
      <c r="B239" s="5"/>
      <c r="C239" s="5" t="s">
        <v>190</v>
      </c>
      <c r="D239" s="5" t="s">
        <v>56</v>
      </c>
      <c r="E239" s="5" t="s">
        <v>407</v>
      </c>
      <c r="F239" s="5"/>
      <c r="G239" s="6">
        <f t="shared" si="15"/>
        <v>1550</v>
      </c>
      <c r="H239" s="6">
        <f t="shared" si="15"/>
        <v>1550</v>
      </c>
    </row>
    <row r="240" spans="1:8" ht="31.5">
      <c r="A240" s="32" t="s">
        <v>54</v>
      </c>
      <c r="B240" s="5"/>
      <c r="C240" s="5" t="s">
        <v>190</v>
      </c>
      <c r="D240" s="5" t="s">
        <v>56</v>
      </c>
      <c r="E240" s="5" t="s">
        <v>407</v>
      </c>
      <c r="F240" s="5" t="s">
        <v>100</v>
      </c>
      <c r="G240" s="6">
        <v>1550</v>
      </c>
      <c r="H240" s="6">
        <v>1550</v>
      </c>
    </row>
    <row r="241" spans="1:8" ht="15.75">
      <c r="A241" s="32" t="s">
        <v>354</v>
      </c>
      <c r="B241" s="5"/>
      <c r="C241" s="5" t="s">
        <v>190</v>
      </c>
      <c r="D241" s="5" t="s">
        <v>56</v>
      </c>
      <c r="E241" s="5" t="s">
        <v>206</v>
      </c>
      <c r="F241" s="5"/>
      <c r="G241" s="6">
        <f aca="true" t="shared" si="16" ref="G241:H243">SUM(G242)</f>
        <v>198.4</v>
      </c>
      <c r="H241" s="6">
        <f t="shared" si="16"/>
        <v>198.4</v>
      </c>
    </row>
    <row r="242" spans="1:8" ht="94.5">
      <c r="A242" s="47" t="s">
        <v>306</v>
      </c>
      <c r="B242" s="48"/>
      <c r="C242" s="5" t="s">
        <v>190</v>
      </c>
      <c r="D242" s="5" t="s">
        <v>56</v>
      </c>
      <c r="E242" s="5" t="s">
        <v>240</v>
      </c>
      <c r="F242" s="5"/>
      <c r="G242" s="6">
        <f t="shared" si="16"/>
        <v>198.4</v>
      </c>
      <c r="H242" s="6">
        <f t="shared" si="16"/>
        <v>198.4</v>
      </c>
    </row>
    <row r="243" spans="1:8" ht="63">
      <c r="A243" s="47" t="s">
        <v>409</v>
      </c>
      <c r="B243" s="48"/>
      <c r="C243" s="5" t="s">
        <v>190</v>
      </c>
      <c r="D243" s="5" t="s">
        <v>56</v>
      </c>
      <c r="E243" s="5" t="s">
        <v>408</v>
      </c>
      <c r="F243" s="5"/>
      <c r="G243" s="6">
        <f t="shared" si="16"/>
        <v>198.4</v>
      </c>
      <c r="H243" s="6">
        <f t="shared" si="16"/>
        <v>198.4</v>
      </c>
    </row>
    <row r="244" spans="1:8" ht="31.5">
      <c r="A244" s="32" t="s">
        <v>54</v>
      </c>
      <c r="B244" s="5"/>
      <c r="C244" s="5" t="s">
        <v>190</v>
      </c>
      <c r="D244" s="5" t="s">
        <v>56</v>
      </c>
      <c r="E244" s="5" t="s">
        <v>408</v>
      </c>
      <c r="F244" s="5" t="s">
        <v>100</v>
      </c>
      <c r="G244" s="6">
        <v>198.4</v>
      </c>
      <c r="H244" s="6">
        <v>198.4</v>
      </c>
    </row>
    <row r="245" spans="1:8" ht="15.75" hidden="1">
      <c r="A245" s="32" t="s">
        <v>197</v>
      </c>
      <c r="B245" s="5"/>
      <c r="C245" s="43" t="s">
        <v>190</v>
      </c>
      <c r="D245" s="43" t="s">
        <v>190</v>
      </c>
      <c r="E245" s="43"/>
      <c r="F245" s="43"/>
      <c r="G245" s="49">
        <f>SUM(G246)+G249</f>
        <v>0</v>
      </c>
      <c r="H245" s="49">
        <f>SUM(H246)+H249</f>
        <v>0</v>
      </c>
    </row>
    <row r="246" spans="1:8" ht="31.5" hidden="1">
      <c r="A246" s="32" t="s">
        <v>341</v>
      </c>
      <c r="B246" s="5"/>
      <c r="C246" s="43" t="s">
        <v>190</v>
      </c>
      <c r="D246" s="43" t="s">
        <v>190</v>
      </c>
      <c r="E246" s="43" t="s">
        <v>387</v>
      </c>
      <c r="F246" s="43"/>
      <c r="G246" s="49">
        <f>SUM(G247)</f>
        <v>0</v>
      </c>
      <c r="H246" s="49">
        <f>SUM(H247)</f>
        <v>0</v>
      </c>
    </row>
    <row r="247" spans="1:8" ht="31.5" hidden="1">
      <c r="A247" s="32" t="s">
        <v>347</v>
      </c>
      <c r="B247" s="5"/>
      <c r="C247" s="43" t="s">
        <v>190</v>
      </c>
      <c r="D247" s="43" t="s">
        <v>190</v>
      </c>
      <c r="E247" s="43" t="s">
        <v>410</v>
      </c>
      <c r="F247" s="43"/>
      <c r="G247" s="49">
        <f>SUM(G248)</f>
        <v>0</v>
      </c>
      <c r="H247" s="49">
        <f>SUM(H248)</f>
        <v>0</v>
      </c>
    </row>
    <row r="248" spans="1:8" ht="31.5" hidden="1">
      <c r="A248" s="32" t="s">
        <v>348</v>
      </c>
      <c r="B248" s="5"/>
      <c r="C248" s="43" t="s">
        <v>190</v>
      </c>
      <c r="D248" s="43" t="s">
        <v>190</v>
      </c>
      <c r="E248" s="43" t="s">
        <v>410</v>
      </c>
      <c r="F248" s="43" t="s">
        <v>301</v>
      </c>
      <c r="G248" s="49"/>
      <c r="H248" s="49"/>
    </row>
    <row r="249" spans="1:8" ht="31.5" hidden="1">
      <c r="A249" s="32" t="s">
        <v>283</v>
      </c>
      <c r="B249" s="5"/>
      <c r="C249" s="43" t="s">
        <v>190</v>
      </c>
      <c r="D249" s="43" t="s">
        <v>190</v>
      </c>
      <c r="E249" s="43" t="s">
        <v>284</v>
      </c>
      <c r="F249" s="43"/>
      <c r="G249" s="49">
        <f aca="true" t="shared" si="17" ref="G249:H251">SUM(G250)</f>
        <v>0</v>
      </c>
      <c r="H249" s="49">
        <f t="shared" si="17"/>
        <v>0</v>
      </c>
    </row>
    <row r="250" spans="1:8" ht="31.5" hidden="1">
      <c r="A250" s="32" t="s">
        <v>533</v>
      </c>
      <c r="B250" s="5"/>
      <c r="C250" s="43" t="s">
        <v>190</v>
      </c>
      <c r="D250" s="43" t="s">
        <v>190</v>
      </c>
      <c r="E250" s="43" t="s">
        <v>287</v>
      </c>
      <c r="F250" s="43"/>
      <c r="G250" s="49">
        <f t="shared" si="17"/>
        <v>0</v>
      </c>
      <c r="H250" s="49">
        <f t="shared" si="17"/>
        <v>0</v>
      </c>
    </row>
    <row r="251" spans="1:8" ht="31.5" hidden="1">
      <c r="A251" s="32" t="s">
        <v>534</v>
      </c>
      <c r="B251" s="5"/>
      <c r="C251" s="43" t="s">
        <v>190</v>
      </c>
      <c r="D251" s="43" t="s">
        <v>190</v>
      </c>
      <c r="E251" s="43" t="s">
        <v>535</v>
      </c>
      <c r="F251" s="43"/>
      <c r="G251" s="49">
        <f t="shared" si="17"/>
        <v>0</v>
      </c>
      <c r="H251" s="49">
        <f t="shared" si="17"/>
        <v>0</v>
      </c>
    </row>
    <row r="252" spans="1:8" ht="31.5" hidden="1">
      <c r="A252" s="32" t="s">
        <v>348</v>
      </c>
      <c r="B252" s="5"/>
      <c r="C252" s="43" t="s">
        <v>190</v>
      </c>
      <c r="D252" s="43" t="s">
        <v>190</v>
      </c>
      <c r="E252" s="43" t="s">
        <v>535</v>
      </c>
      <c r="F252" s="43" t="s">
        <v>301</v>
      </c>
      <c r="G252" s="49"/>
      <c r="H252" s="49"/>
    </row>
    <row r="253" spans="1:8" ht="15.75">
      <c r="A253" s="37" t="s">
        <v>288</v>
      </c>
      <c r="B253" s="24"/>
      <c r="C253" s="38" t="s">
        <v>80</v>
      </c>
      <c r="D253" s="23"/>
      <c r="E253" s="23"/>
      <c r="F253" s="23"/>
      <c r="G253" s="33">
        <f>SUM(G254+G260)</f>
        <v>5704.299999999999</v>
      </c>
      <c r="H253" s="33">
        <f>SUM(H254+H260)</f>
        <v>5704.299999999999</v>
      </c>
    </row>
    <row r="254" spans="1:8" ht="31.5">
      <c r="A254" s="37" t="s">
        <v>289</v>
      </c>
      <c r="B254" s="24"/>
      <c r="C254" s="38" t="s">
        <v>80</v>
      </c>
      <c r="D254" s="38" t="s">
        <v>56</v>
      </c>
      <c r="E254" s="23"/>
      <c r="F254" s="23"/>
      <c r="G254" s="33">
        <f>SUM(G255)</f>
        <v>4704.299999999999</v>
      </c>
      <c r="H254" s="33">
        <f>SUM(H255)</f>
        <v>4704.299999999999</v>
      </c>
    </row>
    <row r="255" spans="1:8" ht="31.5">
      <c r="A255" s="37" t="s">
        <v>290</v>
      </c>
      <c r="B255" s="24"/>
      <c r="C255" s="38" t="s">
        <v>80</v>
      </c>
      <c r="D255" s="38" t="s">
        <v>56</v>
      </c>
      <c r="E255" s="23" t="s">
        <v>291</v>
      </c>
      <c r="F255" s="23"/>
      <c r="G255" s="33">
        <f>SUM(G256)</f>
        <v>4704.299999999999</v>
      </c>
      <c r="H255" s="33">
        <f>SUM(H256)</f>
        <v>4704.299999999999</v>
      </c>
    </row>
    <row r="256" spans="1:8" ht="31.5">
      <c r="A256" s="37" t="s">
        <v>47</v>
      </c>
      <c r="B256" s="24"/>
      <c r="C256" s="38" t="s">
        <v>80</v>
      </c>
      <c r="D256" s="38" t="s">
        <v>56</v>
      </c>
      <c r="E256" s="23" t="s">
        <v>292</v>
      </c>
      <c r="F256" s="23"/>
      <c r="G256" s="33">
        <f>SUM(G257:G259)</f>
        <v>4704.299999999999</v>
      </c>
      <c r="H256" s="33">
        <f>SUM(H257:H259)</f>
        <v>4704.299999999999</v>
      </c>
    </row>
    <row r="257" spans="1:8" ht="63">
      <c r="A257" s="32" t="s">
        <v>53</v>
      </c>
      <c r="B257" s="24"/>
      <c r="C257" s="38" t="s">
        <v>80</v>
      </c>
      <c r="D257" s="38" t="s">
        <v>56</v>
      </c>
      <c r="E257" s="23" t="s">
        <v>292</v>
      </c>
      <c r="F257" s="38" t="s">
        <v>98</v>
      </c>
      <c r="G257" s="33">
        <f>3939.6+25.2</f>
        <v>3964.7999999999997</v>
      </c>
      <c r="H257" s="33">
        <f>3939.6+25.2</f>
        <v>3964.7999999999997</v>
      </c>
    </row>
    <row r="258" spans="1:8" ht="31.5">
      <c r="A258" s="30" t="s">
        <v>54</v>
      </c>
      <c r="B258" s="24"/>
      <c r="C258" s="38" t="s">
        <v>80</v>
      </c>
      <c r="D258" s="38" t="s">
        <v>56</v>
      </c>
      <c r="E258" s="23" t="s">
        <v>292</v>
      </c>
      <c r="F258" s="38" t="s">
        <v>100</v>
      </c>
      <c r="G258" s="33">
        <f>709.8-25.2</f>
        <v>684.5999999999999</v>
      </c>
      <c r="H258" s="33">
        <f>709.8-25.2</f>
        <v>684.5999999999999</v>
      </c>
    </row>
    <row r="259" spans="1:8" ht="15.75">
      <c r="A259" s="37" t="s">
        <v>24</v>
      </c>
      <c r="B259" s="24"/>
      <c r="C259" s="38" t="s">
        <v>80</v>
      </c>
      <c r="D259" s="38" t="s">
        <v>56</v>
      </c>
      <c r="E259" s="23" t="s">
        <v>292</v>
      </c>
      <c r="F259" s="38" t="s">
        <v>105</v>
      </c>
      <c r="G259" s="33">
        <v>54.9</v>
      </c>
      <c r="H259" s="33">
        <v>54.9</v>
      </c>
    </row>
    <row r="260" spans="1:8" ht="15.75">
      <c r="A260" s="37" t="s">
        <v>198</v>
      </c>
      <c r="B260" s="24"/>
      <c r="C260" s="38" t="s">
        <v>80</v>
      </c>
      <c r="D260" s="38" t="s">
        <v>190</v>
      </c>
      <c r="E260" s="23"/>
      <c r="F260" s="23"/>
      <c r="G260" s="33">
        <f>SUM(G261)</f>
        <v>1000</v>
      </c>
      <c r="H260" s="33">
        <f>SUM(H261)</f>
        <v>1000</v>
      </c>
    </row>
    <row r="261" spans="1:8" ht="31.5">
      <c r="A261" s="37" t="s">
        <v>290</v>
      </c>
      <c r="B261" s="24"/>
      <c r="C261" s="38" t="s">
        <v>80</v>
      </c>
      <c r="D261" s="38" t="s">
        <v>190</v>
      </c>
      <c r="E261" s="23" t="s">
        <v>291</v>
      </c>
      <c r="F261" s="23"/>
      <c r="G261" s="33">
        <f>SUM(G262)</f>
        <v>1000</v>
      </c>
      <c r="H261" s="33">
        <f>SUM(H262)</f>
        <v>1000</v>
      </c>
    </row>
    <row r="262" spans="1:8" ht="15.75">
      <c r="A262" s="37" t="s">
        <v>37</v>
      </c>
      <c r="B262" s="24"/>
      <c r="C262" s="38" t="s">
        <v>80</v>
      </c>
      <c r="D262" s="38" t="s">
        <v>190</v>
      </c>
      <c r="E262" s="23" t="s">
        <v>303</v>
      </c>
      <c r="F262" s="23"/>
      <c r="G262" s="33">
        <f>SUM(G263)+G265</f>
        <v>1000</v>
      </c>
      <c r="H262" s="33">
        <f>SUM(H263)+H265</f>
        <v>1000</v>
      </c>
    </row>
    <row r="263" spans="1:8" ht="47.25" hidden="1">
      <c r="A263" s="37" t="s">
        <v>355</v>
      </c>
      <c r="B263" s="24"/>
      <c r="C263" s="38" t="s">
        <v>80</v>
      </c>
      <c r="D263" s="38" t="s">
        <v>190</v>
      </c>
      <c r="E263" s="23" t="s">
        <v>356</v>
      </c>
      <c r="F263" s="23"/>
      <c r="G263" s="33">
        <f>SUM(G264)</f>
        <v>0</v>
      </c>
      <c r="H263" s="33">
        <f>SUM(H264)</f>
        <v>0</v>
      </c>
    </row>
    <row r="264" spans="1:8" ht="15.75" hidden="1">
      <c r="A264" s="37" t="s">
        <v>99</v>
      </c>
      <c r="B264" s="24"/>
      <c r="C264" s="38" t="s">
        <v>80</v>
      </c>
      <c r="D264" s="38" t="s">
        <v>190</v>
      </c>
      <c r="E264" s="23" t="s">
        <v>356</v>
      </c>
      <c r="F264" s="38" t="s">
        <v>100</v>
      </c>
      <c r="G264" s="33"/>
      <c r="H264" s="33"/>
    </row>
    <row r="265" spans="1:8" ht="47.25">
      <c r="A265" s="37" t="s">
        <v>355</v>
      </c>
      <c r="B265" s="24"/>
      <c r="C265" s="38" t="s">
        <v>80</v>
      </c>
      <c r="D265" s="38" t="s">
        <v>190</v>
      </c>
      <c r="E265" s="23" t="s">
        <v>356</v>
      </c>
      <c r="F265" s="23"/>
      <c r="G265" s="33">
        <f>SUM(G266:G267)</f>
        <v>1000</v>
      </c>
      <c r="H265" s="33">
        <f>SUM(H266:H267)</f>
        <v>1000</v>
      </c>
    </row>
    <row r="266" spans="1:8" ht="63">
      <c r="A266" s="32" t="s">
        <v>53</v>
      </c>
      <c r="B266" s="24"/>
      <c r="C266" s="38" t="s">
        <v>80</v>
      </c>
      <c r="D266" s="38" t="s">
        <v>190</v>
      </c>
      <c r="E266" s="23" t="s">
        <v>356</v>
      </c>
      <c r="F266" s="23">
        <v>100</v>
      </c>
      <c r="G266" s="33">
        <v>25</v>
      </c>
      <c r="H266" s="33">
        <v>25</v>
      </c>
    </row>
    <row r="267" spans="1:8" ht="31.5">
      <c r="A267" s="30" t="s">
        <v>54</v>
      </c>
      <c r="B267" s="24"/>
      <c r="C267" s="38" t="s">
        <v>80</v>
      </c>
      <c r="D267" s="38" t="s">
        <v>190</v>
      </c>
      <c r="E267" s="23" t="s">
        <v>356</v>
      </c>
      <c r="F267" s="38" t="s">
        <v>100</v>
      </c>
      <c r="G267" s="33">
        <v>975</v>
      </c>
      <c r="H267" s="33">
        <v>975</v>
      </c>
    </row>
    <row r="268" spans="1:8" ht="15.75" hidden="1">
      <c r="A268" s="32" t="s">
        <v>123</v>
      </c>
      <c r="B268" s="5"/>
      <c r="C268" s="43" t="s">
        <v>124</v>
      </c>
      <c r="D268" s="43" t="s">
        <v>34</v>
      </c>
      <c r="E268" s="43"/>
      <c r="F268" s="43"/>
      <c r="G268" s="49">
        <f aca="true" t="shared" si="18" ref="G268:H271">SUM(G269)</f>
        <v>0</v>
      </c>
      <c r="H268" s="49">
        <f t="shared" si="18"/>
        <v>0</v>
      </c>
    </row>
    <row r="269" spans="1:8" ht="15.75" hidden="1">
      <c r="A269" s="32" t="s">
        <v>201</v>
      </c>
      <c r="B269" s="5"/>
      <c r="C269" s="43" t="s">
        <v>124</v>
      </c>
      <c r="D269" s="43" t="s">
        <v>193</v>
      </c>
      <c r="E269" s="43"/>
      <c r="F269" s="43"/>
      <c r="G269" s="49">
        <f t="shared" si="18"/>
        <v>0</v>
      </c>
      <c r="H269" s="49">
        <f t="shared" si="18"/>
        <v>0</v>
      </c>
    </row>
    <row r="270" spans="1:8" ht="31.5" hidden="1">
      <c r="A270" s="32" t="s">
        <v>341</v>
      </c>
      <c r="B270" s="5"/>
      <c r="C270" s="43" t="s">
        <v>124</v>
      </c>
      <c r="D270" s="43" t="s">
        <v>193</v>
      </c>
      <c r="E270" s="43" t="s">
        <v>387</v>
      </c>
      <c r="F270" s="43"/>
      <c r="G270" s="49">
        <f t="shared" si="18"/>
        <v>0</v>
      </c>
      <c r="H270" s="49">
        <f t="shared" si="18"/>
        <v>0</v>
      </c>
    </row>
    <row r="271" spans="1:8" ht="31.5" hidden="1">
      <c r="A271" s="32" t="s">
        <v>347</v>
      </c>
      <c r="B271" s="5"/>
      <c r="C271" s="43" t="s">
        <v>124</v>
      </c>
      <c r="D271" s="43" t="s">
        <v>193</v>
      </c>
      <c r="E271" s="43" t="s">
        <v>410</v>
      </c>
      <c r="F271" s="43"/>
      <c r="G271" s="49">
        <f t="shared" si="18"/>
        <v>0</v>
      </c>
      <c r="H271" s="49">
        <f t="shared" si="18"/>
        <v>0</v>
      </c>
    </row>
    <row r="272" spans="1:8" ht="31.5" hidden="1">
      <c r="A272" s="32" t="s">
        <v>348</v>
      </c>
      <c r="B272" s="5"/>
      <c r="C272" s="43" t="s">
        <v>124</v>
      </c>
      <c r="D272" s="43" t="s">
        <v>193</v>
      </c>
      <c r="E272" s="43" t="s">
        <v>410</v>
      </c>
      <c r="F272" s="43" t="s">
        <v>301</v>
      </c>
      <c r="G272" s="49"/>
      <c r="H272" s="49"/>
    </row>
    <row r="273" spans="1:8" ht="15.75">
      <c r="A273" s="37" t="s">
        <v>32</v>
      </c>
      <c r="B273" s="24"/>
      <c r="C273" s="38" t="s">
        <v>33</v>
      </c>
      <c r="D273" s="38"/>
      <c r="E273" s="23"/>
      <c r="F273" s="23"/>
      <c r="G273" s="33">
        <f>SUM(G274+G281)+G294</f>
        <v>66566.3</v>
      </c>
      <c r="H273" s="33">
        <f>SUM(H274+H281)+H294</f>
        <v>66566.3</v>
      </c>
    </row>
    <row r="274" spans="1:8" ht="15.75">
      <c r="A274" s="37" t="s">
        <v>55</v>
      </c>
      <c r="B274" s="24"/>
      <c r="C274" s="38" t="s">
        <v>33</v>
      </c>
      <c r="D274" s="38" t="s">
        <v>56</v>
      </c>
      <c r="E274" s="23"/>
      <c r="F274" s="23"/>
      <c r="G274" s="33">
        <f>SUM(G278)+G275</f>
        <v>500</v>
      </c>
      <c r="H274" s="33">
        <f>SUM(H278)+H275</f>
        <v>500</v>
      </c>
    </row>
    <row r="275" spans="1:8" ht="31.5">
      <c r="A275" s="37" t="s">
        <v>293</v>
      </c>
      <c r="B275" s="24"/>
      <c r="C275" s="38" t="s">
        <v>33</v>
      </c>
      <c r="D275" s="38" t="s">
        <v>56</v>
      </c>
      <c r="E275" s="23" t="s">
        <v>294</v>
      </c>
      <c r="F275" s="23"/>
      <c r="G275" s="33">
        <f>SUM(G276)</f>
        <v>500</v>
      </c>
      <c r="H275" s="33">
        <f>SUM(H276)</f>
        <v>500</v>
      </c>
    </row>
    <row r="276" spans="1:8" ht="31.5">
      <c r="A276" s="37" t="s">
        <v>309</v>
      </c>
      <c r="B276" s="24"/>
      <c r="C276" s="38" t="s">
        <v>33</v>
      </c>
      <c r="D276" s="38" t="s">
        <v>56</v>
      </c>
      <c r="E276" s="23" t="s">
        <v>295</v>
      </c>
      <c r="F276" s="23"/>
      <c r="G276" s="33">
        <f>SUM(G277)</f>
        <v>500</v>
      </c>
      <c r="H276" s="33">
        <f>SUM(H277)</f>
        <v>500</v>
      </c>
    </row>
    <row r="277" spans="1:8" ht="15.75">
      <c r="A277" s="37" t="s">
        <v>44</v>
      </c>
      <c r="B277" s="24"/>
      <c r="C277" s="38" t="s">
        <v>33</v>
      </c>
      <c r="D277" s="38" t="s">
        <v>56</v>
      </c>
      <c r="E277" s="23" t="s">
        <v>295</v>
      </c>
      <c r="F277" s="23">
        <v>300</v>
      </c>
      <c r="G277" s="33">
        <v>500</v>
      </c>
      <c r="H277" s="33">
        <v>500</v>
      </c>
    </row>
    <row r="278" spans="1:8" ht="31.5" hidden="1">
      <c r="A278" s="37" t="s">
        <v>296</v>
      </c>
      <c r="B278" s="24"/>
      <c r="C278" s="38" t="s">
        <v>33</v>
      </c>
      <c r="D278" s="38" t="s">
        <v>56</v>
      </c>
      <c r="E278" s="23" t="s">
        <v>284</v>
      </c>
      <c r="F278" s="23"/>
      <c r="G278" s="33">
        <f>SUM(G279)</f>
        <v>0</v>
      </c>
      <c r="H278" s="33">
        <f>SUM(H279)</f>
        <v>0</v>
      </c>
    </row>
    <row r="279" spans="1:8" ht="78.75" hidden="1">
      <c r="A279" s="37" t="s">
        <v>297</v>
      </c>
      <c r="B279" s="24"/>
      <c r="C279" s="38" t="s">
        <v>33</v>
      </c>
      <c r="D279" s="38" t="s">
        <v>56</v>
      </c>
      <c r="E279" s="23" t="s">
        <v>298</v>
      </c>
      <c r="F279" s="23"/>
      <c r="G279" s="33">
        <f>SUM(G280)</f>
        <v>0</v>
      </c>
      <c r="H279" s="33">
        <f>SUM(H280)</f>
        <v>0</v>
      </c>
    </row>
    <row r="280" spans="1:8" ht="15.75" hidden="1">
      <c r="A280" s="37" t="s">
        <v>99</v>
      </c>
      <c r="B280" s="24"/>
      <c r="C280" s="38" t="s">
        <v>33</v>
      </c>
      <c r="D280" s="38" t="s">
        <v>56</v>
      </c>
      <c r="E280" s="23" t="s">
        <v>298</v>
      </c>
      <c r="F280" s="23">
        <v>200</v>
      </c>
      <c r="G280" s="33"/>
      <c r="H280" s="33"/>
    </row>
    <row r="281" spans="1:8" ht="15.75">
      <c r="A281" s="37" t="s">
        <v>202</v>
      </c>
      <c r="B281" s="24"/>
      <c r="C281" s="38" t="s">
        <v>33</v>
      </c>
      <c r="D281" s="38" t="s">
        <v>15</v>
      </c>
      <c r="E281" s="38"/>
      <c r="F281" s="38"/>
      <c r="G281" s="33">
        <f>SUM(G282)+G287</f>
        <v>44006.3</v>
      </c>
      <c r="H281" s="33">
        <f>SUM(H282)+H287</f>
        <v>44006.3</v>
      </c>
    </row>
    <row r="282" spans="1:8" ht="47.25">
      <c r="A282" s="37" t="s">
        <v>643</v>
      </c>
      <c r="B282" s="24"/>
      <c r="C282" s="38" t="s">
        <v>33</v>
      </c>
      <c r="D282" s="38" t="s">
        <v>15</v>
      </c>
      <c r="E282" s="38" t="s">
        <v>526</v>
      </c>
      <c r="F282" s="38"/>
      <c r="G282" s="33">
        <f aca="true" t="shared" si="19" ref="G282:H285">SUM(G283)</f>
        <v>4500</v>
      </c>
      <c r="H282" s="33">
        <f t="shared" si="19"/>
        <v>4500</v>
      </c>
    </row>
    <row r="283" spans="1:8" ht="15.75">
      <c r="A283" s="37" t="s">
        <v>645</v>
      </c>
      <c r="B283" s="24"/>
      <c r="C283" s="38" t="s">
        <v>33</v>
      </c>
      <c r="D283" s="38" t="s">
        <v>15</v>
      </c>
      <c r="E283" s="38" t="s">
        <v>527</v>
      </c>
      <c r="F283" s="38"/>
      <c r="G283" s="33">
        <f t="shared" si="19"/>
        <v>4500</v>
      </c>
      <c r="H283" s="33">
        <f t="shared" si="19"/>
        <v>4500</v>
      </c>
    </row>
    <row r="284" spans="1:8" ht="94.5">
      <c r="A284" s="37" t="s">
        <v>306</v>
      </c>
      <c r="B284" s="5"/>
      <c r="C284" s="38" t="s">
        <v>33</v>
      </c>
      <c r="D284" s="38" t="s">
        <v>15</v>
      </c>
      <c r="E284" s="38" t="s">
        <v>528</v>
      </c>
      <c r="F284" s="38"/>
      <c r="G284" s="33">
        <f t="shared" si="19"/>
        <v>4500</v>
      </c>
      <c r="H284" s="33">
        <f t="shared" si="19"/>
        <v>4500</v>
      </c>
    </row>
    <row r="285" spans="1:8" ht="31.5">
      <c r="A285" s="37" t="s">
        <v>524</v>
      </c>
      <c r="B285" s="24"/>
      <c r="C285" s="38" t="s">
        <v>33</v>
      </c>
      <c r="D285" s="38" t="s">
        <v>15</v>
      </c>
      <c r="E285" s="38" t="s">
        <v>529</v>
      </c>
      <c r="F285" s="38"/>
      <c r="G285" s="33">
        <f t="shared" si="19"/>
        <v>4500</v>
      </c>
      <c r="H285" s="33">
        <f t="shared" si="19"/>
        <v>4500</v>
      </c>
    </row>
    <row r="286" spans="1:8" ht="31.5">
      <c r="A286" s="37" t="s">
        <v>300</v>
      </c>
      <c r="B286" s="24"/>
      <c r="C286" s="38" t="s">
        <v>33</v>
      </c>
      <c r="D286" s="38" t="s">
        <v>15</v>
      </c>
      <c r="E286" s="38" t="s">
        <v>529</v>
      </c>
      <c r="F286" s="38" t="s">
        <v>301</v>
      </c>
      <c r="G286" s="33">
        <v>4500</v>
      </c>
      <c r="H286" s="33">
        <v>4500</v>
      </c>
    </row>
    <row r="287" spans="1:8" ht="31.5">
      <c r="A287" s="37" t="s">
        <v>283</v>
      </c>
      <c r="B287" s="24"/>
      <c r="C287" s="38" t="s">
        <v>33</v>
      </c>
      <c r="D287" s="38" t="s">
        <v>15</v>
      </c>
      <c r="E287" s="23" t="s">
        <v>284</v>
      </c>
      <c r="F287" s="23"/>
      <c r="G287" s="33">
        <f>SUM(G288)</f>
        <v>39506.3</v>
      </c>
      <c r="H287" s="33">
        <f>SUM(H288)</f>
        <v>39506.3</v>
      </c>
    </row>
    <row r="288" spans="1:8" ht="63">
      <c r="A288" s="37" t="s">
        <v>525</v>
      </c>
      <c r="B288" s="24"/>
      <c r="C288" s="38" t="s">
        <v>33</v>
      </c>
      <c r="D288" s="38" t="s">
        <v>15</v>
      </c>
      <c r="E288" s="23" t="s">
        <v>530</v>
      </c>
      <c r="F288" s="23"/>
      <c r="G288" s="33">
        <f>SUM(G289)</f>
        <v>39506.3</v>
      </c>
      <c r="H288" s="33">
        <f>SUM(H289)</f>
        <v>39506.3</v>
      </c>
    </row>
    <row r="289" spans="1:8" ht="94.5">
      <c r="A289" s="37" t="s">
        <v>306</v>
      </c>
      <c r="B289" s="24"/>
      <c r="C289" s="38" t="s">
        <v>33</v>
      </c>
      <c r="D289" s="38" t="s">
        <v>15</v>
      </c>
      <c r="E289" s="23" t="s">
        <v>531</v>
      </c>
      <c r="F289" s="23"/>
      <c r="G289" s="33">
        <f>SUM(G290+G292)</f>
        <v>39506.3</v>
      </c>
      <c r="H289" s="33">
        <f>SUM(H290+H292)</f>
        <v>39506.3</v>
      </c>
    </row>
    <row r="290" spans="1:8" ht="63">
      <c r="A290" s="4" t="s">
        <v>299</v>
      </c>
      <c r="B290" s="24"/>
      <c r="C290" s="38" t="s">
        <v>33</v>
      </c>
      <c r="D290" s="38" t="s">
        <v>15</v>
      </c>
      <c r="E290" s="23" t="s">
        <v>532</v>
      </c>
      <c r="F290" s="23"/>
      <c r="G290" s="33">
        <f>SUM(G291)</f>
        <v>15520.3</v>
      </c>
      <c r="H290" s="33">
        <f>SUM(H291)</f>
        <v>15520.3</v>
      </c>
    </row>
    <row r="291" spans="1:8" ht="31.5">
      <c r="A291" s="37" t="s">
        <v>300</v>
      </c>
      <c r="B291" s="24"/>
      <c r="C291" s="38" t="s">
        <v>33</v>
      </c>
      <c r="D291" s="38" t="s">
        <v>15</v>
      </c>
      <c r="E291" s="23" t="s">
        <v>532</v>
      </c>
      <c r="F291" s="23">
        <v>400</v>
      </c>
      <c r="G291" s="33">
        <v>15520.3</v>
      </c>
      <c r="H291" s="33">
        <v>15520.3</v>
      </c>
    </row>
    <row r="292" spans="1:8" ht="47.25">
      <c r="A292" s="37" t="s">
        <v>302</v>
      </c>
      <c r="B292" s="24"/>
      <c r="C292" s="38" t="s">
        <v>33</v>
      </c>
      <c r="D292" s="38" t="s">
        <v>15</v>
      </c>
      <c r="E292" s="38" t="s">
        <v>646</v>
      </c>
      <c r="F292" s="23"/>
      <c r="G292" s="33">
        <f>SUM(G293)</f>
        <v>23986</v>
      </c>
      <c r="H292" s="33">
        <f>SUM(H293)</f>
        <v>23986</v>
      </c>
    </row>
    <row r="293" spans="1:8" ht="31.5">
      <c r="A293" s="37" t="s">
        <v>300</v>
      </c>
      <c r="B293" s="24"/>
      <c r="C293" s="38" t="s">
        <v>33</v>
      </c>
      <c r="D293" s="38" t="s">
        <v>15</v>
      </c>
      <c r="E293" s="38" t="s">
        <v>646</v>
      </c>
      <c r="F293" s="38" t="s">
        <v>301</v>
      </c>
      <c r="G293" s="33">
        <v>23986</v>
      </c>
      <c r="H293" s="33">
        <v>23986</v>
      </c>
    </row>
    <row r="294" spans="1:8" ht="15.75">
      <c r="A294" s="37" t="s">
        <v>79</v>
      </c>
      <c r="B294" s="24"/>
      <c r="C294" s="38" t="s">
        <v>33</v>
      </c>
      <c r="D294" s="38" t="s">
        <v>80</v>
      </c>
      <c r="E294" s="23"/>
      <c r="F294" s="23"/>
      <c r="G294" s="33">
        <f>G295</f>
        <v>22060</v>
      </c>
      <c r="H294" s="33">
        <f>H295</f>
        <v>22060</v>
      </c>
    </row>
    <row r="295" spans="1:8" ht="78.75">
      <c r="A295" s="37" t="s">
        <v>88</v>
      </c>
      <c r="B295" s="24"/>
      <c r="C295" s="38" t="s">
        <v>33</v>
      </c>
      <c r="D295" s="38" t="s">
        <v>80</v>
      </c>
      <c r="E295" s="23" t="s">
        <v>27</v>
      </c>
      <c r="F295" s="23"/>
      <c r="G295" s="33">
        <f>SUM(G296)</f>
        <v>22060</v>
      </c>
      <c r="H295" s="33">
        <f>SUM(H296)</f>
        <v>22060</v>
      </c>
    </row>
    <row r="296" spans="1:8" ht="47.25">
      <c r="A296" s="37" t="s">
        <v>28</v>
      </c>
      <c r="B296" s="24"/>
      <c r="C296" s="38" t="s">
        <v>33</v>
      </c>
      <c r="D296" s="38" t="s">
        <v>80</v>
      </c>
      <c r="E296" s="23" t="s">
        <v>29</v>
      </c>
      <c r="F296" s="23"/>
      <c r="G296" s="33">
        <f>G297</f>
        <v>22060</v>
      </c>
      <c r="H296" s="33">
        <f>H297</f>
        <v>22060</v>
      </c>
    </row>
    <row r="297" spans="1:8" ht="47.25">
      <c r="A297" s="37" t="s">
        <v>30</v>
      </c>
      <c r="B297" s="24"/>
      <c r="C297" s="38" t="s">
        <v>33</v>
      </c>
      <c r="D297" s="38" t="s">
        <v>80</v>
      </c>
      <c r="E297" s="23" t="s">
        <v>31</v>
      </c>
      <c r="F297" s="23"/>
      <c r="G297" s="33">
        <f>SUM(G298)</f>
        <v>22060</v>
      </c>
      <c r="H297" s="33">
        <f>SUM(H298)</f>
        <v>22060</v>
      </c>
    </row>
    <row r="298" spans="1:8" ht="31.5">
      <c r="A298" s="37" t="s">
        <v>74</v>
      </c>
      <c r="B298" s="24"/>
      <c r="C298" s="38"/>
      <c r="D298" s="38"/>
      <c r="E298" s="23" t="s">
        <v>31</v>
      </c>
      <c r="F298" s="23">
        <v>600</v>
      </c>
      <c r="G298" s="33">
        <v>22060</v>
      </c>
      <c r="H298" s="33">
        <v>22060</v>
      </c>
    </row>
    <row r="299" spans="1:8" ht="15.75" hidden="1">
      <c r="A299" s="32" t="s">
        <v>311</v>
      </c>
      <c r="B299" s="5"/>
      <c r="C299" s="43" t="s">
        <v>191</v>
      </c>
      <c r="D299" s="43" t="s">
        <v>34</v>
      </c>
      <c r="E299" s="43"/>
      <c r="F299" s="43"/>
      <c r="G299" s="49">
        <f>SUM(G300)</f>
        <v>0</v>
      </c>
      <c r="H299" s="49">
        <f>SUM(H300)</f>
        <v>0</v>
      </c>
    </row>
    <row r="300" spans="1:8" ht="15.75" hidden="1">
      <c r="A300" s="32" t="s">
        <v>203</v>
      </c>
      <c r="B300" s="5"/>
      <c r="C300" s="43" t="s">
        <v>191</v>
      </c>
      <c r="D300" s="43" t="s">
        <v>36</v>
      </c>
      <c r="E300" s="43"/>
      <c r="F300" s="43"/>
      <c r="G300" s="49">
        <f>SUM(G301,G304)</f>
        <v>0</v>
      </c>
      <c r="H300" s="49">
        <f>SUM(H301,H304)</f>
        <v>0</v>
      </c>
    </row>
    <row r="301" spans="1:8" ht="31.5" hidden="1">
      <c r="A301" s="32" t="s">
        <v>341</v>
      </c>
      <c r="B301" s="5"/>
      <c r="C301" s="43" t="s">
        <v>191</v>
      </c>
      <c r="D301" s="43" t="s">
        <v>36</v>
      </c>
      <c r="E301" s="43" t="s">
        <v>387</v>
      </c>
      <c r="F301" s="43"/>
      <c r="G301" s="49">
        <f>SUM(G302)</f>
        <v>0</v>
      </c>
      <c r="H301" s="49">
        <f>SUM(H302)</f>
        <v>0</v>
      </c>
    </row>
    <row r="302" spans="1:8" ht="31.5" hidden="1">
      <c r="A302" s="32" t="s">
        <v>347</v>
      </c>
      <c r="B302" s="5"/>
      <c r="C302" s="43" t="s">
        <v>191</v>
      </c>
      <c r="D302" s="43" t="s">
        <v>36</v>
      </c>
      <c r="E302" s="43" t="s">
        <v>410</v>
      </c>
      <c r="F302" s="43"/>
      <c r="G302" s="49">
        <f>SUM(G303)</f>
        <v>0</v>
      </c>
      <c r="H302" s="49">
        <f>SUM(H303)</f>
        <v>0</v>
      </c>
    </row>
    <row r="303" spans="1:8" ht="31.5" hidden="1">
      <c r="A303" s="32" t="s">
        <v>348</v>
      </c>
      <c r="B303" s="5"/>
      <c r="C303" s="43" t="s">
        <v>191</v>
      </c>
      <c r="D303" s="43" t="s">
        <v>36</v>
      </c>
      <c r="E303" s="43" t="s">
        <v>410</v>
      </c>
      <c r="F303" s="43" t="s">
        <v>301</v>
      </c>
      <c r="G303" s="49"/>
      <c r="H303" s="49"/>
    </row>
    <row r="304" spans="1:8" ht="31.5" hidden="1">
      <c r="A304" s="50" t="s">
        <v>313</v>
      </c>
      <c r="B304" s="41"/>
      <c r="C304" s="43" t="s">
        <v>191</v>
      </c>
      <c r="D304" s="43" t="s">
        <v>36</v>
      </c>
      <c r="E304" s="42" t="s">
        <v>314</v>
      </c>
      <c r="F304" s="42"/>
      <c r="G304" s="49">
        <f aca="true" t="shared" si="20" ref="G304:H306">SUM(G305)</f>
        <v>0</v>
      </c>
      <c r="H304" s="49">
        <f t="shared" si="20"/>
        <v>0</v>
      </c>
    </row>
    <row r="305" spans="1:8" ht="31.5" hidden="1">
      <c r="A305" s="50" t="s">
        <v>357</v>
      </c>
      <c r="B305" s="41"/>
      <c r="C305" s="43" t="s">
        <v>191</v>
      </c>
      <c r="D305" s="43" t="s">
        <v>36</v>
      </c>
      <c r="E305" s="42" t="s">
        <v>326</v>
      </c>
      <c r="F305" s="42"/>
      <c r="G305" s="49">
        <f t="shared" si="20"/>
        <v>0</v>
      </c>
      <c r="H305" s="49">
        <f t="shared" si="20"/>
        <v>0</v>
      </c>
    </row>
    <row r="306" spans="1:8" ht="31.5" hidden="1">
      <c r="A306" s="32" t="s">
        <v>347</v>
      </c>
      <c r="B306" s="5"/>
      <c r="C306" s="43" t="s">
        <v>191</v>
      </c>
      <c r="D306" s="43" t="s">
        <v>36</v>
      </c>
      <c r="E306" s="42" t="s">
        <v>411</v>
      </c>
      <c r="F306" s="42"/>
      <c r="G306" s="49">
        <f t="shared" si="20"/>
        <v>0</v>
      </c>
      <c r="H306" s="49">
        <f t="shared" si="20"/>
        <v>0</v>
      </c>
    </row>
    <row r="307" spans="1:8" ht="31.5" hidden="1">
      <c r="A307" s="32" t="s">
        <v>348</v>
      </c>
      <c r="B307" s="5"/>
      <c r="C307" s="43" t="s">
        <v>191</v>
      </c>
      <c r="D307" s="43" t="s">
        <v>36</v>
      </c>
      <c r="E307" s="42" t="s">
        <v>411</v>
      </c>
      <c r="F307" s="42">
        <v>400</v>
      </c>
      <c r="G307" s="49"/>
      <c r="H307" s="49"/>
    </row>
    <row r="308" spans="1:8" s="29" customFormat="1" ht="31.5">
      <c r="A308" s="25" t="s">
        <v>225</v>
      </c>
      <c r="B308" s="26" t="s">
        <v>226</v>
      </c>
      <c r="C308" s="26"/>
      <c r="D308" s="26"/>
      <c r="E308" s="26"/>
      <c r="F308" s="26"/>
      <c r="G308" s="28">
        <f>SUM(G309+G334+G339)</f>
        <v>34844.5</v>
      </c>
      <c r="H308" s="28">
        <f>SUM(H309+H334+H339)</f>
        <v>35311.899999999994</v>
      </c>
    </row>
    <row r="309" spans="1:8" ht="15.75">
      <c r="A309" s="37" t="s">
        <v>95</v>
      </c>
      <c r="B309" s="5"/>
      <c r="C309" s="38" t="s">
        <v>36</v>
      </c>
      <c r="D309" s="38"/>
      <c r="E309" s="38"/>
      <c r="F309" s="23"/>
      <c r="G309" s="51">
        <f>SUM(G310+G316+G320)</f>
        <v>25156.199999999997</v>
      </c>
      <c r="H309" s="51">
        <f>SUM(H310+H316+H320)</f>
        <v>25156.199999999997</v>
      </c>
    </row>
    <row r="310" spans="1:8" ht="31.5">
      <c r="A310" s="37" t="s">
        <v>111</v>
      </c>
      <c r="B310" s="5"/>
      <c r="C310" s="38" t="s">
        <v>36</v>
      </c>
      <c r="D310" s="38" t="s">
        <v>80</v>
      </c>
      <c r="E310" s="23"/>
      <c r="F310" s="23"/>
      <c r="G310" s="51">
        <f aca="true" t="shared" si="21" ref="G310:H312">SUM(G311)</f>
        <v>19734.1</v>
      </c>
      <c r="H310" s="51">
        <f t="shared" si="21"/>
        <v>19734.1</v>
      </c>
    </row>
    <row r="311" spans="1:8" ht="31.5">
      <c r="A311" s="40" t="s">
        <v>208</v>
      </c>
      <c r="B311" s="5"/>
      <c r="C311" s="38" t="s">
        <v>36</v>
      </c>
      <c r="D311" s="38" t="s">
        <v>80</v>
      </c>
      <c r="E311" s="23" t="s">
        <v>209</v>
      </c>
      <c r="F311" s="23"/>
      <c r="G311" s="51">
        <f t="shared" si="21"/>
        <v>19734.1</v>
      </c>
      <c r="H311" s="51">
        <f t="shared" si="21"/>
        <v>19734.1</v>
      </c>
    </row>
    <row r="312" spans="1:8" ht="47.25">
      <c r="A312" s="37" t="s">
        <v>82</v>
      </c>
      <c r="B312" s="5"/>
      <c r="C312" s="38" t="s">
        <v>36</v>
      </c>
      <c r="D312" s="38" t="s">
        <v>80</v>
      </c>
      <c r="E312" s="38" t="s">
        <v>210</v>
      </c>
      <c r="F312" s="38"/>
      <c r="G312" s="51">
        <f t="shared" si="21"/>
        <v>19734.1</v>
      </c>
      <c r="H312" s="51">
        <f t="shared" si="21"/>
        <v>19734.1</v>
      </c>
    </row>
    <row r="313" spans="1:8" ht="15.75">
      <c r="A313" s="37" t="s">
        <v>84</v>
      </c>
      <c r="B313" s="5"/>
      <c r="C313" s="38" t="s">
        <v>36</v>
      </c>
      <c r="D313" s="38" t="s">
        <v>80</v>
      </c>
      <c r="E313" s="38" t="s">
        <v>211</v>
      </c>
      <c r="F313" s="38"/>
      <c r="G313" s="51">
        <f>SUM(G314:G315)</f>
        <v>19734.1</v>
      </c>
      <c r="H313" s="51">
        <f>SUM(H314:H315)</f>
        <v>19734.1</v>
      </c>
    </row>
    <row r="314" spans="1:8" ht="63">
      <c r="A314" s="32" t="s">
        <v>53</v>
      </c>
      <c r="B314" s="5"/>
      <c r="C314" s="38" t="s">
        <v>36</v>
      </c>
      <c r="D314" s="38" t="s">
        <v>80</v>
      </c>
      <c r="E314" s="38" t="s">
        <v>211</v>
      </c>
      <c r="F314" s="38" t="s">
        <v>98</v>
      </c>
      <c r="G314" s="51">
        <v>19727</v>
      </c>
      <c r="H314" s="51">
        <v>19727</v>
      </c>
    </row>
    <row r="315" spans="1:8" ht="31.5">
      <c r="A315" s="30" t="s">
        <v>54</v>
      </c>
      <c r="B315" s="5"/>
      <c r="C315" s="38" t="s">
        <v>36</v>
      </c>
      <c r="D315" s="38" t="s">
        <v>80</v>
      </c>
      <c r="E315" s="38" t="s">
        <v>211</v>
      </c>
      <c r="F315" s="38" t="s">
        <v>100</v>
      </c>
      <c r="G315" s="51">
        <v>7.1</v>
      </c>
      <c r="H315" s="51">
        <v>7.1</v>
      </c>
    </row>
    <row r="316" spans="1:8" ht="15.75" hidden="1">
      <c r="A316" s="37" t="s">
        <v>156</v>
      </c>
      <c r="B316" s="5"/>
      <c r="C316" s="38" t="s">
        <v>36</v>
      </c>
      <c r="D316" s="38" t="s">
        <v>191</v>
      </c>
      <c r="E316" s="38"/>
      <c r="F316" s="23"/>
      <c r="G316" s="51">
        <f aca="true" t="shared" si="22" ref="G316:H318">SUM(G317)</f>
        <v>0</v>
      </c>
      <c r="H316" s="51">
        <f t="shared" si="22"/>
        <v>0</v>
      </c>
    </row>
    <row r="317" spans="1:8" ht="15.75" hidden="1">
      <c r="A317" s="40" t="s">
        <v>212</v>
      </c>
      <c r="B317" s="5"/>
      <c r="C317" s="38" t="s">
        <v>36</v>
      </c>
      <c r="D317" s="38" t="s">
        <v>191</v>
      </c>
      <c r="E317" s="38" t="s">
        <v>206</v>
      </c>
      <c r="F317" s="23"/>
      <c r="G317" s="51">
        <f t="shared" si="22"/>
        <v>0</v>
      </c>
      <c r="H317" s="51">
        <f t="shared" si="22"/>
        <v>0</v>
      </c>
    </row>
    <row r="318" spans="1:8" ht="15.75" hidden="1">
      <c r="A318" s="37" t="s">
        <v>157</v>
      </c>
      <c r="B318" s="5"/>
      <c r="C318" s="38" t="s">
        <v>36</v>
      </c>
      <c r="D318" s="38" t="s">
        <v>191</v>
      </c>
      <c r="E318" s="38" t="s">
        <v>213</v>
      </c>
      <c r="F318" s="23"/>
      <c r="G318" s="51">
        <f t="shared" si="22"/>
        <v>0</v>
      </c>
      <c r="H318" s="51">
        <f t="shared" si="22"/>
        <v>0</v>
      </c>
    </row>
    <row r="319" spans="1:8" ht="15.75" hidden="1">
      <c r="A319" s="37" t="s">
        <v>24</v>
      </c>
      <c r="B319" s="5"/>
      <c r="C319" s="38" t="s">
        <v>36</v>
      </c>
      <c r="D319" s="38" t="s">
        <v>191</v>
      </c>
      <c r="E319" s="38" t="s">
        <v>213</v>
      </c>
      <c r="F319" s="23">
        <v>800</v>
      </c>
      <c r="G319" s="51"/>
      <c r="H319" s="51"/>
    </row>
    <row r="320" spans="1:8" ht="15.75">
      <c r="A320" s="37" t="s">
        <v>102</v>
      </c>
      <c r="B320" s="5"/>
      <c r="C320" s="38" t="s">
        <v>36</v>
      </c>
      <c r="D320" s="38" t="s">
        <v>103</v>
      </c>
      <c r="E320" s="38"/>
      <c r="F320" s="23"/>
      <c r="G320" s="51">
        <f>SUM(G321)</f>
        <v>5422.1</v>
      </c>
      <c r="H320" s="51">
        <f>SUM(H321)</f>
        <v>5422.1</v>
      </c>
    </row>
    <row r="321" spans="1:8" ht="31.5">
      <c r="A321" s="40" t="s">
        <v>208</v>
      </c>
      <c r="B321" s="5"/>
      <c r="C321" s="38" t="s">
        <v>36</v>
      </c>
      <c r="D321" s="38" t="s">
        <v>103</v>
      </c>
      <c r="E321" s="23" t="s">
        <v>209</v>
      </c>
      <c r="F321" s="23"/>
      <c r="G321" s="51">
        <f>SUM(G322)</f>
        <v>5422.1</v>
      </c>
      <c r="H321" s="51">
        <f>SUM(H322)</f>
        <v>5422.1</v>
      </c>
    </row>
    <row r="322" spans="1:8" ht="47.25">
      <c r="A322" s="37" t="s">
        <v>82</v>
      </c>
      <c r="B322" s="5"/>
      <c r="C322" s="38" t="s">
        <v>36</v>
      </c>
      <c r="D322" s="38" t="s">
        <v>80</v>
      </c>
      <c r="E322" s="38" t="s">
        <v>210</v>
      </c>
      <c r="F322" s="23"/>
      <c r="G322" s="51">
        <f>SUM(G323+G326+G328)</f>
        <v>5422.1</v>
      </c>
      <c r="H322" s="51">
        <f>SUM(H323+H326+H328)</f>
        <v>5422.1</v>
      </c>
    </row>
    <row r="323" spans="1:8" ht="15.75">
      <c r="A323" s="37" t="s">
        <v>104</v>
      </c>
      <c r="B323" s="5"/>
      <c r="C323" s="38" t="s">
        <v>36</v>
      </c>
      <c r="D323" s="38" t="s">
        <v>103</v>
      </c>
      <c r="E323" s="23" t="s">
        <v>214</v>
      </c>
      <c r="F323" s="23"/>
      <c r="G323" s="51">
        <f>SUM(G324:G325)</f>
        <v>213.3</v>
      </c>
      <c r="H323" s="51">
        <f>SUM(H324:H325)</f>
        <v>213.3</v>
      </c>
    </row>
    <row r="324" spans="1:8" ht="31.5">
      <c r="A324" s="30" t="s">
        <v>54</v>
      </c>
      <c r="B324" s="5"/>
      <c r="C324" s="38" t="s">
        <v>36</v>
      </c>
      <c r="D324" s="38" t="s">
        <v>103</v>
      </c>
      <c r="E324" s="23" t="s">
        <v>214</v>
      </c>
      <c r="F324" s="23">
        <v>200</v>
      </c>
      <c r="G324" s="51">
        <v>211.3</v>
      </c>
      <c r="H324" s="51">
        <v>211.3</v>
      </c>
    </row>
    <row r="325" spans="1:8" ht="15.75">
      <c r="A325" s="37" t="s">
        <v>24</v>
      </c>
      <c r="B325" s="5"/>
      <c r="C325" s="38" t="s">
        <v>36</v>
      </c>
      <c r="D325" s="38" t="s">
        <v>103</v>
      </c>
      <c r="E325" s="23" t="s">
        <v>214</v>
      </c>
      <c r="F325" s="23">
        <v>800</v>
      </c>
      <c r="G325" s="51">
        <v>2</v>
      </c>
      <c r="H325" s="51">
        <v>2</v>
      </c>
    </row>
    <row r="326" spans="1:8" ht="31.5">
      <c r="A326" s="37" t="s">
        <v>106</v>
      </c>
      <c r="B326" s="5"/>
      <c r="C326" s="38" t="s">
        <v>36</v>
      </c>
      <c r="D326" s="38" t="s">
        <v>103</v>
      </c>
      <c r="E326" s="23" t="s">
        <v>215</v>
      </c>
      <c r="F326" s="23"/>
      <c r="G326" s="51">
        <f>SUM(G327)</f>
        <v>300.6</v>
      </c>
      <c r="H326" s="51">
        <f>SUM(H327)</f>
        <v>300.6</v>
      </c>
    </row>
    <row r="327" spans="1:8" ht="31.5">
      <c r="A327" s="30" t="s">
        <v>54</v>
      </c>
      <c r="B327" s="5"/>
      <c r="C327" s="38" t="s">
        <v>36</v>
      </c>
      <c r="D327" s="38" t="s">
        <v>103</v>
      </c>
      <c r="E327" s="23" t="s">
        <v>215</v>
      </c>
      <c r="F327" s="23">
        <v>200</v>
      </c>
      <c r="G327" s="51">
        <v>300.6</v>
      </c>
      <c r="H327" s="51">
        <v>300.6</v>
      </c>
    </row>
    <row r="328" spans="1:8" ht="31.5">
      <c r="A328" s="37" t="s">
        <v>107</v>
      </c>
      <c r="B328" s="5"/>
      <c r="C328" s="38" t="s">
        <v>36</v>
      </c>
      <c r="D328" s="38" t="s">
        <v>103</v>
      </c>
      <c r="E328" s="23" t="s">
        <v>216</v>
      </c>
      <c r="F328" s="23"/>
      <c r="G328" s="51">
        <f>SUM(G329:G330)</f>
        <v>4908.2</v>
      </c>
      <c r="H328" s="51">
        <f>SUM(H329:H330)</f>
        <v>4908.2</v>
      </c>
    </row>
    <row r="329" spans="1:8" ht="31.5">
      <c r="A329" s="30" t="s">
        <v>54</v>
      </c>
      <c r="B329" s="5"/>
      <c r="C329" s="38" t="s">
        <v>36</v>
      </c>
      <c r="D329" s="38" t="s">
        <v>103</v>
      </c>
      <c r="E329" s="23" t="s">
        <v>216</v>
      </c>
      <c r="F329" s="23">
        <v>200</v>
      </c>
      <c r="G329" s="51">
        <v>4908.2</v>
      </c>
      <c r="H329" s="51">
        <v>4908.2</v>
      </c>
    </row>
    <row r="330" spans="1:8" ht="15.75" hidden="1">
      <c r="A330" s="37" t="s">
        <v>24</v>
      </c>
      <c r="B330" s="5"/>
      <c r="C330" s="38" t="s">
        <v>36</v>
      </c>
      <c r="D330" s="38" t="s">
        <v>103</v>
      </c>
      <c r="E330" s="23" t="s">
        <v>216</v>
      </c>
      <c r="F330" s="23">
        <v>800</v>
      </c>
      <c r="G330" s="51"/>
      <c r="H330" s="51"/>
    </row>
    <row r="331" spans="1:8" ht="15.75" hidden="1">
      <c r="A331" s="40" t="s">
        <v>212</v>
      </c>
      <c r="B331" s="5"/>
      <c r="C331" s="38" t="s">
        <v>36</v>
      </c>
      <c r="D331" s="38" t="s">
        <v>103</v>
      </c>
      <c r="E331" s="38" t="s">
        <v>206</v>
      </c>
      <c r="F331" s="23"/>
      <c r="G331" s="51">
        <f>SUM(G332)</f>
        <v>0</v>
      </c>
      <c r="H331" s="51">
        <f>SUM(H332)</f>
        <v>0</v>
      </c>
    </row>
    <row r="332" spans="1:8" ht="31.5" hidden="1">
      <c r="A332" s="37" t="s">
        <v>217</v>
      </c>
      <c r="B332" s="5"/>
      <c r="C332" s="38" t="s">
        <v>36</v>
      </c>
      <c r="D332" s="38" t="s">
        <v>103</v>
      </c>
      <c r="E332" s="38" t="s">
        <v>218</v>
      </c>
      <c r="F332" s="23"/>
      <c r="G332" s="51">
        <f>SUM(G333)</f>
        <v>0</v>
      </c>
      <c r="H332" s="51">
        <f>SUM(H333)</f>
        <v>0</v>
      </c>
    </row>
    <row r="333" spans="1:8" ht="15.75" hidden="1">
      <c r="A333" s="37" t="s">
        <v>24</v>
      </c>
      <c r="B333" s="5"/>
      <c r="C333" s="38" t="s">
        <v>36</v>
      </c>
      <c r="D333" s="38" t="s">
        <v>103</v>
      </c>
      <c r="E333" s="38" t="s">
        <v>218</v>
      </c>
      <c r="F333" s="23">
        <v>800</v>
      </c>
      <c r="G333" s="23"/>
      <c r="H333" s="23"/>
    </row>
    <row r="334" spans="1:8" ht="15.75">
      <c r="A334" s="37" t="s">
        <v>32</v>
      </c>
      <c r="B334" s="5"/>
      <c r="C334" s="38" t="s">
        <v>33</v>
      </c>
      <c r="D334" s="38"/>
      <c r="E334" s="23"/>
      <c r="F334" s="23"/>
      <c r="G334" s="23">
        <f aca="true" t="shared" si="23" ref="G334:H337">SUM(G335)</f>
        <v>7798.3</v>
      </c>
      <c r="H334" s="23">
        <f t="shared" si="23"/>
        <v>10155.7</v>
      </c>
    </row>
    <row r="335" spans="1:8" ht="15.75">
      <c r="A335" s="37" t="s">
        <v>79</v>
      </c>
      <c r="B335" s="5"/>
      <c r="C335" s="38" t="s">
        <v>33</v>
      </c>
      <c r="D335" s="38" t="s">
        <v>80</v>
      </c>
      <c r="E335" s="23"/>
      <c r="F335" s="23"/>
      <c r="G335" s="23">
        <f t="shared" si="23"/>
        <v>7798.3</v>
      </c>
      <c r="H335" s="23">
        <f t="shared" si="23"/>
        <v>10155.7</v>
      </c>
    </row>
    <row r="336" spans="1:8" ht="15.75">
      <c r="A336" s="40" t="s">
        <v>212</v>
      </c>
      <c r="B336" s="5"/>
      <c r="C336" s="38" t="s">
        <v>33</v>
      </c>
      <c r="D336" s="38" t="s">
        <v>80</v>
      </c>
      <c r="E336" s="38" t="s">
        <v>206</v>
      </c>
      <c r="F336" s="23"/>
      <c r="G336" s="23">
        <f t="shared" si="23"/>
        <v>7798.3</v>
      </c>
      <c r="H336" s="23">
        <f t="shared" si="23"/>
        <v>10155.7</v>
      </c>
    </row>
    <row r="337" spans="1:8" ht="63">
      <c r="A337" s="37" t="s">
        <v>641</v>
      </c>
      <c r="B337" s="5"/>
      <c r="C337" s="38" t="s">
        <v>33</v>
      </c>
      <c r="D337" s="38" t="s">
        <v>80</v>
      </c>
      <c r="E337" s="23" t="s">
        <v>219</v>
      </c>
      <c r="F337" s="23"/>
      <c r="G337" s="23">
        <f t="shared" si="23"/>
        <v>7798.3</v>
      </c>
      <c r="H337" s="23">
        <f t="shared" si="23"/>
        <v>10155.7</v>
      </c>
    </row>
    <row r="338" spans="1:8" ht="15.75">
      <c r="A338" s="37" t="s">
        <v>24</v>
      </c>
      <c r="B338" s="5"/>
      <c r="C338" s="38" t="s">
        <v>33</v>
      </c>
      <c r="D338" s="38" t="s">
        <v>80</v>
      </c>
      <c r="E338" s="23" t="s">
        <v>219</v>
      </c>
      <c r="F338" s="23">
        <v>800</v>
      </c>
      <c r="G338" s="23">
        <v>7798.3</v>
      </c>
      <c r="H338" s="23">
        <v>10155.7</v>
      </c>
    </row>
    <row r="339" spans="1:8" ht="15.75">
      <c r="A339" s="37" t="s">
        <v>220</v>
      </c>
      <c r="B339" s="5"/>
      <c r="C339" s="38" t="s">
        <v>103</v>
      </c>
      <c r="D339" s="38"/>
      <c r="E339" s="23"/>
      <c r="F339" s="23"/>
      <c r="G339" s="23">
        <f aca="true" t="shared" si="24" ref="G339:H342">SUM(G340)</f>
        <v>1890</v>
      </c>
      <c r="H339" s="23">
        <f t="shared" si="24"/>
        <v>0</v>
      </c>
    </row>
    <row r="340" spans="1:8" ht="31.5">
      <c r="A340" s="37" t="s">
        <v>221</v>
      </c>
      <c r="B340" s="5"/>
      <c r="C340" s="38" t="s">
        <v>103</v>
      </c>
      <c r="D340" s="38" t="s">
        <v>36</v>
      </c>
      <c r="E340" s="23"/>
      <c r="F340" s="23"/>
      <c r="G340" s="23">
        <f t="shared" si="24"/>
        <v>1890</v>
      </c>
      <c r="H340" s="23">
        <f t="shared" si="24"/>
        <v>0</v>
      </c>
    </row>
    <row r="341" spans="1:8" ht="31.5">
      <c r="A341" s="40" t="s">
        <v>208</v>
      </c>
      <c r="B341" s="5"/>
      <c r="C341" s="38" t="s">
        <v>103</v>
      </c>
      <c r="D341" s="38" t="s">
        <v>36</v>
      </c>
      <c r="E341" s="23" t="s">
        <v>209</v>
      </c>
      <c r="F341" s="23"/>
      <c r="G341" s="23">
        <f t="shared" si="24"/>
        <v>1890</v>
      </c>
      <c r="H341" s="23">
        <f t="shared" si="24"/>
        <v>0</v>
      </c>
    </row>
    <row r="342" spans="1:8" ht="15.75">
      <c r="A342" s="37" t="s">
        <v>222</v>
      </c>
      <c r="B342" s="5"/>
      <c r="C342" s="38" t="s">
        <v>103</v>
      </c>
      <c r="D342" s="38" t="s">
        <v>36</v>
      </c>
      <c r="E342" s="23" t="s">
        <v>223</v>
      </c>
      <c r="F342" s="23"/>
      <c r="G342" s="23">
        <f t="shared" si="24"/>
        <v>1890</v>
      </c>
      <c r="H342" s="23">
        <f t="shared" si="24"/>
        <v>0</v>
      </c>
    </row>
    <row r="343" spans="1:8" ht="15.75">
      <c r="A343" s="37" t="s">
        <v>224</v>
      </c>
      <c r="B343" s="5"/>
      <c r="C343" s="38" t="s">
        <v>103</v>
      </c>
      <c r="D343" s="38" t="s">
        <v>36</v>
      </c>
      <c r="E343" s="23" t="s">
        <v>223</v>
      </c>
      <c r="F343" s="23">
        <v>700</v>
      </c>
      <c r="G343" s="23">
        <v>1890</v>
      </c>
      <c r="H343" s="23"/>
    </row>
    <row r="344" spans="1:8" s="29" customFormat="1" ht="31.5">
      <c r="A344" s="25" t="s">
        <v>12</v>
      </c>
      <c r="B344" s="52" t="s">
        <v>13</v>
      </c>
      <c r="C344" s="35"/>
      <c r="D344" s="35"/>
      <c r="E344" s="35"/>
      <c r="F344" s="35"/>
      <c r="G344" s="53">
        <f>G345+G357</f>
        <v>1021035.4000000001</v>
      </c>
      <c r="H344" s="53">
        <f>H345+H357</f>
        <v>1025508.2000000001</v>
      </c>
    </row>
    <row r="345" spans="1:8" ht="15.75">
      <c r="A345" s="30" t="s">
        <v>14</v>
      </c>
      <c r="B345" s="38"/>
      <c r="C345" s="38" t="s">
        <v>15</v>
      </c>
      <c r="D345" s="23"/>
      <c r="E345" s="23"/>
      <c r="F345" s="23"/>
      <c r="G345" s="33">
        <f>G346+G352</f>
        <v>0</v>
      </c>
      <c r="H345" s="33">
        <f>H346+H352</f>
        <v>0</v>
      </c>
    </row>
    <row r="346" spans="1:8" ht="15.75">
      <c r="A346" s="30" t="s">
        <v>16</v>
      </c>
      <c r="B346" s="38"/>
      <c r="C346" s="38" t="s">
        <v>15</v>
      </c>
      <c r="D346" s="38" t="s">
        <v>17</v>
      </c>
      <c r="E346" s="23"/>
      <c r="F346" s="23"/>
      <c r="G346" s="33">
        <f aca="true" t="shared" si="25" ref="G346:H348">G347</f>
        <v>0</v>
      </c>
      <c r="H346" s="33">
        <f t="shared" si="25"/>
        <v>0</v>
      </c>
    </row>
    <row r="347" spans="1:8" ht="31.5">
      <c r="A347" s="30" t="s">
        <v>86</v>
      </c>
      <c r="B347" s="38"/>
      <c r="C347" s="38" t="s">
        <v>15</v>
      </c>
      <c r="D347" s="38" t="s">
        <v>17</v>
      </c>
      <c r="E347" s="23" t="s">
        <v>18</v>
      </c>
      <c r="F347" s="23"/>
      <c r="G347" s="33">
        <f t="shared" si="25"/>
        <v>0</v>
      </c>
      <c r="H347" s="33">
        <f t="shared" si="25"/>
        <v>0</v>
      </c>
    </row>
    <row r="348" spans="1:8" ht="47.25">
      <c r="A348" s="30" t="s">
        <v>87</v>
      </c>
      <c r="B348" s="38"/>
      <c r="C348" s="38" t="s">
        <v>15</v>
      </c>
      <c r="D348" s="38" t="s">
        <v>17</v>
      </c>
      <c r="E348" s="23" t="s">
        <v>19</v>
      </c>
      <c r="F348" s="23"/>
      <c r="G348" s="33">
        <f t="shared" si="25"/>
        <v>0</v>
      </c>
      <c r="H348" s="33">
        <f t="shared" si="25"/>
        <v>0</v>
      </c>
    </row>
    <row r="349" spans="1:8" ht="47.25">
      <c r="A349" s="30" t="s">
        <v>20</v>
      </c>
      <c r="B349" s="38"/>
      <c r="C349" s="38" t="s">
        <v>15</v>
      </c>
      <c r="D349" s="38" t="s">
        <v>17</v>
      </c>
      <c r="E349" s="23" t="s">
        <v>21</v>
      </c>
      <c r="F349" s="23"/>
      <c r="G349" s="33">
        <f>SUM(G350)</f>
        <v>0</v>
      </c>
      <c r="H349" s="33">
        <f>SUM(H350)</f>
        <v>0</v>
      </c>
    </row>
    <row r="350" spans="1:8" ht="15.75">
      <c r="A350" s="30" t="s">
        <v>22</v>
      </c>
      <c r="B350" s="38"/>
      <c r="C350" s="38" t="s">
        <v>15</v>
      </c>
      <c r="D350" s="38" t="s">
        <v>17</v>
      </c>
      <c r="E350" s="23" t="s">
        <v>23</v>
      </c>
      <c r="F350" s="23"/>
      <c r="G350" s="33">
        <f>G351</f>
        <v>0</v>
      </c>
      <c r="H350" s="33">
        <f>H351</f>
        <v>0</v>
      </c>
    </row>
    <row r="351" spans="1:8" ht="15.75">
      <c r="A351" s="30" t="s">
        <v>24</v>
      </c>
      <c r="B351" s="38"/>
      <c r="C351" s="38" t="s">
        <v>15</v>
      </c>
      <c r="D351" s="38" t="s">
        <v>17</v>
      </c>
      <c r="E351" s="23" t="s">
        <v>23</v>
      </c>
      <c r="F351" s="23">
        <v>800</v>
      </c>
      <c r="G351" s="33"/>
      <c r="H351" s="33"/>
    </row>
    <row r="352" spans="1:8" ht="15.75" hidden="1">
      <c r="A352" s="30" t="s">
        <v>25</v>
      </c>
      <c r="B352" s="38"/>
      <c r="C352" s="38" t="s">
        <v>15</v>
      </c>
      <c r="D352" s="38" t="s">
        <v>26</v>
      </c>
      <c r="E352" s="23"/>
      <c r="F352" s="23"/>
      <c r="G352" s="33">
        <f>G353</f>
        <v>0</v>
      </c>
      <c r="H352" s="33">
        <f>H353</f>
        <v>0</v>
      </c>
    </row>
    <row r="353" spans="1:8" ht="78.75" hidden="1">
      <c r="A353" s="30" t="s">
        <v>88</v>
      </c>
      <c r="B353" s="38"/>
      <c r="C353" s="38" t="s">
        <v>15</v>
      </c>
      <c r="D353" s="38" t="s">
        <v>26</v>
      </c>
      <c r="E353" s="23" t="s">
        <v>27</v>
      </c>
      <c r="F353" s="23"/>
      <c r="G353" s="33">
        <f>G354</f>
        <v>0</v>
      </c>
      <c r="H353" s="33">
        <f>H354</f>
        <v>0</v>
      </c>
    </row>
    <row r="354" spans="1:8" ht="47.25" hidden="1">
      <c r="A354" s="30" t="s">
        <v>28</v>
      </c>
      <c r="B354" s="38"/>
      <c r="C354" s="38" t="s">
        <v>15</v>
      </c>
      <c r="D354" s="38" t="s">
        <v>26</v>
      </c>
      <c r="E354" s="23" t="s">
        <v>29</v>
      </c>
      <c r="F354" s="23"/>
      <c r="G354" s="33">
        <f>SUM(G355)</f>
        <v>0</v>
      </c>
      <c r="H354" s="33">
        <f>SUM(H355)</f>
        <v>0</v>
      </c>
    </row>
    <row r="355" spans="1:8" ht="47.25" hidden="1">
      <c r="A355" s="30" t="s">
        <v>30</v>
      </c>
      <c r="B355" s="38"/>
      <c r="C355" s="38" t="s">
        <v>15</v>
      </c>
      <c r="D355" s="38" t="s">
        <v>26</v>
      </c>
      <c r="E355" s="23" t="s">
        <v>31</v>
      </c>
      <c r="F355" s="23"/>
      <c r="G355" s="33">
        <f>G356</f>
        <v>0</v>
      </c>
      <c r="H355" s="33">
        <f>H356</f>
        <v>0</v>
      </c>
    </row>
    <row r="356" spans="1:8" ht="31.5" hidden="1">
      <c r="A356" s="30" t="s">
        <v>74</v>
      </c>
      <c r="B356" s="38"/>
      <c r="C356" s="38" t="s">
        <v>15</v>
      </c>
      <c r="D356" s="38" t="s">
        <v>26</v>
      </c>
      <c r="E356" s="23" t="s">
        <v>31</v>
      </c>
      <c r="F356" s="23">
        <v>600</v>
      </c>
      <c r="G356" s="33"/>
      <c r="H356" s="33"/>
    </row>
    <row r="357" spans="1:8" ht="15.75">
      <c r="A357" s="30" t="s">
        <v>32</v>
      </c>
      <c r="B357" s="38"/>
      <c r="C357" s="38" t="s">
        <v>33</v>
      </c>
      <c r="D357" s="38" t="s">
        <v>34</v>
      </c>
      <c r="E357" s="23"/>
      <c r="F357" s="23"/>
      <c r="G357" s="33">
        <f>G358+G365+G380+G483+G459</f>
        <v>1021035.4000000001</v>
      </c>
      <c r="H357" s="33">
        <f>H358+H365+H380+H483+H459</f>
        <v>1025508.2000000001</v>
      </c>
    </row>
    <row r="358" spans="1:8" ht="15.75">
      <c r="A358" s="30" t="s">
        <v>35</v>
      </c>
      <c r="B358" s="38"/>
      <c r="C358" s="38" t="s">
        <v>33</v>
      </c>
      <c r="D358" s="38" t="s">
        <v>36</v>
      </c>
      <c r="E358" s="23"/>
      <c r="F358" s="23"/>
      <c r="G358" s="33">
        <f aca="true" t="shared" si="26" ref="G358:H360">G359</f>
        <v>7468.3</v>
      </c>
      <c r="H358" s="33">
        <f t="shared" si="26"/>
        <v>7468.3</v>
      </c>
    </row>
    <row r="359" spans="1:8" ht="31.5">
      <c r="A359" s="30" t="s">
        <v>86</v>
      </c>
      <c r="B359" s="38"/>
      <c r="C359" s="38" t="s">
        <v>33</v>
      </c>
      <c r="D359" s="38" t="s">
        <v>36</v>
      </c>
      <c r="E359" s="23" t="s">
        <v>18</v>
      </c>
      <c r="F359" s="23"/>
      <c r="G359" s="33">
        <f t="shared" si="26"/>
        <v>7468.3</v>
      </c>
      <c r="H359" s="33">
        <f t="shared" si="26"/>
        <v>7468.3</v>
      </c>
    </row>
    <row r="360" spans="1:8" ht="47.25">
      <c r="A360" s="30" t="s">
        <v>87</v>
      </c>
      <c r="B360" s="38"/>
      <c r="C360" s="38" t="s">
        <v>33</v>
      </c>
      <c r="D360" s="38" t="s">
        <v>36</v>
      </c>
      <c r="E360" s="23" t="s">
        <v>19</v>
      </c>
      <c r="F360" s="23"/>
      <c r="G360" s="33">
        <f t="shared" si="26"/>
        <v>7468.3</v>
      </c>
      <c r="H360" s="33">
        <f t="shared" si="26"/>
        <v>7468.3</v>
      </c>
    </row>
    <row r="361" spans="1:8" ht="15.75">
      <c r="A361" s="30" t="s">
        <v>37</v>
      </c>
      <c r="B361" s="38"/>
      <c r="C361" s="38" t="s">
        <v>33</v>
      </c>
      <c r="D361" s="38" t="s">
        <v>36</v>
      </c>
      <c r="E361" s="23" t="s">
        <v>38</v>
      </c>
      <c r="F361" s="23"/>
      <c r="G361" s="33">
        <f>SUM(G362)</f>
        <v>7468.3</v>
      </c>
      <c r="H361" s="33">
        <f>SUM(H362)</f>
        <v>7468.3</v>
      </c>
    </row>
    <row r="362" spans="1:8" ht="15.75">
      <c r="A362" s="30" t="s">
        <v>40</v>
      </c>
      <c r="B362" s="38"/>
      <c r="C362" s="38" t="s">
        <v>33</v>
      </c>
      <c r="D362" s="38" t="s">
        <v>36</v>
      </c>
      <c r="E362" s="23" t="s">
        <v>41</v>
      </c>
      <c r="F362" s="23"/>
      <c r="G362" s="33">
        <f>G363</f>
        <v>7468.3</v>
      </c>
      <c r="H362" s="33">
        <f>H363</f>
        <v>7468.3</v>
      </c>
    </row>
    <row r="363" spans="1:8" ht="31.5">
      <c r="A363" s="30" t="s">
        <v>42</v>
      </c>
      <c r="B363" s="38"/>
      <c r="C363" s="38" t="s">
        <v>33</v>
      </c>
      <c r="D363" s="38" t="s">
        <v>36</v>
      </c>
      <c r="E363" s="23" t="s">
        <v>43</v>
      </c>
      <c r="F363" s="23"/>
      <c r="G363" s="33">
        <f>G364</f>
        <v>7468.3</v>
      </c>
      <c r="H363" s="33">
        <f>H364</f>
        <v>7468.3</v>
      </c>
    </row>
    <row r="364" spans="1:8" ht="15.75">
      <c r="A364" s="30" t="s">
        <v>44</v>
      </c>
      <c r="B364" s="38"/>
      <c r="C364" s="38" t="s">
        <v>33</v>
      </c>
      <c r="D364" s="38" t="s">
        <v>36</v>
      </c>
      <c r="E364" s="23" t="s">
        <v>43</v>
      </c>
      <c r="F364" s="23">
        <v>300</v>
      </c>
      <c r="G364" s="33">
        <v>7468.3</v>
      </c>
      <c r="H364" s="33">
        <v>7468.3</v>
      </c>
    </row>
    <row r="365" spans="1:8" ht="15.75">
      <c r="A365" s="30" t="s">
        <v>45</v>
      </c>
      <c r="B365" s="38"/>
      <c r="C365" s="38" t="s">
        <v>33</v>
      </c>
      <c r="D365" s="38" t="s">
        <v>46</v>
      </c>
      <c r="E365" s="23"/>
      <c r="F365" s="23"/>
      <c r="G365" s="33">
        <f>G373+G366</f>
        <v>55430.6</v>
      </c>
      <c r="H365" s="33">
        <f>H373+H366</f>
        <v>55848.2</v>
      </c>
    </row>
    <row r="366" spans="1:8" ht="47.25">
      <c r="A366" s="54" t="s">
        <v>540</v>
      </c>
      <c r="B366" s="38"/>
      <c r="C366" s="38" t="s">
        <v>33</v>
      </c>
      <c r="D366" s="38" t="s">
        <v>46</v>
      </c>
      <c r="E366" s="38" t="s">
        <v>526</v>
      </c>
      <c r="F366" s="23"/>
      <c r="G366" s="33">
        <f aca="true" t="shared" si="27" ref="G366:H368">G367</f>
        <v>53230.6</v>
      </c>
      <c r="H366" s="33">
        <f t="shared" si="27"/>
        <v>53648.2</v>
      </c>
    </row>
    <row r="367" spans="1:8" ht="47.25">
      <c r="A367" s="54" t="s">
        <v>541</v>
      </c>
      <c r="B367" s="38"/>
      <c r="C367" s="38" t="s">
        <v>33</v>
      </c>
      <c r="D367" s="38" t="s">
        <v>46</v>
      </c>
      <c r="E367" s="38" t="s">
        <v>542</v>
      </c>
      <c r="F367" s="23"/>
      <c r="G367" s="33">
        <f t="shared" si="27"/>
        <v>53230.6</v>
      </c>
      <c r="H367" s="33">
        <f t="shared" si="27"/>
        <v>53648.2</v>
      </c>
    </row>
    <row r="368" spans="1:8" ht="94.5">
      <c r="A368" s="54" t="s">
        <v>306</v>
      </c>
      <c r="B368" s="38"/>
      <c r="C368" s="38" t="s">
        <v>33</v>
      </c>
      <c r="D368" s="38" t="s">
        <v>46</v>
      </c>
      <c r="E368" s="38" t="s">
        <v>543</v>
      </c>
      <c r="F368" s="23"/>
      <c r="G368" s="33">
        <f t="shared" si="27"/>
        <v>53230.6</v>
      </c>
      <c r="H368" s="33">
        <f t="shared" si="27"/>
        <v>53648.2</v>
      </c>
    </row>
    <row r="369" spans="1:8" ht="31.5">
      <c r="A369" s="30" t="s">
        <v>544</v>
      </c>
      <c r="B369" s="38"/>
      <c r="C369" s="38" t="s">
        <v>33</v>
      </c>
      <c r="D369" s="38" t="s">
        <v>46</v>
      </c>
      <c r="E369" s="38" t="s">
        <v>545</v>
      </c>
      <c r="F369" s="23"/>
      <c r="G369" s="33">
        <f>G370+G371+G372</f>
        <v>53230.6</v>
      </c>
      <c r="H369" s="33">
        <f>H370+H371+H372</f>
        <v>53648.2</v>
      </c>
    </row>
    <row r="370" spans="1:8" ht="63">
      <c r="A370" s="37" t="s">
        <v>53</v>
      </c>
      <c r="B370" s="38"/>
      <c r="C370" s="38" t="s">
        <v>33</v>
      </c>
      <c r="D370" s="38" t="s">
        <v>46</v>
      </c>
      <c r="E370" s="38" t="s">
        <v>545</v>
      </c>
      <c r="F370" s="23">
        <v>100</v>
      </c>
      <c r="G370" s="33">
        <v>44568.5</v>
      </c>
      <c r="H370" s="33">
        <v>44568.5</v>
      </c>
    </row>
    <row r="371" spans="1:8" ht="31.5">
      <c r="A371" s="37" t="s">
        <v>54</v>
      </c>
      <c r="B371" s="38"/>
      <c r="C371" s="38" t="s">
        <v>33</v>
      </c>
      <c r="D371" s="38" t="s">
        <v>46</v>
      </c>
      <c r="E371" s="38" t="s">
        <v>545</v>
      </c>
      <c r="F371" s="23">
        <v>200</v>
      </c>
      <c r="G371" s="33">
        <v>8608.1</v>
      </c>
      <c r="H371" s="33">
        <v>9025.7</v>
      </c>
    </row>
    <row r="372" spans="1:8" ht="15.75">
      <c r="A372" s="37" t="s">
        <v>24</v>
      </c>
      <c r="B372" s="38"/>
      <c r="C372" s="38" t="s">
        <v>33</v>
      </c>
      <c r="D372" s="38" t="s">
        <v>46</v>
      </c>
      <c r="E372" s="38" t="s">
        <v>545</v>
      </c>
      <c r="F372" s="23">
        <v>800</v>
      </c>
      <c r="G372" s="33">
        <v>54</v>
      </c>
      <c r="H372" s="33">
        <v>54</v>
      </c>
    </row>
    <row r="373" spans="1:8" ht="31.5">
      <c r="A373" s="30" t="s">
        <v>86</v>
      </c>
      <c r="B373" s="38"/>
      <c r="C373" s="38" t="s">
        <v>33</v>
      </c>
      <c r="D373" s="38" t="s">
        <v>46</v>
      </c>
      <c r="E373" s="23" t="s">
        <v>18</v>
      </c>
      <c r="F373" s="23"/>
      <c r="G373" s="33">
        <f>G374</f>
        <v>2200</v>
      </c>
      <c r="H373" s="33">
        <f>H374</f>
        <v>2200</v>
      </c>
    </row>
    <row r="374" spans="1:8" ht="47.25">
      <c r="A374" s="30" t="s">
        <v>87</v>
      </c>
      <c r="B374" s="38"/>
      <c r="C374" s="38" t="s">
        <v>33</v>
      </c>
      <c r="D374" s="38" t="s">
        <v>46</v>
      </c>
      <c r="E374" s="23" t="s">
        <v>19</v>
      </c>
      <c r="F374" s="23"/>
      <c r="G374" s="33">
        <f>G375</f>
        <v>2200</v>
      </c>
      <c r="H374" s="33">
        <f>H375</f>
        <v>2200</v>
      </c>
    </row>
    <row r="375" spans="1:8" ht="31.5">
      <c r="A375" s="30" t="s">
        <v>47</v>
      </c>
      <c r="B375" s="38"/>
      <c r="C375" s="38" t="s">
        <v>33</v>
      </c>
      <c r="D375" s="38" t="s">
        <v>46</v>
      </c>
      <c r="E375" s="23" t="s">
        <v>48</v>
      </c>
      <c r="F375" s="23"/>
      <c r="G375" s="33">
        <f>SUM(G376)</f>
        <v>2200</v>
      </c>
      <c r="H375" s="33">
        <f>SUM(H376)</f>
        <v>2200</v>
      </c>
    </row>
    <row r="376" spans="1:8" ht="15.75">
      <c r="A376" s="30" t="s">
        <v>49</v>
      </c>
      <c r="B376" s="38"/>
      <c r="C376" s="38" t="s">
        <v>33</v>
      </c>
      <c r="D376" s="38" t="s">
        <v>46</v>
      </c>
      <c r="E376" s="23" t="s">
        <v>50</v>
      </c>
      <c r="F376" s="23"/>
      <c r="G376" s="33">
        <f>G377</f>
        <v>2200</v>
      </c>
      <c r="H376" s="33">
        <f>H377</f>
        <v>2200</v>
      </c>
    </row>
    <row r="377" spans="1:8" ht="47.25">
      <c r="A377" s="30" t="s">
        <v>51</v>
      </c>
      <c r="B377" s="38"/>
      <c r="C377" s="38" t="s">
        <v>33</v>
      </c>
      <c r="D377" s="38" t="s">
        <v>46</v>
      </c>
      <c r="E377" s="23" t="s">
        <v>52</v>
      </c>
      <c r="F377" s="23"/>
      <c r="G377" s="33">
        <f>G378+G379</f>
        <v>2200</v>
      </c>
      <c r="H377" s="33">
        <f>H378+H379</f>
        <v>2200</v>
      </c>
    </row>
    <row r="378" spans="1:8" ht="63">
      <c r="A378" s="54" t="s">
        <v>53</v>
      </c>
      <c r="B378" s="38"/>
      <c r="C378" s="38" t="s">
        <v>33</v>
      </c>
      <c r="D378" s="38" t="s">
        <v>46</v>
      </c>
      <c r="E378" s="23" t="s">
        <v>52</v>
      </c>
      <c r="F378" s="23">
        <v>100</v>
      </c>
      <c r="G378" s="33">
        <v>1190</v>
      </c>
      <c r="H378" s="33">
        <v>1190</v>
      </c>
    </row>
    <row r="379" spans="1:8" ht="31.5">
      <c r="A379" s="54" t="s">
        <v>54</v>
      </c>
      <c r="B379" s="38"/>
      <c r="C379" s="38" t="s">
        <v>33</v>
      </c>
      <c r="D379" s="38" t="s">
        <v>46</v>
      </c>
      <c r="E379" s="23" t="s">
        <v>52</v>
      </c>
      <c r="F379" s="23">
        <v>200</v>
      </c>
      <c r="G379" s="33">
        <v>1010</v>
      </c>
      <c r="H379" s="33">
        <v>1010</v>
      </c>
    </row>
    <row r="380" spans="1:8" ht="15.75">
      <c r="A380" s="30" t="s">
        <v>55</v>
      </c>
      <c r="B380" s="38"/>
      <c r="C380" s="38" t="s">
        <v>33</v>
      </c>
      <c r="D380" s="38" t="s">
        <v>56</v>
      </c>
      <c r="E380" s="23"/>
      <c r="F380" s="23"/>
      <c r="G380" s="33">
        <f>G434+G455+G381</f>
        <v>729103.6000000001</v>
      </c>
      <c r="H380" s="33">
        <f>H434+H455+H381</f>
        <v>731920.8</v>
      </c>
    </row>
    <row r="381" spans="1:8" ht="47.25">
      <c r="A381" s="54" t="s">
        <v>540</v>
      </c>
      <c r="B381" s="38"/>
      <c r="C381" s="38" t="s">
        <v>33</v>
      </c>
      <c r="D381" s="38" t="s">
        <v>56</v>
      </c>
      <c r="E381" s="38" t="s">
        <v>526</v>
      </c>
      <c r="F381" s="23"/>
      <c r="G381" s="33">
        <f>G382+G387</f>
        <v>720929.6000000001</v>
      </c>
      <c r="H381" s="33">
        <f>H382+H387</f>
        <v>723746.8</v>
      </c>
    </row>
    <row r="382" spans="1:8" ht="15.75">
      <c r="A382" s="30" t="s">
        <v>546</v>
      </c>
      <c r="B382" s="38"/>
      <c r="C382" s="38" t="s">
        <v>33</v>
      </c>
      <c r="D382" s="38" t="s">
        <v>56</v>
      </c>
      <c r="E382" s="38" t="s">
        <v>527</v>
      </c>
      <c r="F382" s="23"/>
      <c r="G382" s="33">
        <f>G383</f>
        <v>91906.20000000001</v>
      </c>
      <c r="H382" s="33">
        <f>H383</f>
        <v>91835.40000000001</v>
      </c>
    </row>
    <row r="383" spans="1:8" ht="94.5">
      <c r="A383" s="30" t="s">
        <v>306</v>
      </c>
      <c r="B383" s="38"/>
      <c r="C383" s="38" t="s">
        <v>33</v>
      </c>
      <c r="D383" s="38" t="s">
        <v>56</v>
      </c>
      <c r="E383" s="38" t="s">
        <v>528</v>
      </c>
      <c r="F383" s="23"/>
      <c r="G383" s="33">
        <f>G384</f>
        <v>91906.20000000001</v>
      </c>
      <c r="H383" s="33">
        <f>H384</f>
        <v>91835.40000000001</v>
      </c>
    </row>
    <row r="384" spans="1:8" ht="126">
      <c r="A384" s="54" t="s">
        <v>547</v>
      </c>
      <c r="B384" s="38"/>
      <c r="C384" s="38" t="s">
        <v>33</v>
      </c>
      <c r="D384" s="38" t="s">
        <v>56</v>
      </c>
      <c r="E384" s="38" t="s">
        <v>548</v>
      </c>
      <c r="F384" s="23"/>
      <c r="G384" s="33">
        <f>G385+G386</f>
        <v>91906.20000000001</v>
      </c>
      <c r="H384" s="33">
        <f>H385+H386</f>
        <v>91835.40000000001</v>
      </c>
    </row>
    <row r="385" spans="1:8" ht="31.5">
      <c r="A385" s="37" t="s">
        <v>54</v>
      </c>
      <c r="B385" s="38"/>
      <c r="C385" s="38" t="s">
        <v>33</v>
      </c>
      <c r="D385" s="38" t="s">
        <v>56</v>
      </c>
      <c r="E385" s="38" t="s">
        <v>548</v>
      </c>
      <c r="F385" s="23">
        <v>200</v>
      </c>
      <c r="G385" s="33">
        <v>1249.6</v>
      </c>
      <c r="H385" s="33">
        <v>1253.8</v>
      </c>
    </row>
    <row r="386" spans="1:8" ht="15.75">
      <c r="A386" s="37" t="s">
        <v>44</v>
      </c>
      <c r="B386" s="38"/>
      <c r="C386" s="38" t="s">
        <v>33</v>
      </c>
      <c r="D386" s="38" t="s">
        <v>56</v>
      </c>
      <c r="E386" s="38" t="s">
        <v>548</v>
      </c>
      <c r="F386" s="23">
        <v>300</v>
      </c>
      <c r="G386" s="33">
        <v>90656.6</v>
      </c>
      <c r="H386" s="33">
        <v>90581.6</v>
      </c>
    </row>
    <row r="387" spans="1:8" ht="31.5">
      <c r="A387" s="30" t="s">
        <v>549</v>
      </c>
      <c r="B387" s="38"/>
      <c r="C387" s="38" t="s">
        <v>33</v>
      </c>
      <c r="D387" s="38" t="s">
        <v>56</v>
      </c>
      <c r="E387" s="38" t="s">
        <v>550</v>
      </c>
      <c r="F387" s="23"/>
      <c r="G387" s="33">
        <f>G388</f>
        <v>629023.4000000001</v>
      </c>
      <c r="H387" s="33">
        <f>H388</f>
        <v>631911.4</v>
      </c>
    </row>
    <row r="388" spans="1:8" ht="94.5">
      <c r="A388" s="30" t="s">
        <v>306</v>
      </c>
      <c r="B388" s="38"/>
      <c r="C388" s="38" t="s">
        <v>33</v>
      </c>
      <c r="D388" s="38" t="s">
        <v>56</v>
      </c>
      <c r="E388" s="38" t="s">
        <v>551</v>
      </c>
      <c r="F388" s="23"/>
      <c r="G388" s="33">
        <f>G389+G392+G395+G398+G401+G404+G407+G410+G413+G416+G419+G422+G425+G428+G431</f>
        <v>629023.4000000001</v>
      </c>
      <c r="H388" s="33">
        <f>H389+H392+H395+H398+H401+H404+H407+H410+H413+H416+H419+H422+H425+H428+H431</f>
        <v>631911.4</v>
      </c>
    </row>
    <row r="389" spans="1:8" ht="47.25">
      <c r="A389" s="30" t="s">
        <v>552</v>
      </c>
      <c r="B389" s="38"/>
      <c r="C389" s="38" t="s">
        <v>33</v>
      </c>
      <c r="D389" s="38" t="s">
        <v>56</v>
      </c>
      <c r="E389" s="38" t="s">
        <v>553</v>
      </c>
      <c r="F389" s="23"/>
      <c r="G389" s="33">
        <f>G390+G391</f>
        <v>171422.19999999998</v>
      </c>
      <c r="H389" s="33">
        <f>H390+H391</f>
        <v>171422.19999999998</v>
      </c>
    </row>
    <row r="390" spans="1:8" ht="31.5">
      <c r="A390" s="37" t="s">
        <v>54</v>
      </c>
      <c r="B390" s="38"/>
      <c r="C390" s="38" t="s">
        <v>33</v>
      </c>
      <c r="D390" s="38" t="s">
        <v>56</v>
      </c>
      <c r="E390" s="38" t="s">
        <v>553</v>
      </c>
      <c r="F390" s="23">
        <v>200</v>
      </c>
      <c r="G390" s="33">
        <v>2555.4</v>
      </c>
      <c r="H390" s="33">
        <v>2555.4</v>
      </c>
    </row>
    <row r="391" spans="1:8" ht="15.75">
      <c r="A391" s="37" t="s">
        <v>44</v>
      </c>
      <c r="B391" s="38"/>
      <c r="C391" s="38" t="s">
        <v>33</v>
      </c>
      <c r="D391" s="38" t="s">
        <v>56</v>
      </c>
      <c r="E391" s="38" t="s">
        <v>553</v>
      </c>
      <c r="F391" s="23">
        <v>300</v>
      </c>
      <c r="G391" s="33">
        <v>168866.8</v>
      </c>
      <c r="H391" s="33">
        <v>168866.8</v>
      </c>
    </row>
    <row r="392" spans="1:8" ht="47.25">
      <c r="A392" s="30" t="s">
        <v>554</v>
      </c>
      <c r="B392" s="38"/>
      <c r="C392" s="38" t="s">
        <v>33</v>
      </c>
      <c r="D392" s="38" t="s">
        <v>56</v>
      </c>
      <c r="E392" s="38" t="s">
        <v>555</v>
      </c>
      <c r="F392" s="38"/>
      <c r="G392" s="33">
        <f>G393+G394</f>
        <v>8404.2</v>
      </c>
      <c r="H392" s="33">
        <f>H393+H394</f>
        <v>8404.2</v>
      </c>
    </row>
    <row r="393" spans="1:8" ht="31.5">
      <c r="A393" s="37" t="s">
        <v>54</v>
      </c>
      <c r="B393" s="38"/>
      <c r="C393" s="38" t="s">
        <v>33</v>
      </c>
      <c r="D393" s="38" t="s">
        <v>56</v>
      </c>
      <c r="E393" s="38" t="s">
        <v>555</v>
      </c>
      <c r="F393" s="38" t="s">
        <v>100</v>
      </c>
      <c r="G393" s="33">
        <v>125.5</v>
      </c>
      <c r="H393" s="33">
        <v>125.5</v>
      </c>
    </row>
    <row r="394" spans="1:8" ht="15.75">
      <c r="A394" s="37" t="s">
        <v>44</v>
      </c>
      <c r="B394" s="38"/>
      <c r="C394" s="38" t="s">
        <v>33</v>
      </c>
      <c r="D394" s="38" t="s">
        <v>56</v>
      </c>
      <c r="E394" s="38" t="s">
        <v>555</v>
      </c>
      <c r="F394" s="38" t="s">
        <v>108</v>
      </c>
      <c r="G394" s="33">
        <v>8278.7</v>
      </c>
      <c r="H394" s="33">
        <v>8278.7</v>
      </c>
    </row>
    <row r="395" spans="1:8" ht="47.25">
      <c r="A395" s="30" t="s">
        <v>556</v>
      </c>
      <c r="B395" s="38"/>
      <c r="C395" s="38" t="s">
        <v>33</v>
      </c>
      <c r="D395" s="38" t="s">
        <v>56</v>
      </c>
      <c r="E395" s="38" t="s">
        <v>557</v>
      </c>
      <c r="F395" s="38"/>
      <c r="G395" s="33">
        <f>G396+G397</f>
        <v>105759.9</v>
      </c>
      <c r="H395" s="33">
        <f>H396+H397</f>
        <v>105759.9</v>
      </c>
    </row>
    <row r="396" spans="1:8" ht="31.5">
      <c r="A396" s="37" t="s">
        <v>54</v>
      </c>
      <c r="B396" s="38"/>
      <c r="C396" s="38" t="s">
        <v>33</v>
      </c>
      <c r="D396" s="38" t="s">
        <v>56</v>
      </c>
      <c r="E396" s="38" t="s">
        <v>557</v>
      </c>
      <c r="F396" s="38" t="s">
        <v>100</v>
      </c>
      <c r="G396" s="33">
        <v>1574.4</v>
      </c>
      <c r="H396" s="33">
        <v>1574.4</v>
      </c>
    </row>
    <row r="397" spans="1:8" ht="15.75">
      <c r="A397" s="37" t="s">
        <v>44</v>
      </c>
      <c r="B397" s="38"/>
      <c r="C397" s="38" t="s">
        <v>33</v>
      </c>
      <c r="D397" s="38" t="s">
        <v>56</v>
      </c>
      <c r="E397" s="38" t="s">
        <v>557</v>
      </c>
      <c r="F397" s="38" t="s">
        <v>108</v>
      </c>
      <c r="G397" s="33">
        <v>104185.5</v>
      </c>
      <c r="H397" s="33">
        <v>104185.5</v>
      </c>
    </row>
    <row r="398" spans="1:8" ht="63">
      <c r="A398" s="30" t="s">
        <v>558</v>
      </c>
      <c r="B398" s="38"/>
      <c r="C398" s="38" t="s">
        <v>33</v>
      </c>
      <c r="D398" s="38" t="s">
        <v>56</v>
      </c>
      <c r="E398" s="38" t="s">
        <v>559</v>
      </c>
      <c r="F398" s="38"/>
      <c r="G398" s="33">
        <f>G399+G400</f>
        <v>742.9</v>
      </c>
      <c r="H398" s="33">
        <f>H399+H400</f>
        <v>773.3</v>
      </c>
    </row>
    <row r="399" spans="1:8" ht="31.5">
      <c r="A399" s="37" t="s">
        <v>54</v>
      </c>
      <c r="B399" s="38"/>
      <c r="C399" s="38" t="s">
        <v>33</v>
      </c>
      <c r="D399" s="38" t="s">
        <v>56</v>
      </c>
      <c r="E399" s="38" t="s">
        <v>559</v>
      </c>
      <c r="F399" s="38" t="s">
        <v>100</v>
      </c>
      <c r="G399" s="33">
        <v>11.5</v>
      </c>
      <c r="H399" s="33">
        <v>12</v>
      </c>
    </row>
    <row r="400" spans="1:8" ht="15.75">
      <c r="A400" s="37" t="s">
        <v>44</v>
      </c>
      <c r="B400" s="38"/>
      <c r="C400" s="38" t="s">
        <v>33</v>
      </c>
      <c r="D400" s="38" t="s">
        <v>56</v>
      </c>
      <c r="E400" s="38" t="s">
        <v>559</v>
      </c>
      <c r="F400" s="38" t="s">
        <v>108</v>
      </c>
      <c r="G400" s="33">
        <v>731.4</v>
      </c>
      <c r="H400" s="33">
        <v>761.3</v>
      </c>
    </row>
    <row r="401" spans="1:8" ht="63">
      <c r="A401" s="30" t="s">
        <v>560</v>
      </c>
      <c r="B401" s="38"/>
      <c r="C401" s="38" t="s">
        <v>33</v>
      </c>
      <c r="D401" s="38" t="s">
        <v>56</v>
      </c>
      <c r="E401" s="38" t="s">
        <v>561</v>
      </c>
      <c r="F401" s="38"/>
      <c r="G401" s="33">
        <f>G402+G403</f>
        <v>90</v>
      </c>
      <c r="H401" s="33">
        <f>H402+H403</f>
        <v>90</v>
      </c>
    </row>
    <row r="402" spans="1:8" ht="31.5">
      <c r="A402" s="37" t="s">
        <v>54</v>
      </c>
      <c r="B402" s="38"/>
      <c r="C402" s="38" t="s">
        <v>33</v>
      </c>
      <c r="D402" s="38" t="s">
        <v>56</v>
      </c>
      <c r="E402" s="38" t="s">
        <v>561</v>
      </c>
      <c r="F402" s="38" t="s">
        <v>100</v>
      </c>
      <c r="G402" s="33">
        <v>1.5</v>
      </c>
      <c r="H402" s="33">
        <v>1.5</v>
      </c>
    </row>
    <row r="403" spans="1:8" ht="15.75">
      <c r="A403" s="37" t="s">
        <v>44</v>
      </c>
      <c r="B403" s="38"/>
      <c r="C403" s="38" t="s">
        <v>33</v>
      </c>
      <c r="D403" s="38" t="s">
        <v>56</v>
      </c>
      <c r="E403" s="38" t="s">
        <v>561</v>
      </c>
      <c r="F403" s="38" t="s">
        <v>108</v>
      </c>
      <c r="G403" s="33">
        <v>88.5</v>
      </c>
      <c r="H403" s="33">
        <v>88.5</v>
      </c>
    </row>
    <row r="404" spans="1:8" ht="63">
      <c r="A404" s="30" t="s">
        <v>562</v>
      </c>
      <c r="B404" s="38"/>
      <c r="C404" s="38" t="s">
        <v>33</v>
      </c>
      <c r="D404" s="38" t="s">
        <v>56</v>
      </c>
      <c r="E404" s="38" t="s">
        <v>563</v>
      </c>
      <c r="F404" s="38"/>
      <c r="G404" s="33">
        <f>G405+G406</f>
        <v>23218.4</v>
      </c>
      <c r="H404" s="33">
        <f>H405+H406</f>
        <v>23218.4</v>
      </c>
    </row>
    <row r="405" spans="1:8" ht="31.5">
      <c r="A405" s="37" t="s">
        <v>54</v>
      </c>
      <c r="B405" s="38"/>
      <c r="C405" s="38" t="s">
        <v>33</v>
      </c>
      <c r="D405" s="38" t="s">
        <v>56</v>
      </c>
      <c r="E405" s="38" t="s">
        <v>563</v>
      </c>
      <c r="F405" s="38" t="s">
        <v>100</v>
      </c>
      <c r="G405" s="33">
        <v>572.4</v>
      </c>
      <c r="H405" s="33">
        <v>572.4</v>
      </c>
    </row>
    <row r="406" spans="1:8" ht="15.75">
      <c r="A406" s="37" t="s">
        <v>44</v>
      </c>
      <c r="B406" s="38"/>
      <c r="C406" s="38" t="s">
        <v>33</v>
      </c>
      <c r="D406" s="38" t="s">
        <v>56</v>
      </c>
      <c r="E406" s="38" t="s">
        <v>563</v>
      </c>
      <c r="F406" s="38" t="s">
        <v>108</v>
      </c>
      <c r="G406" s="33">
        <v>22646</v>
      </c>
      <c r="H406" s="33">
        <v>22646</v>
      </c>
    </row>
    <row r="407" spans="1:8" ht="31.5">
      <c r="A407" s="30" t="s">
        <v>564</v>
      </c>
      <c r="B407" s="38"/>
      <c r="C407" s="38" t="s">
        <v>33</v>
      </c>
      <c r="D407" s="38" t="s">
        <v>56</v>
      </c>
      <c r="E407" s="38" t="s">
        <v>565</v>
      </c>
      <c r="F407" s="38"/>
      <c r="G407" s="33">
        <f>G408+G409</f>
        <v>166487</v>
      </c>
      <c r="H407" s="33">
        <f>H408+H409</f>
        <v>169051.4</v>
      </c>
    </row>
    <row r="408" spans="1:8" ht="31.5">
      <c r="A408" s="37" t="s">
        <v>54</v>
      </c>
      <c r="B408" s="38"/>
      <c r="C408" s="38" t="s">
        <v>33</v>
      </c>
      <c r="D408" s="38" t="s">
        <v>56</v>
      </c>
      <c r="E408" s="38" t="s">
        <v>565</v>
      </c>
      <c r="F408" s="38" t="s">
        <v>100</v>
      </c>
      <c r="G408" s="33">
        <v>2469.4</v>
      </c>
      <c r="H408" s="33">
        <v>2507.4</v>
      </c>
    </row>
    <row r="409" spans="1:8" ht="15.75">
      <c r="A409" s="37" t="s">
        <v>44</v>
      </c>
      <c r="B409" s="38"/>
      <c r="C409" s="38" t="s">
        <v>33</v>
      </c>
      <c r="D409" s="38" t="s">
        <v>56</v>
      </c>
      <c r="E409" s="38" t="s">
        <v>565</v>
      </c>
      <c r="F409" s="38" t="s">
        <v>108</v>
      </c>
      <c r="G409" s="33">
        <v>164017.6</v>
      </c>
      <c r="H409" s="33">
        <v>166544</v>
      </c>
    </row>
    <row r="410" spans="1:8" ht="47.25">
      <c r="A410" s="30" t="s">
        <v>566</v>
      </c>
      <c r="B410" s="38"/>
      <c r="C410" s="38" t="s">
        <v>33</v>
      </c>
      <c r="D410" s="38" t="s">
        <v>56</v>
      </c>
      <c r="E410" s="38" t="s">
        <v>567</v>
      </c>
      <c r="F410" s="38"/>
      <c r="G410" s="33">
        <f>G411+G412</f>
        <v>1971.5</v>
      </c>
      <c r="H410" s="33">
        <f>H411+H412</f>
        <v>1971.5</v>
      </c>
    </row>
    <row r="411" spans="1:8" ht="31.5">
      <c r="A411" s="37" t="s">
        <v>54</v>
      </c>
      <c r="B411" s="38"/>
      <c r="C411" s="38" t="s">
        <v>33</v>
      </c>
      <c r="D411" s="38" t="s">
        <v>56</v>
      </c>
      <c r="E411" s="38" t="s">
        <v>567</v>
      </c>
      <c r="F411" s="38" t="s">
        <v>100</v>
      </c>
      <c r="G411" s="33">
        <v>29</v>
      </c>
      <c r="H411" s="33">
        <v>29</v>
      </c>
    </row>
    <row r="412" spans="1:8" ht="15.75">
      <c r="A412" s="37" t="s">
        <v>44</v>
      </c>
      <c r="B412" s="38"/>
      <c r="C412" s="38" t="s">
        <v>33</v>
      </c>
      <c r="D412" s="38" t="s">
        <v>56</v>
      </c>
      <c r="E412" s="38" t="s">
        <v>567</v>
      </c>
      <c r="F412" s="38" t="s">
        <v>108</v>
      </c>
      <c r="G412" s="33">
        <v>1942.5</v>
      </c>
      <c r="H412" s="33">
        <v>1942.5</v>
      </c>
    </row>
    <row r="413" spans="1:8" ht="47.25">
      <c r="A413" s="30" t="s">
        <v>568</v>
      </c>
      <c r="B413" s="38"/>
      <c r="C413" s="38" t="s">
        <v>33</v>
      </c>
      <c r="D413" s="38" t="s">
        <v>56</v>
      </c>
      <c r="E413" s="38" t="s">
        <v>569</v>
      </c>
      <c r="F413" s="38"/>
      <c r="G413" s="33">
        <f>G414+G415</f>
        <v>12809.8</v>
      </c>
      <c r="H413" s="33">
        <f>H414+H415</f>
        <v>12809.8</v>
      </c>
    </row>
    <row r="414" spans="1:8" ht="31.5">
      <c r="A414" s="37" t="s">
        <v>54</v>
      </c>
      <c r="B414" s="38"/>
      <c r="C414" s="38" t="s">
        <v>33</v>
      </c>
      <c r="D414" s="38" t="s">
        <v>56</v>
      </c>
      <c r="E414" s="38" t="s">
        <v>569</v>
      </c>
      <c r="F414" s="38" t="s">
        <v>100</v>
      </c>
      <c r="G414" s="33">
        <v>189.3</v>
      </c>
      <c r="H414" s="33">
        <v>189.3</v>
      </c>
    </row>
    <row r="415" spans="1:8" ht="15.75">
      <c r="A415" s="37" t="s">
        <v>44</v>
      </c>
      <c r="B415" s="38"/>
      <c r="C415" s="38" t="s">
        <v>33</v>
      </c>
      <c r="D415" s="38" t="s">
        <v>56</v>
      </c>
      <c r="E415" s="38" t="s">
        <v>569</v>
      </c>
      <c r="F415" s="38" t="s">
        <v>108</v>
      </c>
      <c r="G415" s="33">
        <v>12620.5</v>
      </c>
      <c r="H415" s="33">
        <v>12620.5</v>
      </c>
    </row>
    <row r="416" spans="1:8" ht="31.5">
      <c r="A416" s="30" t="s">
        <v>570</v>
      </c>
      <c r="B416" s="38"/>
      <c r="C416" s="38" t="s">
        <v>33</v>
      </c>
      <c r="D416" s="38" t="s">
        <v>56</v>
      </c>
      <c r="E416" s="38" t="s">
        <v>571</v>
      </c>
      <c r="F416" s="38"/>
      <c r="G416" s="33">
        <f>G417+G418</f>
        <v>127614.4</v>
      </c>
      <c r="H416" s="33">
        <f>H417+H418</f>
        <v>127588.8</v>
      </c>
    </row>
    <row r="417" spans="1:8" ht="31.5">
      <c r="A417" s="37" t="s">
        <v>54</v>
      </c>
      <c r="B417" s="38"/>
      <c r="C417" s="38" t="s">
        <v>33</v>
      </c>
      <c r="D417" s="38" t="s">
        <v>56</v>
      </c>
      <c r="E417" s="38" t="s">
        <v>571</v>
      </c>
      <c r="F417" s="38" t="s">
        <v>100</v>
      </c>
      <c r="G417" s="33">
        <v>1885.9</v>
      </c>
      <c r="H417" s="33">
        <v>1885.5</v>
      </c>
    </row>
    <row r="418" spans="1:8" ht="15.75">
      <c r="A418" s="37" t="s">
        <v>44</v>
      </c>
      <c r="B418" s="38"/>
      <c r="C418" s="38" t="s">
        <v>33</v>
      </c>
      <c r="D418" s="38" t="s">
        <v>56</v>
      </c>
      <c r="E418" s="38" t="s">
        <v>571</v>
      </c>
      <c r="F418" s="38" t="s">
        <v>108</v>
      </c>
      <c r="G418" s="33">
        <v>125728.5</v>
      </c>
      <c r="H418" s="33">
        <v>125703.3</v>
      </c>
    </row>
    <row r="419" spans="1:8" ht="94.5">
      <c r="A419" s="30" t="s">
        <v>572</v>
      </c>
      <c r="B419" s="38"/>
      <c r="C419" s="38" t="s">
        <v>33</v>
      </c>
      <c r="D419" s="38" t="s">
        <v>56</v>
      </c>
      <c r="E419" s="38" t="s">
        <v>573</v>
      </c>
      <c r="F419" s="38"/>
      <c r="G419" s="33">
        <f>G420+G421</f>
        <v>7.3</v>
      </c>
      <c r="H419" s="33">
        <f>H420+H421</f>
        <v>8.7</v>
      </c>
    </row>
    <row r="420" spans="1:8" ht="31.5">
      <c r="A420" s="37" t="s">
        <v>54</v>
      </c>
      <c r="B420" s="38"/>
      <c r="C420" s="38" t="s">
        <v>33</v>
      </c>
      <c r="D420" s="38" t="s">
        <v>56</v>
      </c>
      <c r="E420" s="38" t="s">
        <v>573</v>
      </c>
      <c r="F420" s="38" t="s">
        <v>100</v>
      </c>
      <c r="G420" s="33">
        <v>0.1</v>
      </c>
      <c r="H420" s="33">
        <v>0.1</v>
      </c>
    </row>
    <row r="421" spans="1:8" ht="15.75">
      <c r="A421" s="37" t="s">
        <v>44</v>
      </c>
      <c r="B421" s="38"/>
      <c r="C421" s="38" t="s">
        <v>33</v>
      </c>
      <c r="D421" s="38" t="s">
        <v>56</v>
      </c>
      <c r="E421" s="38" t="s">
        <v>573</v>
      </c>
      <c r="F421" s="38" t="s">
        <v>108</v>
      </c>
      <c r="G421" s="33">
        <v>7.2</v>
      </c>
      <c r="H421" s="33">
        <v>8.6</v>
      </c>
    </row>
    <row r="422" spans="1:8" ht="47.25">
      <c r="A422" s="30" t="s">
        <v>574</v>
      </c>
      <c r="B422" s="38"/>
      <c r="C422" s="38" t="s">
        <v>33</v>
      </c>
      <c r="D422" s="38" t="s">
        <v>56</v>
      </c>
      <c r="E422" s="38" t="s">
        <v>575</v>
      </c>
      <c r="F422" s="38"/>
      <c r="G422" s="33">
        <f>G423+G424</f>
        <v>8390.400000000001</v>
      </c>
      <c r="H422" s="33">
        <f>H423+H424</f>
        <v>8707.8</v>
      </c>
    </row>
    <row r="423" spans="1:8" ht="31.5">
      <c r="A423" s="37" t="s">
        <v>54</v>
      </c>
      <c r="B423" s="38"/>
      <c r="C423" s="38" t="s">
        <v>33</v>
      </c>
      <c r="D423" s="38" t="s">
        <v>56</v>
      </c>
      <c r="E423" s="38" t="s">
        <v>575</v>
      </c>
      <c r="F423" s="38" t="s">
        <v>100</v>
      </c>
      <c r="G423" s="33">
        <v>33.7</v>
      </c>
      <c r="H423" s="33">
        <v>37.4</v>
      </c>
    </row>
    <row r="424" spans="1:8" ht="15.75">
      <c r="A424" s="37" t="s">
        <v>44</v>
      </c>
      <c r="B424" s="38"/>
      <c r="C424" s="38" t="s">
        <v>33</v>
      </c>
      <c r="D424" s="38" t="s">
        <v>56</v>
      </c>
      <c r="E424" s="38" t="s">
        <v>575</v>
      </c>
      <c r="F424" s="38" t="s">
        <v>108</v>
      </c>
      <c r="G424" s="33">
        <v>8356.7</v>
      </c>
      <c r="H424" s="33">
        <v>8670.4</v>
      </c>
    </row>
    <row r="425" spans="1:8" ht="63">
      <c r="A425" s="30" t="s">
        <v>576</v>
      </c>
      <c r="B425" s="38"/>
      <c r="C425" s="38" t="s">
        <v>33</v>
      </c>
      <c r="D425" s="38" t="s">
        <v>56</v>
      </c>
      <c r="E425" s="38" t="s">
        <v>577</v>
      </c>
      <c r="F425" s="38"/>
      <c r="G425" s="33">
        <f>G426+G427</f>
        <v>1635.2</v>
      </c>
      <c r="H425" s="33">
        <f>H426+H427</f>
        <v>1635.2</v>
      </c>
    </row>
    <row r="426" spans="1:8" ht="31.5">
      <c r="A426" s="37" t="s">
        <v>54</v>
      </c>
      <c r="B426" s="38"/>
      <c r="C426" s="38" t="s">
        <v>33</v>
      </c>
      <c r="D426" s="38" t="s">
        <v>56</v>
      </c>
      <c r="E426" s="38" t="s">
        <v>577</v>
      </c>
      <c r="F426" s="38" t="s">
        <v>100</v>
      </c>
      <c r="G426" s="33">
        <v>28.4</v>
      </c>
      <c r="H426" s="33">
        <v>28.4</v>
      </c>
    </row>
    <row r="427" spans="1:8" ht="15.75">
      <c r="A427" s="37" t="s">
        <v>44</v>
      </c>
      <c r="B427" s="38"/>
      <c r="C427" s="38" t="s">
        <v>33</v>
      </c>
      <c r="D427" s="38" t="s">
        <v>56</v>
      </c>
      <c r="E427" s="38" t="s">
        <v>577</v>
      </c>
      <c r="F427" s="38" t="s">
        <v>108</v>
      </c>
      <c r="G427" s="33">
        <v>1606.8</v>
      </c>
      <c r="H427" s="33">
        <v>1606.8</v>
      </c>
    </row>
    <row r="428" spans="1:8" ht="31.5">
      <c r="A428" s="30" t="s">
        <v>578</v>
      </c>
      <c r="B428" s="38"/>
      <c r="C428" s="38" t="s">
        <v>33</v>
      </c>
      <c r="D428" s="38" t="s">
        <v>56</v>
      </c>
      <c r="E428" s="38" t="s">
        <v>579</v>
      </c>
      <c r="F428" s="38"/>
      <c r="G428" s="33">
        <f>G429+G430</f>
        <v>69.3</v>
      </c>
      <c r="H428" s="33">
        <f>H429+H430</f>
        <v>69.3</v>
      </c>
    </row>
    <row r="429" spans="1:8" ht="31.5">
      <c r="A429" s="37" t="s">
        <v>54</v>
      </c>
      <c r="B429" s="38"/>
      <c r="C429" s="38" t="s">
        <v>33</v>
      </c>
      <c r="D429" s="38" t="s">
        <v>56</v>
      </c>
      <c r="E429" s="38" t="s">
        <v>579</v>
      </c>
      <c r="F429" s="38" t="s">
        <v>100</v>
      </c>
      <c r="G429" s="33">
        <v>1</v>
      </c>
      <c r="H429" s="33">
        <v>1</v>
      </c>
    </row>
    <row r="430" spans="1:8" ht="15.75">
      <c r="A430" s="37" t="s">
        <v>44</v>
      </c>
      <c r="B430" s="38"/>
      <c r="C430" s="38" t="s">
        <v>33</v>
      </c>
      <c r="D430" s="38" t="s">
        <v>56</v>
      </c>
      <c r="E430" s="38" t="s">
        <v>579</v>
      </c>
      <c r="F430" s="38" t="s">
        <v>108</v>
      </c>
      <c r="G430" s="33">
        <v>68.3</v>
      </c>
      <c r="H430" s="33">
        <v>68.3</v>
      </c>
    </row>
    <row r="431" spans="1:8" ht="63">
      <c r="A431" s="30" t="s">
        <v>580</v>
      </c>
      <c r="B431" s="38"/>
      <c r="C431" s="38" t="s">
        <v>33</v>
      </c>
      <c r="D431" s="38" t="s">
        <v>56</v>
      </c>
      <c r="E431" s="38" t="s">
        <v>581</v>
      </c>
      <c r="F431" s="38"/>
      <c r="G431" s="33">
        <f>G432+G433</f>
        <v>400.9</v>
      </c>
      <c r="H431" s="33">
        <f>H432+H433</f>
        <v>400.9</v>
      </c>
    </row>
    <row r="432" spans="1:8" ht="31.5">
      <c r="A432" s="37" t="s">
        <v>54</v>
      </c>
      <c r="B432" s="38"/>
      <c r="C432" s="38" t="s">
        <v>33</v>
      </c>
      <c r="D432" s="38" t="s">
        <v>56</v>
      </c>
      <c r="E432" s="38" t="s">
        <v>581</v>
      </c>
      <c r="F432" s="38" t="s">
        <v>100</v>
      </c>
      <c r="G432" s="33">
        <v>5.2</v>
      </c>
      <c r="H432" s="33">
        <v>5.2</v>
      </c>
    </row>
    <row r="433" spans="1:8" ht="15.75">
      <c r="A433" s="37" t="s">
        <v>44</v>
      </c>
      <c r="B433" s="38"/>
      <c r="C433" s="38" t="s">
        <v>33</v>
      </c>
      <c r="D433" s="38" t="s">
        <v>56</v>
      </c>
      <c r="E433" s="38" t="s">
        <v>581</v>
      </c>
      <c r="F433" s="38" t="s">
        <v>108</v>
      </c>
      <c r="G433" s="33">
        <v>395.7</v>
      </c>
      <c r="H433" s="33">
        <v>395.7</v>
      </c>
    </row>
    <row r="434" spans="1:8" ht="31.5">
      <c r="A434" s="30" t="s">
        <v>86</v>
      </c>
      <c r="B434" s="38"/>
      <c r="C434" s="38" t="s">
        <v>33</v>
      </c>
      <c r="D434" s="38" t="s">
        <v>56</v>
      </c>
      <c r="E434" s="23" t="s">
        <v>18</v>
      </c>
      <c r="F434" s="23"/>
      <c r="G434" s="33">
        <f>G435+G446+G451</f>
        <v>4574</v>
      </c>
      <c r="H434" s="33">
        <f>H435+H446+H451</f>
        <v>4574</v>
      </c>
    </row>
    <row r="435" spans="1:8" ht="47.25">
      <c r="A435" s="30" t="s">
        <v>87</v>
      </c>
      <c r="B435" s="38"/>
      <c r="C435" s="38" t="s">
        <v>33</v>
      </c>
      <c r="D435" s="38" t="s">
        <v>56</v>
      </c>
      <c r="E435" s="23" t="s">
        <v>19</v>
      </c>
      <c r="F435" s="23"/>
      <c r="G435" s="33">
        <f>G436</f>
        <v>3823.5000000000005</v>
      </c>
      <c r="H435" s="33">
        <f>H436</f>
        <v>3823.5000000000005</v>
      </c>
    </row>
    <row r="436" spans="1:8" ht="15.75">
      <c r="A436" s="30" t="s">
        <v>37</v>
      </c>
      <c r="B436" s="38"/>
      <c r="C436" s="38" t="s">
        <v>33</v>
      </c>
      <c r="D436" s="38" t="s">
        <v>56</v>
      </c>
      <c r="E436" s="23" t="s">
        <v>38</v>
      </c>
      <c r="F436" s="23"/>
      <c r="G436" s="33">
        <f>SUM(G437+G442)</f>
        <v>3823.5000000000005</v>
      </c>
      <c r="H436" s="33">
        <f>SUM(H437+H442)</f>
        <v>3823.5000000000005</v>
      </c>
    </row>
    <row r="437" spans="1:8" ht="15.75">
      <c r="A437" s="30" t="s">
        <v>57</v>
      </c>
      <c r="B437" s="38"/>
      <c r="C437" s="38" t="s">
        <v>33</v>
      </c>
      <c r="D437" s="38" t="s">
        <v>56</v>
      </c>
      <c r="E437" s="23" t="s">
        <v>58</v>
      </c>
      <c r="F437" s="23"/>
      <c r="G437" s="33">
        <f>G438+G440</f>
        <v>2602.1000000000004</v>
      </c>
      <c r="H437" s="33">
        <f>H438+H440</f>
        <v>2602.1000000000004</v>
      </c>
    </row>
    <row r="438" spans="1:8" ht="15.75">
      <c r="A438" s="30" t="s">
        <v>59</v>
      </c>
      <c r="B438" s="38"/>
      <c r="C438" s="38" t="s">
        <v>33</v>
      </c>
      <c r="D438" s="38" t="s">
        <v>56</v>
      </c>
      <c r="E438" s="23" t="s">
        <v>60</v>
      </c>
      <c r="F438" s="23"/>
      <c r="G438" s="33">
        <f>G439</f>
        <v>1218.7</v>
      </c>
      <c r="H438" s="33">
        <f>H439</f>
        <v>1218.7</v>
      </c>
    </row>
    <row r="439" spans="1:8" ht="15.75">
      <c r="A439" s="30" t="s">
        <v>44</v>
      </c>
      <c r="B439" s="38"/>
      <c r="C439" s="38" t="s">
        <v>33</v>
      </c>
      <c r="D439" s="38" t="s">
        <v>56</v>
      </c>
      <c r="E439" s="23" t="s">
        <v>60</v>
      </c>
      <c r="F439" s="23">
        <v>300</v>
      </c>
      <c r="G439" s="33">
        <v>1218.7</v>
      </c>
      <c r="H439" s="33">
        <v>1218.7</v>
      </c>
    </row>
    <row r="440" spans="1:8" ht="31.5">
      <c r="A440" s="30" t="s">
        <v>61</v>
      </c>
      <c r="B440" s="38"/>
      <c r="C440" s="38" t="s">
        <v>33</v>
      </c>
      <c r="D440" s="38" t="s">
        <v>56</v>
      </c>
      <c r="E440" s="23" t="s">
        <v>62</v>
      </c>
      <c r="F440" s="23"/>
      <c r="G440" s="33">
        <f>G441</f>
        <v>1383.4</v>
      </c>
      <c r="H440" s="33">
        <f>H441</f>
        <v>1383.4</v>
      </c>
    </row>
    <row r="441" spans="1:8" ht="15.75">
      <c r="A441" s="30" t="s">
        <v>44</v>
      </c>
      <c r="B441" s="38"/>
      <c r="C441" s="38" t="s">
        <v>33</v>
      </c>
      <c r="D441" s="38" t="s">
        <v>56</v>
      </c>
      <c r="E441" s="23" t="s">
        <v>62</v>
      </c>
      <c r="F441" s="23">
        <v>300</v>
      </c>
      <c r="G441" s="33">
        <v>1383.4</v>
      </c>
      <c r="H441" s="33">
        <v>1383.4</v>
      </c>
    </row>
    <row r="442" spans="1:8" ht="31.5">
      <c r="A442" s="30" t="s">
        <v>63</v>
      </c>
      <c r="B442" s="38"/>
      <c r="C442" s="38" t="s">
        <v>33</v>
      </c>
      <c r="D442" s="38" t="s">
        <v>56</v>
      </c>
      <c r="E442" s="23" t="s">
        <v>64</v>
      </c>
      <c r="F442" s="23"/>
      <c r="G442" s="33">
        <f>G443</f>
        <v>1221.4</v>
      </c>
      <c r="H442" s="33">
        <f>H443</f>
        <v>1221.4</v>
      </c>
    </row>
    <row r="443" spans="1:8" ht="15.75">
      <c r="A443" s="30" t="s">
        <v>65</v>
      </c>
      <c r="B443" s="38"/>
      <c r="C443" s="38" t="s">
        <v>33</v>
      </c>
      <c r="D443" s="38" t="s">
        <v>56</v>
      </c>
      <c r="E443" s="23" t="s">
        <v>66</v>
      </c>
      <c r="F443" s="23"/>
      <c r="G443" s="33">
        <f>G444+G445</f>
        <v>1221.4</v>
      </c>
      <c r="H443" s="33">
        <f>H444+H445</f>
        <v>1221.4</v>
      </c>
    </row>
    <row r="444" spans="1:8" ht="31.5">
      <c r="A444" s="54" t="s">
        <v>54</v>
      </c>
      <c r="B444" s="38"/>
      <c r="C444" s="38" t="s">
        <v>33</v>
      </c>
      <c r="D444" s="38" t="s">
        <v>56</v>
      </c>
      <c r="E444" s="23" t="s">
        <v>66</v>
      </c>
      <c r="F444" s="23">
        <v>200</v>
      </c>
      <c r="G444" s="33">
        <v>819.4</v>
      </c>
      <c r="H444" s="33">
        <v>819.4</v>
      </c>
    </row>
    <row r="445" spans="1:8" ht="15.75">
      <c r="A445" s="30" t="s">
        <v>44</v>
      </c>
      <c r="B445" s="38"/>
      <c r="C445" s="38" t="s">
        <v>33</v>
      </c>
      <c r="D445" s="38" t="s">
        <v>56</v>
      </c>
      <c r="E445" s="23" t="s">
        <v>66</v>
      </c>
      <c r="F445" s="23">
        <v>300</v>
      </c>
      <c r="G445" s="33">
        <v>402</v>
      </c>
      <c r="H445" s="33">
        <v>402</v>
      </c>
    </row>
    <row r="446" spans="1:8" ht="15.75">
      <c r="A446" s="30" t="s">
        <v>89</v>
      </c>
      <c r="B446" s="38"/>
      <c r="C446" s="38" t="s">
        <v>33</v>
      </c>
      <c r="D446" s="38" t="s">
        <v>56</v>
      </c>
      <c r="E446" s="23" t="s">
        <v>67</v>
      </c>
      <c r="F446" s="23"/>
      <c r="G446" s="33">
        <f>G447</f>
        <v>150.5</v>
      </c>
      <c r="H446" s="33">
        <f>H447</f>
        <v>150.5</v>
      </c>
    </row>
    <row r="447" spans="1:8" ht="15.75">
      <c r="A447" s="30" t="s">
        <v>37</v>
      </c>
      <c r="B447" s="38"/>
      <c r="C447" s="38" t="s">
        <v>33</v>
      </c>
      <c r="D447" s="38" t="s">
        <v>56</v>
      </c>
      <c r="E447" s="23" t="s">
        <v>68</v>
      </c>
      <c r="F447" s="23"/>
      <c r="G447" s="33">
        <f>G448</f>
        <v>150.5</v>
      </c>
      <c r="H447" s="33">
        <f>H448</f>
        <v>150.5</v>
      </c>
    </row>
    <row r="448" spans="1:8" ht="15.75">
      <c r="A448" s="30" t="s">
        <v>39</v>
      </c>
      <c r="B448" s="38"/>
      <c r="C448" s="38" t="s">
        <v>33</v>
      </c>
      <c r="D448" s="38" t="s">
        <v>56</v>
      </c>
      <c r="E448" s="23" t="s">
        <v>69</v>
      </c>
      <c r="F448" s="23"/>
      <c r="G448" s="33">
        <f>G449+G450</f>
        <v>150.5</v>
      </c>
      <c r="H448" s="33">
        <f>H449+H450</f>
        <v>150.5</v>
      </c>
    </row>
    <row r="449" spans="1:8" ht="31.5">
      <c r="A449" s="54" t="s">
        <v>54</v>
      </c>
      <c r="B449" s="38"/>
      <c r="C449" s="38" t="s">
        <v>33</v>
      </c>
      <c r="D449" s="38" t="s">
        <v>56</v>
      </c>
      <c r="E449" s="23" t="s">
        <v>69</v>
      </c>
      <c r="F449" s="23">
        <v>200</v>
      </c>
      <c r="G449" s="33">
        <v>83.5</v>
      </c>
      <c r="H449" s="33">
        <v>83.5</v>
      </c>
    </row>
    <row r="450" spans="1:8" ht="15.75">
      <c r="A450" s="30" t="s">
        <v>44</v>
      </c>
      <c r="B450" s="38"/>
      <c r="C450" s="38" t="s">
        <v>33</v>
      </c>
      <c r="D450" s="38" t="s">
        <v>56</v>
      </c>
      <c r="E450" s="23" t="s">
        <v>69</v>
      </c>
      <c r="F450" s="23">
        <v>300</v>
      </c>
      <c r="G450" s="33">
        <v>67</v>
      </c>
      <c r="H450" s="33">
        <v>67</v>
      </c>
    </row>
    <row r="451" spans="1:8" ht="15.75">
      <c r="A451" s="30" t="s">
        <v>90</v>
      </c>
      <c r="B451" s="38"/>
      <c r="C451" s="38" t="s">
        <v>33</v>
      </c>
      <c r="D451" s="38" t="s">
        <v>56</v>
      </c>
      <c r="E451" s="23" t="s">
        <v>70</v>
      </c>
      <c r="F451" s="23"/>
      <c r="G451" s="33">
        <f aca="true" t="shared" si="28" ref="G451:H453">G452</f>
        <v>600</v>
      </c>
      <c r="H451" s="33">
        <f t="shared" si="28"/>
        <v>600</v>
      </c>
    </row>
    <row r="452" spans="1:8" ht="31.5">
      <c r="A452" s="30" t="s">
        <v>71</v>
      </c>
      <c r="B452" s="38"/>
      <c r="C452" s="38" t="s">
        <v>33</v>
      </c>
      <c r="D452" s="38" t="s">
        <v>56</v>
      </c>
      <c r="E452" s="23" t="s">
        <v>72</v>
      </c>
      <c r="F452" s="23"/>
      <c r="G452" s="33">
        <f t="shared" si="28"/>
        <v>600</v>
      </c>
      <c r="H452" s="33">
        <f t="shared" si="28"/>
        <v>600</v>
      </c>
    </row>
    <row r="453" spans="1:8" ht="15.75">
      <c r="A453" s="30" t="s">
        <v>39</v>
      </c>
      <c r="B453" s="38"/>
      <c r="C453" s="38" t="s">
        <v>33</v>
      </c>
      <c r="D453" s="38" t="s">
        <v>56</v>
      </c>
      <c r="E453" s="23" t="s">
        <v>73</v>
      </c>
      <c r="F453" s="23"/>
      <c r="G453" s="33">
        <f t="shared" si="28"/>
        <v>600</v>
      </c>
      <c r="H453" s="33">
        <f t="shared" si="28"/>
        <v>600</v>
      </c>
    </row>
    <row r="454" spans="1:8" ht="31.5">
      <c r="A454" s="30" t="s">
        <v>74</v>
      </c>
      <c r="B454" s="38"/>
      <c r="C454" s="38" t="s">
        <v>33</v>
      </c>
      <c r="D454" s="38" t="s">
        <v>56</v>
      </c>
      <c r="E454" s="23" t="s">
        <v>73</v>
      </c>
      <c r="F454" s="23">
        <v>600</v>
      </c>
      <c r="G454" s="33">
        <v>600</v>
      </c>
      <c r="H454" s="33">
        <v>600</v>
      </c>
    </row>
    <row r="455" spans="1:8" ht="63">
      <c r="A455" s="30" t="s">
        <v>91</v>
      </c>
      <c r="B455" s="38"/>
      <c r="C455" s="38" t="s">
        <v>33</v>
      </c>
      <c r="D455" s="38" t="s">
        <v>56</v>
      </c>
      <c r="E455" s="23" t="s">
        <v>75</v>
      </c>
      <c r="F455" s="23"/>
      <c r="G455" s="33">
        <f>G456</f>
        <v>3600</v>
      </c>
      <c r="H455" s="33">
        <f>H456</f>
        <v>3600</v>
      </c>
    </row>
    <row r="456" spans="1:8" ht="15.75">
      <c r="A456" s="30" t="s">
        <v>37</v>
      </c>
      <c r="B456" s="38"/>
      <c r="C456" s="38" t="s">
        <v>33</v>
      </c>
      <c r="D456" s="38" t="s">
        <v>56</v>
      </c>
      <c r="E456" s="23" t="s">
        <v>76</v>
      </c>
      <c r="F456" s="23"/>
      <c r="G456" s="33">
        <f>SUM(G457)</f>
        <v>3600</v>
      </c>
      <c r="H456" s="33">
        <f>SUM(H457)</f>
        <v>3600</v>
      </c>
    </row>
    <row r="457" spans="1:8" ht="31.5">
      <c r="A457" s="30" t="s">
        <v>77</v>
      </c>
      <c r="B457" s="38"/>
      <c r="C457" s="38" t="s">
        <v>33</v>
      </c>
      <c r="D457" s="38" t="s">
        <v>56</v>
      </c>
      <c r="E457" s="23" t="s">
        <v>78</v>
      </c>
      <c r="F457" s="23"/>
      <c r="G457" s="33">
        <f>G458</f>
        <v>3600</v>
      </c>
      <c r="H457" s="33">
        <f>H458</f>
        <v>3600</v>
      </c>
    </row>
    <row r="458" spans="1:8" ht="31.5">
      <c r="A458" s="54" t="s">
        <v>54</v>
      </c>
      <c r="B458" s="38"/>
      <c r="C458" s="38" t="s">
        <v>33</v>
      </c>
      <c r="D458" s="38" t="s">
        <v>56</v>
      </c>
      <c r="E458" s="23" t="s">
        <v>78</v>
      </c>
      <c r="F458" s="23">
        <v>200</v>
      </c>
      <c r="G458" s="33">
        <v>3600</v>
      </c>
      <c r="H458" s="33">
        <v>3600</v>
      </c>
    </row>
    <row r="459" spans="1:8" ht="15.75">
      <c r="A459" s="37" t="s">
        <v>202</v>
      </c>
      <c r="B459" s="38"/>
      <c r="C459" s="38" t="s">
        <v>33</v>
      </c>
      <c r="D459" s="38" t="s">
        <v>15</v>
      </c>
      <c r="E459" s="23"/>
      <c r="F459" s="23"/>
      <c r="G459" s="33">
        <f aca="true" t="shared" si="29" ref="G459:H461">G460</f>
        <v>198557</v>
      </c>
      <c r="H459" s="33">
        <f t="shared" si="29"/>
        <v>199795</v>
      </c>
    </row>
    <row r="460" spans="1:8" ht="47.25">
      <c r="A460" s="54" t="s">
        <v>540</v>
      </c>
      <c r="B460" s="38"/>
      <c r="C460" s="38" t="s">
        <v>33</v>
      </c>
      <c r="D460" s="38" t="s">
        <v>15</v>
      </c>
      <c r="E460" s="38" t="s">
        <v>526</v>
      </c>
      <c r="F460" s="23"/>
      <c r="G460" s="33">
        <f t="shared" si="29"/>
        <v>198557</v>
      </c>
      <c r="H460" s="33">
        <f t="shared" si="29"/>
        <v>199795</v>
      </c>
    </row>
    <row r="461" spans="1:8" ht="15.75">
      <c r="A461" s="30" t="s">
        <v>546</v>
      </c>
      <c r="B461" s="38"/>
      <c r="C461" s="38" t="s">
        <v>33</v>
      </c>
      <c r="D461" s="38" t="s">
        <v>15</v>
      </c>
      <c r="E461" s="38" t="s">
        <v>527</v>
      </c>
      <c r="F461" s="23"/>
      <c r="G461" s="33">
        <f t="shared" si="29"/>
        <v>198557</v>
      </c>
      <c r="H461" s="33">
        <f t="shared" si="29"/>
        <v>199795</v>
      </c>
    </row>
    <row r="462" spans="1:8" ht="94.5">
      <c r="A462" s="30" t="s">
        <v>306</v>
      </c>
      <c r="B462" s="38"/>
      <c r="C462" s="38" t="s">
        <v>33</v>
      </c>
      <c r="D462" s="38" t="s">
        <v>15</v>
      </c>
      <c r="E462" s="38" t="s">
        <v>528</v>
      </c>
      <c r="F462" s="23"/>
      <c r="G462" s="33">
        <f>G463+G468+G471+G474+G477+G480</f>
        <v>198557</v>
      </c>
      <c r="H462" s="33">
        <f>H463+H468+H471+H474+H477+H480</f>
        <v>199795</v>
      </c>
    </row>
    <row r="463" spans="1:8" ht="47.25">
      <c r="A463" s="37" t="s">
        <v>582</v>
      </c>
      <c r="B463" s="38"/>
      <c r="C463" s="38" t="s">
        <v>33</v>
      </c>
      <c r="D463" s="38" t="s">
        <v>15</v>
      </c>
      <c r="E463" s="23" t="s">
        <v>583</v>
      </c>
      <c r="F463" s="23"/>
      <c r="G463" s="33">
        <f>G464+G465+G467+G466</f>
        <v>65590.4</v>
      </c>
      <c r="H463" s="33">
        <f>H464+H465+H467+H466</f>
        <v>66681</v>
      </c>
    </row>
    <row r="464" spans="1:8" ht="63">
      <c r="A464" s="37" t="s">
        <v>53</v>
      </c>
      <c r="B464" s="38"/>
      <c r="C464" s="38" t="s">
        <v>33</v>
      </c>
      <c r="D464" s="38" t="s">
        <v>15</v>
      </c>
      <c r="E464" s="23" t="s">
        <v>583</v>
      </c>
      <c r="F464" s="23">
        <v>100</v>
      </c>
      <c r="G464" s="33">
        <v>43974.5</v>
      </c>
      <c r="H464" s="33">
        <v>43974.5</v>
      </c>
    </row>
    <row r="465" spans="1:8" ht="31.5">
      <c r="A465" s="37" t="s">
        <v>54</v>
      </c>
      <c r="B465" s="38"/>
      <c r="C465" s="38" t="s">
        <v>33</v>
      </c>
      <c r="D465" s="38" t="s">
        <v>15</v>
      </c>
      <c r="E465" s="23" t="s">
        <v>583</v>
      </c>
      <c r="F465" s="23">
        <v>200</v>
      </c>
      <c r="G465" s="33">
        <v>21493.5</v>
      </c>
      <c r="H465" s="33">
        <v>22578.6</v>
      </c>
    </row>
    <row r="466" spans="1:8" ht="15.75">
      <c r="A466" s="37" t="s">
        <v>44</v>
      </c>
      <c r="B466" s="38"/>
      <c r="C466" s="38" t="s">
        <v>33</v>
      </c>
      <c r="D466" s="38" t="s">
        <v>15</v>
      </c>
      <c r="E466" s="23" t="s">
        <v>583</v>
      </c>
      <c r="F466" s="23">
        <v>300</v>
      </c>
      <c r="G466" s="33">
        <v>94</v>
      </c>
      <c r="H466" s="33">
        <v>99.5</v>
      </c>
    </row>
    <row r="467" spans="1:8" ht="15.75">
      <c r="A467" s="37" t="s">
        <v>24</v>
      </c>
      <c r="B467" s="38"/>
      <c r="C467" s="38" t="s">
        <v>33</v>
      </c>
      <c r="D467" s="38" t="s">
        <v>15</v>
      </c>
      <c r="E467" s="23" t="s">
        <v>583</v>
      </c>
      <c r="F467" s="23">
        <v>800</v>
      </c>
      <c r="G467" s="33">
        <v>28.4</v>
      </c>
      <c r="H467" s="33">
        <v>28.4</v>
      </c>
    </row>
    <row r="468" spans="1:8" ht="63">
      <c r="A468" s="37" t="s">
        <v>584</v>
      </c>
      <c r="B468" s="38"/>
      <c r="C468" s="38" t="s">
        <v>33</v>
      </c>
      <c r="D468" s="38" t="s">
        <v>15</v>
      </c>
      <c r="E468" s="23" t="s">
        <v>585</v>
      </c>
      <c r="F468" s="23"/>
      <c r="G468" s="33">
        <f>G469+G470</f>
        <v>14118.5</v>
      </c>
      <c r="H468" s="33">
        <f>H469+H470</f>
        <v>14118.5</v>
      </c>
    </row>
    <row r="469" spans="1:8" ht="31.5">
      <c r="A469" s="37" t="s">
        <v>54</v>
      </c>
      <c r="B469" s="38"/>
      <c r="C469" s="38" t="s">
        <v>33</v>
      </c>
      <c r="D469" s="38" t="s">
        <v>15</v>
      </c>
      <c r="E469" s="23" t="s">
        <v>585</v>
      </c>
      <c r="F469" s="23">
        <v>200</v>
      </c>
      <c r="G469" s="33">
        <v>197.1</v>
      </c>
      <c r="H469" s="33">
        <v>197.1</v>
      </c>
    </row>
    <row r="470" spans="1:8" ht="15.75">
      <c r="A470" s="37" t="s">
        <v>44</v>
      </c>
      <c r="B470" s="38"/>
      <c r="C470" s="38" t="s">
        <v>33</v>
      </c>
      <c r="D470" s="38" t="s">
        <v>15</v>
      </c>
      <c r="E470" s="23" t="s">
        <v>585</v>
      </c>
      <c r="F470" s="23">
        <v>300</v>
      </c>
      <c r="G470" s="33">
        <v>13921.4</v>
      </c>
      <c r="H470" s="33">
        <v>13921.4</v>
      </c>
    </row>
    <row r="471" spans="1:8" ht="31.5">
      <c r="A471" s="37" t="s">
        <v>586</v>
      </c>
      <c r="B471" s="38"/>
      <c r="C471" s="38" t="s">
        <v>33</v>
      </c>
      <c r="D471" s="38" t="s">
        <v>15</v>
      </c>
      <c r="E471" s="23" t="s">
        <v>587</v>
      </c>
      <c r="F471" s="23"/>
      <c r="G471" s="33">
        <f>G472+G473</f>
        <v>52185.4</v>
      </c>
      <c r="H471" s="33">
        <f>H472+H473</f>
        <v>52185.4</v>
      </c>
    </row>
    <row r="472" spans="1:8" ht="31.5">
      <c r="A472" s="37" t="s">
        <v>54</v>
      </c>
      <c r="B472" s="38"/>
      <c r="C472" s="38" t="s">
        <v>33</v>
      </c>
      <c r="D472" s="38" t="s">
        <v>15</v>
      </c>
      <c r="E472" s="23" t="s">
        <v>587</v>
      </c>
      <c r="F472" s="23">
        <v>200</v>
      </c>
      <c r="G472" s="33">
        <v>775.3</v>
      </c>
      <c r="H472" s="33">
        <v>775.3</v>
      </c>
    </row>
    <row r="473" spans="1:8" ht="15.75">
      <c r="A473" s="37" t="s">
        <v>44</v>
      </c>
      <c r="B473" s="38"/>
      <c r="C473" s="38" t="s">
        <v>33</v>
      </c>
      <c r="D473" s="38" t="s">
        <v>15</v>
      </c>
      <c r="E473" s="23" t="s">
        <v>587</v>
      </c>
      <c r="F473" s="23">
        <v>300</v>
      </c>
      <c r="G473" s="33">
        <v>51410.1</v>
      </c>
      <c r="H473" s="33">
        <v>51410.1</v>
      </c>
    </row>
    <row r="474" spans="1:8" ht="47.25">
      <c r="A474" s="37" t="s">
        <v>588</v>
      </c>
      <c r="B474" s="38"/>
      <c r="C474" s="38" t="s">
        <v>33</v>
      </c>
      <c r="D474" s="38" t="s">
        <v>15</v>
      </c>
      <c r="E474" s="23" t="s">
        <v>589</v>
      </c>
      <c r="F474" s="23"/>
      <c r="G474" s="33">
        <f>G475+G476</f>
        <v>5357.2</v>
      </c>
      <c r="H474" s="33">
        <f>H475+H476</f>
        <v>5357.2</v>
      </c>
    </row>
    <row r="475" spans="1:8" ht="31.5">
      <c r="A475" s="37" t="s">
        <v>54</v>
      </c>
      <c r="B475" s="38"/>
      <c r="C475" s="38" t="s">
        <v>33</v>
      </c>
      <c r="D475" s="38" t="s">
        <v>15</v>
      </c>
      <c r="E475" s="23" t="s">
        <v>589</v>
      </c>
      <c r="F475" s="23">
        <v>200</v>
      </c>
      <c r="G475" s="33">
        <v>79.2</v>
      </c>
      <c r="H475" s="33">
        <v>79.2</v>
      </c>
    </row>
    <row r="476" spans="1:8" ht="15.75">
      <c r="A476" s="37" t="s">
        <v>44</v>
      </c>
      <c r="B476" s="38"/>
      <c r="C476" s="38" t="s">
        <v>33</v>
      </c>
      <c r="D476" s="38" t="s">
        <v>15</v>
      </c>
      <c r="E476" s="23" t="s">
        <v>589</v>
      </c>
      <c r="F476" s="23">
        <v>300</v>
      </c>
      <c r="G476" s="33">
        <v>5278</v>
      </c>
      <c r="H476" s="33">
        <v>5278</v>
      </c>
    </row>
    <row r="477" spans="1:8" ht="94.5">
      <c r="A477" s="37" t="s">
        <v>590</v>
      </c>
      <c r="B477" s="38"/>
      <c r="C477" s="38" t="s">
        <v>33</v>
      </c>
      <c r="D477" s="38" t="s">
        <v>15</v>
      </c>
      <c r="E477" s="23" t="s">
        <v>591</v>
      </c>
      <c r="F477" s="23"/>
      <c r="G477" s="33">
        <f>G478+G479</f>
        <v>51195.3</v>
      </c>
      <c r="H477" s="33">
        <f>H478+H479</f>
        <v>51342.7</v>
      </c>
    </row>
    <row r="478" spans="1:8" ht="31.5">
      <c r="A478" s="37" t="s">
        <v>54</v>
      </c>
      <c r="B478" s="38"/>
      <c r="C478" s="38" t="s">
        <v>33</v>
      </c>
      <c r="D478" s="38" t="s">
        <v>15</v>
      </c>
      <c r="E478" s="23" t="s">
        <v>591</v>
      </c>
      <c r="F478" s="23">
        <v>200</v>
      </c>
      <c r="G478" s="33">
        <v>756.4</v>
      </c>
      <c r="H478" s="33">
        <v>758.6</v>
      </c>
    </row>
    <row r="479" spans="1:8" ht="15.75">
      <c r="A479" s="37" t="s">
        <v>44</v>
      </c>
      <c r="B479" s="38"/>
      <c r="C479" s="38" t="s">
        <v>33</v>
      </c>
      <c r="D479" s="38" t="s">
        <v>15</v>
      </c>
      <c r="E479" s="23" t="s">
        <v>591</v>
      </c>
      <c r="F479" s="23">
        <v>300</v>
      </c>
      <c r="G479" s="33">
        <v>50438.9</v>
      </c>
      <c r="H479" s="33">
        <v>50584.1</v>
      </c>
    </row>
    <row r="480" spans="1:8" ht="63">
      <c r="A480" s="37" t="s">
        <v>592</v>
      </c>
      <c r="B480" s="38"/>
      <c r="C480" s="38" t="s">
        <v>33</v>
      </c>
      <c r="D480" s="38" t="s">
        <v>15</v>
      </c>
      <c r="E480" s="23" t="s">
        <v>593</v>
      </c>
      <c r="F480" s="23"/>
      <c r="G480" s="33">
        <f>G481+G482</f>
        <v>10110.199999999999</v>
      </c>
      <c r="H480" s="33">
        <f>H481+H482</f>
        <v>10110.199999999999</v>
      </c>
    </row>
    <row r="481" spans="1:8" ht="31.5">
      <c r="A481" s="37" t="s">
        <v>54</v>
      </c>
      <c r="B481" s="38"/>
      <c r="C481" s="38" t="s">
        <v>33</v>
      </c>
      <c r="D481" s="38" t="s">
        <v>15</v>
      </c>
      <c r="E481" s="23" t="s">
        <v>593</v>
      </c>
      <c r="F481" s="23">
        <v>200</v>
      </c>
      <c r="G481" s="33">
        <v>149.9</v>
      </c>
      <c r="H481" s="33">
        <v>149.9</v>
      </c>
    </row>
    <row r="482" spans="1:8" ht="15.75">
      <c r="A482" s="37" t="s">
        <v>44</v>
      </c>
      <c r="B482" s="38"/>
      <c r="C482" s="38" t="s">
        <v>33</v>
      </c>
      <c r="D482" s="38" t="s">
        <v>15</v>
      </c>
      <c r="E482" s="23" t="s">
        <v>593</v>
      </c>
      <c r="F482" s="23">
        <v>300</v>
      </c>
      <c r="G482" s="33">
        <v>9960.3</v>
      </c>
      <c r="H482" s="33">
        <v>9960.3</v>
      </c>
    </row>
    <row r="483" spans="1:8" ht="15.75">
      <c r="A483" s="30" t="s">
        <v>79</v>
      </c>
      <c r="B483" s="38"/>
      <c r="C483" s="38" t="s">
        <v>33</v>
      </c>
      <c r="D483" s="38" t="s">
        <v>80</v>
      </c>
      <c r="E483" s="23"/>
      <c r="F483" s="23"/>
      <c r="G483" s="33">
        <f>G500+G484</f>
        <v>30475.899999999998</v>
      </c>
      <c r="H483" s="33">
        <f>H500+H484</f>
        <v>30475.899999999998</v>
      </c>
    </row>
    <row r="484" spans="1:8" ht="47.25">
      <c r="A484" s="54" t="s">
        <v>540</v>
      </c>
      <c r="B484" s="38"/>
      <c r="C484" s="38" t="s">
        <v>33</v>
      </c>
      <c r="D484" s="38" t="s">
        <v>80</v>
      </c>
      <c r="E484" s="38" t="s">
        <v>526</v>
      </c>
      <c r="F484" s="23"/>
      <c r="G484" s="33">
        <f>G485+G490+G494</f>
        <v>26983.8</v>
      </c>
      <c r="H484" s="33">
        <f>H485+H490+H494</f>
        <v>26983.8</v>
      </c>
    </row>
    <row r="485" spans="1:8" ht="15.75">
      <c r="A485" s="30" t="s">
        <v>546</v>
      </c>
      <c r="B485" s="38"/>
      <c r="C485" s="38" t="s">
        <v>33</v>
      </c>
      <c r="D485" s="38" t="s">
        <v>80</v>
      </c>
      <c r="E485" s="38" t="s">
        <v>527</v>
      </c>
      <c r="F485" s="23"/>
      <c r="G485" s="33">
        <f>G486</f>
        <v>5528</v>
      </c>
      <c r="H485" s="33">
        <f>H486</f>
        <v>5528</v>
      </c>
    </row>
    <row r="486" spans="1:8" ht="94.5">
      <c r="A486" s="30" t="s">
        <v>306</v>
      </c>
      <c r="B486" s="38"/>
      <c r="C486" s="38" t="s">
        <v>33</v>
      </c>
      <c r="D486" s="38" t="s">
        <v>80</v>
      </c>
      <c r="E486" s="38" t="s">
        <v>528</v>
      </c>
      <c r="F486" s="23"/>
      <c r="G486" s="33">
        <f>G487</f>
        <v>5528</v>
      </c>
      <c r="H486" s="33">
        <f>H487</f>
        <v>5528</v>
      </c>
    </row>
    <row r="487" spans="1:8" ht="31.5">
      <c r="A487" s="37" t="s">
        <v>594</v>
      </c>
      <c r="B487" s="38"/>
      <c r="C487" s="38" t="s">
        <v>33</v>
      </c>
      <c r="D487" s="38" t="s">
        <v>80</v>
      </c>
      <c r="E487" s="23" t="s">
        <v>595</v>
      </c>
      <c r="F487" s="23"/>
      <c r="G487" s="33">
        <f>G488+G489</f>
        <v>5528</v>
      </c>
      <c r="H487" s="33">
        <f>H488+H489</f>
        <v>5528</v>
      </c>
    </row>
    <row r="488" spans="1:8" ht="63">
      <c r="A488" s="37" t="s">
        <v>53</v>
      </c>
      <c r="B488" s="38"/>
      <c r="C488" s="38" t="s">
        <v>33</v>
      </c>
      <c r="D488" s="38" t="s">
        <v>80</v>
      </c>
      <c r="E488" s="23" t="s">
        <v>595</v>
      </c>
      <c r="F488" s="23">
        <v>100</v>
      </c>
      <c r="G488" s="33">
        <v>4948.6</v>
      </c>
      <c r="H488" s="33">
        <v>4948.6</v>
      </c>
    </row>
    <row r="489" spans="1:8" ht="31.5">
      <c r="A489" s="37" t="s">
        <v>54</v>
      </c>
      <c r="B489" s="38"/>
      <c r="C489" s="38" t="s">
        <v>33</v>
      </c>
      <c r="D489" s="38" t="s">
        <v>80</v>
      </c>
      <c r="E489" s="23" t="s">
        <v>595</v>
      </c>
      <c r="F489" s="23">
        <v>200</v>
      </c>
      <c r="G489" s="33">
        <v>579.4</v>
      </c>
      <c r="H489" s="33">
        <v>579.4</v>
      </c>
    </row>
    <row r="490" spans="1:8" ht="31.5">
      <c r="A490" s="30" t="s">
        <v>549</v>
      </c>
      <c r="B490" s="38"/>
      <c r="C490" s="38" t="s">
        <v>33</v>
      </c>
      <c r="D490" s="38" t="s">
        <v>80</v>
      </c>
      <c r="E490" s="23" t="s">
        <v>550</v>
      </c>
      <c r="F490" s="23"/>
      <c r="G490" s="33">
        <f>G491</f>
        <v>4233.2</v>
      </c>
      <c r="H490" s="33">
        <f>H491</f>
        <v>4233.2</v>
      </c>
    </row>
    <row r="491" spans="1:8" ht="47.25">
      <c r="A491" s="37" t="s">
        <v>596</v>
      </c>
      <c r="B491" s="38"/>
      <c r="C491" s="38" t="s">
        <v>33</v>
      </c>
      <c r="D491" s="38" t="s">
        <v>80</v>
      </c>
      <c r="E491" s="23" t="s">
        <v>597</v>
      </c>
      <c r="F491" s="23"/>
      <c r="G491" s="33">
        <f>G492+G493</f>
        <v>4233.2</v>
      </c>
      <c r="H491" s="33">
        <f>H492+H493</f>
        <v>4233.2</v>
      </c>
    </row>
    <row r="492" spans="1:8" ht="63">
      <c r="A492" s="37" t="s">
        <v>53</v>
      </c>
      <c r="B492" s="38"/>
      <c r="C492" s="38" t="s">
        <v>33</v>
      </c>
      <c r="D492" s="38" t="s">
        <v>80</v>
      </c>
      <c r="E492" s="23" t="s">
        <v>597</v>
      </c>
      <c r="F492" s="23">
        <v>100</v>
      </c>
      <c r="G492" s="33">
        <v>3602.4</v>
      </c>
      <c r="H492" s="33">
        <v>3602.4</v>
      </c>
    </row>
    <row r="493" spans="1:8" ht="31.5">
      <c r="A493" s="37" t="s">
        <v>54</v>
      </c>
      <c r="B493" s="38"/>
      <c r="C493" s="38" t="s">
        <v>33</v>
      </c>
      <c r="D493" s="38" t="s">
        <v>80</v>
      </c>
      <c r="E493" s="23" t="s">
        <v>597</v>
      </c>
      <c r="F493" s="23">
        <v>200</v>
      </c>
      <c r="G493" s="33">
        <v>630.8</v>
      </c>
      <c r="H493" s="33">
        <v>630.8</v>
      </c>
    </row>
    <row r="494" spans="1:8" ht="47.25">
      <c r="A494" s="37" t="s">
        <v>541</v>
      </c>
      <c r="B494" s="38"/>
      <c r="C494" s="38" t="s">
        <v>33</v>
      </c>
      <c r="D494" s="38" t="s">
        <v>80</v>
      </c>
      <c r="E494" s="38" t="s">
        <v>542</v>
      </c>
      <c r="F494" s="23"/>
      <c r="G494" s="33">
        <f>G495</f>
        <v>17222.6</v>
      </c>
      <c r="H494" s="33">
        <f>H495</f>
        <v>17222.6</v>
      </c>
    </row>
    <row r="495" spans="1:8" ht="47.25">
      <c r="A495" s="37" t="s">
        <v>598</v>
      </c>
      <c r="B495" s="38"/>
      <c r="C495" s="38" t="s">
        <v>33</v>
      </c>
      <c r="D495" s="38" t="s">
        <v>80</v>
      </c>
      <c r="E495" s="23" t="s">
        <v>599</v>
      </c>
      <c r="F495" s="23"/>
      <c r="G495" s="33">
        <f>G496</f>
        <v>17222.6</v>
      </c>
      <c r="H495" s="33">
        <f>H496</f>
        <v>17222.6</v>
      </c>
    </row>
    <row r="496" spans="1:8" ht="31.5">
      <c r="A496" s="37" t="s">
        <v>600</v>
      </c>
      <c r="B496" s="38"/>
      <c r="C496" s="38" t="s">
        <v>33</v>
      </c>
      <c r="D496" s="38" t="s">
        <v>80</v>
      </c>
      <c r="E496" s="23" t="s">
        <v>601</v>
      </c>
      <c r="F496" s="23"/>
      <c r="G496" s="33">
        <f>G497+G498+G499</f>
        <v>17222.6</v>
      </c>
      <c r="H496" s="33">
        <f>H497+H498+H499</f>
        <v>17222.6</v>
      </c>
    </row>
    <row r="497" spans="1:8" ht="63">
      <c r="A497" s="37" t="s">
        <v>53</v>
      </c>
      <c r="B497" s="38"/>
      <c r="C497" s="38" t="s">
        <v>33</v>
      </c>
      <c r="D497" s="38" t="s">
        <v>80</v>
      </c>
      <c r="E497" s="23" t="s">
        <v>601</v>
      </c>
      <c r="F497" s="23">
        <v>100</v>
      </c>
      <c r="G497" s="33">
        <v>14583.1</v>
      </c>
      <c r="H497" s="33">
        <v>14583.1</v>
      </c>
    </row>
    <row r="498" spans="1:8" ht="31.5">
      <c r="A498" s="37" t="s">
        <v>54</v>
      </c>
      <c r="B498" s="38"/>
      <c r="C498" s="38" t="s">
        <v>33</v>
      </c>
      <c r="D498" s="38" t="s">
        <v>80</v>
      </c>
      <c r="E498" s="23" t="s">
        <v>601</v>
      </c>
      <c r="F498" s="23">
        <v>200</v>
      </c>
      <c r="G498" s="33">
        <v>2321.2</v>
      </c>
      <c r="H498" s="33">
        <v>2321.2</v>
      </c>
    </row>
    <row r="499" spans="1:8" ht="15.75">
      <c r="A499" s="37" t="s">
        <v>24</v>
      </c>
      <c r="B499" s="38"/>
      <c r="C499" s="38" t="s">
        <v>33</v>
      </c>
      <c r="D499" s="38" t="s">
        <v>80</v>
      </c>
      <c r="E499" s="23" t="s">
        <v>601</v>
      </c>
      <c r="F499" s="23">
        <v>800</v>
      </c>
      <c r="G499" s="33">
        <v>318.3</v>
      </c>
      <c r="H499" s="33">
        <v>318.3</v>
      </c>
    </row>
    <row r="500" spans="1:8" ht="31.5">
      <c r="A500" s="30" t="s">
        <v>86</v>
      </c>
      <c r="B500" s="38"/>
      <c r="C500" s="38" t="s">
        <v>33</v>
      </c>
      <c r="D500" s="38" t="s">
        <v>80</v>
      </c>
      <c r="E500" s="23" t="s">
        <v>18</v>
      </c>
      <c r="F500" s="23"/>
      <c r="G500" s="33">
        <f aca="true" t="shared" si="30" ref="G500:H502">G501</f>
        <v>3492.1</v>
      </c>
      <c r="H500" s="33">
        <f t="shared" si="30"/>
        <v>3492.1</v>
      </c>
    </row>
    <row r="501" spans="1:8" ht="47.25">
      <c r="A501" s="30" t="s">
        <v>92</v>
      </c>
      <c r="B501" s="38"/>
      <c r="C501" s="38" t="s">
        <v>33</v>
      </c>
      <c r="D501" s="38" t="s">
        <v>80</v>
      </c>
      <c r="E501" s="23" t="s">
        <v>81</v>
      </c>
      <c r="F501" s="23"/>
      <c r="G501" s="33">
        <f t="shared" si="30"/>
        <v>3492.1</v>
      </c>
      <c r="H501" s="33">
        <f t="shared" si="30"/>
        <v>3492.1</v>
      </c>
    </row>
    <row r="502" spans="1:8" ht="47.25">
      <c r="A502" s="30" t="s">
        <v>82</v>
      </c>
      <c r="B502" s="38"/>
      <c r="C502" s="38" t="s">
        <v>33</v>
      </c>
      <c r="D502" s="38" t="s">
        <v>80</v>
      </c>
      <c r="E502" s="23" t="s">
        <v>83</v>
      </c>
      <c r="F502" s="23"/>
      <c r="G502" s="33">
        <f t="shared" si="30"/>
        <v>3492.1</v>
      </c>
      <c r="H502" s="33">
        <f t="shared" si="30"/>
        <v>3492.1</v>
      </c>
    </row>
    <row r="503" spans="1:8" ht="15.75">
      <c r="A503" s="30" t="s">
        <v>84</v>
      </c>
      <c r="B503" s="38"/>
      <c r="C503" s="38" t="s">
        <v>33</v>
      </c>
      <c r="D503" s="38" t="s">
        <v>80</v>
      </c>
      <c r="E503" s="23" t="s">
        <v>85</v>
      </c>
      <c r="F503" s="23"/>
      <c r="G503" s="33">
        <f>G504+G505</f>
        <v>3492.1</v>
      </c>
      <c r="H503" s="33">
        <f>H504+H505</f>
        <v>3492.1</v>
      </c>
    </row>
    <row r="504" spans="1:8" ht="63">
      <c r="A504" s="54" t="s">
        <v>53</v>
      </c>
      <c r="B504" s="38"/>
      <c r="C504" s="38" t="s">
        <v>33</v>
      </c>
      <c r="D504" s="38" t="s">
        <v>80</v>
      </c>
      <c r="E504" s="23" t="s">
        <v>85</v>
      </c>
      <c r="F504" s="23">
        <v>100</v>
      </c>
      <c r="G504" s="33">
        <v>3480.1</v>
      </c>
      <c r="H504" s="33">
        <v>3480.1</v>
      </c>
    </row>
    <row r="505" spans="1:8" ht="31.5">
      <c r="A505" s="54" t="s">
        <v>54</v>
      </c>
      <c r="B505" s="38"/>
      <c r="C505" s="38" t="s">
        <v>33</v>
      </c>
      <c r="D505" s="38" t="s">
        <v>80</v>
      </c>
      <c r="E505" s="23" t="s">
        <v>85</v>
      </c>
      <c r="F505" s="23">
        <v>200</v>
      </c>
      <c r="G505" s="33">
        <v>12</v>
      </c>
      <c r="H505" s="33">
        <v>12</v>
      </c>
    </row>
    <row r="506" spans="1:8" s="29" customFormat="1" ht="31.5">
      <c r="A506" s="34" t="s">
        <v>647</v>
      </c>
      <c r="B506" s="26" t="s">
        <v>310</v>
      </c>
      <c r="C506" s="27"/>
      <c r="D506" s="27"/>
      <c r="E506" s="27"/>
      <c r="F506" s="27"/>
      <c r="G506" s="28">
        <f>G507</f>
        <v>81848.40000000001</v>
      </c>
      <c r="H506" s="28">
        <f>H507</f>
        <v>81848.40000000001</v>
      </c>
    </row>
    <row r="507" spans="1:8" ht="15.75">
      <c r="A507" s="54" t="s">
        <v>311</v>
      </c>
      <c r="B507" s="5"/>
      <c r="C507" s="5" t="s">
        <v>191</v>
      </c>
      <c r="D507" s="5"/>
      <c r="E507" s="5"/>
      <c r="F507" s="5"/>
      <c r="G507" s="6">
        <f>+G508</f>
        <v>81848.40000000001</v>
      </c>
      <c r="H507" s="6">
        <f>+H508</f>
        <v>81848.40000000001</v>
      </c>
    </row>
    <row r="508" spans="1:8" ht="15.75">
      <c r="A508" s="54" t="s">
        <v>312</v>
      </c>
      <c r="B508" s="5"/>
      <c r="C508" s="5" t="s">
        <v>191</v>
      </c>
      <c r="D508" s="5" t="s">
        <v>36</v>
      </c>
      <c r="E508" s="5"/>
      <c r="F508" s="5"/>
      <c r="G508" s="6">
        <f>+G509</f>
        <v>81848.40000000001</v>
      </c>
      <c r="H508" s="6">
        <f>+H509</f>
        <v>81848.40000000001</v>
      </c>
    </row>
    <row r="509" spans="1:8" ht="31.5">
      <c r="A509" s="54" t="s">
        <v>313</v>
      </c>
      <c r="B509" s="5"/>
      <c r="C509" s="5" t="s">
        <v>191</v>
      </c>
      <c r="D509" s="5" t="s">
        <v>36</v>
      </c>
      <c r="E509" s="5" t="s">
        <v>314</v>
      </c>
      <c r="F509" s="5"/>
      <c r="G509" s="6">
        <f>G510+G516+G526+G530</f>
        <v>81848.40000000001</v>
      </c>
      <c r="H509" s="6">
        <f>H510+H516+H526+H530</f>
        <v>81848.40000000001</v>
      </c>
    </row>
    <row r="510" spans="1:8" ht="31.5">
      <c r="A510" s="54" t="s">
        <v>415</v>
      </c>
      <c r="B510" s="5"/>
      <c r="C510" s="5" t="s">
        <v>191</v>
      </c>
      <c r="D510" s="5" t="s">
        <v>36</v>
      </c>
      <c r="E510" s="5" t="s">
        <v>315</v>
      </c>
      <c r="F510" s="5"/>
      <c r="G510" s="6">
        <f>G511</f>
        <v>5631.1</v>
      </c>
      <c r="H510" s="6">
        <f>H511</f>
        <v>5631.1</v>
      </c>
    </row>
    <row r="511" spans="1:8" ht="31.5">
      <c r="A511" s="54" t="s">
        <v>47</v>
      </c>
      <c r="B511" s="5"/>
      <c r="C511" s="5" t="s">
        <v>191</v>
      </c>
      <c r="D511" s="5" t="s">
        <v>36</v>
      </c>
      <c r="E511" s="5" t="s">
        <v>316</v>
      </c>
      <c r="F511" s="5"/>
      <c r="G511" s="6">
        <f>G512</f>
        <v>5631.1</v>
      </c>
      <c r="H511" s="6">
        <f>H512</f>
        <v>5631.1</v>
      </c>
    </row>
    <row r="512" spans="1:8" ht="15.75">
      <c r="A512" s="54" t="s">
        <v>317</v>
      </c>
      <c r="B512" s="5"/>
      <c r="C512" s="5" t="s">
        <v>191</v>
      </c>
      <c r="D512" s="5" t="s">
        <v>36</v>
      </c>
      <c r="E512" s="5" t="s">
        <v>318</v>
      </c>
      <c r="F512" s="5"/>
      <c r="G512" s="6">
        <f>G513+G514+G515</f>
        <v>5631.1</v>
      </c>
      <c r="H512" s="6">
        <f>H513+H514+H515</f>
        <v>5631.1</v>
      </c>
    </row>
    <row r="513" spans="1:8" ht="63">
      <c r="A513" s="32" t="s">
        <v>53</v>
      </c>
      <c r="B513" s="5"/>
      <c r="C513" s="5" t="s">
        <v>191</v>
      </c>
      <c r="D513" s="5" t="s">
        <v>36</v>
      </c>
      <c r="E513" s="5" t="s">
        <v>318</v>
      </c>
      <c r="F513" s="5" t="s">
        <v>98</v>
      </c>
      <c r="G513" s="6">
        <v>5023.2</v>
      </c>
      <c r="H513" s="6">
        <v>5023.2</v>
      </c>
    </row>
    <row r="514" spans="1:8" ht="31.5">
      <c r="A514" s="54" t="s">
        <v>54</v>
      </c>
      <c r="B514" s="5"/>
      <c r="C514" s="5" t="s">
        <v>191</v>
      </c>
      <c r="D514" s="5" t="s">
        <v>36</v>
      </c>
      <c r="E514" s="5" t="s">
        <v>318</v>
      </c>
      <c r="F514" s="5" t="s">
        <v>100</v>
      </c>
      <c r="G514" s="33">
        <v>606.1</v>
      </c>
      <c r="H514" s="33">
        <v>606.1</v>
      </c>
    </row>
    <row r="515" spans="1:8" ht="15.75">
      <c r="A515" s="54" t="s">
        <v>24</v>
      </c>
      <c r="B515" s="5"/>
      <c r="C515" s="5" t="s">
        <v>191</v>
      </c>
      <c r="D515" s="5" t="s">
        <v>36</v>
      </c>
      <c r="E515" s="5" t="s">
        <v>318</v>
      </c>
      <c r="F515" s="5" t="s">
        <v>105</v>
      </c>
      <c r="G515" s="6">
        <v>1.8</v>
      </c>
      <c r="H515" s="6">
        <v>1.8</v>
      </c>
    </row>
    <row r="516" spans="1:8" ht="31.5">
      <c r="A516" s="54" t="s">
        <v>331</v>
      </c>
      <c r="B516" s="5"/>
      <c r="C516" s="5" t="s">
        <v>191</v>
      </c>
      <c r="D516" s="5" t="s">
        <v>36</v>
      </c>
      <c r="E516" s="5" t="s">
        <v>319</v>
      </c>
      <c r="F516" s="5"/>
      <c r="G516" s="6">
        <f>G517</f>
        <v>6013</v>
      </c>
      <c r="H516" s="6">
        <f>H517</f>
        <v>6013</v>
      </c>
    </row>
    <row r="517" spans="1:8" ht="15.75">
      <c r="A517" s="54" t="s">
        <v>37</v>
      </c>
      <c r="B517" s="5"/>
      <c r="C517" s="5" t="s">
        <v>191</v>
      </c>
      <c r="D517" s="5" t="s">
        <v>36</v>
      </c>
      <c r="E517" s="5" t="s">
        <v>416</v>
      </c>
      <c r="F517" s="5"/>
      <c r="G517" s="6">
        <f>G518+G522+G524</f>
        <v>6013</v>
      </c>
      <c r="H517" s="6">
        <f>H518+H522+H524</f>
        <v>6013</v>
      </c>
    </row>
    <row r="518" spans="1:8" ht="15.75">
      <c r="A518" s="54" t="s">
        <v>317</v>
      </c>
      <c r="B518" s="5"/>
      <c r="C518" s="5" t="s">
        <v>191</v>
      </c>
      <c r="D518" s="5" t="s">
        <v>36</v>
      </c>
      <c r="E518" s="5" t="s">
        <v>417</v>
      </c>
      <c r="F518" s="5"/>
      <c r="G518" s="6">
        <f>+G519+G520+G521</f>
        <v>4891</v>
      </c>
      <c r="H518" s="6">
        <f>+H519+H520+H521</f>
        <v>4891</v>
      </c>
    </row>
    <row r="519" spans="1:8" ht="63">
      <c r="A519" s="32" t="s">
        <v>53</v>
      </c>
      <c r="B519" s="5"/>
      <c r="C519" s="5" t="s">
        <v>191</v>
      </c>
      <c r="D519" s="5" t="s">
        <v>36</v>
      </c>
      <c r="E519" s="5" t="s">
        <v>417</v>
      </c>
      <c r="F519" s="5" t="s">
        <v>98</v>
      </c>
      <c r="G519" s="6">
        <v>1484</v>
      </c>
      <c r="H519" s="6">
        <v>1484</v>
      </c>
    </row>
    <row r="520" spans="1:8" ht="31.5">
      <c r="A520" s="54" t="s">
        <v>54</v>
      </c>
      <c r="B520" s="5"/>
      <c r="C520" s="5" t="s">
        <v>191</v>
      </c>
      <c r="D520" s="5" t="s">
        <v>36</v>
      </c>
      <c r="E520" s="5" t="s">
        <v>417</v>
      </c>
      <c r="F520" s="5" t="s">
        <v>100</v>
      </c>
      <c r="G520" s="6">
        <v>2100</v>
      </c>
      <c r="H520" s="6">
        <v>2100</v>
      </c>
    </row>
    <row r="521" spans="1:8" ht="31.5">
      <c r="A521" s="54" t="s">
        <v>271</v>
      </c>
      <c r="B521" s="5"/>
      <c r="C521" s="5" t="s">
        <v>191</v>
      </c>
      <c r="D521" s="5" t="s">
        <v>36</v>
      </c>
      <c r="E521" s="5" t="s">
        <v>417</v>
      </c>
      <c r="F521" s="5" t="s">
        <v>134</v>
      </c>
      <c r="G521" s="6">
        <v>1307</v>
      </c>
      <c r="H521" s="6">
        <v>1307</v>
      </c>
    </row>
    <row r="522" spans="1:8" ht="31.5">
      <c r="A522" s="54" t="s">
        <v>327</v>
      </c>
      <c r="B522" s="5"/>
      <c r="C522" s="5" t="s">
        <v>191</v>
      </c>
      <c r="D522" s="5" t="s">
        <v>36</v>
      </c>
      <c r="E522" s="5" t="s">
        <v>418</v>
      </c>
      <c r="F522" s="5"/>
      <c r="G522" s="6">
        <f>G523</f>
        <v>499</v>
      </c>
      <c r="H522" s="6">
        <f>H523</f>
        <v>499</v>
      </c>
    </row>
    <row r="523" spans="1:8" ht="31.5">
      <c r="A523" s="54" t="s">
        <v>54</v>
      </c>
      <c r="B523" s="5"/>
      <c r="C523" s="5" t="s">
        <v>191</v>
      </c>
      <c r="D523" s="5" t="s">
        <v>36</v>
      </c>
      <c r="E523" s="5" t="s">
        <v>418</v>
      </c>
      <c r="F523" s="5" t="s">
        <v>100</v>
      </c>
      <c r="G523" s="6">
        <v>499</v>
      </c>
      <c r="H523" s="6">
        <v>499</v>
      </c>
    </row>
    <row r="524" spans="1:8" ht="47.25">
      <c r="A524" s="54" t="s">
        <v>328</v>
      </c>
      <c r="B524" s="5"/>
      <c r="C524" s="5" t="s">
        <v>191</v>
      </c>
      <c r="D524" s="5" t="s">
        <v>36</v>
      </c>
      <c r="E524" s="5" t="s">
        <v>419</v>
      </c>
      <c r="F524" s="5"/>
      <c r="G524" s="6">
        <f>G525</f>
        <v>623</v>
      </c>
      <c r="H524" s="6">
        <f>H525</f>
        <v>623</v>
      </c>
    </row>
    <row r="525" spans="1:8" ht="31.5">
      <c r="A525" s="54" t="s">
        <v>271</v>
      </c>
      <c r="B525" s="5"/>
      <c r="C525" s="5" t="s">
        <v>191</v>
      </c>
      <c r="D525" s="5" t="s">
        <v>36</v>
      </c>
      <c r="E525" s="5" t="s">
        <v>419</v>
      </c>
      <c r="F525" s="5" t="s">
        <v>134</v>
      </c>
      <c r="G525" s="6">
        <v>623</v>
      </c>
      <c r="H525" s="6">
        <v>623</v>
      </c>
    </row>
    <row r="526" spans="1:8" ht="63">
      <c r="A526" s="54" t="s">
        <v>329</v>
      </c>
      <c r="B526" s="5"/>
      <c r="C526" s="5" t="s">
        <v>191</v>
      </c>
      <c r="D526" s="5" t="s">
        <v>36</v>
      </c>
      <c r="E526" s="24" t="s">
        <v>322</v>
      </c>
      <c r="F526" s="5"/>
      <c r="G526" s="6">
        <f aca="true" t="shared" si="31" ref="G526:H528">G527</f>
        <v>69084.3</v>
      </c>
      <c r="H526" s="6">
        <f t="shared" si="31"/>
        <v>69084.3</v>
      </c>
    </row>
    <row r="527" spans="1:8" ht="31.5">
      <c r="A527" s="54" t="s">
        <v>320</v>
      </c>
      <c r="B527" s="5"/>
      <c r="C527" s="5" t="s">
        <v>191</v>
      </c>
      <c r="D527" s="5" t="s">
        <v>36</v>
      </c>
      <c r="E527" s="24" t="s">
        <v>420</v>
      </c>
      <c r="F527" s="5"/>
      <c r="G527" s="6">
        <f t="shared" si="31"/>
        <v>69084.3</v>
      </c>
      <c r="H527" s="6">
        <f t="shared" si="31"/>
        <v>69084.3</v>
      </c>
    </row>
    <row r="528" spans="1:8" ht="15.75">
      <c r="A528" s="54" t="s">
        <v>317</v>
      </c>
      <c r="B528" s="5"/>
      <c r="C528" s="5" t="s">
        <v>191</v>
      </c>
      <c r="D528" s="5" t="s">
        <v>36</v>
      </c>
      <c r="E528" s="24" t="s">
        <v>421</v>
      </c>
      <c r="F528" s="5"/>
      <c r="G528" s="6">
        <f t="shared" si="31"/>
        <v>69084.3</v>
      </c>
      <c r="H528" s="6">
        <f t="shared" si="31"/>
        <v>69084.3</v>
      </c>
    </row>
    <row r="529" spans="1:8" ht="31.5">
      <c r="A529" s="54" t="s">
        <v>74</v>
      </c>
      <c r="B529" s="5"/>
      <c r="C529" s="5" t="s">
        <v>191</v>
      </c>
      <c r="D529" s="5" t="s">
        <v>36</v>
      </c>
      <c r="E529" s="24" t="s">
        <v>421</v>
      </c>
      <c r="F529" s="5" t="s">
        <v>134</v>
      </c>
      <c r="G529" s="6">
        <v>69084.3</v>
      </c>
      <c r="H529" s="6">
        <v>69084.3</v>
      </c>
    </row>
    <row r="530" spans="1:8" ht="31.5">
      <c r="A530" s="54" t="s">
        <v>330</v>
      </c>
      <c r="B530" s="5"/>
      <c r="C530" s="5" t="s">
        <v>191</v>
      </c>
      <c r="D530" s="5" t="s">
        <v>36</v>
      </c>
      <c r="E530" s="5" t="s">
        <v>326</v>
      </c>
      <c r="F530" s="5"/>
      <c r="G530" s="6">
        <f>SUM(G531)</f>
        <v>1120</v>
      </c>
      <c r="H530" s="6">
        <f>SUM(H531)</f>
        <v>1120</v>
      </c>
    </row>
    <row r="531" spans="1:8" ht="15.75">
      <c r="A531" s="54" t="s">
        <v>165</v>
      </c>
      <c r="B531" s="5"/>
      <c r="C531" s="5" t="s">
        <v>191</v>
      </c>
      <c r="D531" s="5" t="s">
        <v>36</v>
      </c>
      <c r="E531" s="5" t="s">
        <v>422</v>
      </c>
      <c r="F531" s="5"/>
      <c r="G531" s="6">
        <f>SUM(G532+G535+G538+G541)</f>
        <v>1120</v>
      </c>
      <c r="H531" s="6">
        <f>SUM(H532+H535+H538+H541)</f>
        <v>1120</v>
      </c>
    </row>
    <row r="532" spans="1:8" ht="31.5" hidden="1">
      <c r="A532" s="54" t="s">
        <v>513</v>
      </c>
      <c r="B532" s="5"/>
      <c r="C532" s="5" t="s">
        <v>191</v>
      </c>
      <c r="D532" s="5" t="s">
        <v>36</v>
      </c>
      <c r="E532" s="5" t="s">
        <v>514</v>
      </c>
      <c r="F532" s="5"/>
      <c r="G532" s="6">
        <f>G533</f>
        <v>0</v>
      </c>
      <c r="H532" s="6">
        <f>H533</f>
        <v>0</v>
      </c>
    </row>
    <row r="533" spans="1:8" ht="15.75" hidden="1">
      <c r="A533" s="54" t="s">
        <v>317</v>
      </c>
      <c r="B533" s="5"/>
      <c r="C533" s="5" t="s">
        <v>191</v>
      </c>
      <c r="D533" s="5" t="s">
        <v>36</v>
      </c>
      <c r="E533" s="5" t="s">
        <v>515</v>
      </c>
      <c r="F533" s="5"/>
      <c r="G533" s="6">
        <f>G534</f>
        <v>0</v>
      </c>
      <c r="H533" s="6">
        <f>H534</f>
        <v>0</v>
      </c>
    </row>
    <row r="534" spans="1:8" ht="31.5" hidden="1">
      <c r="A534" s="54" t="s">
        <v>74</v>
      </c>
      <c r="B534" s="5"/>
      <c r="C534" s="5" t="s">
        <v>191</v>
      </c>
      <c r="D534" s="5" t="s">
        <v>36</v>
      </c>
      <c r="E534" s="5" t="s">
        <v>515</v>
      </c>
      <c r="F534" s="5" t="s">
        <v>134</v>
      </c>
      <c r="G534" s="6"/>
      <c r="H534" s="6"/>
    </row>
    <row r="535" spans="1:8" ht="31.5">
      <c r="A535" s="54" t="s">
        <v>323</v>
      </c>
      <c r="B535" s="5"/>
      <c r="C535" s="5" t="s">
        <v>191</v>
      </c>
      <c r="D535" s="5" t="s">
        <v>36</v>
      </c>
      <c r="E535" s="5" t="s">
        <v>423</v>
      </c>
      <c r="F535" s="5"/>
      <c r="G535" s="6">
        <f>G536</f>
        <v>1000</v>
      </c>
      <c r="H535" s="6">
        <f>H536</f>
        <v>1000</v>
      </c>
    </row>
    <row r="536" spans="1:8" ht="15.75">
      <c r="A536" s="54" t="s">
        <v>317</v>
      </c>
      <c r="B536" s="5"/>
      <c r="C536" s="5" t="s">
        <v>191</v>
      </c>
      <c r="D536" s="5" t="s">
        <v>36</v>
      </c>
      <c r="E536" s="5" t="s">
        <v>424</v>
      </c>
      <c r="F536" s="5"/>
      <c r="G536" s="6">
        <f>G537</f>
        <v>1000</v>
      </c>
      <c r="H536" s="6">
        <f>H537</f>
        <v>1000</v>
      </c>
    </row>
    <row r="537" spans="1:8" ht="31.5">
      <c r="A537" s="54" t="s">
        <v>74</v>
      </c>
      <c r="B537" s="5"/>
      <c r="C537" s="5" t="s">
        <v>191</v>
      </c>
      <c r="D537" s="5" t="s">
        <v>36</v>
      </c>
      <c r="E537" s="5" t="s">
        <v>424</v>
      </c>
      <c r="F537" s="5" t="s">
        <v>134</v>
      </c>
      <c r="G537" s="6">
        <v>1000</v>
      </c>
      <c r="H537" s="6">
        <v>1000</v>
      </c>
    </row>
    <row r="538" spans="1:8" ht="31.5" hidden="1">
      <c r="A538" s="54" t="s">
        <v>324</v>
      </c>
      <c r="B538" s="5"/>
      <c r="C538" s="5" t="s">
        <v>191</v>
      </c>
      <c r="D538" s="5" t="s">
        <v>36</v>
      </c>
      <c r="E538" s="5" t="s">
        <v>425</v>
      </c>
      <c r="F538" s="5"/>
      <c r="G538" s="6">
        <f>+G539</f>
        <v>0</v>
      </c>
      <c r="H538" s="6">
        <f>+H539</f>
        <v>0</v>
      </c>
    </row>
    <row r="539" spans="1:8" ht="15.75" hidden="1">
      <c r="A539" s="54" t="s">
        <v>317</v>
      </c>
      <c r="B539" s="5"/>
      <c r="C539" s="5" t="s">
        <v>191</v>
      </c>
      <c r="D539" s="5" t="s">
        <v>36</v>
      </c>
      <c r="E539" s="5" t="s">
        <v>426</v>
      </c>
      <c r="F539" s="5"/>
      <c r="G539" s="6">
        <f>G540</f>
        <v>0</v>
      </c>
      <c r="H539" s="6">
        <f>H540</f>
        <v>0</v>
      </c>
    </row>
    <row r="540" spans="1:8" ht="31.5" hidden="1">
      <c r="A540" s="54" t="s">
        <v>74</v>
      </c>
      <c r="B540" s="5"/>
      <c r="C540" s="5" t="s">
        <v>191</v>
      </c>
      <c r="D540" s="5" t="s">
        <v>36</v>
      </c>
      <c r="E540" s="5" t="s">
        <v>426</v>
      </c>
      <c r="F540" s="5" t="s">
        <v>134</v>
      </c>
      <c r="G540" s="6"/>
      <c r="H540" s="6"/>
    </row>
    <row r="541" spans="1:8" ht="31.5">
      <c r="A541" s="54" t="s">
        <v>325</v>
      </c>
      <c r="B541" s="5"/>
      <c r="C541" s="5" t="s">
        <v>191</v>
      </c>
      <c r="D541" s="5" t="s">
        <v>36</v>
      </c>
      <c r="E541" s="5" t="s">
        <v>427</v>
      </c>
      <c r="F541" s="5"/>
      <c r="G541" s="6">
        <f>+G542</f>
        <v>120</v>
      </c>
      <c r="H541" s="6">
        <f>+H542</f>
        <v>120</v>
      </c>
    </row>
    <row r="542" spans="1:8" ht="15.75">
      <c r="A542" s="54" t="s">
        <v>317</v>
      </c>
      <c r="B542" s="5"/>
      <c r="C542" s="5" t="s">
        <v>191</v>
      </c>
      <c r="D542" s="5" t="s">
        <v>36</v>
      </c>
      <c r="E542" s="5" t="s">
        <v>428</v>
      </c>
      <c r="F542" s="5"/>
      <c r="G542" s="6">
        <f>G543</f>
        <v>120</v>
      </c>
      <c r="H542" s="6">
        <f>H543</f>
        <v>120</v>
      </c>
    </row>
    <row r="543" spans="1:8" ht="15.75">
      <c r="A543" s="54" t="s">
        <v>321</v>
      </c>
      <c r="B543" s="5"/>
      <c r="C543" s="5" t="s">
        <v>191</v>
      </c>
      <c r="D543" s="5" t="s">
        <v>36</v>
      </c>
      <c r="E543" s="5" t="s">
        <v>428</v>
      </c>
      <c r="F543" s="5" t="s">
        <v>134</v>
      </c>
      <c r="G543" s="6">
        <v>120</v>
      </c>
      <c r="H543" s="6">
        <v>120</v>
      </c>
    </row>
    <row r="544" spans="1:8" s="29" customFormat="1" ht="15.75">
      <c r="A544" s="25" t="s">
        <v>431</v>
      </c>
      <c r="B544" s="26" t="s">
        <v>432</v>
      </c>
      <c r="C544" s="27"/>
      <c r="D544" s="27"/>
      <c r="E544" s="27"/>
      <c r="F544" s="27"/>
      <c r="G544" s="28">
        <f>G545+G691</f>
        <v>1840751.8999999997</v>
      </c>
      <c r="H544" s="28">
        <f>H545+H691</f>
        <v>1840751.8999999997</v>
      </c>
    </row>
    <row r="545" spans="1:8" ht="15.75">
      <c r="A545" s="30" t="s">
        <v>123</v>
      </c>
      <c r="B545" s="5"/>
      <c r="C545" s="5" t="s">
        <v>124</v>
      </c>
      <c r="D545" s="5"/>
      <c r="E545" s="5"/>
      <c r="F545" s="5"/>
      <c r="G545" s="6">
        <f>G546+G582+G638+G649+G673</f>
        <v>1795424.5999999996</v>
      </c>
      <c r="H545" s="6">
        <f>H546+H582+H638+H649+H673</f>
        <v>1795424.5999999996</v>
      </c>
    </row>
    <row r="546" spans="1:8" ht="15.75">
      <c r="A546" s="30" t="s">
        <v>199</v>
      </c>
      <c r="B546" s="5"/>
      <c r="C546" s="5" t="s">
        <v>124</v>
      </c>
      <c r="D546" s="5" t="s">
        <v>36</v>
      </c>
      <c r="E546" s="5"/>
      <c r="F546" s="5"/>
      <c r="G546" s="6">
        <f>G553+G547</f>
        <v>705293.7</v>
      </c>
      <c r="H546" s="6">
        <f>H553+H547</f>
        <v>705293.7</v>
      </c>
    </row>
    <row r="547" spans="1:8" ht="47.25">
      <c r="A547" s="30" t="s">
        <v>602</v>
      </c>
      <c r="B547" s="5"/>
      <c r="C547" s="5" t="s">
        <v>124</v>
      </c>
      <c r="D547" s="5" t="s">
        <v>36</v>
      </c>
      <c r="E547" s="55" t="s">
        <v>603</v>
      </c>
      <c r="F547" s="41"/>
      <c r="G547" s="6">
        <f>G548</f>
        <v>472140.1</v>
      </c>
      <c r="H547" s="6">
        <f>H548</f>
        <v>472140.1</v>
      </c>
    </row>
    <row r="548" spans="1:8" ht="94.5">
      <c r="A548" s="30" t="s">
        <v>604</v>
      </c>
      <c r="B548" s="5"/>
      <c r="C548" s="5" t="s">
        <v>124</v>
      </c>
      <c r="D548" s="5" t="s">
        <v>36</v>
      </c>
      <c r="E548" s="55" t="s">
        <v>605</v>
      </c>
      <c r="F548" s="41"/>
      <c r="G548" s="6">
        <f>G549</f>
        <v>472140.1</v>
      </c>
      <c r="H548" s="6">
        <f>H549</f>
        <v>472140.1</v>
      </c>
    </row>
    <row r="549" spans="1:8" ht="47.25">
      <c r="A549" s="30" t="s">
        <v>606</v>
      </c>
      <c r="B549" s="5"/>
      <c r="C549" s="5" t="s">
        <v>124</v>
      </c>
      <c r="D549" s="5" t="s">
        <v>36</v>
      </c>
      <c r="E549" s="55" t="s">
        <v>607</v>
      </c>
      <c r="F549" s="41"/>
      <c r="G549" s="6">
        <f>G550+G551+G552</f>
        <v>472140.1</v>
      </c>
      <c r="H549" s="6">
        <f>H550+H551+H552</f>
        <v>472140.1</v>
      </c>
    </row>
    <row r="550" spans="1:8" ht="63">
      <c r="A550" s="30" t="s">
        <v>53</v>
      </c>
      <c r="B550" s="5"/>
      <c r="C550" s="5" t="s">
        <v>124</v>
      </c>
      <c r="D550" s="5" t="s">
        <v>36</v>
      </c>
      <c r="E550" s="56" t="s">
        <v>607</v>
      </c>
      <c r="F550" s="5" t="s">
        <v>98</v>
      </c>
      <c r="G550" s="6">
        <v>75732.6</v>
      </c>
      <c r="H550" s="6">
        <v>75732.6</v>
      </c>
    </row>
    <row r="551" spans="1:8" ht="31.5">
      <c r="A551" s="30" t="s">
        <v>54</v>
      </c>
      <c r="B551" s="5"/>
      <c r="C551" s="5" t="s">
        <v>124</v>
      </c>
      <c r="D551" s="5" t="s">
        <v>36</v>
      </c>
      <c r="E551" s="56" t="s">
        <v>607</v>
      </c>
      <c r="F551" s="5" t="s">
        <v>100</v>
      </c>
      <c r="G551" s="6">
        <f>916.1+1468.3</f>
        <v>2384.4</v>
      </c>
      <c r="H551" s="6">
        <f>916.1+1468.3</f>
        <v>2384.4</v>
      </c>
    </row>
    <row r="552" spans="1:8" ht="31.5">
      <c r="A552" s="30" t="s">
        <v>271</v>
      </c>
      <c r="B552" s="5"/>
      <c r="C552" s="5" t="s">
        <v>124</v>
      </c>
      <c r="D552" s="5" t="s">
        <v>36</v>
      </c>
      <c r="E552" s="56" t="s">
        <v>607</v>
      </c>
      <c r="F552" s="5" t="s">
        <v>134</v>
      </c>
      <c r="G552" s="6">
        <v>394023.1</v>
      </c>
      <c r="H552" s="6">
        <v>394023.1</v>
      </c>
    </row>
    <row r="553" spans="1:8" ht="31.5">
      <c r="A553" s="30" t="s">
        <v>433</v>
      </c>
      <c r="B553" s="5"/>
      <c r="C553" s="5" t="s">
        <v>124</v>
      </c>
      <c r="D553" s="5" t="s">
        <v>36</v>
      </c>
      <c r="E553" s="23" t="s">
        <v>434</v>
      </c>
      <c r="F553" s="5"/>
      <c r="G553" s="6">
        <f>G554+G562+G565+G574+G578</f>
        <v>233153.6</v>
      </c>
      <c r="H553" s="6">
        <f>H554+H562+H565+H574+H578</f>
        <v>233153.6</v>
      </c>
    </row>
    <row r="554" spans="1:8" ht="15.75">
      <c r="A554" s="37" t="s">
        <v>37</v>
      </c>
      <c r="B554" s="5"/>
      <c r="C554" s="5" t="s">
        <v>124</v>
      </c>
      <c r="D554" s="5" t="s">
        <v>36</v>
      </c>
      <c r="E554" s="24" t="s">
        <v>435</v>
      </c>
      <c r="F554" s="5"/>
      <c r="G554" s="6">
        <f>SUM(G558+G560)+G555</f>
        <v>1293</v>
      </c>
      <c r="H554" s="6">
        <f>SUM(H558+H560)+H555</f>
        <v>1293</v>
      </c>
    </row>
    <row r="555" spans="1:8" ht="15.75">
      <c r="A555" s="30" t="s">
        <v>442</v>
      </c>
      <c r="B555" s="5"/>
      <c r="C555" s="5" t="s">
        <v>124</v>
      </c>
      <c r="D555" s="5" t="s">
        <v>36</v>
      </c>
      <c r="E555" s="48" t="s">
        <v>608</v>
      </c>
      <c r="F555" s="5"/>
      <c r="G555" s="6">
        <f>G556+G557</f>
        <v>843</v>
      </c>
      <c r="H555" s="6">
        <f>H556+H557</f>
        <v>843</v>
      </c>
    </row>
    <row r="556" spans="1:8" ht="31.5">
      <c r="A556" s="30" t="s">
        <v>54</v>
      </c>
      <c r="B556" s="5"/>
      <c r="C556" s="5" t="s">
        <v>124</v>
      </c>
      <c r="D556" s="5" t="s">
        <v>36</v>
      </c>
      <c r="E556" s="48" t="s">
        <v>608</v>
      </c>
      <c r="F556" s="5" t="s">
        <v>100</v>
      </c>
      <c r="G556" s="6">
        <f>10+110</f>
        <v>120</v>
      </c>
      <c r="H556" s="6">
        <f>10+110</f>
        <v>120</v>
      </c>
    </row>
    <row r="557" spans="1:8" ht="31.5">
      <c r="A557" s="30" t="s">
        <v>74</v>
      </c>
      <c r="B557" s="5"/>
      <c r="C557" s="5" t="s">
        <v>124</v>
      </c>
      <c r="D557" s="5" t="s">
        <v>36</v>
      </c>
      <c r="E557" s="48" t="s">
        <v>608</v>
      </c>
      <c r="F557" s="5" t="s">
        <v>134</v>
      </c>
      <c r="G557" s="6">
        <f>183+540</f>
        <v>723</v>
      </c>
      <c r="H557" s="6">
        <f>183+540</f>
        <v>723</v>
      </c>
    </row>
    <row r="558" spans="1:8" ht="31.5" hidden="1">
      <c r="A558" s="37" t="s">
        <v>436</v>
      </c>
      <c r="B558" s="5"/>
      <c r="C558" s="5" t="s">
        <v>124</v>
      </c>
      <c r="D558" s="5" t="s">
        <v>36</v>
      </c>
      <c r="E558" s="23" t="s">
        <v>437</v>
      </c>
      <c r="F558" s="5"/>
      <c r="G558" s="6">
        <f>G559</f>
        <v>0</v>
      </c>
      <c r="H558" s="6">
        <f>H559</f>
        <v>0</v>
      </c>
    </row>
    <row r="559" spans="1:8" ht="15.75" hidden="1">
      <c r="A559" s="37" t="s">
        <v>44</v>
      </c>
      <c r="B559" s="5"/>
      <c r="C559" s="5" t="s">
        <v>124</v>
      </c>
      <c r="D559" s="5" t="s">
        <v>36</v>
      </c>
      <c r="E559" s="23" t="s">
        <v>437</v>
      </c>
      <c r="F559" s="5" t="s">
        <v>108</v>
      </c>
      <c r="G559" s="6">
        <v>0</v>
      </c>
      <c r="H559" s="6">
        <v>0</v>
      </c>
    </row>
    <row r="560" spans="1:8" ht="94.5">
      <c r="A560" s="37" t="s">
        <v>438</v>
      </c>
      <c r="B560" s="5"/>
      <c r="C560" s="5" t="s">
        <v>124</v>
      </c>
      <c r="D560" s="5" t="s">
        <v>36</v>
      </c>
      <c r="E560" s="24" t="s">
        <v>439</v>
      </c>
      <c r="F560" s="5"/>
      <c r="G560" s="6">
        <f>G561</f>
        <v>450</v>
      </c>
      <c r="H560" s="6">
        <f>H561</f>
        <v>450</v>
      </c>
    </row>
    <row r="561" spans="1:8" ht="31.5">
      <c r="A561" s="54" t="s">
        <v>74</v>
      </c>
      <c r="B561" s="5"/>
      <c r="C561" s="5" t="s">
        <v>124</v>
      </c>
      <c r="D561" s="5" t="s">
        <v>36</v>
      </c>
      <c r="E561" s="24" t="s">
        <v>439</v>
      </c>
      <c r="F561" s="5" t="s">
        <v>134</v>
      </c>
      <c r="G561" s="6">
        <v>450</v>
      </c>
      <c r="H561" s="6">
        <v>450</v>
      </c>
    </row>
    <row r="562" spans="1:8" ht="47.25">
      <c r="A562" s="37" t="s">
        <v>28</v>
      </c>
      <c r="B562" s="5"/>
      <c r="C562" s="5" t="s">
        <v>124</v>
      </c>
      <c r="D562" s="5" t="s">
        <v>36</v>
      </c>
      <c r="E562" s="23" t="s">
        <v>440</v>
      </c>
      <c r="F562" s="5"/>
      <c r="G562" s="6">
        <f>SUM(G563)</f>
        <v>185380.7</v>
      </c>
      <c r="H562" s="6">
        <f>SUM(H563)</f>
        <v>185380.7</v>
      </c>
    </row>
    <row r="563" spans="1:8" ht="15.75">
      <c r="A563" s="37" t="s">
        <v>442</v>
      </c>
      <c r="B563" s="5"/>
      <c r="C563" s="5" t="s">
        <v>124</v>
      </c>
      <c r="D563" s="5" t="s">
        <v>36</v>
      </c>
      <c r="E563" s="23" t="s">
        <v>443</v>
      </c>
      <c r="F563" s="5"/>
      <c r="G563" s="6">
        <f>G564</f>
        <v>185380.7</v>
      </c>
      <c r="H563" s="6">
        <f>H564</f>
        <v>185380.7</v>
      </c>
    </row>
    <row r="564" spans="1:8" ht="31.5">
      <c r="A564" s="54" t="s">
        <v>74</v>
      </c>
      <c r="B564" s="5"/>
      <c r="C564" s="5" t="s">
        <v>124</v>
      </c>
      <c r="D564" s="5" t="s">
        <v>36</v>
      </c>
      <c r="E564" s="23" t="s">
        <v>443</v>
      </c>
      <c r="F564" s="5" t="s">
        <v>134</v>
      </c>
      <c r="G564" s="6">
        <v>185380.7</v>
      </c>
      <c r="H564" s="6">
        <v>185380.7</v>
      </c>
    </row>
    <row r="565" spans="1:8" ht="15.75" hidden="1">
      <c r="A565" s="30" t="s">
        <v>165</v>
      </c>
      <c r="B565" s="5"/>
      <c r="C565" s="5" t="s">
        <v>124</v>
      </c>
      <c r="D565" s="5" t="s">
        <v>36</v>
      </c>
      <c r="E565" s="23" t="s">
        <v>506</v>
      </c>
      <c r="F565" s="5"/>
      <c r="G565" s="6">
        <f>SUM(G566)</f>
        <v>0</v>
      </c>
      <c r="H565" s="6">
        <f>SUM(H566)</f>
        <v>0</v>
      </c>
    </row>
    <row r="566" spans="1:8" ht="15.75" hidden="1">
      <c r="A566" s="37" t="s">
        <v>442</v>
      </c>
      <c r="B566" s="5"/>
      <c r="C566" s="5" t="s">
        <v>124</v>
      </c>
      <c r="D566" s="5" t="s">
        <v>36</v>
      </c>
      <c r="E566" s="23" t="s">
        <v>444</v>
      </c>
      <c r="F566" s="5"/>
      <c r="G566" s="6">
        <f>SUM(G567+G569+G571)</f>
        <v>0</v>
      </c>
      <c r="H566" s="6">
        <f>SUM(H567+H569+H571)</f>
        <v>0</v>
      </c>
    </row>
    <row r="567" spans="1:8" ht="31.5" hidden="1">
      <c r="A567" s="30" t="s">
        <v>445</v>
      </c>
      <c r="B567" s="5"/>
      <c r="C567" s="5" t="s">
        <v>124</v>
      </c>
      <c r="D567" s="5" t="s">
        <v>36</v>
      </c>
      <c r="E567" s="23" t="s">
        <v>446</v>
      </c>
      <c r="F567" s="5"/>
      <c r="G567" s="6">
        <f>G568</f>
        <v>0</v>
      </c>
      <c r="H567" s="6">
        <f>H568</f>
        <v>0</v>
      </c>
    </row>
    <row r="568" spans="1:8" ht="31.5" hidden="1">
      <c r="A568" s="54" t="s">
        <v>74</v>
      </c>
      <c r="B568" s="5"/>
      <c r="C568" s="5" t="s">
        <v>124</v>
      </c>
      <c r="D568" s="5" t="s">
        <v>36</v>
      </c>
      <c r="E568" s="23" t="s">
        <v>446</v>
      </c>
      <c r="F568" s="5" t="s">
        <v>134</v>
      </c>
      <c r="G568" s="6">
        <v>0</v>
      </c>
      <c r="H568" s="6">
        <v>0</v>
      </c>
    </row>
    <row r="569" spans="1:8" ht="31.5" hidden="1">
      <c r="A569" s="30" t="s">
        <v>447</v>
      </c>
      <c r="B569" s="5"/>
      <c r="C569" s="5" t="s">
        <v>124</v>
      </c>
      <c r="D569" s="5" t="s">
        <v>36</v>
      </c>
      <c r="E569" s="23" t="s">
        <v>448</v>
      </c>
      <c r="F569" s="5"/>
      <c r="G569" s="6">
        <f>G570</f>
        <v>0</v>
      </c>
      <c r="H569" s="6">
        <f>H570</f>
        <v>0</v>
      </c>
    </row>
    <row r="570" spans="1:8" ht="31.5" hidden="1">
      <c r="A570" s="54" t="s">
        <v>74</v>
      </c>
      <c r="B570" s="5"/>
      <c r="C570" s="5" t="s">
        <v>124</v>
      </c>
      <c r="D570" s="5" t="s">
        <v>36</v>
      </c>
      <c r="E570" s="23" t="s">
        <v>448</v>
      </c>
      <c r="F570" s="5" t="s">
        <v>134</v>
      </c>
      <c r="G570" s="6"/>
      <c r="H570" s="6"/>
    </row>
    <row r="571" spans="1:8" ht="31.5" hidden="1">
      <c r="A571" s="30" t="s">
        <v>449</v>
      </c>
      <c r="B571" s="5"/>
      <c r="C571" s="5" t="s">
        <v>124</v>
      </c>
      <c r="D571" s="5" t="s">
        <v>36</v>
      </c>
      <c r="E571" s="23" t="s">
        <v>450</v>
      </c>
      <c r="F571" s="5"/>
      <c r="G571" s="6">
        <f>G572</f>
        <v>0</v>
      </c>
      <c r="H571" s="6">
        <f>H572</f>
        <v>0</v>
      </c>
    </row>
    <row r="572" spans="1:8" ht="31.5" hidden="1">
      <c r="A572" s="54" t="s">
        <v>74</v>
      </c>
      <c r="B572" s="5"/>
      <c r="C572" s="5" t="s">
        <v>124</v>
      </c>
      <c r="D572" s="5" t="s">
        <v>36</v>
      </c>
      <c r="E572" s="23" t="s">
        <v>450</v>
      </c>
      <c r="F572" s="5" t="s">
        <v>134</v>
      </c>
      <c r="G572" s="6"/>
      <c r="H572" s="6"/>
    </row>
    <row r="573" spans="1:8" ht="31.5">
      <c r="A573" s="54" t="s">
        <v>47</v>
      </c>
      <c r="B573" s="5"/>
      <c r="C573" s="5" t="s">
        <v>124</v>
      </c>
      <c r="D573" s="5" t="s">
        <v>36</v>
      </c>
      <c r="E573" s="23" t="s">
        <v>451</v>
      </c>
      <c r="F573" s="5"/>
      <c r="G573" s="6">
        <f>SUM(G574)</f>
        <v>42940.3</v>
      </c>
      <c r="H573" s="6">
        <f>SUM(H574)</f>
        <v>42940.3</v>
      </c>
    </row>
    <row r="574" spans="1:8" ht="15.75">
      <c r="A574" s="37" t="s">
        <v>442</v>
      </c>
      <c r="B574" s="23"/>
      <c r="C574" s="5" t="s">
        <v>124</v>
      </c>
      <c r="D574" s="5" t="s">
        <v>36</v>
      </c>
      <c r="E574" s="23" t="s">
        <v>452</v>
      </c>
      <c r="F574" s="5"/>
      <c r="G574" s="6">
        <f>G575+G576+G577</f>
        <v>42940.3</v>
      </c>
      <c r="H574" s="6">
        <f>H575+H576+H577</f>
        <v>42940.3</v>
      </c>
    </row>
    <row r="575" spans="1:8" ht="63">
      <c r="A575" s="32" t="s">
        <v>53</v>
      </c>
      <c r="B575" s="5"/>
      <c r="C575" s="5" t="s">
        <v>124</v>
      </c>
      <c r="D575" s="5" t="s">
        <v>36</v>
      </c>
      <c r="E575" s="23" t="s">
        <v>452</v>
      </c>
      <c r="F575" s="5" t="s">
        <v>98</v>
      </c>
      <c r="G575" s="6">
        <v>12926.9</v>
      </c>
      <c r="H575" s="6">
        <v>12926.9</v>
      </c>
    </row>
    <row r="576" spans="1:8" ht="31.5">
      <c r="A576" s="54" t="s">
        <v>54</v>
      </c>
      <c r="B576" s="5"/>
      <c r="C576" s="5" t="s">
        <v>124</v>
      </c>
      <c r="D576" s="5" t="s">
        <v>36</v>
      </c>
      <c r="E576" s="23" t="s">
        <v>452</v>
      </c>
      <c r="F576" s="5" t="s">
        <v>100</v>
      </c>
      <c r="G576" s="6">
        <v>28422.4</v>
      </c>
      <c r="H576" s="6">
        <v>28422.4</v>
      </c>
    </row>
    <row r="577" spans="1:8" ht="15.75">
      <c r="A577" s="54" t="s">
        <v>24</v>
      </c>
      <c r="B577" s="5"/>
      <c r="C577" s="5" t="s">
        <v>124</v>
      </c>
      <c r="D577" s="5" t="s">
        <v>36</v>
      </c>
      <c r="E577" s="23" t="s">
        <v>452</v>
      </c>
      <c r="F577" s="5" t="s">
        <v>105</v>
      </c>
      <c r="G577" s="6">
        <v>1591</v>
      </c>
      <c r="H577" s="6">
        <v>1591</v>
      </c>
    </row>
    <row r="578" spans="1:8" ht="31.5">
      <c r="A578" s="54" t="s">
        <v>453</v>
      </c>
      <c r="B578" s="5"/>
      <c r="C578" s="5" t="s">
        <v>124</v>
      </c>
      <c r="D578" s="5" t="s">
        <v>36</v>
      </c>
      <c r="E578" s="23" t="s">
        <v>454</v>
      </c>
      <c r="F578" s="5"/>
      <c r="G578" s="6">
        <f>G579</f>
        <v>3539.6</v>
      </c>
      <c r="H578" s="6">
        <f>H579</f>
        <v>3539.6</v>
      </c>
    </row>
    <row r="579" spans="1:8" ht="15.75">
      <c r="A579" s="54" t="s">
        <v>37</v>
      </c>
      <c r="B579" s="5"/>
      <c r="C579" s="5" t="s">
        <v>124</v>
      </c>
      <c r="D579" s="5" t="s">
        <v>36</v>
      </c>
      <c r="E579" s="23" t="s">
        <v>455</v>
      </c>
      <c r="F579" s="5"/>
      <c r="G579" s="6">
        <f>SUM(G580:G581)</f>
        <v>3539.6</v>
      </c>
      <c r="H579" s="6">
        <f>SUM(H580:H581)</f>
        <v>3539.6</v>
      </c>
    </row>
    <row r="580" spans="1:8" ht="31.5">
      <c r="A580" s="54" t="s">
        <v>54</v>
      </c>
      <c r="B580" s="5"/>
      <c r="C580" s="5" t="s">
        <v>124</v>
      </c>
      <c r="D580" s="5" t="s">
        <v>36</v>
      </c>
      <c r="E580" s="23" t="s">
        <v>455</v>
      </c>
      <c r="F580" s="5" t="s">
        <v>100</v>
      </c>
      <c r="G580" s="6">
        <v>800</v>
      </c>
      <c r="H580" s="6">
        <v>800</v>
      </c>
    </row>
    <row r="581" spans="1:8" ht="31.5">
      <c r="A581" s="54" t="s">
        <v>74</v>
      </c>
      <c r="B581" s="5"/>
      <c r="C581" s="5" t="s">
        <v>124</v>
      </c>
      <c r="D581" s="5" t="s">
        <v>36</v>
      </c>
      <c r="E581" s="23" t="s">
        <v>455</v>
      </c>
      <c r="F581" s="5" t="s">
        <v>134</v>
      </c>
      <c r="G581" s="6">
        <v>2739.6</v>
      </c>
      <c r="H581" s="6">
        <v>2739.6</v>
      </c>
    </row>
    <row r="582" spans="1:8" ht="15.75">
      <c r="A582" s="30" t="s">
        <v>200</v>
      </c>
      <c r="B582" s="5"/>
      <c r="C582" s="5" t="s">
        <v>124</v>
      </c>
      <c r="D582" s="5" t="s">
        <v>46</v>
      </c>
      <c r="E582" s="24"/>
      <c r="F582" s="5"/>
      <c r="G582" s="6">
        <f>G594+G583</f>
        <v>977210.4999999999</v>
      </c>
      <c r="H582" s="6">
        <f>H594+H583</f>
        <v>977210.4999999999</v>
      </c>
    </row>
    <row r="583" spans="1:8" ht="31.5">
      <c r="A583" s="37" t="s">
        <v>636</v>
      </c>
      <c r="B583" s="5"/>
      <c r="C583" s="5" t="s">
        <v>124</v>
      </c>
      <c r="D583" s="5" t="s">
        <v>46</v>
      </c>
      <c r="E583" s="55" t="s">
        <v>233</v>
      </c>
      <c r="F583" s="41"/>
      <c r="G583" s="6">
        <f>G584</f>
        <v>741666.3999999999</v>
      </c>
      <c r="H583" s="6">
        <f>H584</f>
        <v>741666.3999999999</v>
      </c>
    </row>
    <row r="584" spans="1:8" ht="94.5">
      <c r="A584" s="30" t="s">
        <v>306</v>
      </c>
      <c r="B584" s="5"/>
      <c r="C584" s="5" t="s">
        <v>124</v>
      </c>
      <c r="D584" s="5" t="s">
        <v>46</v>
      </c>
      <c r="E584" s="56" t="s">
        <v>235</v>
      </c>
      <c r="F584" s="5"/>
      <c r="G584" s="6">
        <f>G585+G587+G590</f>
        <v>741666.3999999999</v>
      </c>
      <c r="H584" s="6">
        <f>H585+H587+H590</f>
        <v>741666.3999999999</v>
      </c>
    </row>
    <row r="585" spans="1:8" ht="47.25">
      <c r="A585" s="30" t="s">
        <v>609</v>
      </c>
      <c r="B585" s="5"/>
      <c r="C585" s="5" t="s">
        <v>124</v>
      </c>
      <c r="D585" s="5" t="s">
        <v>46</v>
      </c>
      <c r="E585" s="56" t="s">
        <v>610</v>
      </c>
      <c r="F585" s="5"/>
      <c r="G585" s="6">
        <f>G586</f>
        <v>7284.8</v>
      </c>
      <c r="H585" s="6">
        <f>H586</f>
        <v>7284.8</v>
      </c>
    </row>
    <row r="586" spans="1:8" ht="31.5">
      <c r="A586" s="30" t="s">
        <v>133</v>
      </c>
      <c r="B586" s="5"/>
      <c r="C586" s="5" t="s">
        <v>124</v>
      </c>
      <c r="D586" s="5" t="s">
        <v>46</v>
      </c>
      <c r="E586" s="56" t="s">
        <v>610</v>
      </c>
      <c r="F586" s="5" t="s">
        <v>134</v>
      </c>
      <c r="G586" s="6">
        <v>7284.8</v>
      </c>
      <c r="H586" s="6">
        <v>7284.8</v>
      </c>
    </row>
    <row r="587" spans="1:8" ht="94.5">
      <c r="A587" s="30" t="s">
        <v>611</v>
      </c>
      <c r="B587" s="5"/>
      <c r="C587" s="5" t="s">
        <v>124</v>
      </c>
      <c r="D587" s="5" t="s">
        <v>46</v>
      </c>
      <c r="E587" s="56" t="s">
        <v>612</v>
      </c>
      <c r="F587" s="5"/>
      <c r="G587" s="6">
        <f>G588+G589</f>
        <v>47568.9</v>
      </c>
      <c r="H587" s="6">
        <f>H588+H589</f>
        <v>47568.9</v>
      </c>
    </row>
    <row r="588" spans="1:8" ht="63">
      <c r="A588" s="32" t="s">
        <v>53</v>
      </c>
      <c r="B588" s="5"/>
      <c r="C588" s="5" t="s">
        <v>124</v>
      </c>
      <c r="D588" s="5" t="s">
        <v>46</v>
      </c>
      <c r="E588" s="56" t="s">
        <v>612</v>
      </c>
      <c r="F588" s="5" t="s">
        <v>98</v>
      </c>
      <c r="G588" s="6">
        <v>43729.4</v>
      </c>
      <c r="H588" s="6">
        <v>43729.4</v>
      </c>
    </row>
    <row r="589" spans="1:8" ht="31.5">
      <c r="A589" s="30" t="s">
        <v>54</v>
      </c>
      <c r="B589" s="5"/>
      <c r="C589" s="5" t="s">
        <v>124</v>
      </c>
      <c r="D589" s="5" t="s">
        <v>46</v>
      </c>
      <c r="E589" s="56" t="s">
        <v>612</v>
      </c>
      <c r="F589" s="5" t="s">
        <v>100</v>
      </c>
      <c r="G589" s="6">
        <v>3839.5</v>
      </c>
      <c r="H589" s="6">
        <v>3839.5</v>
      </c>
    </row>
    <row r="590" spans="1:8" ht="78.75">
      <c r="A590" s="30" t="s">
        <v>613</v>
      </c>
      <c r="B590" s="5"/>
      <c r="C590" s="5" t="s">
        <v>124</v>
      </c>
      <c r="D590" s="5" t="s">
        <v>46</v>
      </c>
      <c r="E590" s="56" t="s">
        <v>614</v>
      </c>
      <c r="F590" s="5"/>
      <c r="G590" s="6">
        <f>G591+G592+G593</f>
        <v>686812.7</v>
      </c>
      <c r="H590" s="6">
        <f>H591+H592+H593</f>
        <v>686812.7</v>
      </c>
    </row>
    <row r="591" spans="1:8" ht="63">
      <c r="A591" s="30" t="s">
        <v>53</v>
      </c>
      <c r="B591" s="5"/>
      <c r="C591" s="5" t="s">
        <v>124</v>
      </c>
      <c r="D591" s="5" t="s">
        <v>46</v>
      </c>
      <c r="E591" s="56" t="s">
        <v>614</v>
      </c>
      <c r="F591" s="5" t="s">
        <v>98</v>
      </c>
      <c r="G591" s="6">
        <v>323817.6</v>
      </c>
      <c r="H591" s="6">
        <v>323817.6</v>
      </c>
    </row>
    <row r="592" spans="1:8" ht="31.5">
      <c r="A592" s="30" t="s">
        <v>54</v>
      </c>
      <c r="B592" s="5"/>
      <c r="C592" s="5" t="s">
        <v>124</v>
      </c>
      <c r="D592" s="5" t="s">
        <v>46</v>
      </c>
      <c r="E592" s="56" t="s">
        <v>614</v>
      </c>
      <c r="F592" s="5" t="s">
        <v>100</v>
      </c>
      <c r="G592" s="6">
        <v>4124.7</v>
      </c>
      <c r="H592" s="6">
        <v>4124.7</v>
      </c>
    </row>
    <row r="593" spans="1:8" ht="31.5">
      <c r="A593" s="30" t="s">
        <v>133</v>
      </c>
      <c r="B593" s="5"/>
      <c r="C593" s="5" t="s">
        <v>124</v>
      </c>
      <c r="D593" s="5" t="s">
        <v>46</v>
      </c>
      <c r="E593" s="56" t="s">
        <v>614</v>
      </c>
      <c r="F593" s="5" t="s">
        <v>134</v>
      </c>
      <c r="G593" s="6">
        <f>99102.9+259767.5</f>
        <v>358870.4</v>
      </c>
      <c r="H593" s="6">
        <f>99102.9+259767.5</f>
        <v>358870.4</v>
      </c>
    </row>
    <row r="594" spans="1:8" ht="31.5">
      <c r="A594" s="30" t="s">
        <v>433</v>
      </c>
      <c r="B594" s="5"/>
      <c r="C594" s="5" t="s">
        <v>124</v>
      </c>
      <c r="D594" s="5" t="s">
        <v>46</v>
      </c>
      <c r="E594" s="23" t="s">
        <v>434</v>
      </c>
      <c r="F594" s="5"/>
      <c r="G594" s="6">
        <f>G595+G614+G617+G625+G634</f>
        <v>235544.1</v>
      </c>
      <c r="H594" s="6">
        <f>H595+H614+H617+H625+H634</f>
        <v>235544.1</v>
      </c>
    </row>
    <row r="595" spans="1:8" ht="15.75">
      <c r="A595" s="37" t="s">
        <v>37</v>
      </c>
      <c r="B595" s="5"/>
      <c r="C595" s="5" t="s">
        <v>124</v>
      </c>
      <c r="D595" s="5" t="s">
        <v>46</v>
      </c>
      <c r="E595" s="24" t="s">
        <v>435</v>
      </c>
      <c r="F595" s="24"/>
      <c r="G595" s="6">
        <f>G599+G604+G612+G607+G609+G596+G602</f>
        <v>12389.7</v>
      </c>
      <c r="H595" s="6">
        <f>H599+H604+H612+H607+H609+H596+H602</f>
        <v>12389.7</v>
      </c>
    </row>
    <row r="596" spans="1:8" ht="15.75">
      <c r="A596" s="30" t="s">
        <v>466</v>
      </c>
      <c r="B596" s="5"/>
      <c r="C596" s="5" t="s">
        <v>124</v>
      </c>
      <c r="D596" s="5" t="s">
        <v>46</v>
      </c>
      <c r="E596" s="48" t="s">
        <v>615</v>
      </c>
      <c r="F596" s="24"/>
      <c r="G596" s="6">
        <f>SUM(G597:G598)</f>
        <v>533.5</v>
      </c>
      <c r="H596" s="6">
        <f>SUM(H597:H598)</f>
        <v>533.5</v>
      </c>
    </row>
    <row r="597" spans="1:8" ht="31.5">
      <c r="A597" s="30" t="s">
        <v>54</v>
      </c>
      <c r="B597" s="5"/>
      <c r="C597" s="5" t="s">
        <v>124</v>
      </c>
      <c r="D597" s="5" t="s">
        <v>46</v>
      </c>
      <c r="E597" s="48" t="s">
        <v>615</v>
      </c>
      <c r="F597" s="24">
        <v>200</v>
      </c>
      <c r="G597" s="6">
        <f>191.5+30+207</f>
        <v>428.5</v>
      </c>
      <c r="H597" s="6">
        <f>191.5+30+207</f>
        <v>428.5</v>
      </c>
    </row>
    <row r="598" spans="1:8" ht="31.5">
      <c r="A598" s="30" t="s">
        <v>74</v>
      </c>
      <c r="B598" s="5"/>
      <c r="C598" s="5" t="s">
        <v>124</v>
      </c>
      <c r="D598" s="5" t="s">
        <v>46</v>
      </c>
      <c r="E598" s="48" t="s">
        <v>615</v>
      </c>
      <c r="F598" s="24">
        <v>600</v>
      </c>
      <c r="G598" s="6">
        <f>35+70</f>
        <v>105</v>
      </c>
      <c r="H598" s="6">
        <f>35+70</f>
        <v>105</v>
      </c>
    </row>
    <row r="599" spans="1:8" ht="47.25" hidden="1">
      <c r="A599" s="37" t="s">
        <v>456</v>
      </c>
      <c r="B599" s="5"/>
      <c r="C599" s="5" t="s">
        <v>124</v>
      </c>
      <c r="D599" s="5" t="s">
        <v>46</v>
      </c>
      <c r="E599" s="24" t="s">
        <v>457</v>
      </c>
      <c r="F599" s="24"/>
      <c r="G599" s="6">
        <f>G600+G601</f>
        <v>0</v>
      </c>
      <c r="H599" s="6">
        <f>H600+H601</f>
        <v>0</v>
      </c>
    </row>
    <row r="600" spans="1:8" ht="31.5" hidden="1">
      <c r="A600" s="54" t="s">
        <v>54</v>
      </c>
      <c r="B600" s="5"/>
      <c r="C600" s="5" t="s">
        <v>124</v>
      </c>
      <c r="D600" s="5" t="s">
        <v>46</v>
      </c>
      <c r="E600" s="24" t="s">
        <v>457</v>
      </c>
      <c r="F600" s="24">
        <v>200</v>
      </c>
      <c r="G600" s="6">
        <v>0</v>
      </c>
      <c r="H600" s="6">
        <v>0</v>
      </c>
    </row>
    <row r="601" spans="1:8" ht="31.5" hidden="1">
      <c r="A601" s="54" t="s">
        <v>74</v>
      </c>
      <c r="B601" s="5"/>
      <c r="C601" s="5" t="s">
        <v>124</v>
      </c>
      <c r="D601" s="5" t="s">
        <v>46</v>
      </c>
      <c r="E601" s="24" t="s">
        <v>457</v>
      </c>
      <c r="F601" s="24">
        <v>600</v>
      </c>
      <c r="G601" s="6">
        <v>0</v>
      </c>
      <c r="H601" s="6">
        <v>0</v>
      </c>
    </row>
    <row r="602" spans="1:8" ht="15.75">
      <c r="A602" s="30" t="s">
        <v>473</v>
      </c>
      <c r="B602" s="5"/>
      <c r="C602" s="5" t="s">
        <v>124</v>
      </c>
      <c r="D602" s="5" t="s">
        <v>46</v>
      </c>
      <c r="E602" s="48" t="s">
        <v>616</v>
      </c>
      <c r="F602" s="24"/>
      <c r="G602" s="6">
        <f>G603</f>
        <v>18</v>
      </c>
      <c r="H602" s="6">
        <f>H603</f>
        <v>18</v>
      </c>
    </row>
    <row r="603" spans="1:8" ht="31.5">
      <c r="A603" s="30" t="s">
        <v>54</v>
      </c>
      <c r="B603" s="5"/>
      <c r="C603" s="5" t="s">
        <v>488</v>
      </c>
      <c r="D603" s="5" t="s">
        <v>46</v>
      </c>
      <c r="E603" s="48" t="s">
        <v>616</v>
      </c>
      <c r="F603" s="24">
        <v>200</v>
      </c>
      <c r="G603" s="6">
        <v>18</v>
      </c>
      <c r="H603" s="6">
        <v>18</v>
      </c>
    </row>
    <row r="604" spans="1:8" ht="78.75">
      <c r="A604" s="37" t="s">
        <v>458</v>
      </c>
      <c r="B604" s="5"/>
      <c r="C604" s="5" t="s">
        <v>124</v>
      </c>
      <c r="D604" s="5" t="s">
        <v>46</v>
      </c>
      <c r="E604" s="24" t="s">
        <v>459</v>
      </c>
      <c r="F604" s="24"/>
      <c r="G604" s="6">
        <f>G605+G606</f>
        <v>11788.2</v>
      </c>
      <c r="H604" s="6">
        <f>H605+H606</f>
        <v>11788.2</v>
      </c>
    </row>
    <row r="605" spans="1:8" ht="31.5">
      <c r="A605" s="54" t="s">
        <v>54</v>
      </c>
      <c r="B605" s="5"/>
      <c r="C605" s="5" t="s">
        <v>124</v>
      </c>
      <c r="D605" s="5" t="s">
        <v>46</v>
      </c>
      <c r="E605" s="24" t="s">
        <v>459</v>
      </c>
      <c r="F605" s="24">
        <v>200</v>
      </c>
      <c r="G605" s="6">
        <v>6216</v>
      </c>
      <c r="H605" s="6">
        <v>6216</v>
      </c>
    </row>
    <row r="606" spans="1:8" ht="31.5">
      <c r="A606" s="54" t="s">
        <v>74</v>
      </c>
      <c r="B606" s="5"/>
      <c r="C606" s="5" t="s">
        <v>124</v>
      </c>
      <c r="D606" s="5" t="s">
        <v>46</v>
      </c>
      <c r="E606" s="24" t="s">
        <v>459</v>
      </c>
      <c r="F606" s="24">
        <v>600</v>
      </c>
      <c r="G606" s="6">
        <v>5572.2</v>
      </c>
      <c r="H606" s="6">
        <v>5572.2</v>
      </c>
    </row>
    <row r="607" spans="1:8" ht="63" hidden="1">
      <c r="A607" s="37" t="s">
        <v>462</v>
      </c>
      <c r="B607" s="5"/>
      <c r="C607" s="5" t="s">
        <v>124</v>
      </c>
      <c r="D607" s="5" t="s">
        <v>46</v>
      </c>
      <c r="E607" s="24" t="s">
        <v>463</v>
      </c>
      <c r="F607" s="24"/>
      <c r="G607" s="6">
        <f>G608</f>
        <v>0</v>
      </c>
      <c r="H607" s="6">
        <f>H608</f>
        <v>0</v>
      </c>
    </row>
    <row r="608" spans="1:8" ht="31.5" hidden="1">
      <c r="A608" s="54" t="s">
        <v>54</v>
      </c>
      <c r="B608" s="5"/>
      <c r="C608" s="5" t="s">
        <v>124</v>
      </c>
      <c r="D608" s="5" t="s">
        <v>46</v>
      </c>
      <c r="E608" s="24" t="s">
        <v>463</v>
      </c>
      <c r="F608" s="24">
        <v>200</v>
      </c>
      <c r="G608" s="6"/>
      <c r="H608" s="6"/>
    </row>
    <row r="609" spans="1:8" ht="78.75">
      <c r="A609" s="37" t="s">
        <v>464</v>
      </c>
      <c r="B609" s="5"/>
      <c r="C609" s="5" t="s">
        <v>124</v>
      </c>
      <c r="D609" s="5" t="s">
        <v>46</v>
      </c>
      <c r="E609" s="24" t="s">
        <v>465</v>
      </c>
      <c r="F609" s="24"/>
      <c r="G609" s="6">
        <f>G610+G611</f>
        <v>10</v>
      </c>
      <c r="H609" s="6">
        <f>H610+H611</f>
        <v>10</v>
      </c>
    </row>
    <row r="610" spans="1:8" ht="31.5">
      <c r="A610" s="54" t="s">
        <v>54</v>
      </c>
      <c r="B610" s="5"/>
      <c r="C610" s="5" t="s">
        <v>124</v>
      </c>
      <c r="D610" s="5" t="s">
        <v>46</v>
      </c>
      <c r="E610" s="24" t="s">
        <v>465</v>
      </c>
      <c r="F610" s="24">
        <v>200</v>
      </c>
      <c r="G610" s="6">
        <v>10</v>
      </c>
      <c r="H610" s="6">
        <v>10</v>
      </c>
    </row>
    <row r="611" spans="1:8" ht="31.5" hidden="1">
      <c r="A611" s="54" t="s">
        <v>74</v>
      </c>
      <c r="B611" s="5"/>
      <c r="C611" s="5" t="s">
        <v>124</v>
      </c>
      <c r="D611" s="5" t="s">
        <v>46</v>
      </c>
      <c r="E611" s="24" t="s">
        <v>465</v>
      </c>
      <c r="F611" s="24">
        <v>600</v>
      </c>
      <c r="G611" s="6"/>
      <c r="H611" s="6"/>
    </row>
    <row r="612" spans="1:8" ht="47.25">
      <c r="A612" s="37" t="s">
        <v>460</v>
      </c>
      <c r="B612" s="5"/>
      <c r="C612" s="5" t="s">
        <v>124</v>
      </c>
      <c r="D612" s="5" t="s">
        <v>46</v>
      </c>
      <c r="E612" s="24" t="s">
        <v>461</v>
      </c>
      <c r="F612" s="24"/>
      <c r="G612" s="6">
        <f>G613</f>
        <v>40</v>
      </c>
      <c r="H612" s="6">
        <f>H613</f>
        <v>40</v>
      </c>
    </row>
    <row r="613" spans="1:8" ht="31.5">
      <c r="A613" s="54" t="s">
        <v>54</v>
      </c>
      <c r="B613" s="5"/>
      <c r="C613" s="5" t="s">
        <v>124</v>
      </c>
      <c r="D613" s="5" t="s">
        <v>46</v>
      </c>
      <c r="E613" s="24" t="s">
        <v>461</v>
      </c>
      <c r="F613" s="24">
        <v>200</v>
      </c>
      <c r="G613" s="6">
        <v>40</v>
      </c>
      <c r="H613" s="6">
        <v>40</v>
      </c>
    </row>
    <row r="614" spans="1:8" ht="47.25">
      <c r="A614" s="37" t="s">
        <v>28</v>
      </c>
      <c r="B614" s="5"/>
      <c r="C614" s="5" t="s">
        <v>124</v>
      </c>
      <c r="D614" s="5" t="s">
        <v>46</v>
      </c>
      <c r="E614" s="24" t="s">
        <v>440</v>
      </c>
      <c r="F614" s="5"/>
      <c r="G614" s="6">
        <f>SUM(G615)</f>
        <v>109639</v>
      </c>
      <c r="H614" s="6">
        <f>SUM(H615)</f>
        <v>109639</v>
      </c>
    </row>
    <row r="615" spans="1:8" ht="15.75">
      <c r="A615" s="54" t="s">
        <v>466</v>
      </c>
      <c r="B615" s="5"/>
      <c r="C615" s="5" t="s">
        <v>124</v>
      </c>
      <c r="D615" s="5" t="s">
        <v>46</v>
      </c>
      <c r="E615" s="24" t="s">
        <v>467</v>
      </c>
      <c r="F615" s="5"/>
      <c r="G615" s="6">
        <f>G616</f>
        <v>109639</v>
      </c>
      <c r="H615" s="6">
        <f>H616</f>
        <v>109639</v>
      </c>
    </row>
    <row r="616" spans="1:8" ht="31.5">
      <c r="A616" s="54" t="s">
        <v>74</v>
      </c>
      <c r="B616" s="5"/>
      <c r="C616" s="5" t="s">
        <v>124</v>
      </c>
      <c r="D616" s="5" t="s">
        <v>46</v>
      </c>
      <c r="E616" s="24" t="s">
        <v>467</v>
      </c>
      <c r="F616" s="5" t="s">
        <v>134</v>
      </c>
      <c r="G616" s="6">
        <v>109639</v>
      </c>
      <c r="H616" s="6">
        <v>109639</v>
      </c>
    </row>
    <row r="617" spans="1:8" ht="15.75" hidden="1">
      <c r="A617" s="30" t="s">
        <v>165</v>
      </c>
      <c r="B617" s="5"/>
      <c r="C617" s="5" t="s">
        <v>124</v>
      </c>
      <c r="D617" s="5" t="s">
        <v>46</v>
      </c>
      <c r="E617" s="23" t="s">
        <v>509</v>
      </c>
      <c r="F617" s="5"/>
      <c r="G617" s="6">
        <f>SUM(G618)</f>
        <v>0</v>
      </c>
      <c r="H617" s="6">
        <f>SUM(H618)</f>
        <v>0</v>
      </c>
    </row>
    <row r="618" spans="1:8" ht="15.75" hidden="1">
      <c r="A618" s="54" t="s">
        <v>466</v>
      </c>
      <c r="B618" s="5"/>
      <c r="C618" s="5" t="s">
        <v>124</v>
      </c>
      <c r="D618" s="5" t="s">
        <v>46</v>
      </c>
      <c r="E618" s="23" t="s">
        <v>468</v>
      </c>
      <c r="F618" s="5"/>
      <c r="G618" s="6">
        <f>G620+G622+G624</f>
        <v>0</v>
      </c>
      <c r="H618" s="6">
        <f>H620+H622+H624</f>
        <v>0</v>
      </c>
    </row>
    <row r="619" spans="1:8" ht="31.5" hidden="1">
      <c r="A619" s="30" t="s">
        <v>445</v>
      </c>
      <c r="B619" s="5"/>
      <c r="C619" s="5" t="s">
        <v>124</v>
      </c>
      <c r="D619" s="5" t="s">
        <v>46</v>
      </c>
      <c r="E619" s="23" t="s">
        <v>469</v>
      </c>
      <c r="F619" s="5"/>
      <c r="G619" s="6">
        <f>G620</f>
        <v>0</v>
      </c>
      <c r="H619" s="6">
        <f>H620</f>
        <v>0</v>
      </c>
    </row>
    <row r="620" spans="1:8" ht="31.5" hidden="1">
      <c r="A620" s="54" t="s">
        <v>74</v>
      </c>
      <c r="B620" s="5"/>
      <c r="C620" s="5" t="s">
        <v>124</v>
      </c>
      <c r="D620" s="5" t="s">
        <v>46</v>
      </c>
      <c r="E620" s="23" t="s">
        <v>469</v>
      </c>
      <c r="F620" s="5" t="s">
        <v>134</v>
      </c>
      <c r="G620" s="6"/>
      <c r="H620" s="6"/>
    </row>
    <row r="621" spans="1:8" ht="31.5" hidden="1">
      <c r="A621" s="30" t="s">
        <v>447</v>
      </c>
      <c r="B621" s="5"/>
      <c r="C621" s="5" t="s">
        <v>124</v>
      </c>
      <c r="D621" s="5" t="s">
        <v>46</v>
      </c>
      <c r="E621" s="23" t="s">
        <v>470</v>
      </c>
      <c r="F621" s="5"/>
      <c r="G621" s="6">
        <f>G622</f>
        <v>0</v>
      </c>
      <c r="H621" s="6">
        <f>H622</f>
        <v>0</v>
      </c>
    </row>
    <row r="622" spans="1:8" ht="31.5" hidden="1">
      <c r="A622" s="54" t="s">
        <v>74</v>
      </c>
      <c r="B622" s="5"/>
      <c r="C622" s="5" t="s">
        <v>124</v>
      </c>
      <c r="D622" s="5" t="s">
        <v>46</v>
      </c>
      <c r="E622" s="23" t="s">
        <v>470</v>
      </c>
      <c r="F622" s="5" t="s">
        <v>134</v>
      </c>
      <c r="G622" s="6"/>
      <c r="H622" s="6"/>
    </row>
    <row r="623" spans="1:8" ht="31.5" hidden="1">
      <c r="A623" s="30" t="s">
        <v>449</v>
      </c>
      <c r="B623" s="5"/>
      <c r="C623" s="5" t="s">
        <v>124</v>
      </c>
      <c r="D623" s="5" t="s">
        <v>46</v>
      </c>
      <c r="E623" s="23" t="s">
        <v>471</v>
      </c>
      <c r="F623" s="5"/>
      <c r="G623" s="6">
        <f>G624</f>
        <v>0</v>
      </c>
      <c r="H623" s="6">
        <f>H624</f>
        <v>0</v>
      </c>
    </row>
    <row r="624" spans="1:8" ht="31.5" hidden="1">
      <c r="A624" s="54" t="s">
        <v>74</v>
      </c>
      <c r="B624" s="5"/>
      <c r="C624" s="5" t="s">
        <v>124</v>
      </c>
      <c r="D624" s="5" t="s">
        <v>46</v>
      </c>
      <c r="E624" s="23" t="s">
        <v>471</v>
      </c>
      <c r="F624" s="5" t="s">
        <v>134</v>
      </c>
      <c r="G624" s="6"/>
      <c r="H624" s="6"/>
    </row>
    <row r="625" spans="1:8" ht="31.5">
      <c r="A625" s="54" t="s">
        <v>47</v>
      </c>
      <c r="B625" s="5"/>
      <c r="C625" s="5" t="s">
        <v>124</v>
      </c>
      <c r="D625" s="5" t="s">
        <v>46</v>
      </c>
      <c r="E625" s="23" t="s">
        <v>451</v>
      </c>
      <c r="F625" s="23"/>
      <c r="G625" s="6">
        <f>SUM(G626+G630)</f>
        <v>110726.40000000001</v>
      </c>
      <c r="H625" s="6">
        <f>SUM(H626+H630)</f>
        <v>110726.40000000001</v>
      </c>
    </row>
    <row r="626" spans="1:8" ht="15.75">
      <c r="A626" s="54" t="s">
        <v>466</v>
      </c>
      <c r="B626" s="5"/>
      <c r="C626" s="5" t="s">
        <v>124</v>
      </c>
      <c r="D626" s="5" t="s">
        <v>46</v>
      </c>
      <c r="E626" s="23" t="s">
        <v>472</v>
      </c>
      <c r="F626" s="23"/>
      <c r="G626" s="6">
        <f>G627+G628+G629</f>
        <v>102692.20000000001</v>
      </c>
      <c r="H626" s="6">
        <f>H627+H628+H629</f>
        <v>102692.20000000001</v>
      </c>
    </row>
    <row r="627" spans="1:8" ht="63">
      <c r="A627" s="32" t="s">
        <v>53</v>
      </c>
      <c r="B627" s="5"/>
      <c r="C627" s="5" t="s">
        <v>124</v>
      </c>
      <c r="D627" s="5" t="s">
        <v>46</v>
      </c>
      <c r="E627" s="23" t="s">
        <v>472</v>
      </c>
      <c r="F627" s="5" t="s">
        <v>98</v>
      </c>
      <c r="G627" s="6">
        <v>42767.8</v>
      </c>
      <c r="H627" s="6">
        <v>42767.8</v>
      </c>
    </row>
    <row r="628" spans="1:8" ht="31.5">
      <c r="A628" s="54" t="s">
        <v>54</v>
      </c>
      <c r="B628" s="5"/>
      <c r="C628" s="5" t="s">
        <v>124</v>
      </c>
      <c r="D628" s="5" t="s">
        <v>46</v>
      </c>
      <c r="E628" s="23" t="s">
        <v>472</v>
      </c>
      <c r="F628" s="5" t="s">
        <v>100</v>
      </c>
      <c r="G628" s="6">
        <v>45501.9</v>
      </c>
      <c r="H628" s="6">
        <v>45501.9</v>
      </c>
    </row>
    <row r="629" spans="1:8" ht="15.75">
      <c r="A629" s="54" t="s">
        <v>24</v>
      </c>
      <c r="B629" s="5"/>
      <c r="C629" s="5" t="s">
        <v>124</v>
      </c>
      <c r="D629" s="5" t="s">
        <v>46</v>
      </c>
      <c r="E629" s="23" t="s">
        <v>472</v>
      </c>
      <c r="F629" s="5" t="s">
        <v>105</v>
      </c>
      <c r="G629" s="6">
        <v>14422.5</v>
      </c>
      <c r="H629" s="6">
        <v>14422.5</v>
      </c>
    </row>
    <row r="630" spans="1:8" ht="15.75">
      <c r="A630" s="54" t="s">
        <v>473</v>
      </c>
      <c r="B630" s="5"/>
      <c r="C630" s="5" t="s">
        <v>124</v>
      </c>
      <c r="D630" s="5" t="s">
        <v>46</v>
      </c>
      <c r="E630" s="24" t="s">
        <v>474</v>
      </c>
      <c r="F630" s="24"/>
      <c r="G630" s="6">
        <f>G631+G632+G633</f>
        <v>8034.200000000001</v>
      </c>
      <c r="H630" s="6">
        <f>H631+H632+H633</f>
        <v>8034.200000000001</v>
      </c>
    </row>
    <row r="631" spans="1:8" ht="63">
      <c r="A631" s="32" t="s">
        <v>53</v>
      </c>
      <c r="B631" s="5"/>
      <c r="C631" s="5" t="s">
        <v>124</v>
      </c>
      <c r="D631" s="5" t="s">
        <v>46</v>
      </c>
      <c r="E631" s="24" t="s">
        <v>474</v>
      </c>
      <c r="F631" s="24">
        <v>100</v>
      </c>
      <c r="G631" s="6">
        <v>3238.4</v>
      </c>
      <c r="H631" s="6">
        <v>3238.4</v>
      </c>
    </row>
    <row r="632" spans="1:8" ht="31.5">
      <c r="A632" s="30" t="s">
        <v>54</v>
      </c>
      <c r="B632" s="5"/>
      <c r="C632" s="5" t="s">
        <v>124</v>
      </c>
      <c r="D632" s="5" t="s">
        <v>46</v>
      </c>
      <c r="E632" s="24" t="s">
        <v>474</v>
      </c>
      <c r="F632" s="24">
        <v>200</v>
      </c>
      <c r="G632" s="6">
        <v>3578.3</v>
      </c>
      <c r="H632" s="6">
        <v>3578.3</v>
      </c>
    </row>
    <row r="633" spans="1:8" ht="15.75">
      <c r="A633" s="30" t="s">
        <v>24</v>
      </c>
      <c r="B633" s="5"/>
      <c r="C633" s="5" t="s">
        <v>124</v>
      </c>
      <c r="D633" s="5" t="s">
        <v>46</v>
      </c>
      <c r="E633" s="24" t="s">
        <v>474</v>
      </c>
      <c r="F633" s="24">
        <v>800</v>
      </c>
      <c r="G633" s="6">
        <v>1217.5</v>
      </c>
      <c r="H633" s="6">
        <v>1217.5</v>
      </c>
    </row>
    <row r="634" spans="1:8" ht="31.5">
      <c r="A634" s="54" t="s">
        <v>453</v>
      </c>
      <c r="B634" s="5"/>
      <c r="C634" s="5" t="s">
        <v>124</v>
      </c>
      <c r="D634" s="5" t="s">
        <v>46</v>
      </c>
      <c r="E634" s="23" t="s">
        <v>454</v>
      </c>
      <c r="F634" s="5"/>
      <c r="G634" s="6">
        <f>G635</f>
        <v>2789</v>
      </c>
      <c r="H634" s="6">
        <f>H635</f>
        <v>2789</v>
      </c>
    </row>
    <row r="635" spans="1:8" ht="15.75">
      <c r="A635" s="54" t="s">
        <v>37</v>
      </c>
      <c r="B635" s="5"/>
      <c r="C635" s="5" t="s">
        <v>124</v>
      </c>
      <c r="D635" s="5" t="s">
        <v>46</v>
      </c>
      <c r="E635" s="23" t="s">
        <v>455</v>
      </c>
      <c r="F635" s="5"/>
      <c r="G635" s="6">
        <f>SUM(G636:G637)</f>
        <v>2789</v>
      </c>
      <c r="H635" s="6">
        <f>SUM(H636:H637)</f>
        <v>2789</v>
      </c>
    </row>
    <row r="636" spans="1:8" ht="31.5">
      <c r="A636" s="54" t="s">
        <v>54</v>
      </c>
      <c r="B636" s="5"/>
      <c r="C636" s="5" t="s">
        <v>124</v>
      </c>
      <c r="D636" s="5" t="s">
        <v>46</v>
      </c>
      <c r="E636" s="23" t="s">
        <v>455</v>
      </c>
      <c r="F636" s="5" t="s">
        <v>100</v>
      </c>
      <c r="G636" s="6">
        <v>2699</v>
      </c>
      <c r="H636" s="6">
        <v>2699</v>
      </c>
    </row>
    <row r="637" spans="1:8" ht="31.5">
      <c r="A637" s="54" t="s">
        <v>74</v>
      </c>
      <c r="B637" s="5"/>
      <c r="C637" s="5" t="s">
        <v>124</v>
      </c>
      <c r="D637" s="5" t="s">
        <v>46</v>
      </c>
      <c r="E637" s="23" t="s">
        <v>455</v>
      </c>
      <c r="F637" s="5" t="s">
        <v>134</v>
      </c>
      <c r="G637" s="6">
        <v>90</v>
      </c>
      <c r="H637" s="6">
        <v>90</v>
      </c>
    </row>
    <row r="638" spans="1:8" ht="15.75">
      <c r="A638" s="54" t="s">
        <v>125</v>
      </c>
      <c r="B638" s="5"/>
      <c r="C638" s="5" t="s">
        <v>124</v>
      </c>
      <c r="D638" s="5" t="s">
        <v>56</v>
      </c>
      <c r="E638" s="5"/>
      <c r="F638" s="5"/>
      <c r="G638" s="6">
        <f>G639</f>
        <v>58075.1</v>
      </c>
      <c r="H638" s="6">
        <f>H639</f>
        <v>58075.1</v>
      </c>
    </row>
    <row r="639" spans="1:8" ht="31.5">
      <c r="A639" s="30" t="s">
        <v>433</v>
      </c>
      <c r="B639" s="5"/>
      <c r="C639" s="5" t="s">
        <v>124</v>
      </c>
      <c r="D639" s="5" t="s">
        <v>56</v>
      </c>
      <c r="E639" s="57" t="s">
        <v>434</v>
      </c>
      <c r="F639" s="5"/>
      <c r="G639" s="6">
        <f>G643+G640+G646</f>
        <v>58075.1</v>
      </c>
      <c r="H639" s="6">
        <f>H643+H640+H646</f>
        <v>58075.1</v>
      </c>
    </row>
    <row r="640" spans="1:8" ht="15.75">
      <c r="A640" s="30" t="s">
        <v>37</v>
      </c>
      <c r="B640" s="5"/>
      <c r="C640" s="5" t="s">
        <v>124</v>
      </c>
      <c r="D640" s="5" t="s">
        <v>56</v>
      </c>
      <c r="E640" s="48" t="s">
        <v>435</v>
      </c>
      <c r="F640" s="5"/>
      <c r="G640" s="6">
        <f>G641</f>
        <v>10</v>
      </c>
      <c r="H640" s="6">
        <f>H641</f>
        <v>10</v>
      </c>
    </row>
    <row r="641" spans="1:8" ht="15.75">
      <c r="A641" s="30" t="s">
        <v>475</v>
      </c>
      <c r="B641" s="5"/>
      <c r="C641" s="5" t="s">
        <v>124</v>
      </c>
      <c r="D641" s="5" t="s">
        <v>56</v>
      </c>
      <c r="E641" s="57" t="s">
        <v>617</v>
      </c>
      <c r="F641" s="5"/>
      <c r="G641" s="6">
        <f>G642</f>
        <v>10</v>
      </c>
      <c r="H641" s="6">
        <f>H642</f>
        <v>10</v>
      </c>
    </row>
    <row r="642" spans="1:8" ht="31.5">
      <c r="A642" s="30" t="s">
        <v>74</v>
      </c>
      <c r="B642" s="5"/>
      <c r="C642" s="5" t="s">
        <v>124</v>
      </c>
      <c r="D642" s="5" t="s">
        <v>56</v>
      </c>
      <c r="E642" s="57" t="s">
        <v>617</v>
      </c>
      <c r="F642" s="5" t="s">
        <v>134</v>
      </c>
      <c r="G642" s="6">
        <v>10</v>
      </c>
      <c r="H642" s="6">
        <v>10</v>
      </c>
    </row>
    <row r="643" spans="1:8" ht="47.25">
      <c r="A643" s="30" t="s">
        <v>28</v>
      </c>
      <c r="B643" s="5"/>
      <c r="C643" s="5" t="s">
        <v>124</v>
      </c>
      <c r="D643" s="5" t="s">
        <v>56</v>
      </c>
      <c r="E643" s="48" t="s">
        <v>440</v>
      </c>
      <c r="F643" s="5"/>
      <c r="G643" s="6">
        <f>SUM(G644)</f>
        <v>58055.1</v>
      </c>
      <c r="H643" s="6">
        <f>SUM(H644)</f>
        <v>58055.1</v>
      </c>
    </row>
    <row r="644" spans="1:8" ht="15.75">
      <c r="A644" s="30" t="s">
        <v>475</v>
      </c>
      <c r="B644" s="5"/>
      <c r="C644" s="5" t="s">
        <v>124</v>
      </c>
      <c r="D644" s="5" t="s">
        <v>56</v>
      </c>
      <c r="E644" s="48" t="s">
        <v>476</v>
      </c>
      <c r="F644" s="5"/>
      <c r="G644" s="6">
        <f>G645</f>
        <v>58055.1</v>
      </c>
      <c r="H644" s="6">
        <f>H645</f>
        <v>58055.1</v>
      </c>
    </row>
    <row r="645" spans="1:8" ht="31.5">
      <c r="A645" s="30" t="s">
        <v>74</v>
      </c>
      <c r="B645" s="5"/>
      <c r="C645" s="5" t="s">
        <v>124</v>
      </c>
      <c r="D645" s="5" t="s">
        <v>56</v>
      </c>
      <c r="E645" s="48" t="s">
        <v>476</v>
      </c>
      <c r="F645" s="5" t="s">
        <v>134</v>
      </c>
      <c r="G645" s="6">
        <v>58055.1</v>
      </c>
      <c r="H645" s="6">
        <v>58055.1</v>
      </c>
    </row>
    <row r="646" spans="1:8" ht="31.5">
      <c r="A646" s="30" t="s">
        <v>453</v>
      </c>
      <c r="B646" s="5"/>
      <c r="C646" s="5" t="s">
        <v>124</v>
      </c>
      <c r="D646" s="5" t="s">
        <v>56</v>
      </c>
      <c r="E646" s="57" t="s">
        <v>454</v>
      </c>
      <c r="F646" s="5"/>
      <c r="G646" s="6">
        <f>G647</f>
        <v>10</v>
      </c>
      <c r="H646" s="6">
        <f>H647</f>
        <v>10</v>
      </c>
    </row>
    <row r="647" spans="1:8" ht="15.75">
      <c r="A647" s="30" t="s">
        <v>37</v>
      </c>
      <c r="B647" s="5"/>
      <c r="C647" s="5" t="s">
        <v>124</v>
      </c>
      <c r="D647" s="5" t="s">
        <v>56</v>
      </c>
      <c r="E647" s="57" t="s">
        <v>455</v>
      </c>
      <c r="F647" s="5"/>
      <c r="G647" s="6">
        <f>SUM(G648)</f>
        <v>10</v>
      </c>
      <c r="H647" s="6">
        <f>SUM(H648)</f>
        <v>10</v>
      </c>
    </row>
    <row r="648" spans="1:8" ht="31.5">
      <c r="A648" s="30" t="s">
        <v>74</v>
      </c>
      <c r="B648" s="5"/>
      <c r="C648" s="5" t="s">
        <v>124</v>
      </c>
      <c r="D648" s="5" t="s">
        <v>56</v>
      </c>
      <c r="E648" s="57" t="s">
        <v>455</v>
      </c>
      <c r="F648" s="5" t="s">
        <v>134</v>
      </c>
      <c r="G648" s="6">
        <v>10</v>
      </c>
      <c r="H648" s="6">
        <v>10</v>
      </c>
    </row>
    <row r="649" spans="1:8" ht="15.75">
      <c r="A649" s="54" t="s">
        <v>477</v>
      </c>
      <c r="B649" s="5"/>
      <c r="C649" s="5" t="s">
        <v>124</v>
      </c>
      <c r="D649" s="5" t="s">
        <v>124</v>
      </c>
      <c r="E649" s="5"/>
      <c r="F649" s="5"/>
      <c r="G649" s="6">
        <f>SUM(G650+G653+G656)</f>
        <v>9243.4</v>
      </c>
      <c r="H649" s="6">
        <f>SUM(H650+H653+H656)</f>
        <v>9243.4</v>
      </c>
    </row>
    <row r="650" spans="1:8" ht="31.5">
      <c r="A650" s="30" t="s">
        <v>478</v>
      </c>
      <c r="B650" s="38"/>
      <c r="C650" s="38" t="s">
        <v>124</v>
      </c>
      <c r="D650" s="38" t="s">
        <v>124</v>
      </c>
      <c r="E650" s="38" t="s">
        <v>263</v>
      </c>
      <c r="F650" s="38"/>
      <c r="G650" s="33">
        <f>G651</f>
        <v>78</v>
      </c>
      <c r="H650" s="33">
        <f>H651</f>
        <v>78</v>
      </c>
    </row>
    <row r="651" spans="1:8" ht="15.75">
      <c r="A651" s="54" t="s">
        <v>37</v>
      </c>
      <c r="B651" s="38"/>
      <c r="C651" s="38" t="s">
        <v>124</v>
      </c>
      <c r="D651" s="38" t="s">
        <v>124</v>
      </c>
      <c r="E651" s="38" t="s">
        <v>479</v>
      </c>
      <c r="F651" s="38"/>
      <c r="G651" s="33">
        <f>SUM(G652)</f>
        <v>78</v>
      </c>
      <c r="H651" s="33">
        <f>SUM(H652)</f>
        <v>78</v>
      </c>
    </row>
    <row r="652" spans="1:8" ht="31.5">
      <c r="A652" s="54" t="s">
        <v>54</v>
      </c>
      <c r="B652" s="38"/>
      <c r="C652" s="38" t="s">
        <v>124</v>
      </c>
      <c r="D652" s="38" t="s">
        <v>124</v>
      </c>
      <c r="E652" s="38" t="s">
        <v>479</v>
      </c>
      <c r="F652" s="38" t="s">
        <v>100</v>
      </c>
      <c r="G652" s="33">
        <v>78</v>
      </c>
      <c r="H652" s="33">
        <v>78</v>
      </c>
    </row>
    <row r="653" spans="1:8" ht="47.25">
      <c r="A653" s="30" t="s">
        <v>481</v>
      </c>
      <c r="B653" s="38"/>
      <c r="C653" s="38" t="s">
        <v>124</v>
      </c>
      <c r="D653" s="38" t="s">
        <v>124</v>
      </c>
      <c r="E653" s="38" t="s">
        <v>482</v>
      </c>
      <c r="F653" s="38"/>
      <c r="G653" s="33">
        <f>G654</f>
        <v>78.5</v>
      </c>
      <c r="H653" s="33">
        <f>H654</f>
        <v>78.5</v>
      </c>
    </row>
    <row r="654" spans="1:8" ht="15.75">
      <c r="A654" s="54" t="s">
        <v>37</v>
      </c>
      <c r="B654" s="38"/>
      <c r="C654" s="38" t="s">
        <v>124</v>
      </c>
      <c r="D654" s="38" t="s">
        <v>124</v>
      </c>
      <c r="E654" s="38" t="s">
        <v>483</v>
      </c>
      <c r="F654" s="38"/>
      <c r="G654" s="33">
        <f>SUM(G655)</f>
        <v>78.5</v>
      </c>
      <c r="H654" s="33">
        <f>SUM(H655)</f>
        <v>78.5</v>
      </c>
    </row>
    <row r="655" spans="1:8" ht="31.5">
      <c r="A655" s="54" t="s">
        <v>54</v>
      </c>
      <c r="B655" s="38"/>
      <c r="C655" s="38" t="s">
        <v>124</v>
      </c>
      <c r="D655" s="38" t="s">
        <v>124</v>
      </c>
      <c r="E655" s="38" t="s">
        <v>483</v>
      </c>
      <c r="F655" s="38" t="s">
        <v>100</v>
      </c>
      <c r="G655" s="33">
        <v>78.5</v>
      </c>
      <c r="H655" s="33">
        <v>78.5</v>
      </c>
    </row>
    <row r="656" spans="1:8" ht="31.5">
      <c r="A656" s="30" t="s">
        <v>433</v>
      </c>
      <c r="B656" s="38"/>
      <c r="C656" s="38" t="s">
        <v>124</v>
      </c>
      <c r="D656" s="38" t="s">
        <v>124</v>
      </c>
      <c r="E656" s="23" t="s">
        <v>434</v>
      </c>
      <c r="F656" s="38"/>
      <c r="G656" s="33">
        <f>G657+G662</f>
        <v>9086.9</v>
      </c>
      <c r="H656" s="33">
        <f>H657+H662</f>
        <v>9086.9</v>
      </c>
    </row>
    <row r="657" spans="1:8" ht="15.75">
      <c r="A657" s="54" t="s">
        <v>37</v>
      </c>
      <c r="B657" s="38"/>
      <c r="C657" s="38" t="s">
        <v>124</v>
      </c>
      <c r="D657" s="38" t="s">
        <v>124</v>
      </c>
      <c r="E657" s="23" t="s">
        <v>435</v>
      </c>
      <c r="F657" s="38"/>
      <c r="G657" s="33">
        <f>SUM(G658+G660)</f>
        <v>6000</v>
      </c>
      <c r="H657" s="33">
        <f>SUM(H658+H660)</f>
        <v>6000</v>
      </c>
    </row>
    <row r="658" spans="1:8" ht="15.75">
      <c r="A658" s="58" t="s">
        <v>485</v>
      </c>
      <c r="B658" s="5"/>
      <c r="C658" s="5" t="s">
        <v>124</v>
      </c>
      <c r="D658" s="5" t="s">
        <v>124</v>
      </c>
      <c r="E658" s="5" t="s">
        <v>486</v>
      </c>
      <c r="F658" s="38"/>
      <c r="G658" s="33">
        <f>G659</f>
        <v>3043.8</v>
      </c>
      <c r="H658" s="33">
        <f>H659</f>
        <v>3043.8</v>
      </c>
    </row>
    <row r="659" spans="1:8" ht="31.5">
      <c r="A659" s="54" t="s">
        <v>54</v>
      </c>
      <c r="B659" s="38"/>
      <c r="C659" s="38" t="s">
        <v>124</v>
      </c>
      <c r="D659" s="38" t="s">
        <v>124</v>
      </c>
      <c r="E659" s="24" t="s">
        <v>486</v>
      </c>
      <c r="F659" s="38" t="s">
        <v>100</v>
      </c>
      <c r="G659" s="33">
        <v>3043.8</v>
      </c>
      <c r="H659" s="33">
        <v>3043.8</v>
      </c>
    </row>
    <row r="660" spans="1:8" ht="47.25">
      <c r="A660" s="37" t="s">
        <v>487</v>
      </c>
      <c r="B660" s="38"/>
      <c r="C660" s="38" t="s">
        <v>488</v>
      </c>
      <c r="D660" s="38" t="s">
        <v>124</v>
      </c>
      <c r="E660" s="23" t="s">
        <v>489</v>
      </c>
      <c r="F660" s="38"/>
      <c r="G660" s="33">
        <f>G661</f>
        <v>2956.2</v>
      </c>
      <c r="H660" s="33">
        <f>H661</f>
        <v>2956.2</v>
      </c>
    </row>
    <row r="661" spans="1:8" ht="31.5">
      <c r="A661" s="54" t="s">
        <v>54</v>
      </c>
      <c r="B661" s="38"/>
      <c r="C661" s="38" t="s">
        <v>488</v>
      </c>
      <c r="D661" s="38" t="s">
        <v>124</v>
      </c>
      <c r="E661" s="23" t="s">
        <v>489</v>
      </c>
      <c r="F661" s="38" t="s">
        <v>100</v>
      </c>
      <c r="G661" s="33">
        <v>2956.2</v>
      </c>
      <c r="H661" s="33">
        <v>2956.2</v>
      </c>
    </row>
    <row r="662" spans="1:8" ht="31.5">
      <c r="A662" s="30" t="s">
        <v>490</v>
      </c>
      <c r="B662" s="5"/>
      <c r="C662" s="5" t="s">
        <v>124</v>
      </c>
      <c r="D662" s="5" t="s">
        <v>124</v>
      </c>
      <c r="E662" s="5" t="s">
        <v>491</v>
      </c>
      <c r="F662" s="5"/>
      <c r="G662" s="6">
        <f>G663+G668</f>
        <v>3086.9</v>
      </c>
      <c r="H662" s="6">
        <f>H663+H668</f>
        <v>3086.9</v>
      </c>
    </row>
    <row r="663" spans="1:8" ht="15.75">
      <c r="A663" s="54" t="s">
        <v>37</v>
      </c>
      <c r="B663" s="5"/>
      <c r="C663" s="5" t="s">
        <v>124</v>
      </c>
      <c r="D663" s="5" t="s">
        <v>124</v>
      </c>
      <c r="E663" s="5" t="s">
        <v>492</v>
      </c>
      <c r="F663" s="5"/>
      <c r="G663" s="6">
        <f>G664+G666</f>
        <v>1100</v>
      </c>
      <c r="H663" s="6">
        <f>H664+H666</f>
        <v>1100</v>
      </c>
    </row>
    <row r="664" spans="1:8" ht="31.5">
      <c r="A664" s="30" t="s">
        <v>493</v>
      </c>
      <c r="B664" s="23"/>
      <c r="C664" s="5" t="s">
        <v>124</v>
      </c>
      <c r="D664" s="5" t="s">
        <v>124</v>
      </c>
      <c r="E664" s="5" t="s">
        <v>494</v>
      </c>
      <c r="F664" s="5"/>
      <c r="G664" s="6">
        <f>G665</f>
        <v>800</v>
      </c>
      <c r="H664" s="6">
        <f>H665</f>
        <v>800</v>
      </c>
    </row>
    <row r="665" spans="1:8" ht="31.5">
      <c r="A665" s="54" t="s">
        <v>54</v>
      </c>
      <c r="B665" s="23"/>
      <c r="C665" s="5" t="s">
        <v>124</v>
      </c>
      <c r="D665" s="5" t="s">
        <v>124</v>
      </c>
      <c r="E665" s="5" t="s">
        <v>494</v>
      </c>
      <c r="F665" s="5" t="s">
        <v>100</v>
      </c>
      <c r="G665" s="6">
        <v>800</v>
      </c>
      <c r="H665" s="6">
        <v>800</v>
      </c>
    </row>
    <row r="666" spans="1:8" ht="63">
      <c r="A666" s="37" t="s">
        <v>495</v>
      </c>
      <c r="B666" s="5"/>
      <c r="C666" s="5" t="s">
        <v>124</v>
      </c>
      <c r="D666" s="5" t="s">
        <v>124</v>
      </c>
      <c r="E666" s="24" t="s">
        <v>496</v>
      </c>
      <c r="F666" s="5"/>
      <c r="G666" s="6">
        <v>300</v>
      </c>
      <c r="H666" s="6">
        <v>300</v>
      </c>
    </row>
    <row r="667" spans="1:8" ht="31.5">
      <c r="A667" s="54" t="s">
        <v>54</v>
      </c>
      <c r="B667" s="5"/>
      <c r="C667" s="5" t="s">
        <v>124</v>
      </c>
      <c r="D667" s="5" t="s">
        <v>124</v>
      </c>
      <c r="E667" s="24" t="s">
        <v>496</v>
      </c>
      <c r="F667" s="5" t="s">
        <v>100</v>
      </c>
      <c r="G667" s="6">
        <v>300</v>
      </c>
      <c r="H667" s="6">
        <v>300</v>
      </c>
    </row>
    <row r="668" spans="1:8" ht="31.5">
      <c r="A668" s="54" t="s">
        <v>47</v>
      </c>
      <c r="B668" s="5"/>
      <c r="C668" s="5" t="s">
        <v>124</v>
      </c>
      <c r="D668" s="5" t="s">
        <v>124</v>
      </c>
      <c r="E668" s="23" t="s">
        <v>497</v>
      </c>
      <c r="F668" s="5"/>
      <c r="G668" s="6">
        <f>SUM(G669)</f>
        <v>1986.9</v>
      </c>
      <c r="H668" s="6">
        <f>SUM(H669)</f>
        <v>1986.9</v>
      </c>
    </row>
    <row r="669" spans="1:8" ht="31.5">
      <c r="A669" s="50" t="s">
        <v>498</v>
      </c>
      <c r="B669" s="5"/>
      <c r="C669" s="5" t="s">
        <v>124</v>
      </c>
      <c r="D669" s="5" t="s">
        <v>124</v>
      </c>
      <c r="E669" s="23" t="s">
        <v>499</v>
      </c>
      <c r="F669" s="5"/>
      <c r="G669" s="6">
        <f>G670+G671+G672</f>
        <v>1986.9</v>
      </c>
      <c r="H669" s="6">
        <f>H670+H671+H672</f>
        <v>1986.9</v>
      </c>
    </row>
    <row r="670" spans="1:8" ht="63">
      <c r="A670" s="32" t="s">
        <v>53</v>
      </c>
      <c r="B670" s="5"/>
      <c r="C670" s="5" t="s">
        <v>124</v>
      </c>
      <c r="D670" s="5" t="s">
        <v>124</v>
      </c>
      <c r="E670" s="23" t="s">
        <v>499</v>
      </c>
      <c r="F670" s="5" t="s">
        <v>98</v>
      </c>
      <c r="G670" s="6">
        <f>1382.5+417.5</f>
        <v>1800</v>
      </c>
      <c r="H670" s="6">
        <f>1382.5+417.5</f>
        <v>1800</v>
      </c>
    </row>
    <row r="671" spans="1:8" ht="31.5">
      <c r="A671" s="54" t="s">
        <v>54</v>
      </c>
      <c r="B671" s="5"/>
      <c r="C671" s="5" t="s">
        <v>124</v>
      </c>
      <c r="D671" s="5" t="s">
        <v>124</v>
      </c>
      <c r="E671" s="23" t="s">
        <v>499</v>
      </c>
      <c r="F671" s="5" t="s">
        <v>100</v>
      </c>
      <c r="G671" s="6">
        <f>1986.9-G670-G672</f>
        <v>183.7000000000001</v>
      </c>
      <c r="H671" s="6">
        <f>1986.9-H670-H672</f>
        <v>183.7000000000001</v>
      </c>
    </row>
    <row r="672" spans="1:8" ht="15.75">
      <c r="A672" s="54" t="s">
        <v>24</v>
      </c>
      <c r="B672" s="5"/>
      <c r="C672" s="5" t="s">
        <v>124</v>
      </c>
      <c r="D672" s="5" t="s">
        <v>124</v>
      </c>
      <c r="E672" s="23" t="s">
        <v>499</v>
      </c>
      <c r="F672" s="5" t="s">
        <v>105</v>
      </c>
      <c r="G672" s="6">
        <v>3.2</v>
      </c>
      <c r="H672" s="6">
        <v>3.2</v>
      </c>
    </row>
    <row r="673" spans="1:8" ht="15.75">
      <c r="A673" s="30" t="s">
        <v>201</v>
      </c>
      <c r="B673" s="23"/>
      <c r="C673" s="5" t="s">
        <v>124</v>
      </c>
      <c r="D673" s="5" t="s">
        <v>193</v>
      </c>
      <c r="E673" s="23"/>
      <c r="F673" s="23"/>
      <c r="G673" s="33">
        <f>G679+G674</f>
        <v>45601.9</v>
      </c>
      <c r="H673" s="33">
        <f>H679+H674</f>
        <v>45601.9</v>
      </c>
    </row>
    <row r="674" spans="1:8" ht="31.5">
      <c r="A674" s="37" t="s">
        <v>636</v>
      </c>
      <c r="B674" s="5"/>
      <c r="C674" s="5" t="s">
        <v>124</v>
      </c>
      <c r="D674" s="5" t="s">
        <v>193</v>
      </c>
      <c r="E674" s="55" t="s">
        <v>233</v>
      </c>
      <c r="F674" s="41"/>
      <c r="G674" s="33">
        <f>G675</f>
        <v>3936.6</v>
      </c>
      <c r="H674" s="33">
        <f>H675</f>
        <v>3936.6</v>
      </c>
    </row>
    <row r="675" spans="1:8" ht="94.5">
      <c r="A675" s="30" t="s">
        <v>618</v>
      </c>
      <c r="B675" s="5"/>
      <c r="C675" s="5" t="s">
        <v>124</v>
      </c>
      <c r="D675" s="5" t="s">
        <v>193</v>
      </c>
      <c r="E675" s="48" t="s">
        <v>235</v>
      </c>
      <c r="F675" s="5"/>
      <c r="G675" s="33">
        <f>G676</f>
        <v>3936.6</v>
      </c>
      <c r="H675" s="33">
        <f>H676</f>
        <v>3936.6</v>
      </c>
    </row>
    <row r="676" spans="1:8" ht="63">
      <c r="A676" s="30" t="s">
        <v>619</v>
      </c>
      <c r="B676" s="5"/>
      <c r="C676" s="5" t="s">
        <v>124</v>
      </c>
      <c r="D676" s="5" t="s">
        <v>193</v>
      </c>
      <c r="E676" s="48" t="s">
        <v>620</v>
      </c>
      <c r="F676" s="5"/>
      <c r="G676" s="33">
        <f>G677+G678</f>
        <v>3936.6</v>
      </c>
      <c r="H676" s="33">
        <f>H677+H678</f>
        <v>3936.6</v>
      </c>
    </row>
    <row r="677" spans="1:8" ht="63">
      <c r="A677" s="30" t="s">
        <v>53</v>
      </c>
      <c r="B677" s="5"/>
      <c r="C677" s="5" t="s">
        <v>124</v>
      </c>
      <c r="D677" s="5" t="s">
        <v>193</v>
      </c>
      <c r="E677" s="48" t="s">
        <v>620</v>
      </c>
      <c r="F677" s="5" t="s">
        <v>98</v>
      </c>
      <c r="G677" s="33">
        <v>3300</v>
      </c>
      <c r="H677" s="33">
        <v>3300</v>
      </c>
    </row>
    <row r="678" spans="1:8" ht="31.5">
      <c r="A678" s="30" t="s">
        <v>54</v>
      </c>
      <c r="B678" s="5"/>
      <c r="C678" s="5" t="s">
        <v>124</v>
      </c>
      <c r="D678" s="5" t="s">
        <v>193</v>
      </c>
      <c r="E678" s="48" t="s">
        <v>620</v>
      </c>
      <c r="F678" s="5" t="s">
        <v>100</v>
      </c>
      <c r="G678" s="33">
        <v>636.6</v>
      </c>
      <c r="H678" s="33">
        <v>636.6</v>
      </c>
    </row>
    <row r="679" spans="1:8" ht="31.5">
      <c r="A679" s="30" t="s">
        <v>433</v>
      </c>
      <c r="B679" s="38"/>
      <c r="C679" s="38" t="s">
        <v>124</v>
      </c>
      <c r="D679" s="38" t="s">
        <v>193</v>
      </c>
      <c r="E679" s="23" t="s">
        <v>434</v>
      </c>
      <c r="F679" s="23"/>
      <c r="G679" s="33">
        <f>SUM(G680+G685)</f>
        <v>41665.3</v>
      </c>
      <c r="H679" s="33">
        <f>SUM(H680+H685)</f>
        <v>41665.3</v>
      </c>
    </row>
    <row r="680" spans="1:8" ht="15.75">
      <c r="A680" s="30" t="s">
        <v>37</v>
      </c>
      <c r="B680" s="5"/>
      <c r="C680" s="5" t="s">
        <v>124</v>
      </c>
      <c r="D680" s="5" t="s">
        <v>193</v>
      </c>
      <c r="E680" s="48" t="s">
        <v>435</v>
      </c>
      <c r="F680" s="5"/>
      <c r="G680" s="6">
        <f>SUM(G681+G683)</f>
        <v>30</v>
      </c>
      <c r="H680" s="6">
        <f>SUM(H681+H683)</f>
        <v>30</v>
      </c>
    </row>
    <row r="681" spans="1:8" ht="15.75">
      <c r="A681" s="30" t="s">
        <v>622</v>
      </c>
      <c r="B681" s="5"/>
      <c r="C681" s="5" t="s">
        <v>124</v>
      </c>
      <c r="D681" s="5" t="s">
        <v>193</v>
      </c>
      <c r="E681" s="48" t="s">
        <v>638</v>
      </c>
      <c r="F681" s="5"/>
      <c r="G681" s="6">
        <f>G682</f>
        <v>10</v>
      </c>
      <c r="H681" s="6">
        <f>H682</f>
        <v>10</v>
      </c>
    </row>
    <row r="682" spans="1:8" ht="31.5">
      <c r="A682" s="30" t="s">
        <v>54</v>
      </c>
      <c r="B682" s="5"/>
      <c r="C682" s="5" t="s">
        <v>124</v>
      </c>
      <c r="D682" s="5" t="s">
        <v>193</v>
      </c>
      <c r="E682" s="48" t="s">
        <v>638</v>
      </c>
      <c r="F682" s="5" t="s">
        <v>100</v>
      </c>
      <c r="G682" s="6">
        <v>10</v>
      </c>
      <c r="H682" s="6">
        <v>10</v>
      </c>
    </row>
    <row r="683" spans="1:8" ht="63">
      <c r="A683" s="30" t="s">
        <v>462</v>
      </c>
      <c r="B683" s="5"/>
      <c r="C683" s="5" t="s">
        <v>124</v>
      </c>
      <c r="D683" s="5" t="s">
        <v>193</v>
      </c>
      <c r="E683" s="48" t="s">
        <v>463</v>
      </c>
      <c r="F683" s="24"/>
      <c r="G683" s="6">
        <f>G684</f>
        <v>20</v>
      </c>
      <c r="H683" s="6">
        <f>H684</f>
        <v>20</v>
      </c>
    </row>
    <row r="684" spans="1:8" ht="31.5">
      <c r="A684" s="30" t="s">
        <v>54</v>
      </c>
      <c r="B684" s="5"/>
      <c r="C684" s="5" t="s">
        <v>124</v>
      </c>
      <c r="D684" s="5" t="s">
        <v>193</v>
      </c>
      <c r="E684" s="48" t="s">
        <v>463</v>
      </c>
      <c r="F684" s="24">
        <v>200</v>
      </c>
      <c r="G684" s="6">
        <v>20</v>
      </c>
      <c r="H684" s="6">
        <v>20</v>
      </c>
    </row>
    <row r="685" spans="1:8" ht="31.5">
      <c r="A685" s="30" t="s">
        <v>500</v>
      </c>
      <c r="B685" s="5"/>
      <c r="C685" s="5" t="s">
        <v>124</v>
      </c>
      <c r="D685" s="5" t="s">
        <v>193</v>
      </c>
      <c r="E685" s="57" t="s">
        <v>501</v>
      </c>
      <c r="F685" s="5"/>
      <c r="G685" s="6">
        <f>SUM(G686)</f>
        <v>41635.3</v>
      </c>
      <c r="H685" s="6">
        <f>SUM(H686)</f>
        <v>41635.3</v>
      </c>
    </row>
    <row r="686" spans="1:8" ht="31.5">
      <c r="A686" s="54" t="s">
        <v>47</v>
      </c>
      <c r="B686" s="5"/>
      <c r="C686" s="5" t="s">
        <v>124</v>
      </c>
      <c r="D686" s="5" t="s">
        <v>193</v>
      </c>
      <c r="E686" s="24" t="s">
        <v>502</v>
      </c>
      <c r="F686" s="5"/>
      <c r="G686" s="6">
        <f>SUM(G687)</f>
        <v>41635.3</v>
      </c>
      <c r="H686" s="6">
        <f>SUM(H687)</f>
        <v>41635.3</v>
      </c>
    </row>
    <row r="687" spans="1:8" ht="15.75">
      <c r="A687" s="58" t="s">
        <v>511</v>
      </c>
      <c r="B687" s="5"/>
      <c r="C687" s="5" t="s">
        <v>124</v>
      </c>
      <c r="D687" s="5" t="s">
        <v>193</v>
      </c>
      <c r="E687" s="24" t="s">
        <v>503</v>
      </c>
      <c r="F687" s="5"/>
      <c r="G687" s="6">
        <f>G688+G689+G690</f>
        <v>41635.3</v>
      </c>
      <c r="H687" s="6">
        <f>H688+H689+H690</f>
        <v>41635.3</v>
      </c>
    </row>
    <row r="688" spans="1:8" ht="63">
      <c r="A688" s="32" t="s">
        <v>53</v>
      </c>
      <c r="B688" s="5"/>
      <c r="C688" s="5" t="s">
        <v>124</v>
      </c>
      <c r="D688" s="5" t="s">
        <v>193</v>
      </c>
      <c r="E688" s="24" t="s">
        <v>503</v>
      </c>
      <c r="F688" s="5" t="s">
        <v>98</v>
      </c>
      <c r="G688" s="6">
        <v>35245.3</v>
      </c>
      <c r="H688" s="6">
        <v>35245.3</v>
      </c>
    </row>
    <row r="689" spans="1:8" ht="31.5">
      <c r="A689" s="54" t="s">
        <v>54</v>
      </c>
      <c r="B689" s="5"/>
      <c r="C689" s="5" t="s">
        <v>124</v>
      </c>
      <c r="D689" s="5" t="s">
        <v>193</v>
      </c>
      <c r="E689" s="24" t="s">
        <v>503</v>
      </c>
      <c r="F689" s="5" t="s">
        <v>100</v>
      </c>
      <c r="G689" s="6">
        <v>5998.8</v>
      </c>
      <c r="H689" s="6">
        <v>5998.8</v>
      </c>
    </row>
    <row r="690" spans="1:8" ht="15.75">
      <c r="A690" s="54" t="s">
        <v>24</v>
      </c>
      <c r="B690" s="5"/>
      <c r="C690" s="5" t="s">
        <v>124</v>
      </c>
      <c r="D690" s="5" t="s">
        <v>193</v>
      </c>
      <c r="E690" s="24" t="s">
        <v>503</v>
      </c>
      <c r="F690" s="5" t="s">
        <v>105</v>
      </c>
      <c r="G690" s="6">
        <v>391.2</v>
      </c>
      <c r="H690" s="6">
        <v>391.2</v>
      </c>
    </row>
    <row r="691" spans="1:8" ht="15.75">
      <c r="A691" s="30" t="s">
        <v>32</v>
      </c>
      <c r="B691" s="38"/>
      <c r="C691" s="38" t="s">
        <v>33</v>
      </c>
      <c r="D691" s="38" t="s">
        <v>34</v>
      </c>
      <c r="E691" s="23"/>
      <c r="F691" s="23"/>
      <c r="G691" s="33">
        <f>SUM(G692+G699)</f>
        <v>45327.3</v>
      </c>
      <c r="H691" s="33">
        <f>SUM(H692+H699)</f>
        <v>45327.3</v>
      </c>
    </row>
    <row r="692" spans="1:8" ht="15.75" hidden="1">
      <c r="A692" s="37" t="s">
        <v>55</v>
      </c>
      <c r="B692" s="5"/>
      <c r="C692" s="5" t="s">
        <v>33</v>
      </c>
      <c r="D692" s="5" t="s">
        <v>56</v>
      </c>
      <c r="E692" s="48"/>
      <c r="F692" s="5"/>
      <c r="G692" s="6">
        <f aca="true" t="shared" si="32" ref="G692:H695">G693</f>
        <v>0</v>
      </c>
      <c r="H692" s="6">
        <f t="shared" si="32"/>
        <v>0</v>
      </c>
    </row>
    <row r="693" spans="1:8" ht="47.25" hidden="1">
      <c r="A693" s="54" t="s">
        <v>540</v>
      </c>
      <c r="B693" s="38"/>
      <c r="C693" s="38" t="s">
        <v>33</v>
      </c>
      <c r="D693" s="38" t="s">
        <v>56</v>
      </c>
      <c r="E693" s="57" t="s">
        <v>526</v>
      </c>
      <c r="F693" s="5"/>
      <c r="G693" s="6">
        <f t="shared" si="32"/>
        <v>0</v>
      </c>
      <c r="H693" s="6">
        <f t="shared" si="32"/>
        <v>0</v>
      </c>
    </row>
    <row r="694" spans="1:8" ht="31.5" hidden="1">
      <c r="A694" s="30" t="s">
        <v>549</v>
      </c>
      <c r="B694" s="38"/>
      <c r="C694" s="38" t="s">
        <v>33</v>
      </c>
      <c r="D694" s="38" t="s">
        <v>56</v>
      </c>
      <c r="E694" s="57" t="s">
        <v>550</v>
      </c>
      <c r="F694" s="5"/>
      <c r="G694" s="6">
        <f t="shared" si="32"/>
        <v>0</v>
      </c>
      <c r="H694" s="6">
        <f t="shared" si="32"/>
        <v>0</v>
      </c>
    </row>
    <row r="695" spans="1:8" ht="94.5" hidden="1">
      <c r="A695" s="30" t="s">
        <v>306</v>
      </c>
      <c r="B695" s="38"/>
      <c r="C695" s="38" t="s">
        <v>33</v>
      </c>
      <c r="D695" s="38" t="s">
        <v>56</v>
      </c>
      <c r="E695" s="38" t="s">
        <v>551</v>
      </c>
      <c r="F695" s="5"/>
      <c r="G695" s="6">
        <f t="shared" si="32"/>
        <v>0</v>
      </c>
      <c r="H695" s="6">
        <f t="shared" si="32"/>
        <v>0</v>
      </c>
    </row>
    <row r="696" spans="1:8" ht="47.25" hidden="1">
      <c r="A696" s="37" t="s">
        <v>624</v>
      </c>
      <c r="B696" s="38"/>
      <c r="C696" s="38" t="s">
        <v>33</v>
      </c>
      <c r="D696" s="38" t="s">
        <v>56</v>
      </c>
      <c r="E696" s="57" t="s">
        <v>575</v>
      </c>
      <c r="F696" s="5"/>
      <c r="G696" s="6">
        <f>G697+G698</f>
        <v>0</v>
      </c>
      <c r="H696" s="6">
        <f>H697+H698</f>
        <v>0</v>
      </c>
    </row>
    <row r="697" spans="1:8" ht="15.75" hidden="1">
      <c r="A697" s="37" t="s">
        <v>44</v>
      </c>
      <c r="B697" s="38"/>
      <c r="C697" s="38" t="s">
        <v>33</v>
      </c>
      <c r="D697" s="38" t="s">
        <v>56</v>
      </c>
      <c r="E697" s="57" t="s">
        <v>575</v>
      </c>
      <c r="F697" s="38" t="s">
        <v>108</v>
      </c>
      <c r="G697" s="6"/>
      <c r="H697" s="6"/>
    </row>
    <row r="698" spans="1:8" ht="31.5" hidden="1">
      <c r="A698" s="37" t="s">
        <v>133</v>
      </c>
      <c r="B698" s="5"/>
      <c r="C698" s="38" t="s">
        <v>33</v>
      </c>
      <c r="D698" s="38" t="s">
        <v>56</v>
      </c>
      <c r="E698" s="57" t="s">
        <v>575</v>
      </c>
      <c r="F698" s="5" t="s">
        <v>134</v>
      </c>
      <c r="G698" s="6"/>
      <c r="H698" s="6"/>
    </row>
    <row r="699" spans="1:8" ht="15.75">
      <c r="A699" s="30" t="s">
        <v>202</v>
      </c>
      <c r="B699" s="23"/>
      <c r="C699" s="5" t="s">
        <v>33</v>
      </c>
      <c r="D699" s="5" t="s">
        <v>15</v>
      </c>
      <c r="E699" s="57"/>
      <c r="F699" s="23"/>
      <c r="G699" s="33">
        <f>SUM(G700+G704+G708)</f>
        <v>45327.3</v>
      </c>
      <c r="H699" s="33">
        <f>SUM(H700+H704+H708)</f>
        <v>45327.3</v>
      </c>
    </row>
    <row r="700" spans="1:8" ht="31.5">
      <c r="A700" s="37" t="s">
        <v>636</v>
      </c>
      <c r="B700" s="5"/>
      <c r="C700" s="5" t="s">
        <v>33</v>
      </c>
      <c r="D700" s="5" t="s">
        <v>15</v>
      </c>
      <c r="E700" s="56" t="s">
        <v>233</v>
      </c>
      <c r="F700" s="5"/>
      <c r="G700" s="33">
        <f aca="true" t="shared" si="33" ref="G700:H702">G701</f>
        <v>10524.4</v>
      </c>
      <c r="H700" s="33">
        <f t="shared" si="33"/>
        <v>10524.4</v>
      </c>
    </row>
    <row r="701" spans="1:8" ht="94.5">
      <c r="A701" s="30" t="s">
        <v>618</v>
      </c>
      <c r="B701" s="5"/>
      <c r="C701" s="5" t="s">
        <v>33</v>
      </c>
      <c r="D701" s="5" t="s">
        <v>15</v>
      </c>
      <c r="E701" s="56" t="s">
        <v>235</v>
      </c>
      <c r="F701" s="23"/>
      <c r="G701" s="33">
        <f t="shared" si="33"/>
        <v>10524.4</v>
      </c>
      <c r="H701" s="33">
        <f t="shared" si="33"/>
        <v>10524.4</v>
      </c>
    </row>
    <row r="702" spans="1:8" ht="47.25">
      <c r="A702" s="30" t="s">
        <v>625</v>
      </c>
      <c r="B702" s="5"/>
      <c r="C702" s="5" t="s">
        <v>33</v>
      </c>
      <c r="D702" s="5" t="s">
        <v>15</v>
      </c>
      <c r="E702" s="56" t="s">
        <v>626</v>
      </c>
      <c r="F702" s="5"/>
      <c r="G702" s="33">
        <f t="shared" si="33"/>
        <v>10524.4</v>
      </c>
      <c r="H702" s="33">
        <f t="shared" si="33"/>
        <v>10524.4</v>
      </c>
    </row>
    <row r="703" spans="1:8" ht="15.75">
      <c r="A703" s="30" t="s">
        <v>44</v>
      </c>
      <c r="B703" s="5"/>
      <c r="C703" s="5" t="s">
        <v>33</v>
      </c>
      <c r="D703" s="5" t="s">
        <v>15</v>
      </c>
      <c r="E703" s="56" t="s">
        <v>626</v>
      </c>
      <c r="F703" s="5" t="s">
        <v>108</v>
      </c>
      <c r="G703" s="33">
        <v>10524.4</v>
      </c>
      <c r="H703" s="33">
        <v>10524.4</v>
      </c>
    </row>
    <row r="704" spans="1:8" ht="47.25">
      <c r="A704" s="30" t="s">
        <v>602</v>
      </c>
      <c r="B704" s="5"/>
      <c r="C704" s="5" t="s">
        <v>33</v>
      </c>
      <c r="D704" s="5" t="s">
        <v>15</v>
      </c>
      <c r="E704" s="55" t="s">
        <v>603</v>
      </c>
      <c r="F704" s="5"/>
      <c r="G704" s="33">
        <f aca="true" t="shared" si="34" ref="G704:H706">G705</f>
        <v>31802.9</v>
      </c>
      <c r="H704" s="33">
        <f t="shared" si="34"/>
        <v>31802.9</v>
      </c>
    </row>
    <row r="705" spans="1:8" ht="94.5">
      <c r="A705" s="30" t="s">
        <v>618</v>
      </c>
      <c r="B705" s="5"/>
      <c r="C705" s="5" t="s">
        <v>33</v>
      </c>
      <c r="D705" s="5" t="s">
        <v>15</v>
      </c>
      <c r="E705" s="55" t="s">
        <v>605</v>
      </c>
      <c r="F705" s="5"/>
      <c r="G705" s="33">
        <f t="shared" si="34"/>
        <v>31802.9</v>
      </c>
      <c r="H705" s="33">
        <f t="shared" si="34"/>
        <v>31802.9</v>
      </c>
    </row>
    <row r="706" spans="1:8" ht="78.75">
      <c r="A706" s="30" t="s">
        <v>627</v>
      </c>
      <c r="B706" s="5"/>
      <c r="C706" s="5" t="s">
        <v>33</v>
      </c>
      <c r="D706" s="5" t="s">
        <v>15</v>
      </c>
      <c r="E706" s="56" t="s">
        <v>628</v>
      </c>
      <c r="F706" s="5"/>
      <c r="G706" s="33">
        <f t="shared" si="34"/>
        <v>31802.9</v>
      </c>
      <c r="H706" s="33">
        <f t="shared" si="34"/>
        <v>31802.9</v>
      </c>
    </row>
    <row r="707" spans="1:8" ht="15.75">
      <c r="A707" s="30" t="s">
        <v>44</v>
      </c>
      <c r="B707" s="38"/>
      <c r="C707" s="5" t="s">
        <v>33</v>
      </c>
      <c r="D707" s="5" t="s">
        <v>15</v>
      </c>
      <c r="E707" s="56" t="s">
        <v>628</v>
      </c>
      <c r="F707" s="5">
        <v>300</v>
      </c>
      <c r="G707" s="33">
        <v>31802.9</v>
      </c>
      <c r="H707" s="33">
        <v>31802.9</v>
      </c>
    </row>
    <row r="708" spans="1:8" ht="31.5">
      <c r="A708" s="30" t="s">
        <v>433</v>
      </c>
      <c r="B708" s="23"/>
      <c r="C708" s="5" t="s">
        <v>33</v>
      </c>
      <c r="D708" s="5" t="s">
        <v>15</v>
      </c>
      <c r="E708" s="23" t="s">
        <v>434</v>
      </c>
      <c r="F708" s="23"/>
      <c r="G708" s="33">
        <f>SUM(G709)</f>
        <v>3000</v>
      </c>
      <c r="H708" s="33">
        <f>SUM(H709)</f>
        <v>3000</v>
      </c>
    </row>
    <row r="709" spans="1:8" ht="15.75">
      <c r="A709" s="37" t="s">
        <v>37</v>
      </c>
      <c r="B709" s="5"/>
      <c r="C709" s="5" t="s">
        <v>33</v>
      </c>
      <c r="D709" s="5" t="s">
        <v>15</v>
      </c>
      <c r="E709" s="24" t="s">
        <v>435</v>
      </c>
      <c r="F709" s="5"/>
      <c r="G709" s="6">
        <f>SUM(G710+G712)</f>
        <v>3000</v>
      </c>
      <c r="H709" s="6">
        <f>SUM(H710+H712)</f>
        <v>3000</v>
      </c>
    </row>
    <row r="710" spans="1:8" ht="31.5" hidden="1">
      <c r="A710" s="37" t="s">
        <v>436</v>
      </c>
      <c r="B710" s="5"/>
      <c r="C710" s="5" t="s">
        <v>33</v>
      </c>
      <c r="D710" s="5" t="s">
        <v>15</v>
      </c>
      <c r="E710" s="23" t="s">
        <v>437</v>
      </c>
      <c r="F710" s="5"/>
      <c r="G710" s="6">
        <f>G711</f>
        <v>0</v>
      </c>
      <c r="H710" s="6">
        <f>H711</f>
        <v>0</v>
      </c>
    </row>
    <row r="711" spans="1:8" ht="15.75" hidden="1">
      <c r="A711" s="37" t="s">
        <v>44</v>
      </c>
      <c r="B711" s="5"/>
      <c r="C711" s="5" t="s">
        <v>33</v>
      </c>
      <c r="D711" s="5" t="s">
        <v>15</v>
      </c>
      <c r="E711" s="23" t="s">
        <v>437</v>
      </c>
      <c r="F711" s="5" t="s">
        <v>108</v>
      </c>
      <c r="G711" s="6">
        <v>0</v>
      </c>
      <c r="H711" s="6">
        <v>0</v>
      </c>
    </row>
    <row r="712" spans="1:8" ht="126">
      <c r="A712" s="37" t="s">
        <v>504</v>
      </c>
      <c r="B712" s="5"/>
      <c r="C712" s="5" t="s">
        <v>33</v>
      </c>
      <c r="D712" s="5" t="s">
        <v>15</v>
      </c>
      <c r="E712" s="23" t="s">
        <v>505</v>
      </c>
      <c r="F712" s="5"/>
      <c r="G712" s="6">
        <f>G713</f>
        <v>3000</v>
      </c>
      <c r="H712" s="6">
        <f>H713</f>
        <v>3000</v>
      </c>
    </row>
    <row r="713" spans="1:8" ht="15.75">
      <c r="A713" s="37" t="s">
        <v>44</v>
      </c>
      <c r="B713" s="5"/>
      <c r="C713" s="5" t="s">
        <v>33</v>
      </c>
      <c r="D713" s="5" t="s">
        <v>15</v>
      </c>
      <c r="E713" s="23" t="s">
        <v>505</v>
      </c>
      <c r="F713" s="5" t="s">
        <v>108</v>
      </c>
      <c r="G713" s="6">
        <v>3000</v>
      </c>
      <c r="H713" s="6">
        <v>3000</v>
      </c>
    </row>
    <row r="714" spans="1:8" s="29" customFormat="1" ht="15.75">
      <c r="A714" s="25" t="s">
        <v>121</v>
      </c>
      <c r="B714" s="26" t="s">
        <v>122</v>
      </c>
      <c r="C714" s="26"/>
      <c r="D714" s="26"/>
      <c r="E714" s="26"/>
      <c r="F714" s="26"/>
      <c r="G714" s="28">
        <f>G715+G722</f>
        <v>183246.19999999998</v>
      </c>
      <c r="H714" s="28">
        <f>H715+H722</f>
        <v>183246.19999999998</v>
      </c>
    </row>
    <row r="715" spans="1:8" ht="15.75">
      <c r="A715" s="30" t="s">
        <v>123</v>
      </c>
      <c r="B715" s="5"/>
      <c r="C715" s="5" t="s">
        <v>124</v>
      </c>
      <c r="D715" s="5"/>
      <c r="E715" s="5"/>
      <c r="F715" s="5"/>
      <c r="G715" s="6">
        <f>G716</f>
        <v>61607.6</v>
      </c>
      <c r="H715" s="6">
        <f>H716</f>
        <v>61607.6</v>
      </c>
    </row>
    <row r="716" spans="1:8" ht="15.75">
      <c r="A716" s="30" t="s">
        <v>125</v>
      </c>
      <c r="B716" s="5"/>
      <c r="C716" s="5" t="s">
        <v>124</v>
      </c>
      <c r="D716" s="5" t="s">
        <v>56</v>
      </c>
      <c r="E716" s="5"/>
      <c r="F716" s="5"/>
      <c r="G716" s="6">
        <f>G717</f>
        <v>61607.6</v>
      </c>
      <c r="H716" s="6">
        <f>H717</f>
        <v>61607.6</v>
      </c>
    </row>
    <row r="717" spans="1:8" ht="31.5">
      <c r="A717" s="30" t="s">
        <v>126</v>
      </c>
      <c r="B717" s="5"/>
      <c r="C717" s="5" t="s">
        <v>124</v>
      </c>
      <c r="D717" s="5" t="s">
        <v>56</v>
      </c>
      <c r="E717" s="5" t="s">
        <v>127</v>
      </c>
      <c r="F717" s="5"/>
      <c r="G717" s="6">
        <f>SUM(G718)</f>
        <v>61607.6</v>
      </c>
      <c r="H717" s="6">
        <f>SUM(H718)</f>
        <v>61607.6</v>
      </c>
    </row>
    <row r="718" spans="1:8" ht="15.75">
      <c r="A718" s="30" t="s">
        <v>128</v>
      </c>
      <c r="B718" s="5"/>
      <c r="C718" s="5" t="s">
        <v>124</v>
      </c>
      <c r="D718" s="5" t="s">
        <v>56</v>
      </c>
      <c r="E718" s="5" t="s">
        <v>129</v>
      </c>
      <c r="F718" s="5"/>
      <c r="G718" s="6">
        <f aca="true" t="shared" si="35" ref="G718:H720">G719</f>
        <v>61607.6</v>
      </c>
      <c r="H718" s="6">
        <f t="shared" si="35"/>
        <v>61607.6</v>
      </c>
    </row>
    <row r="719" spans="1:8" ht="47.25">
      <c r="A719" s="37" t="s">
        <v>28</v>
      </c>
      <c r="B719" s="5"/>
      <c r="C719" s="5" t="s">
        <v>124</v>
      </c>
      <c r="D719" s="5" t="s">
        <v>56</v>
      </c>
      <c r="E719" s="5" t="s">
        <v>130</v>
      </c>
      <c r="F719" s="5"/>
      <c r="G719" s="6">
        <f t="shared" si="35"/>
        <v>61607.6</v>
      </c>
      <c r="H719" s="6">
        <f t="shared" si="35"/>
        <v>61607.6</v>
      </c>
    </row>
    <row r="720" spans="1:8" ht="15.75">
      <c r="A720" s="37" t="s">
        <v>131</v>
      </c>
      <c r="B720" s="5"/>
      <c r="C720" s="5" t="s">
        <v>124</v>
      </c>
      <c r="D720" s="5" t="s">
        <v>56</v>
      </c>
      <c r="E720" s="5" t="s">
        <v>132</v>
      </c>
      <c r="F720" s="5"/>
      <c r="G720" s="6">
        <f t="shared" si="35"/>
        <v>61607.6</v>
      </c>
      <c r="H720" s="6">
        <f t="shared" si="35"/>
        <v>61607.6</v>
      </c>
    </row>
    <row r="721" spans="1:8" ht="31.5">
      <c r="A721" s="30" t="s">
        <v>133</v>
      </c>
      <c r="B721" s="5"/>
      <c r="C721" s="5" t="s">
        <v>124</v>
      </c>
      <c r="D721" s="5" t="s">
        <v>56</v>
      </c>
      <c r="E721" s="5" t="s">
        <v>132</v>
      </c>
      <c r="F721" s="5" t="s">
        <v>134</v>
      </c>
      <c r="G721" s="6">
        <v>61607.6</v>
      </c>
      <c r="H721" s="6">
        <v>61607.6</v>
      </c>
    </row>
    <row r="722" spans="1:8" ht="15.75">
      <c r="A722" s="30" t="s">
        <v>135</v>
      </c>
      <c r="B722" s="5"/>
      <c r="C722" s="5" t="s">
        <v>17</v>
      </c>
      <c r="D722" s="5"/>
      <c r="E722" s="5"/>
      <c r="F722" s="5"/>
      <c r="G722" s="6">
        <f>SUM(G723+G744)</f>
        <v>121638.59999999999</v>
      </c>
      <c r="H722" s="6">
        <f>SUM(H723+H744)</f>
        <v>121638.59999999999</v>
      </c>
    </row>
    <row r="723" spans="1:8" ht="15.75">
      <c r="A723" s="30" t="s">
        <v>136</v>
      </c>
      <c r="B723" s="5"/>
      <c r="C723" s="5" t="s">
        <v>17</v>
      </c>
      <c r="D723" s="5" t="s">
        <v>36</v>
      </c>
      <c r="E723" s="5"/>
      <c r="F723" s="5"/>
      <c r="G723" s="6">
        <f>G724</f>
        <v>109182.59999999999</v>
      </c>
      <c r="H723" s="6">
        <f>H724</f>
        <v>109182.59999999999</v>
      </c>
    </row>
    <row r="724" spans="1:8" ht="31.5">
      <c r="A724" s="30" t="s">
        <v>126</v>
      </c>
      <c r="B724" s="5"/>
      <c r="C724" s="5" t="s">
        <v>17</v>
      </c>
      <c r="D724" s="5" t="s">
        <v>36</v>
      </c>
      <c r="E724" s="5" t="s">
        <v>127</v>
      </c>
      <c r="F724" s="5"/>
      <c r="G724" s="6">
        <f>G725+G734+G740</f>
        <v>109182.59999999999</v>
      </c>
      <c r="H724" s="6">
        <f>H725+H734+H740</f>
        <v>109182.59999999999</v>
      </c>
    </row>
    <row r="725" spans="1:8" ht="15.75">
      <c r="A725" s="30" t="s">
        <v>137</v>
      </c>
      <c r="B725" s="5"/>
      <c r="C725" s="5" t="s">
        <v>17</v>
      </c>
      <c r="D725" s="5" t="s">
        <v>36</v>
      </c>
      <c r="E725" s="5" t="s">
        <v>138</v>
      </c>
      <c r="F725" s="5"/>
      <c r="G725" s="6">
        <f>G726+G729</f>
        <v>59269.399999999994</v>
      </c>
      <c r="H725" s="6">
        <f>H726+H729</f>
        <v>59269.399999999994</v>
      </c>
    </row>
    <row r="726" spans="1:8" ht="47.25">
      <c r="A726" s="37" t="s">
        <v>28</v>
      </c>
      <c r="B726" s="5"/>
      <c r="C726" s="5" t="s">
        <v>17</v>
      </c>
      <c r="D726" s="5" t="s">
        <v>36</v>
      </c>
      <c r="E726" s="5" t="s">
        <v>139</v>
      </c>
      <c r="F726" s="5"/>
      <c r="G726" s="6">
        <f>G727</f>
        <v>36097.9</v>
      </c>
      <c r="H726" s="6">
        <f>H727</f>
        <v>36097.9</v>
      </c>
    </row>
    <row r="727" spans="1:8" ht="15.75">
      <c r="A727" s="54" t="s">
        <v>140</v>
      </c>
      <c r="B727" s="5"/>
      <c r="C727" s="5" t="s">
        <v>17</v>
      </c>
      <c r="D727" s="5" t="s">
        <v>36</v>
      </c>
      <c r="E727" s="5" t="s">
        <v>141</v>
      </c>
      <c r="F727" s="5"/>
      <c r="G727" s="6">
        <f>G728</f>
        <v>36097.9</v>
      </c>
      <c r="H727" s="6">
        <f>H728</f>
        <v>36097.9</v>
      </c>
    </row>
    <row r="728" spans="1:8" ht="31.5">
      <c r="A728" s="54" t="s">
        <v>133</v>
      </c>
      <c r="B728" s="5"/>
      <c r="C728" s="5" t="s">
        <v>17</v>
      </c>
      <c r="D728" s="5" t="s">
        <v>36</v>
      </c>
      <c r="E728" s="5" t="s">
        <v>141</v>
      </c>
      <c r="F728" s="5" t="s">
        <v>134</v>
      </c>
      <c r="G728" s="6">
        <v>36097.9</v>
      </c>
      <c r="H728" s="6">
        <v>36097.9</v>
      </c>
    </row>
    <row r="729" spans="1:8" ht="31.5">
      <c r="A729" s="54" t="s">
        <v>47</v>
      </c>
      <c r="B729" s="5"/>
      <c r="C729" s="5" t="s">
        <v>17</v>
      </c>
      <c r="D729" s="5" t="s">
        <v>36</v>
      </c>
      <c r="E729" s="5" t="s">
        <v>142</v>
      </c>
      <c r="F729" s="5"/>
      <c r="G729" s="6">
        <f>G730</f>
        <v>23171.499999999996</v>
      </c>
      <c r="H729" s="6">
        <f>H730</f>
        <v>23171.499999999996</v>
      </c>
    </row>
    <row r="730" spans="1:8" ht="15.75">
      <c r="A730" s="54" t="s">
        <v>140</v>
      </c>
      <c r="B730" s="5"/>
      <c r="C730" s="5" t="s">
        <v>17</v>
      </c>
      <c r="D730" s="5" t="s">
        <v>36</v>
      </c>
      <c r="E730" s="5" t="s">
        <v>143</v>
      </c>
      <c r="F730" s="5"/>
      <c r="G730" s="6">
        <f>G731+G732+G733</f>
        <v>23171.499999999996</v>
      </c>
      <c r="H730" s="6">
        <f>H731+H732+H733</f>
        <v>23171.499999999996</v>
      </c>
    </row>
    <row r="731" spans="1:8" ht="63">
      <c r="A731" s="54" t="s">
        <v>144</v>
      </c>
      <c r="B731" s="5"/>
      <c r="C731" s="5" t="s">
        <v>17</v>
      </c>
      <c r="D731" s="5" t="s">
        <v>36</v>
      </c>
      <c r="E731" s="5" t="s">
        <v>143</v>
      </c>
      <c r="F731" s="5" t="s">
        <v>98</v>
      </c>
      <c r="G731" s="6">
        <v>19412.3</v>
      </c>
      <c r="H731" s="6">
        <v>19412.3</v>
      </c>
    </row>
    <row r="732" spans="1:8" ht="31.5">
      <c r="A732" s="30" t="s">
        <v>54</v>
      </c>
      <c r="B732" s="5"/>
      <c r="C732" s="5" t="s">
        <v>17</v>
      </c>
      <c r="D732" s="5" t="s">
        <v>36</v>
      </c>
      <c r="E732" s="5" t="s">
        <v>143</v>
      </c>
      <c r="F732" s="5" t="s">
        <v>100</v>
      </c>
      <c r="G732" s="33">
        <v>3355.6</v>
      </c>
      <c r="H732" s="33">
        <v>3355.6</v>
      </c>
    </row>
    <row r="733" spans="1:8" ht="15.75">
      <c r="A733" s="54" t="s">
        <v>24</v>
      </c>
      <c r="B733" s="5"/>
      <c r="C733" s="5" t="s">
        <v>17</v>
      </c>
      <c r="D733" s="5" t="s">
        <v>36</v>
      </c>
      <c r="E733" s="5" t="s">
        <v>143</v>
      </c>
      <c r="F733" s="5" t="s">
        <v>105</v>
      </c>
      <c r="G733" s="6">
        <v>403.6</v>
      </c>
      <c r="H733" s="6">
        <v>403.6</v>
      </c>
    </row>
    <row r="734" spans="1:8" ht="31.5">
      <c r="A734" s="54" t="s">
        <v>145</v>
      </c>
      <c r="B734" s="5"/>
      <c r="C734" s="5" t="s">
        <v>17</v>
      </c>
      <c r="D734" s="5" t="s">
        <v>36</v>
      </c>
      <c r="E734" s="5" t="s">
        <v>146</v>
      </c>
      <c r="F734" s="5"/>
      <c r="G734" s="6">
        <f>G735</f>
        <v>42055.49999999999</v>
      </c>
      <c r="H734" s="6">
        <f>H735</f>
        <v>42055.49999999999</v>
      </c>
    </row>
    <row r="735" spans="1:8" ht="31.5">
      <c r="A735" s="54" t="s">
        <v>47</v>
      </c>
      <c r="B735" s="5"/>
      <c r="C735" s="5" t="s">
        <v>17</v>
      </c>
      <c r="D735" s="5" t="s">
        <v>36</v>
      </c>
      <c r="E735" s="5" t="s">
        <v>147</v>
      </c>
      <c r="F735" s="5"/>
      <c r="G735" s="6">
        <f>G736</f>
        <v>42055.49999999999</v>
      </c>
      <c r="H735" s="6">
        <f>H736</f>
        <v>42055.49999999999</v>
      </c>
    </row>
    <row r="736" spans="1:8" ht="15.75">
      <c r="A736" s="54" t="s">
        <v>148</v>
      </c>
      <c r="B736" s="5"/>
      <c r="C736" s="5" t="s">
        <v>17</v>
      </c>
      <c r="D736" s="5" t="s">
        <v>36</v>
      </c>
      <c r="E736" s="5" t="s">
        <v>149</v>
      </c>
      <c r="F736" s="5"/>
      <c r="G736" s="6">
        <f>G737+G738+G739</f>
        <v>42055.49999999999</v>
      </c>
      <c r="H736" s="6">
        <f>H737+H738+H739</f>
        <v>42055.49999999999</v>
      </c>
    </row>
    <row r="737" spans="1:8" ht="63">
      <c r="A737" s="54" t="s">
        <v>144</v>
      </c>
      <c r="B737" s="5"/>
      <c r="C737" s="5" t="s">
        <v>17</v>
      </c>
      <c r="D737" s="5" t="s">
        <v>36</v>
      </c>
      <c r="E737" s="5" t="s">
        <v>149</v>
      </c>
      <c r="F737" s="5" t="s">
        <v>98</v>
      </c>
      <c r="G737" s="6">
        <v>35972.2</v>
      </c>
      <c r="H737" s="6">
        <v>35972.2</v>
      </c>
    </row>
    <row r="738" spans="1:8" ht="31.5">
      <c r="A738" s="30" t="s">
        <v>54</v>
      </c>
      <c r="B738" s="5"/>
      <c r="C738" s="5" t="s">
        <v>17</v>
      </c>
      <c r="D738" s="5" t="s">
        <v>36</v>
      </c>
      <c r="E738" s="5" t="s">
        <v>149</v>
      </c>
      <c r="F738" s="5" t="s">
        <v>100</v>
      </c>
      <c r="G738" s="33">
        <v>5555.1</v>
      </c>
      <c r="H738" s="33">
        <v>5555.1</v>
      </c>
    </row>
    <row r="739" spans="1:8" ht="15.75">
      <c r="A739" s="54" t="s">
        <v>24</v>
      </c>
      <c r="B739" s="5"/>
      <c r="C739" s="5" t="s">
        <v>17</v>
      </c>
      <c r="D739" s="5" t="s">
        <v>36</v>
      </c>
      <c r="E739" s="5" t="s">
        <v>149</v>
      </c>
      <c r="F739" s="5" t="s">
        <v>105</v>
      </c>
      <c r="G739" s="6">
        <v>528.2</v>
      </c>
      <c r="H739" s="6">
        <v>528.2</v>
      </c>
    </row>
    <row r="740" spans="1:8" ht="31.5">
      <c r="A740" s="54" t="s">
        <v>150</v>
      </c>
      <c r="B740" s="5"/>
      <c r="C740" s="5" t="s">
        <v>17</v>
      </c>
      <c r="D740" s="5" t="s">
        <v>36</v>
      </c>
      <c r="E740" s="5" t="s">
        <v>151</v>
      </c>
      <c r="F740" s="5"/>
      <c r="G740" s="6">
        <f aca="true" t="shared" si="36" ref="G740:H742">G741</f>
        <v>7857.7</v>
      </c>
      <c r="H740" s="6">
        <f t="shared" si="36"/>
        <v>7857.7</v>
      </c>
    </row>
    <row r="741" spans="1:8" ht="47.25">
      <c r="A741" s="37" t="s">
        <v>28</v>
      </c>
      <c r="B741" s="5"/>
      <c r="C741" s="5" t="s">
        <v>17</v>
      </c>
      <c r="D741" s="5" t="s">
        <v>36</v>
      </c>
      <c r="E741" s="5" t="s">
        <v>152</v>
      </c>
      <c r="F741" s="5"/>
      <c r="G741" s="6">
        <f t="shared" si="36"/>
        <v>7857.7</v>
      </c>
      <c r="H741" s="6">
        <f t="shared" si="36"/>
        <v>7857.7</v>
      </c>
    </row>
    <row r="742" spans="1:8" ht="15.75">
      <c r="A742" s="54" t="s">
        <v>153</v>
      </c>
      <c r="B742" s="5"/>
      <c r="C742" s="5" t="s">
        <v>17</v>
      </c>
      <c r="D742" s="5" t="s">
        <v>36</v>
      </c>
      <c r="E742" s="5" t="s">
        <v>154</v>
      </c>
      <c r="F742" s="5"/>
      <c r="G742" s="6">
        <f t="shared" si="36"/>
        <v>7857.7</v>
      </c>
      <c r="H742" s="6">
        <f t="shared" si="36"/>
        <v>7857.7</v>
      </c>
    </row>
    <row r="743" spans="1:8" ht="31.5">
      <c r="A743" s="54" t="s">
        <v>133</v>
      </c>
      <c r="B743" s="5"/>
      <c r="C743" s="5" t="s">
        <v>17</v>
      </c>
      <c r="D743" s="5" t="s">
        <v>36</v>
      </c>
      <c r="E743" s="5" t="s">
        <v>154</v>
      </c>
      <c r="F743" s="5" t="s">
        <v>134</v>
      </c>
      <c r="G743" s="6">
        <v>7857.7</v>
      </c>
      <c r="H743" s="6">
        <v>7857.7</v>
      </c>
    </row>
    <row r="744" spans="1:8" ht="15.75">
      <c r="A744" s="31" t="s">
        <v>155</v>
      </c>
      <c r="B744" s="5"/>
      <c r="C744" s="5" t="s">
        <v>17</v>
      </c>
      <c r="D744" s="5" t="s">
        <v>15</v>
      </c>
      <c r="E744" s="5"/>
      <c r="F744" s="5"/>
      <c r="G744" s="6">
        <f>SUM(G745)</f>
        <v>12456</v>
      </c>
      <c r="H744" s="6">
        <f>SUM(H745)</f>
        <v>12456</v>
      </c>
    </row>
    <row r="745" spans="1:8" ht="31.5">
      <c r="A745" s="30" t="s">
        <v>126</v>
      </c>
      <c r="B745" s="5"/>
      <c r="C745" s="5" t="s">
        <v>17</v>
      </c>
      <c r="D745" s="5" t="s">
        <v>15</v>
      </c>
      <c r="E745" s="5" t="s">
        <v>127</v>
      </c>
      <c r="F745" s="5"/>
      <c r="G745" s="6">
        <f>SUM(G746+G750+G755+G765)</f>
        <v>12456</v>
      </c>
      <c r="H745" s="6">
        <f>SUM(H746+H750+H755+H765)</f>
        <v>12456</v>
      </c>
    </row>
    <row r="746" spans="1:8" ht="31.5">
      <c r="A746" s="54" t="s">
        <v>163</v>
      </c>
      <c r="B746" s="5"/>
      <c r="C746" s="5" t="s">
        <v>17</v>
      </c>
      <c r="D746" s="5" t="s">
        <v>15</v>
      </c>
      <c r="E746" s="5" t="s">
        <v>164</v>
      </c>
      <c r="F746" s="5"/>
      <c r="G746" s="6">
        <f aca="true" t="shared" si="37" ref="G746:H748">G747</f>
        <v>1188.7</v>
      </c>
      <c r="H746" s="6">
        <f t="shared" si="37"/>
        <v>1188.7</v>
      </c>
    </row>
    <row r="747" spans="1:8" ht="15.75">
      <c r="A747" s="54" t="s">
        <v>165</v>
      </c>
      <c r="B747" s="5"/>
      <c r="C747" s="5" t="s">
        <v>17</v>
      </c>
      <c r="D747" s="5" t="s">
        <v>15</v>
      </c>
      <c r="E747" s="5" t="s">
        <v>166</v>
      </c>
      <c r="F747" s="5"/>
      <c r="G747" s="6">
        <f t="shared" si="37"/>
        <v>1188.7</v>
      </c>
      <c r="H747" s="6">
        <f t="shared" si="37"/>
        <v>1188.7</v>
      </c>
    </row>
    <row r="748" spans="1:8" ht="15.75">
      <c r="A748" s="30" t="s">
        <v>167</v>
      </c>
      <c r="B748" s="5"/>
      <c r="C748" s="5" t="s">
        <v>17</v>
      </c>
      <c r="D748" s="5" t="s">
        <v>15</v>
      </c>
      <c r="E748" s="5" t="s">
        <v>168</v>
      </c>
      <c r="F748" s="5"/>
      <c r="G748" s="6">
        <f t="shared" si="37"/>
        <v>1188.7</v>
      </c>
      <c r="H748" s="6">
        <f t="shared" si="37"/>
        <v>1188.7</v>
      </c>
    </row>
    <row r="749" spans="1:8" ht="31.5">
      <c r="A749" s="54" t="s">
        <v>133</v>
      </c>
      <c r="B749" s="5"/>
      <c r="C749" s="5" t="s">
        <v>17</v>
      </c>
      <c r="D749" s="5" t="s">
        <v>15</v>
      </c>
      <c r="E749" s="5" t="s">
        <v>168</v>
      </c>
      <c r="F749" s="5" t="s">
        <v>134</v>
      </c>
      <c r="G749" s="6">
        <v>1188.7</v>
      </c>
      <c r="H749" s="6">
        <v>1188.7</v>
      </c>
    </row>
    <row r="750" spans="1:8" ht="15.75">
      <c r="A750" s="54" t="s">
        <v>169</v>
      </c>
      <c r="B750" s="5"/>
      <c r="C750" s="5" t="s">
        <v>17</v>
      </c>
      <c r="D750" s="5" t="s">
        <v>15</v>
      </c>
      <c r="E750" s="5" t="s">
        <v>170</v>
      </c>
      <c r="F750" s="5"/>
      <c r="G750" s="6">
        <f>G751</f>
        <v>1296.8</v>
      </c>
      <c r="H750" s="6">
        <f>H751</f>
        <v>1296.8</v>
      </c>
    </row>
    <row r="751" spans="1:8" ht="31.5">
      <c r="A751" s="54" t="s">
        <v>47</v>
      </c>
      <c r="B751" s="5"/>
      <c r="C751" s="5" t="s">
        <v>17</v>
      </c>
      <c r="D751" s="5" t="s">
        <v>15</v>
      </c>
      <c r="E751" s="5" t="s">
        <v>171</v>
      </c>
      <c r="F751" s="5"/>
      <c r="G751" s="6">
        <f>G752</f>
        <v>1296.8</v>
      </c>
      <c r="H751" s="6">
        <f>H752</f>
        <v>1296.8</v>
      </c>
    </row>
    <row r="752" spans="1:8" ht="15.75">
      <c r="A752" s="30" t="s">
        <v>167</v>
      </c>
      <c r="B752" s="5"/>
      <c r="C752" s="5" t="s">
        <v>17</v>
      </c>
      <c r="D752" s="5" t="s">
        <v>15</v>
      </c>
      <c r="E752" s="5" t="s">
        <v>172</v>
      </c>
      <c r="F752" s="5"/>
      <c r="G752" s="6">
        <f>G753+G754</f>
        <v>1296.8</v>
      </c>
      <c r="H752" s="6">
        <f>H753+H754</f>
        <v>1296.8</v>
      </c>
    </row>
    <row r="753" spans="1:8" ht="63">
      <c r="A753" s="54" t="s">
        <v>144</v>
      </c>
      <c r="B753" s="5"/>
      <c r="C753" s="5" t="s">
        <v>17</v>
      </c>
      <c r="D753" s="5" t="s">
        <v>15</v>
      </c>
      <c r="E753" s="5" t="s">
        <v>172</v>
      </c>
      <c r="F753" s="5" t="s">
        <v>98</v>
      </c>
      <c r="G753" s="6">
        <v>916.8</v>
      </c>
      <c r="H753" s="6">
        <v>916.8</v>
      </c>
    </row>
    <row r="754" spans="1:8" ht="31.5">
      <c r="A754" s="30" t="s">
        <v>54</v>
      </c>
      <c r="B754" s="5"/>
      <c r="C754" s="5" t="s">
        <v>17</v>
      </c>
      <c r="D754" s="5" t="s">
        <v>15</v>
      </c>
      <c r="E754" s="5" t="s">
        <v>172</v>
      </c>
      <c r="F754" s="5" t="s">
        <v>100</v>
      </c>
      <c r="G754" s="6">
        <v>380</v>
      </c>
      <c r="H754" s="6">
        <v>380</v>
      </c>
    </row>
    <row r="755" spans="1:8" ht="31.5">
      <c r="A755" s="54" t="s">
        <v>173</v>
      </c>
      <c r="B755" s="5"/>
      <c r="C755" s="5" t="s">
        <v>17</v>
      </c>
      <c r="D755" s="5" t="s">
        <v>15</v>
      </c>
      <c r="E755" s="5" t="s">
        <v>174</v>
      </c>
      <c r="F755" s="5"/>
      <c r="G755" s="6">
        <f>G756+G759+G762</f>
        <v>2478.6</v>
      </c>
      <c r="H755" s="6">
        <f>H756+H759+H762</f>
        <v>2478.6</v>
      </c>
    </row>
    <row r="756" spans="1:8" ht="15.75">
      <c r="A756" s="54" t="s">
        <v>165</v>
      </c>
      <c r="B756" s="5"/>
      <c r="C756" s="5" t="s">
        <v>17</v>
      </c>
      <c r="D756" s="5" t="s">
        <v>15</v>
      </c>
      <c r="E756" s="5" t="s">
        <v>175</v>
      </c>
      <c r="F756" s="5"/>
      <c r="G756" s="6">
        <f>G757</f>
        <v>438.6</v>
      </c>
      <c r="H756" s="6">
        <f>H757</f>
        <v>438.6</v>
      </c>
    </row>
    <row r="757" spans="1:8" ht="15.75">
      <c r="A757" s="30" t="s">
        <v>167</v>
      </c>
      <c r="B757" s="5"/>
      <c r="C757" s="5" t="s">
        <v>17</v>
      </c>
      <c r="D757" s="5" t="s">
        <v>15</v>
      </c>
      <c r="E757" s="5" t="s">
        <v>176</v>
      </c>
      <c r="F757" s="5"/>
      <c r="G757" s="6">
        <f>G758</f>
        <v>438.6</v>
      </c>
      <c r="H757" s="6">
        <f>H758</f>
        <v>438.6</v>
      </c>
    </row>
    <row r="758" spans="1:8" ht="31.5">
      <c r="A758" s="54" t="s">
        <v>133</v>
      </c>
      <c r="B758" s="5"/>
      <c r="C758" s="5" t="s">
        <v>17</v>
      </c>
      <c r="D758" s="5" t="s">
        <v>15</v>
      </c>
      <c r="E758" s="5" t="s">
        <v>176</v>
      </c>
      <c r="F758" s="5" t="s">
        <v>134</v>
      </c>
      <c r="G758" s="6">
        <v>438.6</v>
      </c>
      <c r="H758" s="6">
        <v>438.6</v>
      </c>
    </row>
    <row r="759" spans="1:8" ht="31.5">
      <c r="A759" s="54" t="s">
        <v>177</v>
      </c>
      <c r="B759" s="5"/>
      <c r="C759" s="5" t="s">
        <v>17</v>
      </c>
      <c r="D759" s="5" t="s">
        <v>15</v>
      </c>
      <c r="E759" s="5" t="s">
        <v>178</v>
      </c>
      <c r="F759" s="5"/>
      <c r="G759" s="6">
        <f>G760</f>
        <v>824.4</v>
      </c>
      <c r="H759" s="6">
        <f>H760</f>
        <v>824.4</v>
      </c>
    </row>
    <row r="760" spans="1:8" ht="15.75">
      <c r="A760" s="30" t="s">
        <v>167</v>
      </c>
      <c r="B760" s="5"/>
      <c r="C760" s="5" t="s">
        <v>17</v>
      </c>
      <c r="D760" s="5" t="s">
        <v>15</v>
      </c>
      <c r="E760" s="5" t="s">
        <v>179</v>
      </c>
      <c r="F760" s="5"/>
      <c r="G760" s="6">
        <f>G761</f>
        <v>824.4</v>
      </c>
      <c r="H760" s="6">
        <f>H761</f>
        <v>824.4</v>
      </c>
    </row>
    <row r="761" spans="1:8" ht="31.5">
      <c r="A761" s="54" t="s">
        <v>133</v>
      </c>
      <c r="B761" s="5"/>
      <c r="C761" s="5" t="s">
        <v>17</v>
      </c>
      <c r="D761" s="5" t="s">
        <v>15</v>
      </c>
      <c r="E761" s="5" t="s">
        <v>179</v>
      </c>
      <c r="F761" s="5" t="s">
        <v>134</v>
      </c>
      <c r="G761" s="6">
        <v>824.4</v>
      </c>
      <c r="H761" s="6">
        <v>824.4</v>
      </c>
    </row>
    <row r="762" spans="1:8" ht="31.5">
      <c r="A762" s="54" t="s">
        <v>47</v>
      </c>
      <c r="B762" s="5"/>
      <c r="C762" s="5" t="s">
        <v>17</v>
      </c>
      <c r="D762" s="5" t="s">
        <v>15</v>
      </c>
      <c r="E762" s="5" t="s">
        <v>180</v>
      </c>
      <c r="F762" s="5"/>
      <c r="G762" s="6">
        <f>G763</f>
        <v>1215.6</v>
      </c>
      <c r="H762" s="6">
        <f>H763</f>
        <v>1215.6</v>
      </c>
    </row>
    <row r="763" spans="1:8" ht="15.75">
      <c r="A763" s="30" t="s">
        <v>167</v>
      </c>
      <c r="B763" s="5"/>
      <c r="C763" s="5" t="s">
        <v>17</v>
      </c>
      <c r="D763" s="5" t="s">
        <v>15</v>
      </c>
      <c r="E763" s="5" t="s">
        <v>181</v>
      </c>
      <c r="F763" s="5"/>
      <c r="G763" s="6">
        <f>G764</f>
        <v>1215.6</v>
      </c>
      <c r="H763" s="6">
        <f>H764</f>
        <v>1215.6</v>
      </c>
    </row>
    <row r="764" spans="1:8" ht="31.5">
      <c r="A764" s="30" t="s">
        <v>54</v>
      </c>
      <c r="B764" s="5"/>
      <c r="C764" s="5" t="s">
        <v>17</v>
      </c>
      <c r="D764" s="5" t="s">
        <v>15</v>
      </c>
      <c r="E764" s="5" t="s">
        <v>181</v>
      </c>
      <c r="F764" s="5" t="s">
        <v>100</v>
      </c>
      <c r="G764" s="6">
        <v>1215.6</v>
      </c>
      <c r="H764" s="6">
        <v>1215.6</v>
      </c>
    </row>
    <row r="765" spans="1:8" ht="31.5">
      <c r="A765" s="59" t="s">
        <v>158</v>
      </c>
      <c r="B765" s="5"/>
      <c r="C765" s="5" t="s">
        <v>17</v>
      </c>
      <c r="D765" s="5" t="s">
        <v>15</v>
      </c>
      <c r="E765" s="5" t="s">
        <v>159</v>
      </c>
      <c r="F765" s="5"/>
      <c r="G765" s="6">
        <f>G766</f>
        <v>7491.900000000001</v>
      </c>
      <c r="H765" s="6">
        <f>H766</f>
        <v>7491.900000000001</v>
      </c>
    </row>
    <row r="766" spans="1:8" ht="31.5">
      <c r="A766" s="54" t="s">
        <v>47</v>
      </c>
      <c r="B766" s="5"/>
      <c r="C766" s="5" t="s">
        <v>17</v>
      </c>
      <c r="D766" s="5" t="s">
        <v>15</v>
      </c>
      <c r="E766" s="5" t="s">
        <v>160</v>
      </c>
      <c r="F766" s="5"/>
      <c r="G766" s="6">
        <f>G767</f>
        <v>7491.900000000001</v>
      </c>
      <c r="H766" s="6">
        <f>H767</f>
        <v>7491.900000000001</v>
      </c>
    </row>
    <row r="767" spans="1:8" ht="15.75">
      <c r="A767" s="59" t="s">
        <v>161</v>
      </c>
      <c r="B767" s="5"/>
      <c r="C767" s="5" t="s">
        <v>17</v>
      </c>
      <c r="D767" s="5" t="s">
        <v>15</v>
      </c>
      <c r="E767" s="5" t="s">
        <v>162</v>
      </c>
      <c r="F767" s="5"/>
      <c r="G767" s="6">
        <f>G768+G769+G770</f>
        <v>7491.900000000001</v>
      </c>
      <c r="H767" s="6">
        <f>H768+H769+H770</f>
        <v>7491.900000000001</v>
      </c>
    </row>
    <row r="768" spans="1:8" s="60" customFormat="1" ht="63">
      <c r="A768" s="54" t="s">
        <v>144</v>
      </c>
      <c r="B768" s="5"/>
      <c r="C768" s="5" t="s">
        <v>17</v>
      </c>
      <c r="D768" s="5" t="s">
        <v>15</v>
      </c>
      <c r="E768" s="5" t="s">
        <v>162</v>
      </c>
      <c r="F768" s="5" t="s">
        <v>98</v>
      </c>
      <c r="G768" s="6">
        <v>6861.3</v>
      </c>
      <c r="H768" s="6">
        <v>6861.3</v>
      </c>
    </row>
    <row r="769" spans="1:8" ht="31.5">
      <c r="A769" s="30" t="s">
        <v>54</v>
      </c>
      <c r="B769" s="5"/>
      <c r="C769" s="5" t="s">
        <v>17</v>
      </c>
      <c r="D769" s="5" t="s">
        <v>15</v>
      </c>
      <c r="E769" s="5" t="s">
        <v>162</v>
      </c>
      <c r="F769" s="5" t="s">
        <v>100</v>
      </c>
      <c r="G769" s="6">
        <v>626.5</v>
      </c>
      <c r="H769" s="6">
        <v>626.5</v>
      </c>
    </row>
    <row r="770" spans="1:8" ht="15.75">
      <c r="A770" s="54" t="s">
        <v>24</v>
      </c>
      <c r="B770" s="5"/>
      <c r="C770" s="5" t="s">
        <v>17</v>
      </c>
      <c r="D770" s="5" t="s">
        <v>15</v>
      </c>
      <c r="E770" s="5" t="s">
        <v>162</v>
      </c>
      <c r="F770" s="5" t="s">
        <v>105</v>
      </c>
      <c r="G770" s="6">
        <v>4.1</v>
      </c>
      <c r="H770" s="6">
        <v>4.1</v>
      </c>
    </row>
    <row r="771" spans="1:8" ht="15.75">
      <c r="A771" s="61" t="s">
        <v>632</v>
      </c>
      <c r="B771" s="62"/>
      <c r="C771" s="63"/>
      <c r="D771" s="63"/>
      <c r="E771" s="63"/>
      <c r="F771" s="63"/>
      <c r="G771" s="64">
        <f>SUM(G11+G32+G52+G308+G344+G714+G506)+G544</f>
        <v>3663097.6999999997</v>
      </c>
      <c r="H771" s="64">
        <f>SUM(H11+H32+H52+H308+H344+H714+H506)+H544</f>
        <v>3667570.4999999995</v>
      </c>
    </row>
    <row r="772" spans="1:8" s="67" customFormat="1" ht="15.75">
      <c r="A772" s="50" t="s">
        <v>640</v>
      </c>
      <c r="B772" s="65"/>
      <c r="C772" s="66"/>
      <c r="D772" s="66"/>
      <c r="E772" s="66"/>
      <c r="F772" s="66"/>
      <c r="G772" s="49">
        <v>46000</v>
      </c>
      <c r="H772" s="49">
        <v>132558.1</v>
      </c>
    </row>
    <row r="773" spans="1:8" ht="15.75">
      <c r="A773" s="61" t="s">
        <v>633</v>
      </c>
      <c r="B773" s="68"/>
      <c r="C773" s="69"/>
      <c r="D773" s="69"/>
      <c r="E773" s="69"/>
      <c r="F773" s="69"/>
      <c r="G773" s="70">
        <f>SUM(G771:G772)</f>
        <v>3709097.6999999997</v>
      </c>
      <c r="H773" s="70">
        <f>SUM(H771:H772)</f>
        <v>3800128.5999999996</v>
      </c>
    </row>
  </sheetData>
  <sheetProtection/>
  <mergeCells count="2">
    <mergeCell ref="A9:A10"/>
    <mergeCell ref="B9:F9"/>
  </mergeCells>
  <printOptions/>
  <pageMargins left="1.1023622047244095" right="0.31496062992125984" top="0.35433070866141736" bottom="0.1968503937007874" header="0.11811023622047245" footer="0.11811023622047245"/>
  <pageSetup fitToHeight="2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1.00390625" style="71" customWidth="1"/>
    <col min="2" max="2" width="21.28125" style="71" customWidth="1"/>
    <col min="3" max="3" width="12.00390625" style="71" customWidth="1"/>
    <col min="4" max="4" width="10.28125" style="71" customWidth="1"/>
    <col min="5" max="5" width="9.140625" style="71" customWidth="1"/>
    <col min="6" max="6" width="16.00390625" style="71" customWidth="1"/>
    <col min="7" max="7" width="14.140625" style="71" hidden="1" customWidth="1"/>
    <col min="8" max="8" width="15.57421875" style="71" hidden="1" customWidth="1"/>
    <col min="9" max="9" width="16.140625" style="71" customWidth="1"/>
    <col min="10" max="10" width="11.7109375" style="71" hidden="1" customWidth="1"/>
    <col min="11" max="11" width="12.140625" style="71" hidden="1" customWidth="1"/>
    <col min="12" max="13" width="9.140625" style="71" hidden="1" customWidth="1"/>
    <col min="14" max="16384" width="9.140625" style="71" customWidth="1"/>
  </cols>
  <sheetData>
    <row r="1" spans="4:5" ht="15">
      <c r="D1" s="10"/>
      <c r="E1" s="10" t="s">
        <v>671</v>
      </c>
    </row>
    <row r="2" spans="4:5" ht="15">
      <c r="D2" s="12"/>
      <c r="E2" s="12" t="s">
        <v>0</v>
      </c>
    </row>
    <row r="3" spans="4:5" ht="15">
      <c r="D3" s="12"/>
      <c r="E3" s="12" t="s">
        <v>1</v>
      </c>
    </row>
    <row r="4" spans="4:5" ht="15">
      <c r="D4" s="12"/>
      <c r="E4" s="12" t="s">
        <v>2</v>
      </c>
    </row>
    <row r="5" spans="4:5" ht="15">
      <c r="D5" s="12"/>
      <c r="E5" s="12" t="s">
        <v>670</v>
      </c>
    </row>
    <row r="8" spans="1:6" ht="58.5" customHeight="1">
      <c r="A8" s="130" t="s">
        <v>674</v>
      </c>
      <c r="B8" s="130"/>
      <c r="C8" s="130"/>
      <c r="D8" s="130"/>
      <c r="E8" s="130"/>
      <c r="F8" s="130"/>
    </row>
    <row r="9" spans="1:6" ht="15.75">
      <c r="A9" s="72"/>
      <c r="B9" s="72"/>
      <c r="C9" s="72"/>
      <c r="D9" s="72"/>
      <c r="E9" s="72"/>
      <c r="F9" s="72"/>
    </row>
    <row r="10" spans="1:9" ht="47.25">
      <c r="A10" s="73" t="s">
        <v>182</v>
      </c>
      <c r="B10" s="73" t="s">
        <v>183</v>
      </c>
      <c r="C10" s="73" t="s">
        <v>184</v>
      </c>
      <c r="D10" s="73" t="s">
        <v>186</v>
      </c>
      <c r="E10" s="73" t="s">
        <v>187</v>
      </c>
      <c r="F10" s="73" t="s">
        <v>634</v>
      </c>
      <c r="G10" s="74"/>
      <c r="H10" s="74"/>
      <c r="I10" s="73" t="s">
        <v>635</v>
      </c>
    </row>
    <row r="11" spans="1:10" ht="31.5">
      <c r="A11" s="37" t="s">
        <v>636</v>
      </c>
      <c r="B11" s="23" t="s">
        <v>233</v>
      </c>
      <c r="C11" s="23"/>
      <c r="D11" s="38"/>
      <c r="E11" s="38"/>
      <c r="F11" s="33">
        <f>SUM(F12)</f>
        <v>757485.7</v>
      </c>
      <c r="G11" s="74"/>
      <c r="H11" s="74"/>
      <c r="I11" s="33">
        <f>SUM(I12)</f>
        <v>757485.7</v>
      </c>
      <c r="J11" s="75"/>
    </row>
    <row r="12" spans="1:10" ht="94.5">
      <c r="A12" s="40" t="s">
        <v>234</v>
      </c>
      <c r="B12" s="38" t="s">
        <v>235</v>
      </c>
      <c r="C12" s="23"/>
      <c r="D12" s="38"/>
      <c r="E12" s="38"/>
      <c r="F12" s="33">
        <f>SUM(F15)+F22+F24+F27+F19+F13</f>
        <v>757485.7</v>
      </c>
      <c r="G12" s="74"/>
      <c r="H12" s="74"/>
      <c r="I12" s="33">
        <f>SUM(I15)+I22+I24+I27+I19+I13</f>
        <v>757485.7</v>
      </c>
      <c r="J12" s="75"/>
    </row>
    <row r="13" spans="1:10" ht="47.25">
      <c r="A13" s="76" t="s">
        <v>625</v>
      </c>
      <c r="B13" s="77" t="s">
        <v>626</v>
      </c>
      <c r="C13" s="78"/>
      <c r="D13" s="78"/>
      <c r="E13" s="78"/>
      <c r="F13" s="79">
        <f>F14</f>
        <v>10524.4</v>
      </c>
      <c r="G13" s="74"/>
      <c r="H13" s="74"/>
      <c r="I13" s="79">
        <f>I14</f>
        <v>10524.4</v>
      </c>
      <c r="J13" s="75"/>
    </row>
    <row r="14" spans="1:11" ht="15.75">
      <c r="A14" s="76" t="s">
        <v>44</v>
      </c>
      <c r="B14" s="77" t="s">
        <v>626</v>
      </c>
      <c r="C14" s="78" t="s">
        <v>108</v>
      </c>
      <c r="D14" s="78" t="s">
        <v>33</v>
      </c>
      <c r="E14" s="78" t="s">
        <v>15</v>
      </c>
      <c r="F14" s="79">
        <v>10524.4</v>
      </c>
      <c r="G14" s="74">
        <f>SUM('[1]Ведомственная'!G697)</f>
        <v>10524.4</v>
      </c>
      <c r="H14" s="74">
        <f>SUM('[1]Ведомственная'!H697)</f>
        <v>10524.4</v>
      </c>
      <c r="I14" s="79">
        <v>10524.4</v>
      </c>
      <c r="J14" s="75">
        <f>SUM(F14-G14)</f>
        <v>0</v>
      </c>
      <c r="K14" s="75">
        <f>SUM(H14-I14)</f>
        <v>0</v>
      </c>
    </row>
    <row r="15" spans="1:11" ht="47.25">
      <c r="A15" s="37" t="s">
        <v>82</v>
      </c>
      <c r="B15" s="38" t="s">
        <v>236</v>
      </c>
      <c r="C15" s="23"/>
      <c r="D15" s="38"/>
      <c r="E15" s="38"/>
      <c r="F15" s="33">
        <f>SUM(F16)</f>
        <v>1358.3</v>
      </c>
      <c r="G15" s="74"/>
      <c r="H15" s="74"/>
      <c r="I15" s="33">
        <f>SUM(I16)</f>
        <v>1358.3</v>
      </c>
      <c r="J15" s="75">
        <f aca="true" t="shared" si="0" ref="J15:J79">SUM(F15-G15)</f>
        <v>1358.3</v>
      </c>
      <c r="K15" s="75">
        <f aca="true" t="shared" si="1" ref="K15:K79">SUM(H15-I15)</f>
        <v>-1358.3</v>
      </c>
    </row>
    <row r="16" spans="1:11" ht="31.5">
      <c r="A16" s="37" t="s">
        <v>237</v>
      </c>
      <c r="B16" s="38" t="s">
        <v>238</v>
      </c>
      <c r="C16" s="23"/>
      <c r="D16" s="38"/>
      <c r="E16" s="38"/>
      <c r="F16" s="33">
        <f>SUM(F17:F18)</f>
        <v>1358.3</v>
      </c>
      <c r="G16" s="74"/>
      <c r="H16" s="74"/>
      <c r="I16" s="33">
        <f>SUM(I17:I18)</f>
        <v>1358.3</v>
      </c>
      <c r="J16" s="75">
        <f t="shared" si="0"/>
        <v>1358.3</v>
      </c>
      <c r="K16" s="75">
        <f t="shared" si="1"/>
        <v>-1358.3</v>
      </c>
    </row>
    <row r="17" spans="1:11" ht="63">
      <c r="A17" s="76" t="s">
        <v>53</v>
      </c>
      <c r="B17" s="38" t="s">
        <v>238</v>
      </c>
      <c r="C17" s="38" t="s">
        <v>98</v>
      </c>
      <c r="D17" s="38" t="s">
        <v>36</v>
      </c>
      <c r="E17" s="38" t="s">
        <v>15</v>
      </c>
      <c r="F17" s="33">
        <v>1334.7</v>
      </c>
      <c r="G17" s="74">
        <f>SUM('[1]Ведомственная'!G64)</f>
        <v>1334.7</v>
      </c>
      <c r="H17" s="74">
        <f>SUM('[1]Ведомственная'!H64)</f>
        <v>1334.7</v>
      </c>
      <c r="I17" s="33">
        <v>1334.7</v>
      </c>
      <c r="J17" s="75">
        <f t="shared" si="0"/>
        <v>0</v>
      </c>
      <c r="K17" s="75">
        <f t="shared" si="1"/>
        <v>0</v>
      </c>
    </row>
    <row r="18" spans="1:11" ht="31.5">
      <c r="A18" s="76" t="s">
        <v>54</v>
      </c>
      <c r="B18" s="38" t="s">
        <v>238</v>
      </c>
      <c r="C18" s="38" t="s">
        <v>100</v>
      </c>
      <c r="D18" s="38" t="s">
        <v>36</v>
      </c>
      <c r="E18" s="38" t="s">
        <v>15</v>
      </c>
      <c r="F18" s="33">
        <v>23.6</v>
      </c>
      <c r="G18" s="74">
        <f>SUM('[1]Ведомственная'!G65)</f>
        <v>23.6</v>
      </c>
      <c r="H18" s="74">
        <f>SUM('[1]Ведомственная'!H65)</f>
        <v>23.6</v>
      </c>
      <c r="I18" s="33">
        <v>23.6</v>
      </c>
      <c r="J18" s="75">
        <f t="shared" si="0"/>
        <v>0</v>
      </c>
      <c r="K18" s="75">
        <f t="shared" si="1"/>
        <v>0</v>
      </c>
    </row>
    <row r="19" spans="1:11" ht="63">
      <c r="A19" s="76" t="s">
        <v>619</v>
      </c>
      <c r="B19" s="80" t="s">
        <v>620</v>
      </c>
      <c r="C19" s="78"/>
      <c r="D19" s="78"/>
      <c r="E19" s="78"/>
      <c r="F19" s="79">
        <f>F20+F21</f>
        <v>3936.6</v>
      </c>
      <c r="G19" s="74"/>
      <c r="H19" s="74"/>
      <c r="I19" s="79">
        <f>I20+I21</f>
        <v>3936.6</v>
      </c>
      <c r="J19" s="75">
        <f t="shared" si="0"/>
        <v>3936.6</v>
      </c>
      <c r="K19" s="75">
        <f t="shared" si="1"/>
        <v>-3936.6</v>
      </c>
    </row>
    <row r="20" spans="1:11" ht="63">
      <c r="A20" s="76" t="s">
        <v>53</v>
      </c>
      <c r="B20" s="80" t="s">
        <v>620</v>
      </c>
      <c r="C20" s="78" t="s">
        <v>98</v>
      </c>
      <c r="D20" s="78" t="s">
        <v>124</v>
      </c>
      <c r="E20" s="78" t="s">
        <v>193</v>
      </c>
      <c r="F20" s="79">
        <v>3300</v>
      </c>
      <c r="G20" s="74">
        <f>SUM('[1]Ведомственная'!G671)</f>
        <v>3300</v>
      </c>
      <c r="H20" s="74">
        <f>SUM('[1]Ведомственная'!H671)</f>
        <v>3300</v>
      </c>
      <c r="I20" s="79">
        <v>3300</v>
      </c>
      <c r="J20" s="75">
        <f t="shared" si="0"/>
        <v>0</v>
      </c>
      <c r="K20" s="75">
        <f t="shared" si="1"/>
        <v>0</v>
      </c>
    </row>
    <row r="21" spans="1:11" ht="31.5">
      <c r="A21" s="76" t="s">
        <v>54</v>
      </c>
      <c r="B21" s="80" t="s">
        <v>620</v>
      </c>
      <c r="C21" s="78" t="s">
        <v>100</v>
      </c>
      <c r="D21" s="78" t="s">
        <v>124</v>
      </c>
      <c r="E21" s="78" t="s">
        <v>193</v>
      </c>
      <c r="F21" s="79">
        <v>636.6</v>
      </c>
      <c r="G21" s="74">
        <f>SUM('[1]Ведомственная'!G672)</f>
        <v>636.6</v>
      </c>
      <c r="H21" s="74">
        <f>SUM('[1]Ведомственная'!H672)</f>
        <v>636.6</v>
      </c>
      <c r="I21" s="79">
        <v>636.6</v>
      </c>
      <c r="J21" s="75">
        <f t="shared" si="0"/>
        <v>0</v>
      </c>
      <c r="K21" s="75">
        <f t="shared" si="1"/>
        <v>0</v>
      </c>
    </row>
    <row r="22" spans="1:11" ht="47.25">
      <c r="A22" s="76" t="s">
        <v>609</v>
      </c>
      <c r="B22" s="77" t="s">
        <v>610</v>
      </c>
      <c r="C22" s="78"/>
      <c r="D22" s="78"/>
      <c r="E22" s="78"/>
      <c r="F22" s="81">
        <f>F23</f>
        <v>7284.8</v>
      </c>
      <c r="G22" s="74"/>
      <c r="H22" s="74"/>
      <c r="I22" s="81">
        <f>I23</f>
        <v>7284.8</v>
      </c>
      <c r="J22" s="75">
        <f t="shared" si="0"/>
        <v>7284.8</v>
      </c>
      <c r="K22" s="75">
        <f t="shared" si="1"/>
        <v>-7284.8</v>
      </c>
    </row>
    <row r="23" spans="1:11" ht="31.5">
      <c r="A23" s="76" t="s">
        <v>133</v>
      </c>
      <c r="B23" s="77" t="s">
        <v>610</v>
      </c>
      <c r="C23" s="78" t="s">
        <v>134</v>
      </c>
      <c r="D23" s="78" t="s">
        <v>124</v>
      </c>
      <c r="E23" s="78" t="s">
        <v>46</v>
      </c>
      <c r="F23" s="81">
        <v>7284.8</v>
      </c>
      <c r="G23" s="74">
        <f>SUM('[1]Ведомственная'!G580)</f>
        <v>7284.8</v>
      </c>
      <c r="H23" s="74">
        <f>SUM('[1]Ведомственная'!H580)</f>
        <v>7284.8</v>
      </c>
      <c r="I23" s="81">
        <v>7284.8</v>
      </c>
      <c r="J23" s="75">
        <f t="shared" si="0"/>
        <v>0</v>
      </c>
      <c r="K23" s="75">
        <f t="shared" si="1"/>
        <v>0</v>
      </c>
    </row>
    <row r="24" spans="1:11" ht="94.5">
      <c r="A24" s="76" t="s">
        <v>611</v>
      </c>
      <c r="B24" s="77" t="s">
        <v>612</v>
      </c>
      <c r="C24" s="78"/>
      <c r="D24" s="78"/>
      <c r="E24" s="78"/>
      <c r="F24" s="81">
        <f>F25+F26</f>
        <v>47568.9</v>
      </c>
      <c r="G24" s="74"/>
      <c r="H24" s="74"/>
      <c r="I24" s="81">
        <f>I25+I26</f>
        <v>47568.9</v>
      </c>
      <c r="J24" s="75">
        <f t="shared" si="0"/>
        <v>47568.9</v>
      </c>
      <c r="K24" s="75">
        <f t="shared" si="1"/>
        <v>-47568.9</v>
      </c>
    </row>
    <row r="25" spans="1:11" ht="63">
      <c r="A25" s="76" t="s">
        <v>53</v>
      </c>
      <c r="B25" s="77" t="s">
        <v>612</v>
      </c>
      <c r="C25" s="78" t="s">
        <v>98</v>
      </c>
      <c r="D25" s="78" t="s">
        <v>124</v>
      </c>
      <c r="E25" s="78" t="s">
        <v>46</v>
      </c>
      <c r="F25" s="81">
        <v>43729.4</v>
      </c>
      <c r="G25" s="74">
        <f>SUM('[1]Ведомственная'!G582)</f>
        <v>43729.4</v>
      </c>
      <c r="H25" s="74">
        <f>SUM('[1]Ведомственная'!H582)</f>
        <v>43729.4</v>
      </c>
      <c r="I25" s="81">
        <v>43729.4</v>
      </c>
      <c r="J25" s="75">
        <f t="shared" si="0"/>
        <v>0</v>
      </c>
      <c r="K25" s="75">
        <f t="shared" si="1"/>
        <v>0</v>
      </c>
    </row>
    <row r="26" spans="1:11" ht="31.5">
      <c r="A26" s="76" t="s">
        <v>54</v>
      </c>
      <c r="B26" s="77" t="s">
        <v>612</v>
      </c>
      <c r="C26" s="78" t="s">
        <v>100</v>
      </c>
      <c r="D26" s="78" t="s">
        <v>124</v>
      </c>
      <c r="E26" s="78" t="s">
        <v>46</v>
      </c>
      <c r="F26" s="81">
        <v>3839.5</v>
      </c>
      <c r="G26" s="74">
        <f>SUM('[1]Ведомственная'!G583)</f>
        <v>3839.5</v>
      </c>
      <c r="H26" s="74">
        <f>SUM('[1]Ведомственная'!H583)</f>
        <v>3839.5</v>
      </c>
      <c r="I26" s="81">
        <v>3839.5</v>
      </c>
      <c r="J26" s="75">
        <f t="shared" si="0"/>
        <v>0</v>
      </c>
      <c r="K26" s="75">
        <f t="shared" si="1"/>
        <v>0</v>
      </c>
    </row>
    <row r="27" spans="1:11" ht="78.75">
      <c r="A27" s="76" t="s">
        <v>613</v>
      </c>
      <c r="B27" s="77" t="s">
        <v>614</v>
      </c>
      <c r="C27" s="78"/>
      <c r="D27" s="78"/>
      <c r="E27" s="78"/>
      <c r="F27" s="81">
        <f>F28+F29+F30</f>
        <v>686812.7</v>
      </c>
      <c r="G27" s="74"/>
      <c r="H27" s="74"/>
      <c r="I27" s="81">
        <f>I28+I29+I30</f>
        <v>686812.7</v>
      </c>
      <c r="J27" s="75">
        <f t="shared" si="0"/>
        <v>686812.7</v>
      </c>
      <c r="K27" s="75">
        <f t="shared" si="1"/>
        <v>-686812.7</v>
      </c>
    </row>
    <row r="28" spans="1:11" ht="63">
      <c r="A28" s="76" t="s">
        <v>53</v>
      </c>
      <c r="B28" s="77" t="s">
        <v>614</v>
      </c>
      <c r="C28" s="78" t="s">
        <v>98</v>
      </c>
      <c r="D28" s="78" t="s">
        <v>124</v>
      </c>
      <c r="E28" s="78" t="s">
        <v>46</v>
      </c>
      <c r="F28" s="81">
        <v>323817.6</v>
      </c>
      <c r="G28" s="74">
        <f>SUM('[1]Ведомственная'!G585)</f>
        <v>323817.6</v>
      </c>
      <c r="H28" s="74">
        <f>SUM('[1]Ведомственная'!H585)</f>
        <v>323817.6</v>
      </c>
      <c r="I28" s="81">
        <v>323817.6</v>
      </c>
      <c r="J28" s="75">
        <f t="shared" si="0"/>
        <v>0</v>
      </c>
      <c r="K28" s="75">
        <f t="shared" si="1"/>
        <v>0</v>
      </c>
    </row>
    <row r="29" spans="1:11" ht="31.5">
      <c r="A29" s="76" t="s">
        <v>54</v>
      </c>
      <c r="B29" s="77" t="s">
        <v>614</v>
      </c>
      <c r="C29" s="78" t="s">
        <v>100</v>
      </c>
      <c r="D29" s="78" t="s">
        <v>124</v>
      </c>
      <c r="E29" s="78" t="s">
        <v>46</v>
      </c>
      <c r="F29" s="81">
        <v>4124.7</v>
      </c>
      <c r="G29" s="74">
        <f>SUM('[1]Ведомственная'!G586)</f>
        <v>4124.7</v>
      </c>
      <c r="H29" s="74">
        <f>SUM('[1]Ведомственная'!H586)</f>
        <v>4124.7</v>
      </c>
      <c r="I29" s="81">
        <v>4124.7</v>
      </c>
      <c r="J29" s="75">
        <f t="shared" si="0"/>
        <v>0</v>
      </c>
      <c r="K29" s="75">
        <f t="shared" si="1"/>
        <v>0</v>
      </c>
    </row>
    <row r="30" spans="1:11" ht="31.5">
      <c r="A30" s="76" t="s">
        <v>133</v>
      </c>
      <c r="B30" s="77" t="s">
        <v>614</v>
      </c>
      <c r="C30" s="78" t="s">
        <v>134</v>
      </c>
      <c r="D30" s="78" t="s">
        <v>124</v>
      </c>
      <c r="E30" s="78" t="s">
        <v>46</v>
      </c>
      <c r="F30" s="81">
        <f>99102.9+259767.5</f>
        <v>358870.4</v>
      </c>
      <c r="G30" s="74">
        <f>SUM('[1]Ведомственная'!G587)</f>
        <v>358870.4</v>
      </c>
      <c r="H30" s="74">
        <f>SUM('[1]Ведомственная'!H587)</f>
        <v>358870.4</v>
      </c>
      <c r="I30" s="81">
        <f>99102.9+259767.5</f>
        <v>358870.4</v>
      </c>
      <c r="J30" s="75">
        <f t="shared" si="0"/>
        <v>0</v>
      </c>
      <c r="K30" s="75">
        <f t="shared" si="1"/>
        <v>0</v>
      </c>
    </row>
    <row r="31" spans="1:11" ht="47.25">
      <c r="A31" s="76" t="s">
        <v>602</v>
      </c>
      <c r="B31" s="82" t="s">
        <v>603</v>
      </c>
      <c r="C31" s="83"/>
      <c r="D31" s="84"/>
      <c r="E31" s="84"/>
      <c r="F31" s="81">
        <f>F32</f>
        <v>503943</v>
      </c>
      <c r="G31" s="74"/>
      <c r="H31" s="74"/>
      <c r="I31" s="81">
        <f>I32</f>
        <v>503943</v>
      </c>
      <c r="J31" s="75">
        <f t="shared" si="0"/>
        <v>503943</v>
      </c>
      <c r="K31" s="75">
        <f t="shared" si="1"/>
        <v>-503943</v>
      </c>
    </row>
    <row r="32" spans="1:11" ht="94.5">
      <c r="A32" s="76" t="s">
        <v>604</v>
      </c>
      <c r="B32" s="82" t="s">
        <v>605</v>
      </c>
      <c r="C32" s="83"/>
      <c r="D32" s="84"/>
      <c r="E32" s="84"/>
      <c r="F32" s="81">
        <f>F33+F37</f>
        <v>503943</v>
      </c>
      <c r="G32" s="74"/>
      <c r="H32" s="74"/>
      <c r="I32" s="81">
        <f>I33+I37</f>
        <v>503943</v>
      </c>
      <c r="J32" s="75">
        <f t="shared" si="0"/>
        <v>503943</v>
      </c>
      <c r="K32" s="75">
        <f t="shared" si="1"/>
        <v>-503943</v>
      </c>
    </row>
    <row r="33" spans="1:11" ht="47.25">
      <c r="A33" s="76" t="s">
        <v>606</v>
      </c>
      <c r="B33" s="82" t="s">
        <v>607</v>
      </c>
      <c r="C33" s="83"/>
      <c r="D33" s="84"/>
      <c r="E33" s="84"/>
      <c r="F33" s="81">
        <f>F34+F35+F36</f>
        <v>472140.1</v>
      </c>
      <c r="G33" s="74"/>
      <c r="H33" s="74"/>
      <c r="I33" s="81">
        <f>I34+I35+I36</f>
        <v>472140.1</v>
      </c>
      <c r="J33" s="75">
        <f t="shared" si="0"/>
        <v>472140.1</v>
      </c>
      <c r="K33" s="75">
        <f t="shared" si="1"/>
        <v>-472140.1</v>
      </c>
    </row>
    <row r="34" spans="1:11" ht="63">
      <c r="A34" s="76" t="s">
        <v>53</v>
      </c>
      <c r="B34" s="77" t="s">
        <v>607</v>
      </c>
      <c r="C34" s="78" t="s">
        <v>98</v>
      </c>
      <c r="D34" s="78" t="s">
        <v>124</v>
      </c>
      <c r="E34" s="78" t="s">
        <v>36</v>
      </c>
      <c r="F34" s="81">
        <v>75732.6</v>
      </c>
      <c r="G34" s="74">
        <f>SUM('[1]Ведомственная'!G544)</f>
        <v>75732.6</v>
      </c>
      <c r="H34" s="74">
        <f>SUM('[1]Ведомственная'!H544)</f>
        <v>75732.6</v>
      </c>
      <c r="I34" s="81">
        <v>75732.6</v>
      </c>
      <c r="J34" s="75">
        <f t="shared" si="0"/>
        <v>0</v>
      </c>
      <c r="K34" s="75">
        <f t="shared" si="1"/>
        <v>0</v>
      </c>
    </row>
    <row r="35" spans="1:11" ht="31.5">
      <c r="A35" s="76" t="s">
        <v>54</v>
      </c>
      <c r="B35" s="77" t="s">
        <v>607</v>
      </c>
      <c r="C35" s="78" t="s">
        <v>100</v>
      </c>
      <c r="D35" s="78" t="s">
        <v>124</v>
      </c>
      <c r="E35" s="78" t="s">
        <v>36</v>
      </c>
      <c r="F35" s="81">
        <f>916.1+1468.3</f>
        <v>2384.4</v>
      </c>
      <c r="G35" s="74">
        <f>SUM('[1]Ведомственная'!G545)</f>
        <v>2384.4</v>
      </c>
      <c r="H35" s="74">
        <f>SUM('[1]Ведомственная'!H545)</f>
        <v>2384.4</v>
      </c>
      <c r="I35" s="81">
        <f>916.1+1468.3</f>
        <v>2384.4</v>
      </c>
      <c r="J35" s="75">
        <f t="shared" si="0"/>
        <v>0</v>
      </c>
      <c r="K35" s="75">
        <f t="shared" si="1"/>
        <v>0</v>
      </c>
    </row>
    <row r="36" spans="1:11" ht="31.5">
      <c r="A36" s="76" t="s">
        <v>271</v>
      </c>
      <c r="B36" s="77" t="s">
        <v>607</v>
      </c>
      <c r="C36" s="78" t="s">
        <v>134</v>
      </c>
      <c r="D36" s="78" t="s">
        <v>124</v>
      </c>
      <c r="E36" s="78" t="s">
        <v>36</v>
      </c>
      <c r="F36" s="81">
        <v>394023.1</v>
      </c>
      <c r="G36" s="74">
        <f>SUM('[1]Ведомственная'!G546)</f>
        <v>394023.1</v>
      </c>
      <c r="H36" s="74">
        <f>SUM('[1]Ведомственная'!H546)</f>
        <v>394023.1</v>
      </c>
      <c r="I36" s="81">
        <v>394023.1</v>
      </c>
      <c r="J36" s="75">
        <f t="shared" si="0"/>
        <v>0</v>
      </c>
      <c r="K36" s="75">
        <f t="shared" si="1"/>
        <v>0</v>
      </c>
    </row>
    <row r="37" spans="1:11" ht="78.75">
      <c r="A37" s="76" t="s">
        <v>627</v>
      </c>
      <c r="B37" s="77" t="s">
        <v>628</v>
      </c>
      <c r="C37" s="78"/>
      <c r="D37" s="78"/>
      <c r="E37" s="78"/>
      <c r="F37" s="79">
        <f>F38</f>
        <v>31802.9</v>
      </c>
      <c r="G37" s="74"/>
      <c r="H37" s="74"/>
      <c r="I37" s="79">
        <f>I38</f>
        <v>31802.9</v>
      </c>
      <c r="J37" s="75">
        <f t="shared" si="0"/>
        <v>31802.9</v>
      </c>
      <c r="K37" s="75">
        <f t="shared" si="1"/>
        <v>-31802.9</v>
      </c>
    </row>
    <row r="38" spans="1:11" ht="15.75">
      <c r="A38" s="76" t="s">
        <v>44</v>
      </c>
      <c r="B38" s="77" t="s">
        <v>628</v>
      </c>
      <c r="C38" s="78">
        <v>300</v>
      </c>
      <c r="D38" s="78" t="s">
        <v>33</v>
      </c>
      <c r="E38" s="78" t="s">
        <v>15</v>
      </c>
      <c r="F38" s="79">
        <v>31802.9</v>
      </c>
      <c r="G38" s="74">
        <f>SUM('[1]Ведомственная'!G701)</f>
        <v>31802.9</v>
      </c>
      <c r="H38" s="74">
        <f>SUM('[1]Ведомственная'!H701)</f>
        <v>31802.9</v>
      </c>
      <c r="I38" s="79">
        <v>31802.9</v>
      </c>
      <c r="J38" s="75">
        <f t="shared" si="0"/>
        <v>0</v>
      </c>
      <c r="K38" s="75">
        <f t="shared" si="1"/>
        <v>0</v>
      </c>
    </row>
    <row r="39" spans="1:11" ht="47.25">
      <c r="A39" s="37" t="s">
        <v>643</v>
      </c>
      <c r="B39" s="38" t="s">
        <v>526</v>
      </c>
      <c r="C39" s="52"/>
      <c r="D39" s="52"/>
      <c r="E39" s="52"/>
      <c r="F39" s="33">
        <f>SUM(F40)+F120+F70</f>
        <v>1004201.0000000001</v>
      </c>
      <c r="G39" s="74"/>
      <c r="H39" s="74"/>
      <c r="I39" s="33">
        <f>SUM(I40)+I120+I70</f>
        <v>1008673.8</v>
      </c>
      <c r="J39" s="75">
        <f t="shared" si="0"/>
        <v>1004201.0000000001</v>
      </c>
      <c r="K39" s="75">
        <f t="shared" si="1"/>
        <v>-1008673.8</v>
      </c>
    </row>
    <row r="40" spans="1:11" ht="15.75">
      <c r="A40" s="37" t="s">
        <v>644</v>
      </c>
      <c r="B40" s="38" t="s">
        <v>527</v>
      </c>
      <c r="C40" s="38"/>
      <c r="D40" s="38"/>
      <c r="E40" s="38"/>
      <c r="F40" s="33">
        <f>SUM(F41)</f>
        <v>300491.2</v>
      </c>
      <c r="G40" s="74"/>
      <c r="H40" s="74"/>
      <c r="I40" s="33">
        <f>SUM(I41)</f>
        <v>301658.4</v>
      </c>
      <c r="J40" s="75">
        <f t="shared" si="0"/>
        <v>300491.2</v>
      </c>
      <c r="K40" s="75">
        <f t="shared" si="1"/>
        <v>-301658.4</v>
      </c>
    </row>
    <row r="41" spans="1:11" ht="94.5">
      <c r="A41" s="37" t="s">
        <v>523</v>
      </c>
      <c r="B41" s="38" t="s">
        <v>528</v>
      </c>
      <c r="C41" s="38"/>
      <c r="D41" s="38"/>
      <c r="E41" s="38"/>
      <c r="F41" s="33">
        <f>SUM(F42+F47+F50+F53+F56+F59+F65+F67)+F62</f>
        <v>300491.2</v>
      </c>
      <c r="G41" s="74"/>
      <c r="H41" s="74"/>
      <c r="I41" s="33">
        <f>SUM(I42+I47+I50+I53+I56+I59+I65+I67)+I62</f>
        <v>301658.4</v>
      </c>
      <c r="J41" s="75">
        <f t="shared" si="0"/>
        <v>300491.2</v>
      </c>
      <c r="K41" s="75">
        <f t="shared" si="1"/>
        <v>-301658.4</v>
      </c>
    </row>
    <row r="42" spans="1:11" ht="47.25">
      <c r="A42" s="37" t="s">
        <v>582</v>
      </c>
      <c r="B42" s="23" t="s">
        <v>583</v>
      </c>
      <c r="C42" s="23"/>
      <c r="D42" s="38"/>
      <c r="E42" s="38"/>
      <c r="F42" s="33">
        <f>F43+F44+F46+F45</f>
        <v>65590.4</v>
      </c>
      <c r="G42" s="74"/>
      <c r="H42" s="74"/>
      <c r="I42" s="33">
        <f>I43+I44+I46+I45</f>
        <v>66681</v>
      </c>
      <c r="J42" s="75">
        <f t="shared" si="0"/>
        <v>65590.4</v>
      </c>
      <c r="K42" s="75">
        <f t="shared" si="1"/>
        <v>-66681</v>
      </c>
    </row>
    <row r="43" spans="1:11" ht="63">
      <c r="A43" s="37" t="s">
        <v>53</v>
      </c>
      <c r="B43" s="23" t="s">
        <v>583</v>
      </c>
      <c r="C43" s="23">
        <v>100</v>
      </c>
      <c r="D43" s="38" t="s">
        <v>33</v>
      </c>
      <c r="E43" s="38" t="s">
        <v>15</v>
      </c>
      <c r="F43" s="33">
        <v>43974.5</v>
      </c>
      <c r="G43" s="74">
        <f>Ведомственная!G464</f>
        <v>43974.5</v>
      </c>
      <c r="H43" s="74">
        <f>Ведомственная!H464</f>
        <v>43974.5</v>
      </c>
      <c r="I43" s="33">
        <v>43974.5</v>
      </c>
      <c r="J43" s="75">
        <f t="shared" si="0"/>
        <v>0</v>
      </c>
      <c r="K43" s="75">
        <f t="shared" si="1"/>
        <v>0</v>
      </c>
    </row>
    <row r="44" spans="1:11" ht="31.5">
      <c r="A44" s="37" t="s">
        <v>54</v>
      </c>
      <c r="B44" s="23" t="s">
        <v>583</v>
      </c>
      <c r="C44" s="23">
        <v>200</v>
      </c>
      <c r="D44" s="38" t="s">
        <v>33</v>
      </c>
      <c r="E44" s="38" t="s">
        <v>15</v>
      </c>
      <c r="F44" s="33">
        <v>21493.5</v>
      </c>
      <c r="G44" s="74">
        <f>Ведомственная!G465</f>
        <v>21493.5</v>
      </c>
      <c r="H44" s="74">
        <f>Ведомственная!H465</f>
        <v>22578.6</v>
      </c>
      <c r="I44" s="33">
        <v>22578.6</v>
      </c>
      <c r="J44" s="75">
        <f t="shared" si="0"/>
        <v>0</v>
      </c>
      <c r="K44" s="75">
        <f t="shared" si="1"/>
        <v>0</v>
      </c>
    </row>
    <row r="45" spans="1:11" ht="15.75">
      <c r="A45" s="37" t="s">
        <v>44</v>
      </c>
      <c r="B45" s="23" t="s">
        <v>583</v>
      </c>
      <c r="C45" s="23">
        <v>300</v>
      </c>
      <c r="D45" s="38" t="s">
        <v>33</v>
      </c>
      <c r="E45" s="38" t="s">
        <v>15</v>
      </c>
      <c r="F45" s="33">
        <v>94</v>
      </c>
      <c r="G45" s="74">
        <f>Ведомственная!G466</f>
        <v>94</v>
      </c>
      <c r="H45" s="74">
        <f>Ведомственная!H466</f>
        <v>99.5</v>
      </c>
      <c r="I45" s="33">
        <v>99.5</v>
      </c>
      <c r="J45" s="75"/>
      <c r="K45" s="75"/>
    </row>
    <row r="46" spans="1:11" ht="15.75">
      <c r="A46" s="37" t="s">
        <v>24</v>
      </c>
      <c r="B46" s="23" t="s">
        <v>583</v>
      </c>
      <c r="C46" s="23">
        <v>800</v>
      </c>
      <c r="D46" s="38" t="s">
        <v>33</v>
      </c>
      <c r="E46" s="38" t="s">
        <v>15</v>
      </c>
      <c r="F46" s="33">
        <v>28.4</v>
      </c>
      <c r="G46" s="74">
        <f>Ведомственная!G467</f>
        <v>28.4</v>
      </c>
      <c r="H46" s="74">
        <f>Ведомственная!H467</f>
        <v>28.4</v>
      </c>
      <c r="I46" s="33">
        <v>28.4</v>
      </c>
      <c r="J46" s="75">
        <f t="shared" si="0"/>
        <v>0</v>
      </c>
      <c r="K46" s="75">
        <f t="shared" si="1"/>
        <v>0</v>
      </c>
    </row>
    <row r="47" spans="1:11" ht="63">
      <c r="A47" s="37" t="s">
        <v>584</v>
      </c>
      <c r="B47" s="23" t="s">
        <v>585</v>
      </c>
      <c r="C47" s="23"/>
      <c r="D47" s="38"/>
      <c r="E47" s="38"/>
      <c r="F47" s="33">
        <f>F48+F49</f>
        <v>14118.5</v>
      </c>
      <c r="G47" s="74"/>
      <c r="H47" s="74"/>
      <c r="I47" s="33">
        <f>I48+I49</f>
        <v>14118.5</v>
      </c>
      <c r="J47" s="75">
        <f t="shared" si="0"/>
        <v>14118.5</v>
      </c>
      <c r="K47" s="75">
        <f t="shared" si="1"/>
        <v>-14118.5</v>
      </c>
    </row>
    <row r="48" spans="1:11" ht="31.5">
      <c r="A48" s="37" t="s">
        <v>54</v>
      </c>
      <c r="B48" s="23" t="s">
        <v>585</v>
      </c>
      <c r="C48" s="23">
        <v>200</v>
      </c>
      <c r="D48" s="38" t="s">
        <v>33</v>
      </c>
      <c r="E48" s="38" t="s">
        <v>15</v>
      </c>
      <c r="F48" s="33">
        <v>197.1</v>
      </c>
      <c r="G48" s="74">
        <f>SUM('[1]Ведомственная'!G463)</f>
        <v>197.1</v>
      </c>
      <c r="H48" s="74">
        <f>SUM('[1]Ведомственная'!H463)</f>
        <v>197.1</v>
      </c>
      <c r="I48" s="33">
        <v>197.1</v>
      </c>
      <c r="J48" s="75">
        <f t="shared" si="0"/>
        <v>0</v>
      </c>
      <c r="K48" s="75">
        <f t="shared" si="1"/>
        <v>0</v>
      </c>
    </row>
    <row r="49" spans="1:11" ht="15.75">
      <c r="A49" s="37" t="s">
        <v>44</v>
      </c>
      <c r="B49" s="23" t="s">
        <v>585</v>
      </c>
      <c r="C49" s="23">
        <v>300</v>
      </c>
      <c r="D49" s="38" t="s">
        <v>33</v>
      </c>
      <c r="E49" s="38" t="s">
        <v>15</v>
      </c>
      <c r="F49" s="33">
        <v>13921.4</v>
      </c>
      <c r="G49" s="74">
        <f>SUM('[1]Ведомственная'!G464)</f>
        <v>13921.4</v>
      </c>
      <c r="H49" s="74">
        <f>SUM('[1]Ведомственная'!H464)</f>
        <v>13921.4</v>
      </c>
      <c r="I49" s="33">
        <v>13921.4</v>
      </c>
      <c r="J49" s="75">
        <f t="shared" si="0"/>
        <v>0</v>
      </c>
      <c r="K49" s="75">
        <f t="shared" si="1"/>
        <v>0</v>
      </c>
    </row>
    <row r="50" spans="1:11" ht="31.5">
      <c r="A50" s="37" t="s">
        <v>586</v>
      </c>
      <c r="B50" s="23" t="s">
        <v>587</v>
      </c>
      <c r="C50" s="23"/>
      <c r="D50" s="38"/>
      <c r="E50" s="38"/>
      <c r="F50" s="33">
        <f>F51+F52</f>
        <v>52185.4</v>
      </c>
      <c r="G50" s="74"/>
      <c r="H50" s="74"/>
      <c r="I50" s="33">
        <f>I51+I52</f>
        <v>52185.4</v>
      </c>
      <c r="J50" s="75">
        <f t="shared" si="0"/>
        <v>52185.4</v>
      </c>
      <c r="K50" s="75">
        <f t="shared" si="1"/>
        <v>-52185.4</v>
      </c>
    </row>
    <row r="51" spans="1:11" ht="31.5">
      <c r="A51" s="37" t="s">
        <v>54</v>
      </c>
      <c r="B51" s="23" t="s">
        <v>587</v>
      </c>
      <c r="C51" s="23">
        <v>200</v>
      </c>
      <c r="D51" s="38" t="s">
        <v>33</v>
      </c>
      <c r="E51" s="38" t="s">
        <v>15</v>
      </c>
      <c r="F51" s="33">
        <v>775.3</v>
      </c>
      <c r="G51" s="74">
        <f>SUM('[1]Ведомственная'!G466)</f>
        <v>775.3</v>
      </c>
      <c r="H51" s="74">
        <f>SUM('[1]Ведомственная'!H466)</f>
        <v>775.3</v>
      </c>
      <c r="I51" s="33">
        <v>775.3</v>
      </c>
      <c r="J51" s="75">
        <f t="shared" si="0"/>
        <v>0</v>
      </c>
      <c r="K51" s="75">
        <f t="shared" si="1"/>
        <v>0</v>
      </c>
    </row>
    <row r="52" spans="1:11" ht="15.75">
      <c r="A52" s="37" t="s">
        <v>44</v>
      </c>
      <c r="B52" s="23" t="s">
        <v>587</v>
      </c>
      <c r="C52" s="23">
        <v>300</v>
      </c>
      <c r="D52" s="38" t="s">
        <v>33</v>
      </c>
      <c r="E52" s="38" t="s">
        <v>15</v>
      </c>
      <c r="F52" s="33">
        <v>51410.1</v>
      </c>
      <c r="G52" s="74">
        <f>SUM('[1]Ведомственная'!G467)</f>
        <v>51410.1</v>
      </c>
      <c r="H52" s="74">
        <f>SUM('[1]Ведомственная'!H467)</f>
        <v>51410.1</v>
      </c>
      <c r="I52" s="33">
        <v>51410.1</v>
      </c>
      <c r="J52" s="75">
        <f t="shared" si="0"/>
        <v>0</v>
      </c>
      <c r="K52" s="75">
        <f t="shared" si="1"/>
        <v>0</v>
      </c>
    </row>
    <row r="53" spans="1:11" ht="47.25">
      <c r="A53" s="37" t="s">
        <v>588</v>
      </c>
      <c r="B53" s="23" t="s">
        <v>589</v>
      </c>
      <c r="C53" s="23"/>
      <c r="D53" s="38"/>
      <c r="E53" s="38"/>
      <c r="F53" s="33">
        <f>F54+F55</f>
        <v>5357.2</v>
      </c>
      <c r="G53" s="74"/>
      <c r="H53" s="74"/>
      <c r="I53" s="33">
        <f>I54+I55</f>
        <v>5357.2</v>
      </c>
      <c r="J53" s="75">
        <f t="shared" si="0"/>
        <v>5357.2</v>
      </c>
      <c r="K53" s="75">
        <f t="shared" si="1"/>
        <v>-5357.2</v>
      </c>
    </row>
    <row r="54" spans="1:11" ht="31.5">
      <c r="A54" s="37" t="s">
        <v>54</v>
      </c>
      <c r="B54" s="23" t="s">
        <v>589</v>
      </c>
      <c r="C54" s="23">
        <v>200</v>
      </c>
      <c r="D54" s="38" t="s">
        <v>33</v>
      </c>
      <c r="E54" s="38" t="s">
        <v>15</v>
      </c>
      <c r="F54" s="33">
        <v>79.2</v>
      </c>
      <c r="G54" s="74">
        <f>SUM('[1]Ведомственная'!G469)</f>
        <v>79.2</v>
      </c>
      <c r="H54" s="74">
        <f>SUM('[1]Ведомственная'!H469)</f>
        <v>79.2</v>
      </c>
      <c r="I54" s="33">
        <v>79.2</v>
      </c>
      <c r="J54" s="75">
        <f t="shared" si="0"/>
        <v>0</v>
      </c>
      <c r="K54" s="75">
        <f t="shared" si="1"/>
        <v>0</v>
      </c>
    </row>
    <row r="55" spans="1:11" ht="15.75">
      <c r="A55" s="37" t="s">
        <v>44</v>
      </c>
      <c r="B55" s="23" t="s">
        <v>589</v>
      </c>
      <c r="C55" s="23">
        <v>300</v>
      </c>
      <c r="D55" s="38" t="s">
        <v>33</v>
      </c>
      <c r="E55" s="38" t="s">
        <v>15</v>
      </c>
      <c r="F55" s="33">
        <v>5278</v>
      </c>
      <c r="G55" s="74">
        <f>SUM('[1]Ведомственная'!G470)</f>
        <v>5278</v>
      </c>
      <c r="H55" s="74">
        <f>SUM('[1]Ведомственная'!H470)</f>
        <v>5278</v>
      </c>
      <c r="I55" s="33">
        <v>5278</v>
      </c>
      <c r="J55" s="75">
        <f t="shared" si="0"/>
        <v>0</v>
      </c>
      <c r="K55" s="75">
        <f t="shared" si="1"/>
        <v>0</v>
      </c>
    </row>
    <row r="56" spans="1:11" ht="94.5">
      <c r="A56" s="37" t="s">
        <v>590</v>
      </c>
      <c r="B56" s="23" t="s">
        <v>591</v>
      </c>
      <c r="C56" s="23"/>
      <c r="D56" s="38"/>
      <c r="E56" s="38"/>
      <c r="F56" s="33">
        <f>F57+F58</f>
        <v>51195.3</v>
      </c>
      <c r="G56" s="74"/>
      <c r="H56" s="74"/>
      <c r="I56" s="33">
        <f>I57+I58</f>
        <v>51342.7</v>
      </c>
      <c r="J56" s="75">
        <f t="shared" si="0"/>
        <v>51195.3</v>
      </c>
      <c r="K56" s="75">
        <f t="shared" si="1"/>
        <v>-51342.7</v>
      </c>
    </row>
    <row r="57" spans="1:11" ht="31.5">
      <c r="A57" s="37" t="s">
        <v>54</v>
      </c>
      <c r="B57" s="23" t="s">
        <v>591</v>
      </c>
      <c r="C57" s="23">
        <v>200</v>
      </c>
      <c r="D57" s="38" t="s">
        <v>33</v>
      </c>
      <c r="E57" s="38" t="s">
        <v>15</v>
      </c>
      <c r="F57" s="33">
        <v>756.4</v>
      </c>
      <c r="G57" s="74">
        <f>SUM('[1]Ведомственная'!G472)</f>
        <v>756.4</v>
      </c>
      <c r="H57" s="74">
        <f>SUM('[1]Ведомственная'!H472)</f>
        <v>758.6</v>
      </c>
      <c r="I57" s="33">
        <v>758.6</v>
      </c>
      <c r="J57" s="75">
        <f t="shared" si="0"/>
        <v>0</v>
      </c>
      <c r="K57" s="75">
        <f t="shared" si="1"/>
        <v>0</v>
      </c>
    </row>
    <row r="58" spans="1:11" ht="15.75">
      <c r="A58" s="37" t="s">
        <v>44</v>
      </c>
      <c r="B58" s="23" t="s">
        <v>591</v>
      </c>
      <c r="C58" s="23">
        <v>300</v>
      </c>
      <c r="D58" s="38" t="s">
        <v>33</v>
      </c>
      <c r="E58" s="38" t="s">
        <v>15</v>
      </c>
      <c r="F58" s="33">
        <v>50438.9</v>
      </c>
      <c r="G58" s="74">
        <f>SUM('[1]Ведомственная'!G473)</f>
        <v>50438.9</v>
      </c>
      <c r="H58" s="74">
        <f>SUM('[1]Ведомственная'!H473)</f>
        <v>50584.1</v>
      </c>
      <c r="I58" s="33">
        <v>50584.1</v>
      </c>
      <c r="J58" s="75">
        <f t="shared" si="0"/>
        <v>0</v>
      </c>
      <c r="K58" s="75">
        <f t="shared" si="1"/>
        <v>0</v>
      </c>
    </row>
    <row r="59" spans="1:11" ht="63">
      <c r="A59" s="37" t="s">
        <v>592</v>
      </c>
      <c r="B59" s="23" t="s">
        <v>593</v>
      </c>
      <c r="C59" s="23"/>
      <c r="D59" s="38"/>
      <c r="E59" s="38"/>
      <c r="F59" s="33">
        <f>F60+F61</f>
        <v>10110.199999999999</v>
      </c>
      <c r="G59" s="74"/>
      <c r="H59" s="74"/>
      <c r="I59" s="33">
        <f>I60+I61</f>
        <v>10110.199999999999</v>
      </c>
      <c r="J59" s="75">
        <f t="shared" si="0"/>
        <v>10110.199999999999</v>
      </c>
      <c r="K59" s="75">
        <f t="shared" si="1"/>
        <v>-10110.199999999999</v>
      </c>
    </row>
    <row r="60" spans="1:11" ht="31.5">
      <c r="A60" s="37" t="s">
        <v>54</v>
      </c>
      <c r="B60" s="23" t="s">
        <v>593</v>
      </c>
      <c r="C60" s="23">
        <v>200</v>
      </c>
      <c r="D60" s="38" t="s">
        <v>33</v>
      </c>
      <c r="E60" s="38" t="s">
        <v>15</v>
      </c>
      <c r="F60" s="33">
        <v>149.9</v>
      </c>
      <c r="G60" s="74">
        <f>SUM('[1]Ведомственная'!G475)</f>
        <v>149.9</v>
      </c>
      <c r="H60" s="74">
        <f>SUM('[1]Ведомственная'!H475)</f>
        <v>149.9</v>
      </c>
      <c r="I60" s="33">
        <v>149.9</v>
      </c>
      <c r="J60" s="75">
        <f t="shared" si="0"/>
        <v>0</v>
      </c>
      <c r="K60" s="75">
        <f t="shared" si="1"/>
        <v>0</v>
      </c>
    </row>
    <row r="61" spans="1:11" ht="15.75">
      <c r="A61" s="37" t="s">
        <v>44</v>
      </c>
      <c r="B61" s="23" t="s">
        <v>593</v>
      </c>
      <c r="C61" s="23">
        <v>300</v>
      </c>
      <c r="D61" s="38" t="s">
        <v>33</v>
      </c>
      <c r="E61" s="38" t="s">
        <v>15</v>
      </c>
      <c r="F61" s="33">
        <v>9960.3</v>
      </c>
      <c r="G61" s="74">
        <f>SUM('[1]Ведомственная'!G476)</f>
        <v>9960.3</v>
      </c>
      <c r="H61" s="74">
        <f>SUM('[1]Ведомственная'!H476)</f>
        <v>9960.3</v>
      </c>
      <c r="I61" s="33">
        <v>9960.3</v>
      </c>
      <c r="J61" s="75">
        <f t="shared" si="0"/>
        <v>0</v>
      </c>
      <c r="K61" s="75">
        <f t="shared" si="1"/>
        <v>0</v>
      </c>
    </row>
    <row r="62" spans="1:11" ht="31.5">
      <c r="A62" s="37" t="s">
        <v>594</v>
      </c>
      <c r="B62" s="23" t="s">
        <v>595</v>
      </c>
      <c r="C62" s="23"/>
      <c r="D62" s="38"/>
      <c r="E62" s="38"/>
      <c r="F62" s="33">
        <f>F63+F64</f>
        <v>5528</v>
      </c>
      <c r="G62" s="74"/>
      <c r="H62" s="74"/>
      <c r="I62" s="33">
        <f>I63+I64</f>
        <v>5528</v>
      </c>
      <c r="J62" s="75">
        <f t="shared" si="0"/>
        <v>5528</v>
      </c>
      <c r="K62" s="75">
        <f t="shared" si="1"/>
        <v>-5528</v>
      </c>
    </row>
    <row r="63" spans="1:11" ht="63">
      <c r="A63" s="37" t="s">
        <v>53</v>
      </c>
      <c r="B63" s="23" t="s">
        <v>595</v>
      </c>
      <c r="C63" s="23">
        <v>100</v>
      </c>
      <c r="D63" s="38" t="s">
        <v>33</v>
      </c>
      <c r="E63" s="38" t="s">
        <v>80</v>
      </c>
      <c r="F63" s="33">
        <v>4948.6</v>
      </c>
      <c r="G63" s="74">
        <f>SUM('[1]Ведомственная'!G482)</f>
        <v>4948.6</v>
      </c>
      <c r="H63" s="74">
        <f>SUM('[1]Ведомственная'!H482)</f>
        <v>4948.6</v>
      </c>
      <c r="I63" s="33">
        <v>4948.6</v>
      </c>
      <c r="J63" s="75">
        <f t="shared" si="0"/>
        <v>0</v>
      </c>
      <c r="K63" s="75">
        <f t="shared" si="1"/>
        <v>0</v>
      </c>
    </row>
    <row r="64" spans="1:11" ht="31.5">
      <c r="A64" s="37" t="s">
        <v>54</v>
      </c>
      <c r="B64" s="23" t="s">
        <v>595</v>
      </c>
      <c r="C64" s="23">
        <v>200</v>
      </c>
      <c r="D64" s="38" t="s">
        <v>33</v>
      </c>
      <c r="E64" s="38" t="s">
        <v>80</v>
      </c>
      <c r="F64" s="33">
        <v>579.4</v>
      </c>
      <c r="G64" s="74">
        <f>SUM('[1]Ведомственная'!G483)</f>
        <v>579.4</v>
      </c>
      <c r="H64" s="74">
        <f>SUM('[1]Ведомственная'!H483)</f>
        <v>579.4</v>
      </c>
      <c r="I64" s="33">
        <v>579.4</v>
      </c>
      <c r="J64" s="75">
        <f t="shared" si="0"/>
        <v>0</v>
      </c>
      <c r="K64" s="75">
        <f t="shared" si="1"/>
        <v>0</v>
      </c>
    </row>
    <row r="65" spans="1:11" ht="31.5">
      <c r="A65" s="37" t="s">
        <v>524</v>
      </c>
      <c r="B65" s="38" t="s">
        <v>529</v>
      </c>
      <c r="C65" s="38"/>
      <c r="D65" s="38"/>
      <c r="E65" s="38"/>
      <c r="F65" s="33">
        <f>SUM(F66)</f>
        <v>4500</v>
      </c>
      <c r="G65" s="74"/>
      <c r="H65" s="74"/>
      <c r="I65" s="33">
        <f>SUM(I66)</f>
        <v>4500</v>
      </c>
      <c r="J65" s="75">
        <f t="shared" si="0"/>
        <v>4500</v>
      </c>
      <c r="K65" s="75">
        <f t="shared" si="1"/>
        <v>-4500</v>
      </c>
    </row>
    <row r="66" spans="1:11" ht="31.5">
      <c r="A66" s="37" t="s">
        <v>300</v>
      </c>
      <c r="B66" s="38" t="s">
        <v>529</v>
      </c>
      <c r="C66" s="38" t="s">
        <v>301</v>
      </c>
      <c r="D66" s="38" t="s">
        <v>33</v>
      </c>
      <c r="E66" s="38" t="s">
        <v>15</v>
      </c>
      <c r="F66" s="33">
        <v>4500</v>
      </c>
      <c r="G66" s="74">
        <f>SUM('[1]Ведомственная'!G281)</f>
        <v>4500</v>
      </c>
      <c r="H66" s="74">
        <f>SUM('[1]Ведомственная'!H281)</f>
        <v>4500</v>
      </c>
      <c r="I66" s="33">
        <v>4500</v>
      </c>
      <c r="J66" s="75">
        <f t="shared" si="0"/>
        <v>0</v>
      </c>
      <c r="K66" s="75">
        <f t="shared" si="1"/>
        <v>0</v>
      </c>
    </row>
    <row r="67" spans="1:11" ht="126">
      <c r="A67" s="54" t="s">
        <v>547</v>
      </c>
      <c r="B67" s="38" t="s">
        <v>548</v>
      </c>
      <c r="C67" s="23"/>
      <c r="D67" s="38"/>
      <c r="E67" s="38"/>
      <c r="F67" s="33">
        <f>SUM(F68:F69)</f>
        <v>91906.20000000001</v>
      </c>
      <c r="G67" s="74"/>
      <c r="H67" s="74"/>
      <c r="I67" s="33">
        <f>SUM(I68:I69)</f>
        <v>91835.40000000001</v>
      </c>
      <c r="J67" s="75">
        <f t="shared" si="0"/>
        <v>91906.20000000001</v>
      </c>
      <c r="K67" s="75">
        <f t="shared" si="1"/>
        <v>-91835.40000000001</v>
      </c>
    </row>
    <row r="68" spans="1:11" ht="31.5">
      <c r="A68" s="37" t="s">
        <v>54</v>
      </c>
      <c r="B68" s="38" t="s">
        <v>548</v>
      </c>
      <c r="C68" s="23">
        <v>200</v>
      </c>
      <c r="D68" s="38" t="s">
        <v>33</v>
      </c>
      <c r="E68" s="38" t="s">
        <v>56</v>
      </c>
      <c r="F68" s="33">
        <v>1249.6</v>
      </c>
      <c r="G68" s="74">
        <f>SUM('[1]Ведомственная'!G380)</f>
        <v>1249.6</v>
      </c>
      <c r="H68" s="74">
        <f>SUM('[1]Ведомственная'!H380)</f>
        <v>1253.8</v>
      </c>
      <c r="I68" s="33">
        <v>1253.8</v>
      </c>
      <c r="J68" s="75">
        <f t="shared" si="0"/>
        <v>0</v>
      </c>
      <c r="K68" s="75">
        <f t="shared" si="1"/>
        <v>0</v>
      </c>
    </row>
    <row r="69" spans="1:11" ht="15.75">
      <c r="A69" s="37" t="s">
        <v>44</v>
      </c>
      <c r="B69" s="38" t="s">
        <v>548</v>
      </c>
      <c r="C69" s="23">
        <v>300</v>
      </c>
      <c r="D69" s="38" t="s">
        <v>33</v>
      </c>
      <c r="E69" s="38" t="s">
        <v>56</v>
      </c>
      <c r="F69" s="33">
        <v>90656.6</v>
      </c>
      <c r="G69" s="74">
        <f>SUM('[1]Ведомственная'!G381)</f>
        <v>90656.6</v>
      </c>
      <c r="H69" s="74">
        <f>SUM('[1]Ведомственная'!H381)</f>
        <v>90581.6</v>
      </c>
      <c r="I69" s="33">
        <v>90581.6</v>
      </c>
      <c r="J69" s="75">
        <f t="shared" si="0"/>
        <v>0</v>
      </c>
      <c r="K69" s="75">
        <f t="shared" si="1"/>
        <v>0</v>
      </c>
    </row>
    <row r="70" spans="1:11" ht="31.5">
      <c r="A70" s="30" t="s">
        <v>549</v>
      </c>
      <c r="B70" s="38" t="s">
        <v>550</v>
      </c>
      <c r="C70" s="23"/>
      <c r="D70" s="38"/>
      <c r="E70" s="38"/>
      <c r="F70" s="33">
        <f>F74+F71</f>
        <v>633256.6000000001</v>
      </c>
      <c r="G70" s="74"/>
      <c r="H70" s="74"/>
      <c r="I70" s="33">
        <f>I74+I71</f>
        <v>636144.6</v>
      </c>
      <c r="J70" s="75">
        <f t="shared" si="0"/>
        <v>633256.6000000001</v>
      </c>
      <c r="K70" s="75">
        <f t="shared" si="1"/>
        <v>-636144.6</v>
      </c>
    </row>
    <row r="71" spans="1:11" ht="47.25">
      <c r="A71" s="37" t="s">
        <v>596</v>
      </c>
      <c r="B71" s="23" t="s">
        <v>597</v>
      </c>
      <c r="C71" s="23"/>
      <c r="D71" s="38"/>
      <c r="E71" s="38"/>
      <c r="F71" s="33">
        <f>F72+F73</f>
        <v>4233.2</v>
      </c>
      <c r="G71" s="74"/>
      <c r="H71" s="74"/>
      <c r="I71" s="33">
        <f>I72+I73</f>
        <v>4233.2</v>
      </c>
      <c r="J71" s="75">
        <f t="shared" si="0"/>
        <v>4233.2</v>
      </c>
      <c r="K71" s="75">
        <f t="shared" si="1"/>
        <v>-4233.2</v>
      </c>
    </row>
    <row r="72" spans="1:11" ht="63">
      <c r="A72" s="37" t="s">
        <v>53</v>
      </c>
      <c r="B72" s="23" t="s">
        <v>597</v>
      </c>
      <c r="C72" s="23">
        <v>100</v>
      </c>
      <c r="D72" s="38" t="s">
        <v>33</v>
      </c>
      <c r="E72" s="38" t="s">
        <v>80</v>
      </c>
      <c r="F72" s="33">
        <v>3602.4</v>
      </c>
      <c r="G72" s="74">
        <f>SUM('[1]Ведомственная'!G486)</f>
        <v>3602.4</v>
      </c>
      <c r="H72" s="74">
        <f>SUM('[1]Ведомственная'!H486)</f>
        <v>3602.4</v>
      </c>
      <c r="I72" s="33">
        <v>3602.4</v>
      </c>
      <c r="J72" s="75">
        <f t="shared" si="0"/>
        <v>0</v>
      </c>
      <c r="K72" s="75">
        <f t="shared" si="1"/>
        <v>0</v>
      </c>
    </row>
    <row r="73" spans="1:11" ht="31.5">
      <c r="A73" s="37" t="s">
        <v>54</v>
      </c>
      <c r="B73" s="23" t="s">
        <v>597</v>
      </c>
      <c r="C73" s="23">
        <v>200</v>
      </c>
      <c r="D73" s="38" t="s">
        <v>33</v>
      </c>
      <c r="E73" s="38" t="s">
        <v>80</v>
      </c>
      <c r="F73" s="33">
        <v>630.8</v>
      </c>
      <c r="G73" s="74">
        <f>SUM('[1]Ведомственная'!G487)</f>
        <v>630.8</v>
      </c>
      <c r="H73" s="74">
        <f>SUM('[1]Ведомственная'!H487)</f>
        <v>630.8</v>
      </c>
      <c r="I73" s="33">
        <v>630.8</v>
      </c>
      <c r="J73" s="75">
        <f t="shared" si="0"/>
        <v>0</v>
      </c>
      <c r="K73" s="75">
        <f t="shared" si="1"/>
        <v>0</v>
      </c>
    </row>
    <row r="74" spans="1:11" ht="94.5">
      <c r="A74" s="30" t="s">
        <v>306</v>
      </c>
      <c r="B74" s="38" t="s">
        <v>551</v>
      </c>
      <c r="C74" s="23"/>
      <c r="D74" s="38"/>
      <c r="E74" s="38"/>
      <c r="F74" s="33">
        <f>F75+F78+F81+F84+F87+F90+F93+F96+F99+F102+F105+F108+F111+F114+F117</f>
        <v>629023.4000000001</v>
      </c>
      <c r="G74" s="74"/>
      <c r="H74" s="74"/>
      <c r="I74" s="33">
        <f>I75+I78+I81+I84+I87+I90+I93+I96+I99+I102+I105+I108+I111+I114+I117</f>
        <v>631911.4</v>
      </c>
      <c r="J74" s="75">
        <f t="shared" si="0"/>
        <v>629023.4000000001</v>
      </c>
      <c r="K74" s="75">
        <f t="shared" si="1"/>
        <v>-631911.4</v>
      </c>
    </row>
    <row r="75" spans="1:11" ht="47.25">
      <c r="A75" s="30" t="s">
        <v>552</v>
      </c>
      <c r="B75" s="38" t="s">
        <v>553</v>
      </c>
      <c r="C75" s="23"/>
      <c r="D75" s="38"/>
      <c r="E75" s="38"/>
      <c r="F75" s="33">
        <f>F76+F77</f>
        <v>171422.19999999998</v>
      </c>
      <c r="G75" s="74"/>
      <c r="H75" s="74"/>
      <c r="I75" s="33">
        <f>I76+I77</f>
        <v>171422.19999999998</v>
      </c>
      <c r="J75" s="75">
        <f t="shared" si="0"/>
        <v>171422.19999999998</v>
      </c>
      <c r="K75" s="75">
        <f t="shared" si="1"/>
        <v>-171422.19999999998</v>
      </c>
    </row>
    <row r="76" spans="1:11" ht="31.5">
      <c r="A76" s="37" t="s">
        <v>54</v>
      </c>
      <c r="B76" s="38" t="s">
        <v>553</v>
      </c>
      <c r="C76" s="23">
        <v>200</v>
      </c>
      <c r="D76" s="38" t="s">
        <v>33</v>
      </c>
      <c r="E76" s="38" t="s">
        <v>56</v>
      </c>
      <c r="F76" s="33">
        <v>2555.4</v>
      </c>
      <c r="G76" s="74">
        <f>SUM('[1]Ведомственная'!G385)</f>
        <v>2555.4</v>
      </c>
      <c r="H76" s="74">
        <f>SUM('[1]Ведомственная'!H385)</f>
        <v>2555.4</v>
      </c>
      <c r="I76" s="33">
        <v>2555.4</v>
      </c>
      <c r="J76" s="75">
        <f t="shared" si="0"/>
        <v>0</v>
      </c>
      <c r="K76" s="75">
        <f t="shared" si="1"/>
        <v>0</v>
      </c>
    </row>
    <row r="77" spans="1:11" ht="15.75">
      <c r="A77" s="37" t="s">
        <v>44</v>
      </c>
      <c r="B77" s="38" t="s">
        <v>553</v>
      </c>
      <c r="C77" s="23">
        <v>300</v>
      </c>
      <c r="D77" s="38" t="s">
        <v>33</v>
      </c>
      <c r="E77" s="38" t="s">
        <v>56</v>
      </c>
      <c r="F77" s="33">
        <v>168866.8</v>
      </c>
      <c r="G77" s="74">
        <f>SUM('[1]Ведомственная'!G386)</f>
        <v>168866.8</v>
      </c>
      <c r="H77" s="74">
        <f>SUM('[1]Ведомственная'!H386)</f>
        <v>168866.8</v>
      </c>
      <c r="I77" s="33">
        <v>168866.8</v>
      </c>
      <c r="J77" s="75">
        <f t="shared" si="0"/>
        <v>0</v>
      </c>
      <c r="K77" s="75">
        <f t="shared" si="1"/>
        <v>0</v>
      </c>
    </row>
    <row r="78" spans="1:11" ht="47.25">
      <c r="A78" s="30" t="s">
        <v>554</v>
      </c>
      <c r="B78" s="38" t="s">
        <v>555</v>
      </c>
      <c r="C78" s="38"/>
      <c r="D78" s="38"/>
      <c r="E78" s="38"/>
      <c r="F78" s="33">
        <f>F79+F80</f>
        <v>8404.2</v>
      </c>
      <c r="G78" s="74"/>
      <c r="H78" s="74"/>
      <c r="I78" s="33">
        <f>I79+I80</f>
        <v>8404.2</v>
      </c>
      <c r="J78" s="75">
        <f t="shared" si="0"/>
        <v>8404.2</v>
      </c>
      <c r="K78" s="75">
        <f t="shared" si="1"/>
        <v>-8404.2</v>
      </c>
    </row>
    <row r="79" spans="1:11" ht="31.5">
      <c r="A79" s="37" t="s">
        <v>54</v>
      </c>
      <c r="B79" s="38" t="s">
        <v>555</v>
      </c>
      <c r="C79" s="38" t="s">
        <v>100</v>
      </c>
      <c r="D79" s="38" t="s">
        <v>33</v>
      </c>
      <c r="E79" s="38" t="s">
        <v>56</v>
      </c>
      <c r="F79" s="33">
        <v>125.5</v>
      </c>
      <c r="G79" s="74">
        <f>SUM('[1]Ведомственная'!G388)</f>
        <v>125.5</v>
      </c>
      <c r="H79" s="74">
        <f>SUM('[1]Ведомственная'!H388)</f>
        <v>125.5</v>
      </c>
      <c r="I79" s="33">
        <v>125.5</v>
      </c>
      <c r="J79" s="75">
        <f t="shared" si="0"/>
        <v>0</v>
      </c>
      <c r="K79" s="75">
        <f t="shared" si="1"/>
        <v>0</v>
      </c>
    </row>
    <row r="80" spans="1:11" ht="15.75">
      <c r="A80" s="37" t="s">
        <v>44</v>
      </c>
      <c r="B80" s="38" t="s">
        <v>555</v>
      </c>
      <c r="C80" s="38" t="s">
        <v>108</v>
      </c>
      <c r="D80" s="38" t="s">
        <v>33</v>
      </c>
      <c r="E80" s="38" t="s">
        <v>56</v>
      </c>
      <c r="F80" s="33">
        <v>8278.7</v>
      </c>
      <c r="G80" s="74">
        <f>SUM('[1]Ведомственная'!G389)</f>
        <v>8278.7</v>
      </c>
      <c r="H80" s="74">
        <f>SUM('[1]Ведомственная'!H389)</f>
        <v>8278.7</v>
      </c>
      <c r="I80" s="33">
        <v>8278.7</v>
      </c>
      <c r="J80" s="75">
        <f aca="true" t="shared" si="2" ref="J80:J143">SUM(F80-G80)</f>
        <v>0</v>
      </c>
      <c r="K80" s="75">
        <f aca="true" t="shared" si="3" ref="K80:K143">SUM(H80-I80)</f>
        <v>0</v>
      </c>
    </row>
    <row r="81" spans="1:11" ht="47.25">
      <c r="A81" s="30" t="s">
        <v>556</v>
      </c>
      <c r="B81" s="38" t="s">
        <v>557</v>
      </c>
      <c r="C81" s="38"/>
      <c r="D81" s="38"/>
      <c r="E81" s="38"/>
      <c r="F81" s="33">
        <f>F82+F83</f>
        <v>105759.9</v>
      </c>
      <c r="G81" s="74"/>
      <c r="H81" s="74"/>
      <c r="I81" s="33">
        <f>I82+I83</f>
        <v>105759.9</v>
      </c>
      <c r="J81" s="75">
        <f t="shared" si="2"/>
        <v>105759.9</v>
      </c>
      <c r="K81" s="75">
        <f t="shared" si="3"/>
        <v>-105759.9</v>
      </c>
    </row>
    <row r="82" spans="1:11" ht="31.5">
      <c r="A82" s="37" t="s">
        <v>54</v>
      </c>
      <c r="B82" s="38" t="s">
        <v>557</v>
      </c>
      <c r="C82" s="38" t="s">
        <v>100</v>
      </c>
      <c r="D82" s="38" t="s">
        <v>33</v>
      </c>
      <c r="E82" s="38" t="s">
        <v>56</v>
      </c>
      <c r="F82" s="33">
        <v>1574.4</v>
      </c>
      <c r="G82" s="74">
        <f>SUM('[1]Ведомственная'!G391)</f>
        <v>1574.4</v>
      </c>
      <c r="H82" s="74">
        <f>SUM('[1]Ведомственная'!H391)</f>
        <v>1574.4</v>
      </c>
      <c r="I82" s="33">
        <v>1574.4</v>
      </c>
      <c r="J82" s="75">
        <f t="shared" si="2"/>
        <v>0</v>
      </c>
      <c r="K82" s="75">
        <f t="shared" si="3"/>
        <v>0</v>
      </c>
    </row>
    <row r="83" spans="1:11" ht="15.75">
      <c r="A83" s="37" t="s">
        <v>44</v>
      </c>
      <c r="B83" s="38" t="s">
        <v>557</v>
      </c>
      <c r="C83" s="38" t="s">
        <v>108</v>
      </c>
      <c r="D83" s="38" t="s">
        <v>33</v>
      </c>
      <c r="E83" s="38" t="s">
        <v>56</v>
      </c>
      <c r="F83" s="33">
        <v>104185.5</v>
      </c>
      <c r="G83" s="74">
        <f>SUM('[1]Ведомственная'!G392)</f>
        <v>104185.5</v>
      </c>
      <c r="H83" s="74">
        <f>SUM('[1]Ведомственная'!H392)</f>
        <v>104185.5</v>
      </c>
      <c r="I83" s="33">
        <v>104185.5</v>
      </c>
      <c r="J83" s="75">
        <f t="shared" si="2"/>
        <v>0</v>
      </c>
      <c r="K83" s="75">
        <f t="shared" si="3"/>
        <v>0</v>
      </c>
    </row>
    <row r="84" spans="1:11" ht="63">
      <c r="A84" s="30" t="s">
        <v>558</v>
      </c>
      <c r="B84" s="38" t="s">
        <v>559</v>
      </c>
      <c r="C84" s="38"/>
      <c r="D84" s="38"/>
      <c r="E84" s="38"/>
      <c r="F84" s="33">
        <f>F85+F86</f>
        <v>742.9</v>
      </c>
      <c r="G84" s="74"/>
      <c r="H84" s="74"/>
      <c r="I84" s="33">
        <f>I85+I86</f>
        <v>773.3</v>
      </c>
      <c r="J84" s="75">
        <f t="shared" si="2"/>
        <v>742.9</v>
      </c>
      <c r="K84" s="75">
        <f t="shared" si="3"/>
        <v>-773.3</v>
      </c>
    </row>
    <row r="85" spans="1:11" ht="31.5">
      <c r="A85" s="37" t="s">
        <v>54</v>
      </c>
      <c r="B85" s="38" t="s">
        <v>559</v>
      </c>
      <c r="C85" s="38" t="s">
        <v>100</v>
      </c>
      <c r="D85" s="38" t="s">
        <v>33</v>
      </c>
      <c r="E85" s="38" t="s">
        <v>56</v>
      </c>
      <c r="F85" s="33">
        <v>11.5</v>
      </c>
      <c r="G85" s="74">
        <f>SUM('[1]Ведомственная'!G394)</f>
        <v>11.5</v>
      </c>
      <c r="H85" s="74">
        <f>SUM('[1]Ведомственная'!H394)</f>
        <v>12</v>
      </c>
      <c r="I85" s="33">
        <v>12</v>
      </c>
      <c r="J85" s="75">
        <f t="shared" si="2"/>
        <v>0</v>
      </c>
      <c r="K85" s="75">
        <f t="shared" si="3"/>
        <v>0</v>
      </c>
    </row>
    <row r="86" spans="1:11" ht="15.75">
      <c r="A86" s="37" t="s">
        <v>44</v>
      </c>
      <c r="B86" s="38" t="s">
        <v>559</v>
      </c>
      <c r="C86" s="38" t="s">
        <v>108</v>
      </c>
      <c r="D86" s="38" t="s">
        <v>33</v>
      </c>
      <c r="E86" s="38" t="s">
        <v>56</v>
      </c>
      <c r="F86" s="33">
        <v>731.4</v>
      </c>
      <c r="G86" s="74">
        <f>SUM('[1]Ведомственная'!G395)</f>
        <v>731.4</v>
      </c>
      <c r="H86" s="74">
        <f>SUM('[1]Ведомственная'!H395)</f>
        <v>761.3</v>
      </c>
      <c r="I86" s="33">
        <v>761.3</v>
      </c>
      <c r="J86" s="75">
        <f t="shared" si="2"/>
        <v>0</v>
      </c>
      <c r="K86" s="75">
        <f t="shared" si="3"/>
        <v>0</v>
      </c>
    </row>
    <row r="87" spans="1:11" ht="63">
      <c r="A87" s="30" t="s">
        <v>560</v>
      </c>
      <c r="B87" s="38" t="s">
        <v>561</v>
      </c>
      <c r="C87" s="38"/>
      <c r="D87" s="38"/>
      <c r="E87" s="38"/>
      <c r="F87" s="33">
        <f>F88+F89</f>
        <v>90</v>
      </c>
      <c r="G87" s="74"/>
      <c r="H87" s="74"/>
      <c r="I87" s="33">
        <f>I88+I89</f>
        <v>90</v>
      </c>
      <c r="J87" s="75">
        <f t="shared" si="2"/>
        <v>90</v>
      </c>
      <c r="K87" s="75">
        <f t="shared" si="3"/>
        <v>-90</v>
      </c>
    </row>
    <row r="88" spans="1:11" ht="31.5">
      <c r="A88" s="37" t="s">
        <v>54</v>
      </c>
      <c r="B88" s="38" t="s">
        <v>561</v>
      </c>
      <c r="C88" s="38" t="s">
        <v>100</v>
      </c>
      <c r="D88" s="38" t="s">
        <v>33</v>
      </c>
      <c r="E88" s="38" t="s">
        <v>56</v>
      </c>
      <c r="F88" s="33">
        <v>1.5</v>
      </c>
      <c r="G88" s="74">
        <f>SUM('[1]Ведомственная'!G397)</f>
        <v>1.5</v>
      </c>
      <c r="H88" s="74">
        <f>SUM('[1]Ведомственная'!H397)</f>
        <v>1.5</v>
      </c>
      <c r="I88" s="33">
        <v>1.5</v>
      </c>
      <c r="J88" s="75">
        <f t="shared" si="2"/>
        <v>0</v>
      </c>
      <c r="K88" s="75">
        <f t="shared" si="3"/>
        <v>0</v>
      </c>
    </row>
    <row r="89" spans="1:11" ht="15.75">
      <c r="A89" s="37" t="s">
        <v>44</v>
      </c>
      <c r="B89" s="38" t="s">
        <v>561</v>
      </c>
      <c r="C89" s="38" t="s">
        <v>108</v>
      </c>
      <c r="D89" s="38" t="s">
        <v>33</v>
      </c>
      <c r="E89" s="38" t="s">
        <v>56</v>
      </c>
      <c r="F89" s="33">
        <v>88.5</v>
      </c>
      <c r="G89" s="74">
        <f>SUM('[1]Ведомственная'!G398)</f>
        <v>88.5</v>
      </c>
      <c r="H89" s="74">
        <f>SUM('[1]Ведомственная'!H398)</f>
        <v>88.5</v>
      </c>
      <c r="I89" s="33">
        <v>88.5</v>
      </c>
      <c r="J89" s="75">
        <f t="shared" si="2"/>
        <v>0</v>
      </c>
      <c r="K89" s="75">
        <f t="shared" si="3"/>
        <v>0</v>
      </c>
    </row>
    <row r="90" spans="1:11" ht="63">
      <c r="A90" s="30" t="s">
        <v>562</v>
      </c>
      <c r="B90" s="38" t="s">
        <v>563</v>
      </c>
      <c r="C90" s="38"/>
      <c r="D90" s="38"/>
      <c r="E90" s="38"/>
      <c r="F90" s="33">
        <f>F91+F92</f>
        <v>23218.4</v>
      </c>
      <c r="G90" s="74"/>
      <c r="H90" s="74"/>
      <c r="I90" s="33">
        <f>I91+I92</f>
        <v>23218.4</v>
      </c>
      <c r="J90" s="75">
        <f t="shared" si="2"/>
        <v>23218.4</v>
      </c>
      <c r="K90" s="75">
        <f t="shared" si="3"/>
        <v>-23218.4</v>
      </c>
    </row>
    <row r="91" spans="1:11" ht="31.5">
      <c r="A91" s="37" t="s">
        <v>54</v>
      </c>
      <c r="B91" s="38" t="s">
        <v>563</v>
      </c>
      <c r="C91" s="38" t="s">
        <v>100</v>
      </c>
      <c r="D91" s="38" t="s">
        <v>33</v>
      </c>
      <c r="E91" s="38" t="s">
        <v>56</v>
      </c>
      <c r="F91" s="33">
        <v>572.4</v>
      </c>
      <c r="G91" s="74">
        <f>SUM('[1]Ведомственная'!G400)</f>
        <v>572.4</v>
      </c>
      <c r="H91" s="74">
        <f>SUM('[1]Ведомственная'!H400)</f>
        <v>572.4</v>
      </c>
      <c r="I91" s="33">
        <v>572.4</v>
      </c>
      <c r="J91" s="75">
        <f t="shared" si="2"/>
        <v>0</v>
      </c>
      <c r="K91" s="75">
        <f t="shared" si="3"/>
        <v>0</v>
      </c>
    </row>
    <row r="92" spans="1:11" ht="15.75">
      <c r="A92" s="37" t="s">
        <v>44</v>
      </c>
      <c r="B92" s="38" t="s">
        <v>563</v>
      </c>
      <c r="C92" s="38" t="s">
        <v>108</v>
      </c>
      <c r="D92" s="38" t="s">
        <v>33</v>
      </c>
      <c r="E92" s="38" t="s">
        <v>56</v>
      </c>
      <c r="F92" s="33">
        <v>22646</v>
      </c>
      <c r="G92" s="74">
        <f>SUM('[1]Ведомственная'!G401)</f>
        <v>22646</v>
      </c>
      <c r="H92" s="74">
        <f>SUM('[1]Ведомственная'!H401)</f>
        <v>22646</v>
      </c>
      <c r="I92" s="33">
        <v>22646</v>
      </c>
      <c r="J92" s="75">
        <f t="shared" si="2"/>
        <v>0</v>
      </c>
      <c r="K92" s="75">
        <f t="shared" si="3"/>
        <v>0</v>
      </c>
    </row>
    <row r="93" spans="1:11" ht="31.5">
      <c r="A93" s="30" t="s">
        <v>564</v>
      </c>
      <c r="B93" s="38" t="s">
        <v>565</v>
      </c>
      <c r="C93" s="38"/>
      <c r="D93" s="38"/>
      <c r="E93" s="38"/>
      <c r="F93" s="33">
        <f>F94+F95</f>
        <v>166487</v>
      </c>
      <c r="G93" s="74"/>
      <c r="H93" s="74"/>
      <c r="I93" s="33">
        <f>I94+I95</f>
        <v>169051.4</v>
      </c>
      <c r="J93" s="75">
        <f t="shared" si="2"/>
        <v>166487</v>
      </c>
      <c r="K93" s="75">
        <f t="shared" si="3"/>
        <v>-169051.4</v>
      </c>
    </row>
    <row r="94" spans="1:11" ht="31.5">
      <c r="A94" s="37" t="s">
        <v>54</v>
      </c>
      <c r="B94" s="38" t="s">
        <v>565</v>
      </c>
      <c r="C94" s="38" t="s">
        <v>100</v>
      </c>
      <c r="D94" s="38" t="s">
        <v>33</v>
      </c>
      <c r="E94" s="38" t="s">
        <v>56</v>
      </c>
      <c r="F94" s="33">
        <v>2469.4</v>
      </c>
      <c r="G94" s="74">
        <f>SUM('[1]Ведомственная'!G403)</f>
        <v>2469.4</v>
      </c>
      <c r="H94" s="74">
        <f>SUM('[1]Ведомственная'!H403)</f>
        <v>2507.4</v>
      </c>
      <c r="I94" s="33">
        <v>2507.4</v>
      </c>
      <c r="J94" s="75">
        <f t="shared" si="2"/>
        <v>0</v>
      </c>
      <c r="K94" s="75">
        <f t="shared" si="3"/>
        <v>0</v>
      </c>
    </row>
    <row r="95" spans="1:11" ht="15.75">
      <c r="A95" s="37" t="s">
        <v>44</v>
      </c>
      <c r="B95" s="38" t="s">
        <v>565</v>
      </c>
      <c r="C95" s="38" t="s">
        <v>108</v>
      </c>
      <c r="D95" s="38" t="s">
        <v>33</v>
      </c>
      <c r="E95" s="38" t="s">
        <v>56</v>
      </c>
      <c r="F95" s="33">
        <v>164017.6</v>
      </c>
      <c r="G95" s="74">
        <f>SUM('[1]Ведомственная'!G404)</f>
        <v>164017.6</v>
      </c>
      <c r="H95" s="74">
        <f>SUM('[1]Ведомственная'!H404)</f>
        <v>166544</v>
      </c>
      <c r="I95" s="33">
        <v>166544</v>
      </c>
      <c r="J95" s="75">
        <f t="shared" si="2"/>
        <v>0</v>
      </c>
      <c r="K95" s="75">
        <f t="shared" si="3"/>
        <v>0</v>
      </c>
    </row>
    <row r="96" spans="1:11" ht="47.25">
      <c r="A96" s="30" t="s">
        <v>566</v>
      </c>
      <c r="B96" s="38" t="s">
        <v>567</v>
      </c>
      <c r="C96" s="38"/>
      <c r="D96" s="38"/>
      <c r="E96" s="38"/>
      <c r="F96" s="33">
        <f>F97+F98</f>
        <v>1971.5</v>
      </c>
      <c r="G96" s="74"/>
      <c r="H96" s="74"/>
      <c r="I96" s="33">
        <f>I97+I98</f>
        <v>1971.5</v>
      </c>
      <c r="J96" s="75">
        <f t="shared" si="2"/>
        <v>1971.5</v>
      </c>
      <c r="K96" s="75">
        <f t="shared" si="3"/>
        <v>-1971.5</v>
      </c>
    </row>
    <row r="97" spans="1:11" ht="31.5">
      <c r="A97" s="37" t="s">
        <v>54</v>
      </c>
      <c r="B97" s="38" t="s">
        <v>567</v>
      </c>
      <c r="C97" s="38" t="s">
        <v>100</v>
      </c>
      <c r="D97" s="38" t="s">
        <v>33</v>
      </c>
      <c r="E97" s="38" t="s">
        <v>56</v>
      </c>
      <c r="F97" s="33">
        <v>29</v>
      </c>
      <c r="G97" s="74">
        <f>SUM('[1]Ведомственная'!G406)</f>
        <v>29</v>
      </c>
      <c r="H97" s="74">
        <f>SUM('[1]Ведомственная'!H406)</f>
        <v>29</v>
      </c>
      <c r="I97" s="33">
        <v>29</v>
      </c>
      <c r="J97" s="75">
        <f t="shared" si="2"/>
        <v>0</v>
      </c>
      <c r="K97" s="75">
        <f t="shared" si="3"/>
        <v>0</v>
      </c>
    </row>
    <row r="98" spans="1:11" ht="15.75">
      <c r="A98" s="37" t="s">
        <v>44</v>
      </c>
      <c r="B98" s="38" t="s">
        <v>567</v>
      </c>
      <c r="C98" s="38" t="s">
        <v>108</v>
      </c>
      <c r="D98" s="38" t="s">
        <v>33</v>
      </c>
      <c r="E98" s="38" t="s">
        <v>56</v>
      </c>
      <c r="F98" s="33">
        <v>1942.5</v>
      </c>
      <c r="G98" s="74">
        <f>SUM('[1]Ведомственная'!G407)</f>
        <v>1942.5</v>
      </c>
      <c r="H98" s="74">
        <f>SUM('[1]Ведомственная'!H407)</f>
        <v>1942.5</v>
      </c>
      <c r="I98" s="33">
        <v>1942.5</v>
      </c>
      <c r="J98" s="75">
        <f t="shared" si="2"/>
        <v>0</v>
      </c>
      <c r="K98" s="75">
        <f t="shared" si="3"/>
        <v>0</v>
      </c>
    </row>
    <row r="99" spans="1:11" ht="47.25">
      <c r="A99" s="30" t="s">
        <v>568</v>
      </c>
      <c r="B99" s="38" t="s">
        <v>569</v>
      </c>
      <c r="C99" s="38"/>
      <c r="D99" s="38"/>
      <c r="E99" s="38"/>
      <c r="F99" s="33">
        <f>F100+F101</f>
        <v>12809.8</v>
      </c>
      <c r="G99" s="74"/>
      <c r="H99" s="74"/>
      <c r="I99" s="33">
        <f>I100+I101</f>
        <v>12809.8</v>
      </c>
      <c r="J99" s="75">
        <f t="shared" si="2"/>
        <v>12809.8</v>
      </c>
      <c r="K99" s="75">
        <f t="shared" si="3"/>
        <v>-12809.8</v>
      </c>
    </row>
    <row r="100" spans="1:11" ht="31.5">
      <c r="A100" s="37" t="s">
        <v>54</v>
      </c>
      <c r="B100" s="38" t="s">
        <v>569</v>
      </c>
      <c r="C100" s="38" t="s">
        <v>100</v>
      </c>
      <c r="D100" s="38" t="s">
        <v>33</v>
      </c>
      <c r="E100" s="38" t="s">
        <v>56</v>
      </c>
      <c r="F100" s="33">
        <v>189.3</v>
      </c>
      <c r="G100" s="74">
        <f>SUM('[1]Ведомственная'!G409)</f>
        <v>189.3</v>
      </c>
      <c r="H100" s="74">
        <f>SUM('[1]Ведомственная'!H409)</f>
        <v>189.3</v>
      </c>
      <c r="I100" s="33">
        <v>189.3</v>
      </c>
      <c r="J100" s="75">
        <f t="shared" si="2"/>
        <v>0</v>
      </c>
      <c r="K100" s="75">
        <f t="shared" si="3"/>
        <v>0</v>
      </c>
    </row>
    <row r="101" spans="1:11" ht="15.75">
      <c r="A101" s="37" t="s">
        <v>44</v>
      </c>
      <c r="B101" s="38" t="s">
        <v>569</v>
      </c>
      <c r="C101" s="38" t="s">
        <v>108</v>
      </c>
      <c r="D101" s="38" t="s">
        <v>33</v>
      </c>
      <c r="E101" s="38" t="s">
        <v>56</v>
      </c>
      <c r="F101" s="33">
        <v>12620.5</v>
      </c>
      <c r="G101" s="74">
        <f>SUM('[1]Ведомственная'!G410)</f>
        <v>12620.5</v>
      </c>
      <c r="H101" s="74">
        <f>SUM('[1]Ведомственная'!H410)</f>
        <v>12620.5</v>
      </c>
      <c r="I101" s="33">
        <v>12620.5</v>
      </c>
      <c r="J101" s="75">
        <f t="shared" si="2"/>
        <v>0</v>
      </c>
      <c r="K101" s="75">
        <f t="shared" si="3"/>
        <v>0</v>
      </c>
    </row>
    <row r="102" spans="1:11" ht="31.5">
      <c r="A102" s="30" t="s">
        <v>570</v>
      </c>
      <c r="B102" s="38" t="s">
        <v>571</v>
      </c>
      <c r="C102" s="38"/>
      <c r="D102" s="38"/>
      <c r="E102" s="38"/>
      <c r="F102" s="33">
        <f>F103+F104</f>
        <v>127614.4</v>
      </c>
      <c r="G102" s="74"/>
      <c r="H102" s="74"/>
      <c r="I102" s="33">
        <f>I103+I104</f>
        <v>127588.8</v>
      </c>
      <c r="J102" s="75">
        <f t="shared" si="2"/>
        <v>127614.4</v>
      </c>
      <c r="K102" s="75">
        <f t="shared" si="3"/>
        <v>-127588.8</v>
      </c>
    </row>
    <row r="103" spans="1:11" ht="31.5">
      <c r="A103" s="37" t="s">
        <v>54</v>
      </c>
      <c r="B103" s="38" t="s">
        <v>571</v>
      </c>
      <c r="C103" s="38" t="s">
        <v>100</v>
      </c>
      <c r="D103" s="38" t="s">
        <v>33</v>
      </c>
      <c r="E103" s="38" t="s">
        <v>56</v>
      </c>
      <c r="F103" s="33">
        <v>1885.9</v>
      </c>
      <c r="G103" s="74">
        <f>SUM('[1]Ведомственная'!G412)</f>
        <v>1885.9</v>
      </c>
      <c r="H103" s="74">
        <f>SUM('[1]Ведомственная'!H412)</f>
        <v>1885.5</v>
      </c>
      <c r="I103" s="33">
        <v>1885.5</v>
      </c>
      <c r="J103" s="75">
        <f t="shared" si="2"/>
        <v>0</v>
      </c>
      <c r="K103" s="75">
        <f t="shared" si="3"/>
        <v>0</v>
      </c>
    </row>
    <row r="104" spans="1:11" ht="15.75">
      <c r="A104" s="37" t="s">
        <v>44</v>
      </c>
      <c r="B104" s="38" t="s">
        <v>571</v>
      </c>
      <c r="C104" s="38" t="s">
        <v>108</v>
      </c>
      <c r="D104" s="38" t="s">
        <v>33</v>
      </c>
      <c r="E104" s="38" t="s">
        <v>56</v>
      </c>
      <c r="F104" s="33">
        <v>125728.5</v>
      </c>
      <c r="G104" s="74">
        <f>SUM('[1]Ведомственная'!G413)</f>
        <v>125728.5</v>
      </c>
      <c r="H104" s="74">
        <f>SUM('[1]Ведомственная'!H413)</f>
        <v>125703.3</v>
      </c>
      <c r="I104" s="33">
        <v>125703.3</v>
      </c>
      <c r="J104" s="75">
        <f t="shared" si="2"/>
        <v>0</v>
      </c>
      <c r="K104" s="75">
        <f t="shared" si="3"/>
        <v>0</v>
      </c>
    </row>
    <row r="105" spans="1:11" ht="94.5">
      <c r="A105" s="30" t="s">
        <v>572</v>
      </c>
      <c r="B105" s="38" t="s">
        <v>573</v>
      </c>
      <c r="C105" s="38"/>
      <c r="D105" s="38"/>
      <c r="E105" s="38"/>
      <c r="F105" s="33">
        <f>F106+F107</f>
        <v>7.3</v>
      </c>
      <c r="G105" s="74"/>
      <c r="H105" s="74"/>
      <c r="I105" s="33">
        <f>I106+I107</f>
        <v>8.7</v>
      </c>
      <c r="J105" s="75">
        <f t="shared" si="2"/>
        <v>7.3</v>
      </c>
      <c r="K105" s="75">
        <f t="shared" si="3"/>
        <v>-8.7</v>
      </c>
    </row>
    <row r="106" spans="1:11" ht="31.5">
      <c r="A106" s="37" t="s">
        <v>54</v>
      </c>
      <c r="B106" s="38" t="s">
        <v>573</v>
      </c>
      <c r="C106" s="38" t="s">
        <v>100</v>
      </c>
      <c r="D106" s="38" t="s">
        <v>33</v>
      </c>
      <c r="E106" s="38" t="s">
        <v>56</v>
      </c>
      <c r="F106" s="33">
        <v>0.1</v>
      </c>
      <c r="G106" s="74">
        <f>SUM('[1]Ведомственная'!G415)</f>
        <v>0.1</v>
      </c>
      <c r="H106" s="74">
        <f>SUM('[1]Ведомственная'!H415)</f>
        <v>0.1</v>
      </c>
      <c r="I106" s="33">
        <v>0.1</v>
      </c>
      <c r="J106" s="75">
        <f t="shared" si="2"/>
        <v>0</v>
      </c>
      <c r="K106" s="75">
        <f t="shared" si="3"/>
        <v>0</v>
      </c>
    </row>
    <row r="107" spans="1:11" ht="15.75">
      <c r="A107" s="37" t="s">
        <v>44</v>
      </c>
      <c r="B107" s="38" t="s">
        <v>573</v>
      </c>
      <c r="C107" s="38" t="s">
        <v>108</v>
      </c>
      <c r="D107" s="38" t="s">
        <v>33</v>
      </c>
      <c r="E107" s="38" t="s">
        <v>56</v>
      </c>
      <c r="F107" s="33">
        <v>7.2</v>
      </c>
      <c r="G107" s="74">
        <f>SUM('[1]Ведомственная'!G416)</f>
        <v>7.2</v>
      </c>
      <c r="H107" s="74">
        <f>SUM('[1]Ведомственная'!H416)</f>
        <v>8.6</v>
      </c>
      <c r="I107" s="33">
        <v>8.6</v>
      </c>
      <c r="J107" s="75">
        <f t="shared" si="2"/>
        <v>0</v>
      </c>
      <c r="K107" s="75">
        <f t="shared" si="3"/>
        <v>0</v>
      </c>
    </row>
    <row r="108" spans="1:11" ht="47.25">
      <c r="A108" s="30" t="s">
        <v>574</v>
      </c>
      <c r="B108" s="38" t="s">
        <v>575</v>
      </c>
      <c r="C108" s="38"/>
      <c r="D108" s="38"/>
      <c r="E108" s="38"/>
      <c r="F108" s="33">
        <f>F109+F110</f>
        <v>8390.400000000001</v>
      </c>
      <c r="G108" s="74"/>
      <c r="H108" s="74"/>
      <c r="I108" s="33">
        <f>I109+I110</f>
        <v>8707.8</v>
      </c>
      <c r="J108" s="75">
        <f t="shared" si="2"/>
        <v>8390.400000000001</v>
      </c>
      <c r="K108" s="75">
        <f t="shared" si="3"/>
        <v>-8707.8</v>
      </c>
    </row>
    <row r="109" spans="1:11" ht="31.5">
      <c r="A109" s="37" t="s">
        <v>54</v>
      </c>
      <c r="B109" s="38" t="s">
        <v>575</v>
      </c>
      <c r="C109" s="38" t="s">
        <v>100</v>
      </c>
      <c r="D109" s="38" t="s">
        <v>33</v>
      </c>
      <c r="E109" s="38" t="s">
        <v>56</v>
      </c>
      <c r="F109" s="33">
        <v>33.7</v>
      </c>
      <c r="G109" s="74">
        <f>SUM('[1]Ведомственная'!G418)</f>
        <v>33.7</v>
      </c>
      <c r="H109" s="74">
        <f>SUM('[1]Ведомственная'!H418)</f>
        <v>37.4</v>
      </c>
      <c r="I109" s="33">
        <v>37.4</v>
      </c>
      <c r="J109" s="75">
        <f t="shared" si="2"/>
        <v>0</v>
      </c>
      <c r="K109" s="75">
        <f t="shared" si="3"/>
        <v>0</v>
      </c>
    </row>
    <row r="110" spans="1:11" ht="15.75">
      <c r="A110" s="37" t="s">
        <v>44</v>
      </c>
      <c r="B110" s="38" t="s">
        <v>575</v>
      </c>
      <c r="C110" s="38" t="s">
        <v>108</v>
      </c>
      <c r="D110" s="38" t="s">
        <v>33</v>
      </c>
      <c r="E110" s="38" t="s">
        <v>56</v>
      </c>
      <c r="F110" s="33">
        <v>8356.7</v>
      </c>
      <c r="G110" s="74">
        <f>SUM('[1]Ведомственная'!G419)</f>
        <v>8356.7</v>
      </c>
      <c r="H110" s="74">
        <f>SUM('[1]Ведомственная'!H419)</f>
        <v>8670.4</v>
      </c>
      <c r="I110" s="33">
        <v>8670.4</v>
      </c>
      <c r="J110" s="75">
        <f t="shared" si="2"/>
        <v>0</v>
      </c>
      <c r="K110" s="75">
        <f t="shared" si="3"/>
        <v>0</v>
      </c>
    </row>
    <row r="111" spans="1:11" ht="63">
      <c r="A111" s="30" t="s">
        <v>576</v>
      </c>
      <c r="B111" s="38" t="s">
        <v>577</v>
      </c>
      <c r="C111" s="38"/>
      <c r="D111" s="38"/>
      <c r="E111" s="38"/>
      <c r="F111" s="33">
        <f>F112+F113</f>
        <v>1635.2</v>
      </c>
      <c r="G111" s="74"/>
      <c r="H111" s="74"/>
      <c r="I111" s="33">
        <f>I112+I113</f>
        <v>1635.2</v>
      </c>
      <c r="J111" s="75">
        <f t="shared" si="2"/>
        <v>1635.2</v>
      </c>
      <c r="K111" s="75">
        <f t="shared" si="3"/>
        <v>-1635.2</v>
      </c>
    </row>
    <row r="112" spans="1:11" ht="31.5">
      <c r="A112" s="37" t="s">
        <v>54</v>
      </c>
      <c r="B112" s="38" t="s">
        <v>577</v>
      </c>
      <c r="C112" s="38" t="s">
        <v>100</v>
      </c>
      <c r="D112" s="38" t="s">
        <v>33</v>
      </c>
      <c r="E112" s="38" t="s">
        <v>56</v>
      </c>
      <c r="F112" s="33">
        <v>28.4</v>
      </c>
      <c r="G112" s="74">
        <f>SUM('[1]Ведомственная'!G421)</f>
        <v>28.4</v>
      </c>
      <c r="H112" s="74">
        <f>SUM('[1]Ведомственная'!H421)</f>
        <v>28.4</v>
      </c>
      <c r="I112" s="33">
        <v>28.4</v>
      </c>
      <c r="J112" s="75">
        <f t="shared" si="2"/>
        <v>0</v>
      </c>
      <c r="K112" s="75">
        <f t="shared" si="3"/>
        <v>0</v>
      </c>
    </row>
    <row r="113" spans="1:11" ht="15.75">
      <c r="A113" s="37" t="s">
        <v>44</v>
      </c>
      <c r="B113" s="38" t="s">
        <v>577</v>
      </c>
      <c r="C113" s="38" t="s">
        <v>108</v>
      </c>
      <c r="D113" s="38" t="s">
        <v>33</v>
      </c>
      <c r="E113" s="38" t="s">
        <v>56</v>
      </c>
      <c r="F113" s="33">
        <v>1606.8</v>
      </c>
      <c r="G113" s="74">
        <f>SUM('[1]Ведомственная'!G422)</f>
        <v>1606.8</v>
      </c>
      <c r="H113" s="74">
        <f>SUM('[1]Ведомственная'!H422)</f>
        <v>1606.8</v>
      </c>
      <c r="I113" s="33">
        <v>1606.8</v>
      </c>
      <c r="J113" s="75">
        <f t="shared" si="2"/>
        <v>0</v>
      </c>
      <c r="K113" s="75">
        <f t="shared" si="3"/>
        <v>0</v>
      </c>
    </row>
    <row r="114" spans="1:11" ht="31.5">
      <c r="A114" s="30" t="s">
        <v>578</v>
      </c>
      <c r="B114" s="38" t="s">
        <v>579</v>
      </c>
      <c r="C114" s="38"/>
      <c r="D114" s="38"/>
      <c r="E114" s="38"/>
      <c r="F114" s="33">
        <f>F115+F116</f>
        <v>69.3</v>
      </c>
      <c r="G114" s="74"/>
      <c r="H114" s="74"/>
      <c r="I114" s="33">
        <f>I115+I116</f>
        <v>69.3</v>
      </c>
      <c r="J114" s="75">
        <f t="shared" si="2"/>
        <v>69.3</v>
      </c>
      <c r="K114" s="75">
        <f t="shared" si="3"/>
        <v>-69.3</v>
      </c>
    </row>
    <row r="115" spans="1:11" ht="31.5">
      <c r="A115" s="37" t="s">
        <v>54</v>
      </c>
      <c r="B115" s="38" t="s">
        <v>579</v>
      </c>
      <c r="C115" s="38" t="s">
        <v>100</v>
      </c>
      <c r="D115" s="38" t="s">
        <v>33</v>
      </c>
      <c r="E115" s="38" t="s">
        <v>56</v>
      </c>
      <c r="F115" s="33">
        <v>1</v>
      </c>
      <c r="G115" s="74">
        <f>SUM('[1]Ведомственная'!G424)</f>
        <v>1</v>
      </c>
      <c r="H115" s="74">
        <f>SUM('[1]Ведомственная'!H424)</f>
        <v>1</v>
      </c>
      <c r="I115" s="33">
        <v>1</v>
      </c>
      <c r="J115" s="75">
        <f t="shared" si="2"/>
        <v>0</v>
      </c>
      <c r="K115" s="75">
        <f t="shared" si="3"/>
        <v>0</v>
      </c>
    </row>
    <row r="116" spans="1:11" ht="15.75">
      <c r="A116" s="37" t="s">
        <v>44</v>
      </c>
      <c r="B116" s="38" t="s">
        <v>579</v>
      </c>
      <c r="C116" s="38" t="s">
        <v>108</v>
      </c>
      <c r="D116" s="38" t="s">
        <v>33</v>
      </c>
      <c r="E116" s="38" t="s">
        <v>56</v>
      </c>
      <c r="F116" s="33">
        <v>68.3</v>
      </c>
      <c r="G116" s="74">
        <f>SUM('[1]Ведомственная'!G425)</f>
        <v>68.3</v>
      </c>
      <c r="H116" s="74">
        <f>SUM('[1]Ведомственная'!H425)</f>
        <v>68.3</v>
      </c>
      <c r="I116" s="33">
        <v>68.3</v>
      </c>
      <c r="J116" s="75">
        <f t="shared" si="2"/>
        <v>0</v>
      </c>
      <c r="K116" s="75">
        <f t="shared" si="3"/>
        <v>0</v>
      </c>
    </row>
    <row r="117" spans="1:11" ht="63">
      <c r="A117" s="30" t="s">
        <v>580</v>
      </c>
      <c r="B117" s="38" t="s">
        <v>581</v>
      </c>
      <c r="C117" s="38"/>
      <c r="D117" s="38"/>
      <c r="E117" s="38"/>
      <c r="F117" s="33">
        <f>F118+F119</f>
        <v>400.9</v>
      </c>
      <c r="G117" s="74"/>
      <c r="H117" s="74"/>
      <c r="I117" s="33">
        <f>I118+I119</f>
        <v>400.9</v>
      </c>
      <c r="J117" s="75">
        <f t="shared" si="2"/>
        <v>400.9</v>
      </c>
      <c r="K117" s="75">
        <f t="shared" si="3"/>
        <v>-400.9</v>
      </c>
    </row>
    <row r="118" spans="1:11" ht="31.5">
      <c r="A118" s="37" t="s">
        <v>54</v>
      </c>
      <c r="B118" s="38" t="s">
        <v>581</v>
      </c>
      <c r="C118" s="38" t="s">
        <v>100</v>
      </c>
      <c r="D118" s="38" t="s">
        <v>33</v>
      </c>
      <c r="E118" s="38" t="s">
        <v>56</v>
      </c>
      <c r="F118" s="33">
        <v>5.2</v>
      </c>
      <c r="G118" s="74">
        <f>SUM('[1]Ведомственная'!G427)</f>
        <v>5.2</v>
      </c>
      <c r="H118" s="74">
        <f>SUM('[1]Ведомственная'!H427)</f>
        <v>5.2</v>
      </c>
      <c r="I118" s="33">
        <v>5.2</v>
      </c>
      <c r="J118" s="75">
        <f t="shared" si="2"/>
        <v>0</v>
      </c>
      <c r="K118" s="75">
        <f t="shared" si="3"/>
        <v>0</v>
      </c>
    </row>
    <row r="119" spans="1:11" ht="15.75">
      <c r="A119" s="37" t="s">
        <v>44</v>
      </c>
      <c r="B119" s="38" t="s">
        <v>581</v>
      </c>
      <c r="C119" s="38" t="s">
        <v>108</v>
      </c>
      <c r="D119" s="38" t="s">
        <v>33</v>
      </c>
      <c r="E119" s="38" t="s">
        <v>56</v>
      </c>
      <c r="F119" s="33">
        <v>395.7</v>
      </c>
      <c r="G119" s="74">
        <f>SUM('[1]Ведомственная'!G428)</f>
        <v>395.7</v>
      </c>
      <c r="H119" s="74">
        <f>SUM('[1]Ведомственная'!H428)</f>
        <v>395.7</v>
      </c>
      <c r="I119" s="33">
        <v>395.7</v>
      </c>
      <c r="J119" s="75">
        <f t="shared" si="2"/>
        <v>0</v>
      </c>
      <c r="K119" s="75">
        <f t="shared" si="3"/>
        <v>0</v>
      </c>
    </row>
    <row r="120" spans="1:11" ht="47.25">
      <c r="A120" s="54" t="s">
        <v>541</v>
      </c>
      <c r="B120" s="38" t="s">
        <v>542</v>
      </c>
      <c r="C120" s="23"/>
      <c r="D120" s="38"/>
      <c r="E120" s="38"/>
      <c r="F120" s="33">
        <f>F126+F121</f>
        <v>70453.2</v>
      </c>
      <c r="G120" s="74"/>
      <c r="H120" s="74"/>
      <c r="I120" s="33">
        <f>I126+I121</f>
        <v>70870.79999999999</v>
      </c>
      <c r="J120" s="75">
        <f t="shared" si="2"/>
        <v>70453.2</v>
      </c>
      <c r="K120" s="75">
        <f t="shared" si="3"/>
        <v>-70870.79999999999</v>
      </c>
    </row>
    <row r="121" spans="1:11" ht="47.25">
      <c r="A121" s="37" t="s">
        <v>598</v>
      </c>
      <c r="B121" s="23" t="s">
        <v>599</v>
      </c>
      <c r="C121" s="23"/>
      <c r="D121" s="38"/>
      <c r="E121" s="38"/>
      <c r="F121" s="33">
        <f>F122</f>
        <v>17222.6</v>
      </c>
      <c r="G121" s="74"/>
      <c r="H121" s="74"/>
      <c r="I121" s="33">
        <f>I122</f>
        <v>17222.6</v>
      </c>
      <c r="J121" s="75">
        <f t="shared" si="2"/>
        <v>17222.6</v>
      </c>
      <c r="K121" s="75">
        <f t="shared" si="3"/>
        <v>-17222.6</v>
      </c>
    </row>
    <row r="122" spans="1:11" ht="31.5">
      <c r="A122" s="37" t="s">
        <v>600</v>
      </c>
      <c r="B122" s="23" t="s">
        <v>601</v>
      </c>
      <c r="C122" s="23"/>
      <c r="D122" s="38"/>
      <c r="E122" s="38"/>
      <c r="F122" s="33">
        <f>F123+F124+F125</f>
        <v>17222.6</v>
      </c>
      <c r="G122" s="74"/>
      <c r="H122" s="74"/>
      <c r="I122" s="33">
        <f>I123+I124+I125</f>
        <v>17222.6</v>
      </c>
      <c r="J122" s="75">
        <f t="shared" si="2"/>
        <v>17222.6</v>
      </c>
      <c r="K122" s="75">
        <f t="shared" si="3"/>
        <v>-17222.6</v>
      </c>
    </row>
    <row r="123" spans="1:11" ht="63">
      <c r="A123" s="37" t="s">
        <v>53</v>
      </c>
      <c r="B123" s="23" t="s">
        <v>601</v>
      </c>
      <c r="C123" s="23">
        <v>100</v>
      </c>
      <c r="D123" s="38" t="s">
        <v>33</v>
      </c>
      <c r="E123" s="38" t="s">
        <v>80</v>
      </c>
      <c r="F123" s="33">
        <v>14583.1</v>
      </c>
      <c r="G123" s="74">
        <f>Ведомственная!G497</f>
        <v>14583.1</v>
      </c>
      <c r="H123" s="74">
        <f>Ведомственная!H497</f>
        <v>14583.1</v>
      </c>
      <c r="I123" s="33">
        <v>14583.1</v>
      </c>
      <c r="J123" s="75">
        <f t="shared" si="2"/>
        <v>0</v>
      </c>
      <c r="K123" s="75">
        <f t="shared" si="3"/>
        <v>0</v>
      </c>
    </row>
    <row r="124" spans="1:11" ht="31.5">
      <c r="A124" s="37" t="s">
        <v>54</v>
      </c>
      <c r="B124" s="23" t="s">
        <v>601</v>
      </c>
      <c r="C124" s="23">
        <v>200</v>
      </c>
      <c r="D124" s="38" t="s">
        <v>33</v>
      </c>
      <c r="E124" s="38" t="s">
        <v>80</v>
      </c>
      <c r="F124" s="33">
        <v>2321.2</v>
      </c>
      <c r="G124" s="74">
        <f>Ведомственная!G498</f>
        <v>2321.2</v>
      </c>
      <c r="H124" s="74">
        <f>Ведомственная!H498</f>
        <v>2321.2</v>
      </c>
      <c r="I124" s="33">
        <v>2321.2</v>
      </c>
      <c r="J124" s="75">
        <f t="shared" si="2"/>
        <v>0</v>
      </c>
      <c r="K124" s="75">
        <f t="shared" si="3"/>
        <v>0</v>
      </c>
    </row>
    <row r="125" spans="1:11" ht="15.75">
      <c r="A125" s="37" t="s">
        <v>24</v>
      </c>
      <c r="B125" s="23" t="s">
        <v>601</v>
      </c>
      <c r="C125" s="23">
        <v>800</v>
      </c>
      <c r="D125" s="38" t="s">
        <v>33</v>
      </c>
      <c r="E125" s="38" t="s">
        <v>80</v>
      </c>
      <c r="F125" s="33">
        <v>318.3</v>
      </c>
      <c r="G125" s="74">
        <f>Ведомственная!G499</f>
        <v>318.3</v>
      </c>
      <c r="H125" s="74">
        <f>Ведомственная!H499</f>
        <v>318.3</v>
      </c>
      <c r="I125" s="33">
        <v>318.3</v>
      </c>
      <c r="J125" s="75">
        <f t="shared" si="2"/>
        <v>0</v>
      </c>
      <c r="K125" s="75">
        <f t="shared" si="3"/>
        <v>0</v>
      </c>
    </row>
    <row r="126" spans="1:11" ht="94.5">
      <c r="A126" s="54" t="s">
        <v>306</v>
      </c>
      <c r="B126" s="38" t="s">
        <v>543</v>
      </c>
      <c r="C126" s="23"/>
      <c r="D126" s="38"/>
      <c r="E126" s="38"/>
      <c r="F126" s="33">
        <f>F127</f>
        <v>53230.6</v>
      </c>
      <c r="G126" s="74"/>
      <c r="H126" s="74"/>
      <c r="I126" s="33">
        <f>I127</f>
        <v>53648.2</v>
      </c>
      <c r="J126" s="75">
        <f t="shared" si="2"/>
        <v>53230.6</v>
      </c>
      <c r="K126" s="75">
        <f t="shared" si="3"/>
        <v>-53648.2</v>
      </c>
    </row>
    <row r="127" spans="1:11" ht="31.5">
      <c r="A127" s="30" t="s">
        <v>544</v>
      </c>
      <c r="B127" s="38" t="s">
        <v>545</v>
      </c>
      <c r="C127" s="23"/>
      <c r="D127" s="38"/>
      <c r="E127" s="38"/>
      <c r="F127" s="33">
        <f>F128+F129+F130</f>
        <v>53230.6</v>
      </c>
      <c r="G127" s="74"/>
      <c r="H127" s="74"/>
      <c r="I127" s="33">
        <f>I128+I129+I130</f>
        <v>53648.2</v>
      </c>
      <c r="J127" s="75">
        <f t="shared" si="2"/>
        <v>53230.6</v>
      </c>
      <c r="K127" s="75">
        <f t="shared" si="3"/>
        <v>-53648.2</v>
      </c>
    </row>
    <row r="128" spans="1:11" ht="63">
      <c r="A128" s="37" t="s">
        <v>53</v>
      </c>
      <c r="B128" s="38" t="s">
        <v>545</v>
      </c>
      <c r="C128" s="23">
        <v>100</v>
      </c>
      <c r="D128" s="38" t="s">
        <v>33</v>
      </c>
      <c r="E128" s="38" t="s">
        <v>46</v>
      </c>
      <c r="F128" s="33">
        <v>44568.5</v>
      </c>
      <c r="G128" s="74">
        <f>SUM('[1]Ведомственная'!G365)</f>
        <v>44568.5</v>
      </c>
      <c r="H128" s="74">
        <f>SUM('[1]Ведомственная'!H365)</f>
        <v>44568.5</v>
      </c>
      <c r="I128" s="33">
        <v>44568.5</v>
      </c>
      <c r="J128" s="75">
        <f t="shared" si="2"/>
        <v>0</v>
      </c>
      <c r="K128" s="75">
        <f t="shared" si="3"/>
        <v>0</v>
      </c>
    </row>
    <row r="129" spans="1:11" ht="31.5">
      <c r="A129" s="37" t="s">
        <v>54</v>
      </c>
      <c r="B129" s="38" t="s">
        <v>545</v>
      </c>
      <c r="C129" s="23">
        <v>200</v>
      </c>
      <c r="D129" s="38" t="s">
        <v>33</v>
      </c>
      <c r="E129" s="38" t="s">
        <v>46</v>
      </c>
      <c r="F129" s="33">
        <v>8608.1</v>
      </c>
      <c r="G129" s="74">
        <f>SUM('[1]Ведомственная'!G366)</f>
        <v>8608.1</v>
      </c>
      <c r="H129" s="74">
        <f>SUM('[1]Ведомственная'!H366)</f>
        <v>9025.7</v>
      </c>
      <c r="I129" s="33">
        <v>9025.7</v>
      </c>
      <c r="J129" s="75">
        <f t="shared" si="2"/>
        <v>0</v>
      </c>
      <c r="K129" s="75">
        <f t="shared" si="3"/>
        <v>0</v>
      </c>
    </row>
    <row r="130" spans="1:11" ht="15.75">
      <c r="A130" s="37" t="s">
        <v>24</v>
      </c>
      <c r="B130" s="38" t="s">
        <v>545</v>
      </c>
      <c r="C130" s="23">
        <v>800</v>
      </c>
      <c r="D130" s="38" t="s">
        <v>33</v>
      </c>
      <c r="E130" s="38" t="s">
        <v>46</v>
      </c>
      <c r="F130" s="33">
        <v>54</v>
      </c>
      <c r="G130" s="74">
        <f>SUM('[1]Ведомственная'!G367)</f>
        <v>54</v>
      </c>
      <c r="H130" s="74">
        <f>SUM('[1]Ведомственная'!H367)</f>
        <v>54</v>
      </c>
      <c r="I130" s="33">
        <v>54</v>
      </c>
      <c r="J130" s="75">
        <f t="shared" si="2"/>
        <v>0</v>
      </c>
      <c r="K130" s="75">
        <f t="shared" si="3"/>
        <v>0</v>
      </c>
    </row>
    <row r="131" spans="1:11" ht="63">
      <c r="A131" s="37" t="s">
        <v>536</v>
      </c>
      <c r="B131" s="38" t="s">
        <v>537</v>
      </c>
      <c r="C131" s="38"/>
      <c r="D131" s="38"/>
      <c r="E131" s="38"/>
      <c r="F131" s="33">
        <f>SUM(F132)</f>
        <v>4842.3</v>
      </c>
      <c r="G131" s="74"/>
      <c r="H131" s="74"/>
      <c r="I131" s="33">
        <f>SUM(I132)</f>
        <v>4842.3</v>
      </c>
      <c r="J131" s="75">
        <f t="shared" si="2"/>
        <v>4842.3</v>
      </c>
      <c r="K131" s="75">
        <f t="shared" si="3"/>
        <v>-4842.3</v>
      </c>
    </row>
    <row r="132" spans="1:11" ht="94.5">
      <c r="A132" s="40" t="s">
        <v>234</v>
      </c>
      <c r="B132" s="38" t="s">
        <v>538</v>
      </c>
      <c r="C132" s="38"/>
      <c r="D132" s="38"/>
      <c r="E132" s="38"/>
      <c r="F132" s="33">
        <f>SUM(F133)</f>
        <v>4842.3</v>
      </c>
      <c r="G132" s="74"/>
      <c r="H132" s="74"/>
      <c r="I132" s="33">
        <f>SUM(I133)</f>
        <v>4842.3</v>
      </c>
      <c r="J132" s="75">
        <f t="shared" si="2"/>
        <v>4842.3</v>
      </c>
      <c r="K132" s="75">
        <f t="shared" si="3"/>
        <v>-4842.3</v>
      </c>
    </row>
    <row r="133" spans="1:11" ht="31.5">
      <c r="A133" s="37" t="s">
        <v>273</v>
      </c>
      <c r="B133" s="38" t="s">
        <v>539</v>
      </c>
      <c r="C133" s="38"/>
      <c r="D133" s="38"/>
      <c r="E133" s="38"/>
      <c r="F133" s="33">
        <f>SUM(F134:F136)</f>
        <v>4842.3</v>
      </c>
      <c r="G133" s="74"/>
      <c r="H133" s="74"/>
      <c r="I133" s="33">
        <f>SUM(I134:I136)</f>
        <v>4842.3</v>
      </c>
      <c r="J133" s="75">
        <f t="shared" si="2"/>
        <v>4842.3</v>
      </c>
      <c r="K133" s="75">
        <f t="shared" si="3"/>
        <v>-4842.3</v>
      </c>
    </row>
    <row r="134" spans="1:11" ht="63">
      <c r="A134" s="37" t="s">
        <v>53</v>
      </c>
      <c r="B134" s="38" t="s">
        <v>539</v>
      </c>
      <c r="C134" s="38" t="s">
        <v>98</v>
      </c>
      <c r="D134" s="38" t="s">
        <v>56</v>
      </c>
      <c r="E134" s="38" t="s">
        <v>15</v>
      </c>
      <c r="F134" s="33">
        <v>3824.3</v>
      </c>
      <c r="G134" s="74">
        <f>SUM('[1]Ведомственная'!G135)</f>
        <v>3824.3</v>
      </c>
      <c r="H134" s="74">
        <f>SUM('[1]Ведомственная'!H135)</f>
        <v>3824.3</v>
      </c>
      <c r="I134" s="33">
        <v>3824.3</v>
      </c>
      <c r="J134" s="75">
        <f t="shared" si="2"/>
        <v>0</v>
      </c>
      <c r="K134" s="75">
        <f t="shared" si="3"/>
        <v>0</v>
      </c>
    </row>
    <row r="135" spans="1:11" ht="31.5">
      <c r="A135" s="37" t="s">
        <v>54</v>
      </c>
      <c r="B135" s="38" t="s">
        <v>539</v>
      </c>
      <c r="C135" s="38" t="s">
        <v>100</v>
      </c>
      <c r="D135" s="38" t="s">
        <v>56</v>
      </c>
      <c r="E135" s="38" t="s">
        <v>15</v>
      </c>
      <c r="F135" s="33">
        <v>920</v>
      </c>
      <c r="G135" s="74">
        <f>SUM('[1]Ведомственная'!G136)</f>
        <v>920</v>
      </c>
      <c r="H135" s="74">
        <f>SUM('[1]Ведомственная'!H136)</f>
        <v>920</v>
      </c>
      <c r="I135" s="33">
        <v>920</v>
      </c>
      <c r="J135" s="75">
        <f t="shared" si="2"/>
        <v>0</v>
      </c>
      <c r="K135" s="75">
        <f t="shared" si="3"/>
        <v>0</v>
      </c>
    </row>
    <row r="136" spans="1:11" ht="15.75">
      <c r="A136" s="37" t="s">
        <v>24</v>
      </c>
      <c r="B136" s="38" t="s">
        <v>539</v>
      </c>
      <c r="C136" s="38" t="s">
        <v>105</v>
      </c>
      <c r="D136" s="38" t="s">
        <v>56</v>
      </c>
      <c r="E136" s="38" t="s">
        <v>15</v>
      </c>
      <c r="F136" s="33">
        <v>98</v>
      </c>
      <c r="G136" s="74">
        <f>SUM('[1]Ведомственная'!G137)</f>
        <v>98</v>
      </c>
      <c r="H136" s="74">
        <f>SUM('[1]Ведомственная'!H137)</f>
        <v>98</v>
      </c>
      <c r="I136" s="33">
        <v>98</v>
      </c>
      <c r="J136" s="75">
        <f t="shared" si="2"/>
        <v>0</v>
      </c>
      <c r="K136" s="75">
        <f t="shared" si="3"/>
        <v>0</v>
      </c>
    </row>
    <row r="137" spans="1:11" ht="31.5">
      <c r="A137" s="37" t="s">
        <v>308</v>
      </c>
      <c r="B137" s="23" t="s">
        <v>274</v>
      </c>
      <c r="C137" s="23"/>
      <c r="D137" s="38"/>
      <c r="E137" s="38"/>
      <c r="F137" s="33">
        <f>SUM(F138+F142)</f>
        <v>1500</v>
      </c>
      <c r="G137" s="74"/>
      <c r="H137" s="74"/>
      <c r="I137" s="33">
        <f>SUM(I138+I142)</f>
        <v>1500</v>
      </c>
      <c r="J137" s="75">
        <f t="shared" si="2"/>
        <v>1500</v>
      </c>
      <c r="K137" s="75">
        <f t="shared" si="3"/>
        <v>-1500</v>
      </c>
    </row>
    <row r="138" spans="1:11" ht="31.5">
      <c r="A138" s="37" t="s">
        <v>305</v>
      </c>
      <c r="B138" s="38" t="s">
        <v>275</v>
      </c>
      <c r="C138" s="23"/>
      <c r="D138" s="38"/>
      <c r="E138" s="38"/>
      <c r="F138" s="33">
        <f>SUM(F139)</f>
        <v>500</v>
      </c>
      <c r="G138" s="74"/>
      <c r="H138" s="74"/>
      <c r="I138" s="33">
        <f>SUM(I139)</f>
        <v>500</v>
      </c>
      <c r="J138" s="75">
        <f t="shared" si="2"/>
        <v>500</v>
      </c>
      <c r="K138" s="75">
        <f t="shared" si="3"/>
        <v>-500</v>
      </c>
    </row>
    <row r="139" spans="1:11" ht="47.25">
      <c r="A139" s="45" t="s">
        <v>20</v>
      </c>
      <c r="B139" s="38" t="s">
        <v>333</v>
      </c>
      <c r="C139" s="23"/>
      <c r="D139" s="38"/>
      <c r="E139" s="38"/>
      <c r="F139" s="33">
        <f>SUM(F140)</f>
        <v>500</v>
      </c>
      <c r="G139" s="74"/>
      <c r="H139" s="74"/>
      <c r="I139" s="33">
        <f>SUM(I140)</f>
        <v>500</v>
      </c>
      <c r="J139" s="75">
        <f t="shared" si="2"/>
        <v>500</v>
      </c>
      <c r="K139" s="75">
        <f t="shared" si="3"/>
        <v>-500</v>
      </c>
    </row>
    <row r="140" spans="1:11" ht="31.5">
      <c r="A140" s="37" t="s">
        <v>276</v>
      </c>
      <c r="B140" s="38" t="s">
        <v>334</v>
      </c>
      <c r="C140" s="38"/>
      <c r="D140" s="38"/>
      <c r="E140" s="38"/>
      <c r="F140" s="33">
        <f>SUM(F141)</f>
        <v>500</v>
      </c>
      <c r="G140" s="74"/>
      <c r="H140" s="74"/>
      <c r="I140" s="33">
        <f>SUM(I141)</f>
        <v>500</v>
      </c>
      <c r="J140" s="75">
        <f t="shared" si="2"/>
        <v>500</v>
      </c>
      <c r="K140" s="75">
        <f t="shared" si="3"/>
        <v>-500</v>
      </c>
    </row>
    <row r="141" spans="1:11" ht="15.75">
      <c r="A141" s="37" t="s">
        <v>24</v>
      </c>
      <c r="B141" s="38" t="s">
        <v>334</v>
      </c>
      <c r="C141" s="38" t="s">
        <v>105</v>
      </c>
      <c r="D141" s="38" t="s">
        <v>15</v>
      </c>
      <c r="E141" s="38" t="s">
        <v>26</v>
      </c>
      <c r="F141" s="33">
        <v>500</v>
      </c>
      <c r="G141" s="74">
        <f>SUM('[1]Ведомственная'!G185)</f>
        <v>500</v>
      </c>
      <c r="H141" s="74">
        <f>SUM('[1]Ведомственная'!H185)</f>
        <v>500</v>
      </c>
      <c r="I141" s="33">
        <v>500</v>
      </c>
      <c r="J141" s="75">
        <f t="shared" si="2"/>
        <v>0</v>
      </c>
      <c r="K141" s="75">
        <f t="shared" si="3"/>
        <v>0</v>
      </c>
    </row>
    <row r="142" spans="1:11" ht="31.5">
      <c r="A142" s="37" t="s">
        <v>277</v>
      </c>
      <c r="B142" s="38" t="s">
        <v>278</v>
      </c>
      <c r="C142" s="23"/>
      <c r="D142" s="38"/>
      <c r="E142" s="38"/>
      <c r="F142" s="33">
        <f>SUM(F143)</f>
        <v>1000</v>
      </c>
      <c r="G142" s="74"/>
      <c r="H142" s="74"/>
      <c r="I142" s="33">
        <f>SUM(I143)</f>
        <v>1000</v>
      </c>
      <c r="J142" s="75">
        <f t="shared" si="2"/>
        <v>1000</v>
      </c>
      <c r="K142" s="75">
        <f t="shared" si="3"/>
        <v>-1000</v>
      </c>
    </row>
    <row r="143" spans="1:11" ht="31.5">
      <c r="A143" s="45" t="s">
        <v>71</v>
      </c>
      <c r="B143" s="38" t="s">
        <v>642</v>
      </c>
      <c r="C143" s="23"/>
      <c r="D143" s="38"/>
      <c r="E143" s="38"/>
      <c r="F143" s="33">
        <f>SUM(F144)</f>
        <v>1000</v>
      </c>
      <c r="G143" s="74"/>
      <c r="H143" s="74"/>
      <c r="I143" s="33">
        <f>SUM(I144)</f>
        <v>1000</v>
      </c>
      <c r="J143" s="75">
        <f t="shared" si="2"/>
        <v>1000</v>
      </c>
      <c r="K143" s="75">
        <f t="shared" si="3"/>
        <v>-1000</v>
      </c>
    </row>
    <row r="144" spans="1:11" ht="47.25">
      <c r="A144" s="37" t="s">
        <v>279</v>
      </c>
      <c r="B144" s="38" t="s">
        <v>332</v>
      </c>
      <c r="C144" s="38"/>
      <c r="D144" s="38"/>
      <c r="E144" s="38"/>
      <c r="F144" s="33">
        <f>SUM(F145)</f>
        <v>1000</v>
      </c>
      <c r="G144" s="74"/>
      <c r="H144" s="74"/>
      <c r="I144" s="33">
        <f>SUM(I145)</f>
        <v>1000</v>
      </c>
      <c r="J144" s="75">
        <f aca="true" t="shared" si="4" ref="J144:J207">SUM(F144-G144)</f>
        <v>1000</v>
      </c>
      <c r="K144" s="75">
        <f aca="true" t="shared" si="5" ref="K144:K207">SUM(H144-I144)</f>
        <v>-1000</v>
      </c>
    </row>
    <row r="145" spans="1:11" ht="31.5">
      <c r="A145" s="37" t="s">
        <v>271</v>
      </c>
      <c r="B145" s="38" t="s">
        <v>332</v>
      </c>
      <c r="C145" s="38" t="s">
        <v>134</v>
      </c>
      <c r="D145" s="38" t="s">
        <v>15</v>
      </c>
      <c r="E145" s="38" t="s">
        <v>26</v>
      </c>
      <c r="F145" s="33">
        <v>1000</v>
      </c>
      <c r="G145" s="74">
        <f>SUM('[1]Ведомственная'!G189)</f>
        <v>1000</v>
      </c>
      <c r="H145" s="74">
        <f>SUM('[1]Ведомственная'!H189)</f>
        <v>1000</v>
      </c>
      <c r="I145" s="33">
        <v>1000</v>
      </c>
      <c r="J145" s="75">
        <f t="shared" si="4"/>
        <v>0</v>
      </c>
      <c r="K145" s="75">
        <f t="shared" si="5"/>
        <v>0</v>
      </c>
    </row>
    <row r="146" spans="1:11" ht="31.5">
      <c r="A146" s="37" t="s">
        <v>507</v>
      </c>
      <c r="B146" s="38" t="s">
        <v>246</v>
      </c>
      <c r="C146" s="23"/>
      <c r="D146" s="38"/>
      <c r="E146" s="38"/>
      <c r="F146" s="33">
        <f>SUM(F147)</f>
        <v>357.70000000000005</v>
      </c>
      <c r="G146" s="74"/>
      <c r="H146" s="74"/>
      <c r="I146" s="33">
        <f>SUM(I147)</f>
        <v>357.70000000000005</v>
      </c>
      <c r="J146" s="75">
        <f t="shared" si="4"/>
        <v>357.70000000000005</v>
      </c>
      <c r="K146" s="75">
        <f t="shared" si="5"/>
        <v>-357.70000000000005</v>
      </c>
    </row>
    <row r="147" spans="1:11" ht="94.5">
      <c r="A147" s="40" t="s">
        <v>234</v>
      </c>
      <c r="B147" s="23" t="s">
        <v>516</v>
      </c>
      <c r="C147" s="23"/>
      <c r="D147" s="38"/>
      <c r="E147" s="38"/>
      <c r="F147" s="33">
        <f>SUM(F148)</f>
        <v>357.70000000000005</v>
      </c>
      <c r="G147" s="74"/>
      <c r="H147" s="74"/>
      <c r="I147" s="33">
        <f>SUM(I148)</f>
        <v>357.70000000000005</v>
      </c>
      <c r="J147" s="75">
        <f t="shared" si="4"/>
        <v>357.70000000000005</v>
      </c>
      <c r="K147" s="75">
        <f t="shared" si="5"/>
        <v>-357.70000000000005</v>
      </c>
    </row>
    <row r="148" spans="1:11" ht="31.5">
      <c r="A148" s="37" t="s">
        <v>243</v>
      </c>
      <c r="B148" s="23" t="s">
        <v>517</v>
      </c>
      <c r="C148" s="23"/>
      <c r="D148" s="38"/>
      <c r="E148" s="38"/>
      <c r="F148" s="33">
        <f>SUM(F149:F150)</f>
        <v>357.70000000000005</v>
      </c>
      <c r="G148" s="74"/>
      <c r="H148" s="74"/>
      <c r="I148" s="33">
        <f>SUM(I149:I150)</f>
        <v>357.70000000000005</v>
      </c>
      <c r="J148" s="75">
        <f t="shared" si="4"/>
        <v>357.70000000000005</v>
      </c>
      <c r="K148" s="75">
        <f t="shared" si="5"/>
        <v>-357.70000000000005</v>
      </c>
    </row>
    <row r="149" spans="1:11" ht="63">
      <c r="A149" s="32" t="s">
        <v>53</v>
      </c>
      <c r="B149" s="23" t="s">
        <v>517</v>
      </c>
      <c r="C149" s="23">
        <v>100</v>
      </c>
      <c r="D149" s="38" t="s">
        <v>36</v>
      </c>
      <c r="E149" s="38" t="s">
        <v>15</v>
      </c>
      <c r="F149" s="33">
        <v>288.8</v>
      </c>
      <c r="G149" s="74">
        <f>SUM('[1]Ведомственная'!G69)</f>
        <v>288.8</v>
      </c>
      <c r="H149" s="74">
        <f>SUM('[1]Ведомственная'!H69)</f>
        <v>288.8</v>
      </c>
      <c r="I149" s="33">
        <v>288.8</v>
      </c>
      <c r="J149" s="75">
        <f t="shared" si="4"/>
        <v>0</v>
      </c>
      <c r="K149" s="75">
        <f t="shared" si="5"/>
        <v>0</v>
      </c>
    </row>
    <row r="150" spans="1:11" ht="31.5">
      <c r="A150" s="30" t="s">
        <v>54</v>
      </c>
      <c r="B150" s="23" t="s">
        <v>517</v>
      </c>
      <c r="C150" s="38" t="s">
        <v>100</v>
      </c>
      <c r="D150" s="38" t="s">
        <v>36</v>
      </c>
      <c r="E150" s="38" t="s">
        <v>15</v>
      </c>
      <c r="F150" s="33">
        <v>68.9</v>
      </c>
      <c r="G150" s="74">
        <f>SUM('[1]Ведомственная'!G70)</f>
        <v>68.9</v>
      </c>
      <c r="H150" s="74">
        <f>SUM('[1]Ведомственная'!H70)</f>
        <v>68.9</v>
      </c>
      <c r="I150" s="33">
        <v>68.9</v>
      </c>
      <c r="J150" s="75">
        <f t="shared" si="4"/>
        <v>0</v>
      </c>
      <c r="K150" s="75">
        <f t="shared" si="5"/>
        <v>0</v>
      </c>
    </row>
    <row r="151" spans="1:11" ht="31.5">
      <c r="A151" s="37" t="s">
        <v>637</v>
      </c>
      <c r="B151" s="38" t="s">
        <v>248</v>
      </c>
      <c r="C151" s="23"/>
      <c r="D151" s="38"/>
      <c r="E151" s="38"/>
      <c r="F151" s="33">
        <f>SUM(F152:F153)</f>
        <v>100</v>
      </c>
      <c r="G151" s="74"/>
      <c r="H151" s="74"/>
      <c r="I151" s="33">
        <f>SUM(I152:I153)</f>
        <v>100</v>
      </c>
      <c r="J151" s="75">
        <f t="shared" si="4"/>
        <v>100</v>
      </c>
      <c r="K151" s="75">
        <f t="shared" si="5"/>
        <v>-100</v>
      </c>
    </row>
    <row r="152" spans="1:11" ht="31.5">
      <c r="A152" s="30" t="s">
        <v>54</v>
      </c>
      <c r="B152" s="23" t="s">
        <v>248</v>
      </c>
      <c r="C152" s="23">
        <v>200</v>
      </c>
      <c r="D152" s="38" t="s">
        <v>36</v>
      </c>
      <c r="E152" s="38" t="s">
        <v>103</v>
      </c>
      <c r="F152" s="33">
        <v>100</v>
      </c>
      <c r="G152" s="74">
        <f>SUM('[1]Ведомственная'!G94)</f>
        <v>100</v>
      </c>
      <c r="H152" s="74">
        <f>SUM('[1]Ведомственная'!H94)</f>
        <v>100</v>
      </c>
      <c r="I152" s="33">
        <v>100</v>
      </c>
      <c r="J152" s="75">
        <f t="shared" si="4"/>
        <v>0</v>
      </c>
      <c r="K152" s="75">
        <f t="shared" si="5"/>
        <v>0</v>
      </c>
    </row>
    <row r="153" spans="1:11" ht="15.75" hidden="1">
      <c r="A153" s="37" t="s">
        <v>24</v>
      </c>
      <c r="B153" s="23" t="s">
        <v>248</v>
      </c>
      <c r="C153" s="23">
        <v>800</v>
      </c>
      <c r="D153" s="38"/>
      <c r="E153" s="38"/>
      <c r="F153" s="33"/>
      <c r="G153" s="74">
        <f>SUM('[1]Ведомственная'!G95)</f>
        <v>0</v>
      </c>
      <c r="H153" s="74">
        <f>SUM('[1]Ведомственная'!H95)</f>
        <v>0</v>
      </c>
      <c r="I153" s="33"/>
      <c r="J153" s="75">
        <f t="shared" si="4"/>
        <v>0</v>
      </c>
      <c r="K153" s="75">
        <f t="shared" si="5"/>
        <v>0</v>
      </c>
    </row>
    <row r="154" spans="1:11" ht="31.5">
      <c r="A154" s="40" t="s">
        <v>228</v>
      </c>
      <c r="B154" s="23" t="s">
        <v>229</v>
      </c>
      <c r="C154" s="23"/>
      <c r="D154" s="38"/>
      <c r="E154" s="38"/>
      <c r="F154" s="33">
        <f>SUM(F155)</f>
        <v>129073</v>
      </c>
      <c r="G154" s="74"/>
      <c r="H154" s="74"/>
      <c r="I154" s="33">
        <f>SUM(I155)</f>
        <v>129073</v>
      </c>
      <c r="J154" s="75">
        <f t="shared" si="4"/>
        <v>129073</v>
      </c>
      <c r="K154" s="75">
        <f t="shared" si="5"/>
        <v>-129073</v>
      </c>
    </row>
    <row r="155" spans="1:11" ht="47.25">
      <c r="A155" s="37" t="s">
        <v>82</v>
      </c>
      <c r="B155" s="38" t="s">
        <v>230</v>
      </c>
      <c r="C155" s="38"/>
      <c r="D155" s="38"/>
      <c r="E155" s="38"/>
      <c r="F155" s="33">
        <f>SUM(F156)+F158+F162+F165+F167</f>
        <v>129073</v>
      </c>
      <c r="G155" s="74"/>
      <c r="H155" s="74"/>
      <c r="I155" s="33">
        <f>SUM(I156)+I158+I162+I165+I167</f>
        <v>129073</v>
      </c>
      <c r="J155" s="75">
        <f t="shared" si="4"/>
        <v>129073</v>
      </c>
      <c r="K155" s="75">
        <f t="shared" si="5"/>
        <v>-129073</v>
      </c>
    </row>
    <row r="156" spans="1:11" ht="15.75">
      <c r="A156" s="37" t="s">
        <v>231</v>
      </c>
      <c r="B156" s="38" t="s">
        <v>232</v>
      </c>
      <c r="C156" s="38"/>
      <c r="D156" s="38"/>
      <c r="E156" s="38"/>
      <c r="F156" s="33">
        <f>SUM(F157)</f>
        <v>1618.2</v>
      </c>
      <c r="G156" s="74"/>
      <c r="H156" s="74"/>
      <c r="I156" s="33">
        <f>SUM(I157)</f>
        <v>1618.2</v>
      </c>
      <c r="J156" s="75">
        <f t="shared" si="4"/>
        <v>1618.2</v>
      </c>
      <c r="K156" s="75">
        <f t="shared" si="5"/>
        <v>-1618.2</v>
      </c>
    </row>
    <row r="157" spans="1:11" ht="63">
      <c r="A157" s="32" t="s">
        <v>53</v>
      </c>
      <c r="B157" s="38" t="s">
        <v>232</v>
      </c>
      <c r="C157" s="38" t="s">
        <v>98</v>
      </c>
      <c r="D157" s="38" t="s">
        <v>36</v>
      </c>
      <c r="E157" s="38" t="s">
        <v>46</v>
      </c>
      <c r="F157" s="33">
        <v>1618.2</v>
      </c>
      <c r="G157" s="74">
        <f>SUM('[1]Ведомственная'!G58)</f>
        <v>1618.2</v>
      </c>
      <c r="H157" s="74">
        <f>SUM('[1]Ведомственная'!H58)</f>
        <v>1618.2</v>
      </c>
      <c r="I157" s="33">
        <v>1618.2</v>
      </c>
      <c r="J157" s="75">
        <f t="shared" si="4"/>
        <v>0</v>
      </c>
      <c r="K157" s="75">
        <f t="shared" si="5"/>
        <v>0</v>
      </c>
    </row>
    <row r="158" spans="1:11" ht="15.75">
      <c r="A158" s="37" t="s">
        <v>84</v>
      </c>
      <c r="B158" s="38" t="s">
        <v>239</v>
      </c>
      <c r="C158" s="38"/>
      <c r="D158" s="38"/>
      <c r="E158" s="38"/>
      <c r="F158" s="33">
        <f>SUM(F159:F161)</f>
        <v>97941</v>
      </c>
      <c r="G158" s="74"/>
      <c r="H158" s="74"/>
      <c r="I158" s="33">
        <f>SUM(I159:I161)</f>
        <v>97941</v>
      </c>
      <c r="J158" s="75">
        <f t="shared" si="4"/>
        <v>97941</v>
      </c>
      <c r="K158" s="75">
        <f t="shared" si="5"/>
        <v>-97941</v>
      </c>
    </row>
    <row r="159" spans="1:11" ht="63">
      <c r="A159" s="32" t="s">
        <v>53</v>
      </c>
      <c r="B159" s="38" t="s">
        <v>239</v>
      </c>
      <c r="C159" s="38" t="s">
        <v>98</v>
      </c>
      <c r="D159" s="38" t="s">
        <v>36</v>
      </c>
      <c r="E159" s="38" t="s">
        <v>15</v>
      </c>
      <c r="F159" s="33">
        <v>97846.9</v>
      </c>
      <c r="G159" s="74">
        <f>SUM('[1]Ведомственная'!G74)</f>
        <v>97846.9</v>
      </c>
      <c r="H159" s="74">
        <f>SUM('[1]Ведомственная'!H74)</f>
        <v>97846.9</v>
      </c>
      <c r="I159" s="33">
        <v>97846.9</v>
      </c>
      <c r="J159" s="75">
        <f t="shared" si="4"/>
        <v>0</v>
      </c>
      <c r="K159" s="75">
        <f t="shared" si="5"/>
        <v>0</v>
      </c>
    </row>
    <row r="160" spans="1:11" ht="31.5">
      <c r="A160" s="30" t="s">
        <v>54</v>
      </c>
      <c r="B160" s="38" t="s">
        <v>239</v>
      </c>
      <c r="C160" s="38" t="s">
        <v>100</v>
      </c>
      <c r="D160" s="38" t="s">
        <v>36</v>
      </c>
      <c r="E160" s="38" t="s">
        <v>15</v>
      </c>
      <c r="F160" s="33">
        <v>94.1</v>
      </c>
      <c r="G160" s="74">
        <f>SUM('[1]Ведомственная'!G75)</f>
        <v>94.1</v>
      </c>
      <c r="H160" s="74">
        <f>SUM('[1]Ведомственная'!H75)</f>
        <v>94.1</v>
      </c>
      <c r="I160" s="33">
        <v>94.1</v>
      </c>
      <c r="J160" s="75">
        <f t="shared" si="4"/>
        <v>0</v>
      </c>
      <c r="K160" s="75">
        <f t="shared" si="5"/>
        <v>0</v>
      </c>
    </row>
    <row r="161" spans="1:11" ht="15.75">
      <c r="A161" s="37" t="s">
        <v>44</v>
      </c>
      <c r="B161" s="38" t="s">
        <v>239</v>
      </c>
      <c r="C161" s="38" t="s">
        <v>108</v>
      </c>
      <c r="D161" s="38" t="s">
        <v>36</v>
      </c>
      <c r="E161" s="38" t="s">
        <v>15</v>
      </c>
      <c r="F161" s="33">
        <v>0</v>
      </c>
      <c r="G161" s="74">
        <f>SUM('[1]Ведомственная'!G76)</f>
        <v>0</v>
      </c>
      <c r="H161" s="74">
        <f>SUM('[1]Ведомственная'!H76)</f>
        <v>0</v>
      </c>
      <c r="I161" s="33">
        <v>0</v>
      </c>
      <c r="J161" s="75">
        <f t="shared" si="4"/>
        <v>0</v>
      </c>
      <c r="K161" s="75">
        <f t="shared" si="5"/>
        <v>0</v>
      </c>
    </row>
    <row r="162" spans="1:11" ht="15.75">
      <c r="A162" s="37" t="s">
        <v>104</v>
      </c>
      <c r="B162" s="23" t="s">
        <v>249</v>
      </c>
      <c r="C162" s="23"/>
      <c r="D162" s="38"/>
      <c r="E162" s="38"/>
      <c r="F162" s="33">
        <f>SUM(F163:F164)</f>
        <v>3792.6</v>
      </c>
      <c r="G162" s="74"/>
      <c r="H162" s="74"/>
      <c r="I162" s="33">
        <f>SUM(I163:I164)</f>
        <v>3792.6</v>
      </c>
      <c r="J162" s="75">
        <f t="shared" si="4"/>
        <v>3792.6</v>
      </c>
      <c r="K162" s="75">
        <f t="shared" si="5"/>
        <v>-3792.6</v>
      </c>
    </row>
    <row r="163" spans="1:11" ht="31.5">
      <c r="A163" s="30" t="s">
        <v>54</v>
      </c>
      <c r="B163" s="23" t="s">
        <v>249</v>
      </c>
      <c r="C163" s="23">
        <v>200</v>
      </c>
      <c r="D163" s="38" t="s">
        <v>36</v>
      </c>
      <c r="E163" s="38" t="s">
        <v>103</v>
      </c>
      <c r="F163" s="33">
        <v>3723</v>
      </c>
      <c r="G163" s="74">
        <f>SUM('[1]Ведомственная'!G99)</f>
        <v>3723</v>
      </c>
      <c r="H163" s="74">
        <f>SUM('[1]Ведомственная'!H99)</f>
        <v>3723</v>
      </c>
      <c r="I163" s="33">
        <v>3723</v>
      </c>
      <c r="J163" s="75">
        <f t="shared" si="4"/>
        <v>0</v>
      </c>
      <c r="K163" s="75">
        <f t="shared" si="5"/>
        <v>0</v>
      </c>
    </row>
    <row r="164" spans="1:11" ht="15.75">
      <c r="A164" s="37" t="s">
        <v>24</v>
      </c>
      <c r="B164" s="23" t="s">
        <v>249</v>
      </c>
      <c r="C164" s="23">
        <v>800</v>
      </c>
      <c r="D164" s="38" t="s">
        <v>36</v>
      </c>
      <c r="E164" s="38" t="s">
        <v>103</v>
      </c>
      <c r="F164" s="33">
        <v>69.6</v>
      </c>
      <c r="G164" s="74">
        <f>SUM('[1]Ведомственная'!G100)</f>
        <v>69.6</v>
      </c>
      <c r="H164" s="74">
        <f>SUM('[1]Ведомственная'!H100)</f>
        <v>69.6</v>
      </c>
      <c r="I164" s="33">
        <v>69.6</v>
      </c>
      <c r="J164" s="75">
        <f t="shared" si="4"/>
        <v>0</v>
      </c>
      <c r="K164" s="75">
        <f t="shared" si="5"/>
        <v>0</v>
      </c>
    </row>
    <row r="165" spans="1:11" ht="31.5">
      <c r="A165" s="37" t="s">
        <v>106</v>
      </c>
      <c r="B165" s="23" t="s">
        <v>250</v>
      </c>
      <c r="C165" s="23"/>
      <c r="D165" s="38"/>
      <c r="E165" s="38"/>
      <c r="F165" s="33">
        <f>SUM(F166)</f>
        <v>10187.5</v>
      </c>
      <c r="G165" s="74"/>
      <c r="H165" s="74"/>
      <c r="I165" s="33">
        <f>SUM(I166)</f>
        <v>10187.5</v>
      </c>
      <c r="J165" s="75">
        <f t="shared" si="4"/>
        <v>10187.5</v>
      </c>
      <c r="K165" s="75">
        <f t="shared" si="5"/>
        <v>-10187.5</v>
      </c>
    </row>
    <row r="166" spans="1:11" ht="31.5">
      <c r="A166" s="30" t="s">
        <v>54</v>
      </c>
      <c r="B166" s="23" t="s">
        <v>250</v>
      </c>
      <c r="C166" s="23">
        <v>200</v>
      </c>
      <c r="D166" s="38" t="s">
        <v>36</v>
      </c>
      <c r="E166" s="38" t="s">
        <v>103</v>
      </c>
      <c r="F166" s="33">
        <v>10187.5</v>
      </c>
      <c r="G166" s="74">
        <f>SUM('[1]Ведомственная'!G102)</f>
        <v>10187.5</v>
      </c>
      <c r="H166" s="74">
        <f>SUM('[1]Ведомственная'!H102)</f>
        <v>10187.5</v>
      </c>
      <c r="I166" s="33">
        <v>10187.5</v>
      </c>
      <c r="J166" s="75">
        <f t="shared" si="4"/>
        <v>0</v>
      </c>
      <c r="K166" s="75">
        <f t="shared" si="5"/>
        <v>0</v>
      </c>
    </row>
    <row r="167" spans="1:11" ht="31.5">
      <c r="A167" s="37" t="s">
        <v>107</v>
      </c>
      <c r="B167" s="23" t="s">
        <v>251</v>
      </c>
      <c r="C167" s="23"/>
      <c r="D167" s="38"/>
      <c r="E167" s="38"/>
      <c r="F167" s="33">
        <f>SUM(F168:F169)</f>
        <v>15533.7</v>
      </c>
      <c r="G167" s="74"/>
      <c r="H167" s="74"/>
      <c r="I167" s="33">
        <f>SUM(I168:I169)</f>
        <v>15533.7</v>
      </c>
      <c r="J167" s="75">
        <f t="shared" si="4"/>
        <v>15533.7</v>
      </c>
      <c r="K167" s="75">
        <f t="shared" si="5"/>
        <v>-15533.7</v>
      </c>
    </row>
    <row r="168" spans="1:11" ht="31.5">
      <c r="A168" s="30" t="s">
        <v>54</v>
      </c>
      <c r="B168" s="23" t="s">
        <v>251</v>
      </c>
      <c r="C168" s="23">
        <v>200</v>
      </c>
      <c r="D168" s="38" t="s">
        <v>36</v>
      </c>
      <c r="E168" s="38" t="s">
        <v>103</v>
      </c>
      <c r="F168" s="33">
        <v>11365.7</v>
      </c>
      <c r="G168" s="74">
        <f>SUM('[1]Ведомственная'!G104)</f>
        <v>11365.7</v>
      </c>
      <c r="H168" s="74">
        <f>SUM('[1]Ведомственная'!H104)</f>
        <v>11365.7</v>
      </c>
      <c r="I168" s="33">
        <v>11365.7</v>
      </c>
      <c r="J168" s="75">
        <f t="shared" si="4"/>
        <v>0</v>
      </c>
      <c r="K168" s="75">
        <f t="shared" si="5"/>
        <v>0</v>
      </c>
    </row>
    <row r="169" spans="1:11" ht="15.75">
      <c r="A169" s="37" t="s">
        <v>24</v>
      </c>
      <c r="B169" s="23" t="s">
        <v>251</v>
      </c>
      <c r="C169" s="23">
        <v>800</v>
      </c>
      <c r="D169" s="38" t="s">
        <v>36</v>
      </c>
      <c r="E169" s="38" t="s">
        <v>103</v>
      </c>
      <c r="F169" s="33">
        <v>4168</v>
      </c>
      <c r="G169" s="74">
        <f>SUM('[1]Ведомственная'!G105)</f>
        <v>4168</v>
      </c>
      <c r="H169" s="74">
        <f>SUM('[1]Ведомственная'!H105)</f>
        <v>4168</v>
      </c>
      <c r="I169" s="33">
        <v>4168</v>
      </c>
      <c r="J169" s="75">
        <f t="shared" si="4"/>
        <v>0</v>
      </c>
      <c r="K169" s="75">
        <f t="shared" si="5"/>
        <v>0</v>
      </c>
    </row>
    <row r="170" spans="1:11" ht="31.5">
      <c r="A170" s="85" t="s">
        <v>350</v>
      </c>
      <c r="B170" s="86" t="s">
        <v>400</v>
      </c>
      <c r="C170" s="86"/>
      <c r="D170" s="86"/>
      <c r="E170" s="86"/>
      <c r="F170" s="87">
        <f>SUM(F171,F178)</f>
        <v>73617.5</v>
      </c>
      <c r="G170" s="74"/>
      <c r="H170" s="74"/>
      <c r="I170" s="87">
        <f>SUM(I171,I178)</f>
        <v>73617.5</v>
      </c>
      <c r="J170" s="75">
        <f t="shared" si="4"/>
        <v>73617.5</v>
      </c>
      <c r="K170" s="75">
        <f t="shared" si="5"/>
        <v>-73617.5</v>
      </c>
    </row>
    <row r="171" spans="1:11" ht="15.75">
      <c r="A171" s="88" t="s">
        <v>37</v>
      </c>
      <c r="B171" s="86" t="s">
        <v>401</v>
      </c>
      <c r="C171" s="86"/>
      <c r="D171" s="86"/>
      <c r="E171" s="86"/>
      <c r="F171" s="87">
        <f>SUM(F172,F174,F176)</f>
        <v>66502.5</v>
      </c>
      <c r="G171" s="74"/>
      <c r="H171" s="74"/>
      <c r="I171" s="87">
        <f>SUM(I172,I174,I176)</f>
        <v>66502.5</v>
      </c>
      <c r="J171" s="75">
        <f t="shared" si="4"/>
        <v>66502.5</v>
      </c>
      <c r="K171" s="75">
        <f t="shared" si="5"/>
        <v>-66502.5</v>
      </c>
    </row>
    <row r="172" spans="1:11" ht="15.75">
      <c r="A172" s="88" t="s">
        <v>351</v>
      </c>
      <c r="B172" s="86" t="s">
        <v>402</v>
      </c>
      <c r="C172" s="86"/>
      <c r="D172" s="86"/>
      <c r="E172" s="86"/>
      <c r="F172" s="87">
        <f>SUM(F173)</f>
        <v>48510</v>
      </c>
      <c r="G172" s="74"/>
      <c r="H172" s="74"/>
      <c r="I172" s="87">
        <f>SUM(I173)</f>
        <v>48510</v>
      </c>
      <c r="J172" s="75">
        <f t="shared" si="4"/>
        <v>48510</v>
      </c>
      <c r="K172" s="75">
        <f t="shared" si="5"/>
        <v>-48510</v>
      </c>
    </row>
    <row r="173" spans="1:11" ht="31.5">
      <c r="A173" s="88" t="s">
        <v>54</v>
      </c>
      <c r="B173" s="86" t="s">
        <v>402</v>
      </c>
      <c r="C173" s="86" t="s">
        <v>100</v>
      </c>
      <c r="D173" s="86" t="s">
        <v>190</v>
      </c>
      <c r="E173" s="86" t="s">
        <v>56</v>
      </c>
      <c r="F173" s="87">
        <v>48510</v>
      </c>
      <c r="G173" s="74">
        <f>SUM('[1]Ведомственная'!G224)</f>
        <v>48510</v>
      </c>
      <c r="H173" s="74">
        <f>SUM('[1]Ведомственная'!H224)</f>
        <v>48510</v>
      </c>
      <c r="I173" s="87">
        <v>48510</v>
      </c>
      <c r="J173" s="75">
        <f t="shared" si="4"/>
        <v>0</v>
      </c>
      <c r="K173" s="75">
        <f t="shared" si="5"/>
        <v>0</v>
      </c>
    </row>
    <row r="174" spans="1:11" ht="15.75" hidden="1">
      <c r="A174" s="88" t="s">
        <v>352</v>
      </c>
      <c r="B174" s="86" t="s">
        <v>403</v>
      </c>
      <c r="C174" s="86"/>
      <c r="D174" s="86"/>
      <c r="E174" s="86"/>
      <c r="F174" s="87">
        <f>SUM(F175)</f>
        <v>0</v>
      </c>
      <c r="G174" s="74"/>
      <c r="H174" s="74"/>
      <c r="I174" s="87">
        <f>SUM(I175)</f>
        <v>0</v>
      </c>
      <c r="J174" s="75">
        <f t="shared" si="4"/>
        <v>0</v>
      </c>
      <c r="K174" s="75">
        <f t="shared" si="5"/>
        <v>0</v>
      </c>
    </row>
    <row r="175" spans="1:11" ht="31.5" hidden="1">
      <c r="A175" s="88" t="s">
        <v>54</v>
      </c>
      <c r="B175" s="86" t="s">
        <v>403</v>
      </c>
      <c r="C175" s="86" t="s">
        <v>100</v>
      </c>
      <c r="D175" s="86"/>
      <c r="E175" s="86"/>
      <c r="F175" s="87"/>
      <c r="G175" s="74">
        <f>SUM('[1]Ведомственная'!G226)</f>
        <v>0</v>
      </c>
      <c r="H175" s="74">
        <f>SUM('[1]Ведомственная'!H226)</f>
        <v>0</v>
      </c>
      <c r="I175" s="87"/>
      <c r="J175" s="75">
        <f t="shared" si="4"/>
        <v>0</v>
      </c>
      <c r="K175" s="75">
        <f t="shared" si="5"/>
        <v>0</v>
      </c>
    </row>
    <row r="176" spans="1:11" ht="15.75">
      <c r="A176" s="88" t="s">
        <v>353</v>
      </c>
      <c r="B176" s="86" t="s">
        <v>404</v>
      </c>
      <c r="C176" s="86"/>
      <c r="D176" s="86"/>
      <c r="E176" s="86"/>
      <c r="F176" s="87">
        <f>SUM(F177)</f>
        <v>17992.5</v>
      </c>
      <c r="G176" s="74"/>
      <c r="H176" s="74"/>
      <c r="I176" s="87">
        <f>SUM(I177)</f>
        <v>17992.5</v>
      </c>
      <c r="J176" s="75">
        <f t="shared" si="4"/>
        <v>17992.5</v>
      </c>
      <c r="K176" s="75">
        <f t="shared" si="5"/>
        <v>-17992.5</v>
      </c>
    </row>
    <row r="177" spans="1:11" ht="31.5">
      <c r="A177" s="88" t="s">
        <v>54</v>
      </c>
      <c r="B177" s="86" t="s">
        <v>404</v>
      </c>
      <c r="C177" s="86" t="s">
        <v>100</v>
      </c>
      <c r="D177" s="86" t="s">
        <v>190</v>
      </c>
      <c r="E177" s="86" t="s">
        <v>56</v>
      </c>
      <c r="F177" s="87">
        <v>17992.5</v>
      </c>
      <c r="G177" s="74">
        <f>SUM('[1]Ведомственная'!G228)</f>
        <v>17992.5</v>
      </c>
      <c r="H177" s="74">
        <f>SUM('[1]Ведомственная'!H228)</f>
        <v>17992.5</v>
      </c>
      <c r="I177" s="87">
        <v>17992.5</v>
      </c>
      <c r="J177" s="75">
        <f t="shared" si="4"/>
        <v>0</v>
      </c>
      <c r="K177" s="75">
        <f t="shared" si="5"/>
        <v>0</v>
      </c>
    </row>
    <row r="178" spans="1:11" ht="47.25">
      <c r="A178" s="88" t="s">
        <v>28</v>
      </c>
      <c r="B178" s="86" t="s">
        <v>405</v>
      </c>
      <c r="C178" s="86"/>
      <c r="D178" s="86"/>
      <c r="E178" s="86"/>
      <c r="F178" s="87">
        <f>SUM(F179)</f>
        <v>7115</v>
      </c>
      <c r="G178" s="74"/>
      <c r="H178" s="74"/>
      <c r="I178" s="87">
        <f>SUM(I179)</f>
        <v>7115</v>
      </c>
      <c r="J178" s="75">
        <f t="shared" si="4"/>
        <v>7115</v>
      </c>
      <c r="K178" s="75">
        <f t="shared" si="5"/>
        <v>-7115</v>
      </c>
    </row>
    <row r="179" spans="1:11" ht="15.75">
      <c r="A179" s="88" t="s">
        <v>353</v>
      </c>
      <c r="B179" s="86" t="s">
        <v>406</v>
      </c>
      <c r="C179" s="86"/>
      <c r="D179" s="86"/>
      <c r="E179" s="86"/>
      <c r="F179" s="87">
        <f>SUM(F180)</f>
        <v>7115</v>
      </c>
      <c r="G179" s="74"/>
      <c r="H179" s="74"/>
      <c r="I179" s="87">
        <f>SUM(I180)</f>
        <v>7115</v>
      </c>
      <c r="J179" s="75">
        <f t="shared" si="4"/>
        <v>7115</v>
      </c>
      <c r="K179" s="75">
        <f t="shared" si="5"/>
        <v>-7115</v>
      </c>
    </row>
    <row r="180" spans="1:11" ht="31.5">
      <c r="A180" s="88" t="s">
        <v>271</v>
      </c>
      <c r="B180" s="86" t="s">
        <v>406</v>
      </c>
      <c r="C180" s="86" t="s">
        <v>134</v>
      </c>
      <c r="D180" s="86" t="s">
        <v>190</v>
      </c>
      <c r="E180" s="86" t="s">
        <v>56</v>
      </c>
      <c r="F180" s="87">
        <v>7115</v>
      </c>
      <c r="G180" s="74">
        <f>SUM('[1]Ведомственная'!G231)</f>
        <v>7115</v>
      </c>
      <c r="H180" s="74">
        <f>SUM('[1]Ведомственная'!H231)</f>
        <v>7115</v>
      </c>
      <c r="I180" s="87">
        <v>7115</v>
      </c>
      <c r="J180" s="75">
        <f t="shared" si="4"/>
        <v>0</v>
      </c>
      <c r="K180" s="75">
        <f t="shared" si="5"/>
        <v>0</v>
      </c>
    </row>
    <row r="181" spans="1:11" ht="47.25">
      <c r="A181" s="88" t="s">
        <v>343</v>
      </c>
      <c r="B181" s="86" t="s">
        <v>390</v>
      </c>
      <c r="C181" s="86"/>
      <c r="D181" s="86"/>
      <c r="E181" s="86"/>
      <c r="F181" s="87">
        <f>SUM(F182)</f>
        <v>2681.2</v>
      </c>
      <c r="G181" s="74"/>
      <c r="H181" s="74"/>
      <c r="I181" s="87">
        <f>SUM(I182)</f>
        <v>2681.2</v>
      </c>
      <c r="J181" s="75">
        <f t="shared" si="4"/>
        <v>2681.2</v>
      </c>
      <c r="K181" s="75">
        <f t="shared" si="5"/>
        <v>-2681.2</v>
      </c>
    </row>
    <row r="182" spans="1:11" ht="15.75">
      <c r="A182" s="88" t="s">
        <v>37</v>
      </c>
      <c r="B182" s="86" t="s">
        <v>391</v>
      </c>
      <c r="C182" s="86"/>
      <c r="D182" s="86"/>
      <c r="E182" s="86"/>
      <c r="F182" s="87">
        <f>SUM(F183)</f>
        <v>2681.2</v>
      </c>
      <c r="G182" s="74"/>
      <c r="H182" s="74"/>
      <c r="I182" s="87">
        <f>SUM(I183)</f>
        <v>2681.2</v>
      </c>
      <c r="J182" s="75">
        <f t="shared" si="4"/>
        <v>2681.2</v>
      </c>
      <c r="K182" s="75">
        <f t="shared" si="5"/>
        <v>-2681.2</v>
      </c>
    </row>
    <row r="183" spans="1:11" ht="15.75">
      <c r="A183" s="88" t="s">
        <v>344</v>
      </c>
      <c r="B183" s="86" t="s">
        <v>392</v>
      </c>
      <c r="C183" s="86"/>
      <c r="D183" s="86"/>
      <c r="E183" s="86"/>
      <c r="F183" s="87">
        <f>SUM(F184)</f>
        <v>2681.2</v>
      </c>
      <c r="G183" s="74"/>
      <c r="H183" s="74"/>
      <c r="I183" s="87">
        <f>SUM(I184)</f>
        <v>2681.2</v>
      </c>
      <c r="J183" s="75">
        <f t="shared" si="4"/>
        <v>2681.2</v>
      </c>
      <c r="K183" s="75">
        <f t="shared" si="5"/>
        <v>-2681.2</v>
      </c>
    </row>
    <row r="184" spans="1:11" ht="31.5">
      <c r="A184" s="88" t="s">
        <v>54</v>
      </c>
      <c r="B184" s="86" t="s">
        <v>392</v>
      </c>
      <c r="C184" s="86" t="s">
        <v>100</v>
      </c>
      <c r="D184" s="86" t="s">
        <v>190</v>
      </c>
      <c r="E184" s="86" t="s">
        <v>46</v>
      </c>
      <c r="F184" s="87">
        <v>2681.2</v>
      </c>
      <c r="G184" s="74">
        <f>SUM('[1]Ведомственная'!G208)</f>
        <v>2681.2</v>
      </c>
      <c r="H184" s="74">
        <f>SUM('[1]Ведомственная'!H208)</f>
        <v>2681.2</v>
      </c>
      <c r="I184" s="87">
        <v>2681.2</v>
      </c>
      <c r="J184" s="75">
        <f t="shared" si="4"/>
        <v>0</v>
      </c>
      <c r="K184" s="75">
        <f t="shared" si="5"/>
        <v>0</v>
      </c>
    </row>
    <row r="185" spans="1:11" ht="47.25">
      <c r="A185" s="88" t="s">
        <v>430</v>
      </c>
      <c r="B185" s="86" t="s">
        <v>393</v>
      </c>
      <c r="C185" s="86"/>
      <c r="D185" s="86"/>
      <c r="E185" s="86"/>
      <c r="F185" s="87">
        <f>SUM(F186)</f>
        <v>2617</v>
      </c>
      <c r="G185" s="74"/>
      <c r="H185" s="74"/>
      <c r="I185" s="87">
        <f>SUM(I186)</f>
        <v>2617</v>
      </c>
      <c r="J185" s="75">
        <f t="shared" si="4"/>
        <v>2617</v>
      </c>
      <c r="K185" s="75">
        <f t="shared" si="5"/>
        <v>-2617</v>
      </c>
    </row>
    <row r="186" spans="1:11" ht="15.75">
      <c r="A186" s="88" t="s">
        <v>37</v>
      </c>
      <c r="B186" s="86" t="s">
        <v>394</v>
      </c>
      <c r="C186" s="86"/>
      <c r="D186" s="86"/>
      <c r="E186" s="86"/>
      <c r="F186" s="87">
        <f>SUM(F189)+F187</f>
        <v>2617</v>
      </c>
      <c r="G186" s="74"/>
      <c r="H186" s="74"/>
      <c r="I186" s="87">
        <f>SUM(I189)+I187</f>
        <v>2617</v>
      </c>
      <c r="J186" s="75">
        <f t="shared" si="4"/>
        <v>2617</v>
      </c>
      <c r="K186" s="75">
        <f t="shared" si="5"/>
        <v>-2617</v>
      </c>
    </row>
    <row r="187" spans="1:11" ht="15.75">
      <c r="A187" s="88" t="s">
        <v>353</v>
      </c>
      <c r="B187" s="86" t="s">
        <v>407</v>
      </c>
      <c r="C187" s="86"/>
      <c r="D187" s="86"/>
      <c r="E187" s="86"/>
      <c r="F187" s="87">
        <f>SUM(F188)</f>
        <v>1550</v>
      </c>
      <c r="G187" s="74"/>
      <c r="H187" s="74"/>
      <c r="I187" s="87">
        <f>SUM(I188)</f>
        <v>1550</v>
      </c>
      <c r="J187" s="75">
        <f t="shared" si="4"/>
        <v>1550</v>
      </c>
      <c r="K187" s="75">
        <f t="shared" si="5"/>
        <v>-1550</v>
      </c>
    </row>
    <row r="188" spans="1:11" ht="31.5">
      <c r="A188" s="88" t="s">
        <v>54</v>
      </c>
      <c r="B188" s="86" t="s">
        <v>407</v>
      </c>
      <c r="C188" s="86" t="s">
        <v>100</v>
      </c>
      <c r="D188" s="86" t="s">
        <v>190</v>
      </c>
      <c r="E188" s="86" t="s">
        <v>56</v>
      </c>
      <c r="F188" s="87">
        <v>1550</v>
      </c>
      <c r="G188" s="74">
        <f>SUM('[1]Ведомственная'!G235)</f>
        <v>1550</v>
      </c>
      <c r="H188" s="74">
        <f>SUM('[1]Ведомственная'!H235)</f>
        <v>1550</v>
      </c>
      <c r="I188" s="87">
        <v>1550</v>
      </c>
      <c r="J188" s="75">
        <f t="shared" si="4"/>
        <v>0</v>
      </c>
      <c r="K188" s="75">
        <f t="shared" si="5"/>
        <v>0</v>
      </c>
    </row>
    <row r="189" spans="1:11" ht="15.75">
      <c r="A189" s="88" t="s">
        <v>344</v>
      </c>
      <c r="B189" s="86" t="s">
        <v>395</v>
      </c>
      <c r="C189" s="86"/>
      <c r="D189" s="86"/>
      <c r="E189" s="86"/>
      <c r="F189" s="87">
        <f>SUM(F190)</f>
        <v>1067</v>
      </c>
      <c r="G189" s="74"/>
      <c r="H189" s="74"/>
      <c r="I189" s="87">
        <f>SUM(I190)</f>
        <v>1067</v>
      </c>
      <c r="J189" s="75">
        <f t="shared" si="4"/>
        <v>1067</v>
      </c>
      <c r="K189" s="75">
        <f t="shared" si="5"/>
        <v>-1067</v>
      </c>
    </row>
    <row r="190" spans="1:11" ht="31.5">
      <c r="A190" s="88" t="s">
        <v>54</v>
      </c>
      <c r="B190" s="86" t="s">
        <v>395</v>
      </c>
      <c r="C190" s="86" t="s">
        <v>100</v>
      </c>
      <c r="D190" s="86" t="s">
        <v>190</v>
      </c>
      <c r="E190" s="86" t="s">
        <v>46</v>
      </c>
      <c r="F190" s="87">
        <v>1067</v>
      </c>
      <c r="G190" s="74">
        <f>SUM('[1]Ведомственная'!G212)</f>
        <v>1067</v>
      </c>
      <c r="H190" s="74">
        <f>SUM('[1]Ведомственная'!H212)</f>
        <v>1067</v>
      </c>
      <c r="I190" s="87">
        <v>1067</v>
      </c>
      <c r="J190" s="75">
        <f t="shared" si="4"/>
        <v>0</v>
      </c>
      <c r="K190" s="75">
        <f t="shared" si="5"/>
        <v>0</v>
      </c>
    </row>
    <row r="191" spans="1:11" ht="47.25">
      <c r="A191" s="88" t="s">
        <v>335</v>
      </c>
      <c r="B191" s="86" t="s">
        <v>376</v>
      </c>
      <c r="C191" s="86"/>
      <c r="D191" s="86"/>
      <c r="E191" s="86"/>
      <c r="F191" s="87">
        <f>SUM(F192)+F196</f>
        <v>140272.9</v>
      </c>
      <c r="G191" s="74"/>
      <c r="H191" s="74"/>
      <c r="I191" s="87">
        <f>SUM(I192)+I196</f>
        <v>140272.9</v>
      </c>
      <c r="J191" s="75">
        <f t="shared" si="4"/>
        <v>140272.9</v>
      </c>
      <c r="K191" s="75">
        <f t="shared" si="5"/>
        <v>-140272.9</v>
      </c>
    </row>
    <row r="192" spans="1:11" ht="31.5">
      <c r="A192" s="88" t="s">
        <v>339</v>
      </c>
      <c r="B192" s="86" t="s">
        <v>381</v>
      </c>
      <c r="C192" s="86"/>
      <c r="D192" s="86"/>
      <c r="E192" s="86"/>
      <c r="F192" s="87">
        <f>SUM(F193)</f>
        <v>70150</v>
      </c>
      <c r="G192" s="74"/>
      <c r="H192" s="74"/>
      <c r="I192" s="87">
        <f>SUM(I193)</f>
        <v>70150</v>
      </c>
      <c r="J192" s="75">
        <f t="shared" si="4"/>
        <v>70150</v>
      </c>
      <c r="K192" s="75">
        <f t="shared" si="5"/>
        <v>-70150</v>
      </c>
    </row>
    <row r="193" spans="1:11" ht="15.75">
      <c r="A193" s="88" t="s">
        <v>37</v>
      </c>
      <c r="B193" s="86" t="s">
        <v>382</v>
      </c>
      <c r="C193" s="86"/>
      <c r="D193" s="86"/>
      <c r="E193" s="86"/>
      <c r="F193" s="87">
        <f>SUM(F194)</f>
        <v>70150</v>
      </c>
      <c r="G193" s="74"/>
      <c r="H193" s="74"/>
      <c r="I193" s="87">
        <f>SUM(I194)</f>
        <v>70150</v>
      </c>
      <c r="J193" s="75">
        <f t="shared" si="4"/>
        <v>70150</v>
      </c>
      <c r="K193" s="75">
        <f t="shared" si="5"/>
        <v>-70150</v>
      </c>
    </row>
    <row r="194" spans="1:11" ht="47.25">
      <c r="A194" s="88" t="s">
        <v>340</v>
      </c>
      <c r="B194" s="86" t="s">
        <v>383</v>
      </c>
      <c r="C194" s="86"/>
      <c r="D194" s="86"/>
      <c r="E194" s="86"/>
      <c r="F194" s="87">
        <f>SUM(F195)</f>
        <v>70150</v>
      </c>
      <c r="G194" s="74"/>
      <c r="H194" s="74"/>
      <c r="I194" s="87">
        <f>SUM(I195)</f>
        <v>70150</v>
      </c>
      <c r="J194" s="75">
        <f t="shared" si="4"/>
        <v>70150</v>
      </c>
      <c r="K194" s="75">
        <f t="shared" si="5"/>
        <v>-70150</v>
      </c>
    </row>
    <row r="195" spans="1:11" ht="31.5">
      <c r="A195" s="88" t="s">
        <v>54</v>
      </c>
      <c r="B195" s="86" t="s">
        <v>383</v>
      </c>
      <c r="C195" s="86" t="s">
        <v>100</v>
      </c>
      <c r="D195" s="86" t="s">
        <v>15</v>
      </c>
      <c r="E195" s="86" t="s">
        <v>193</v>
      </c>
      <c r="F195" s="87">
        <v>70150</v>
      </c>
      <c r="G195" s="74">
        <f>SUM('[1]Ведомственная'!G175)</f>
        <v>70150</v>
      </c>
      <c r="H195" s="74">
        <f>SUM('[1]Ведомственная'!H175)</f>
        <v>70150</v>
      </c>
      <c r="I195" s="87">
        <v>70150</v>
      </c>
      <c r="J195" s="75">
        <f t="shared" si="4"/>
        <v>0</v>
      </c>
      <c r="K195" s="75">
        <f t="shared" si="5"/>
        <v>0</v>
      </c>
    </row>
    <row r="196" spans="1:11" ht="31.5">
      <c r="A196" s="88" t="s">
        <v>336</v>
      </c>
      <c r="B196" s="86" t="s">
        <v>377</v>
      </c>
      <c r="C196" s="86"/>
      <c r="D196" s="86"/>
      <c r="E196" s="86"/>
      <c r="F196" s="87">
        <f>SUM(F197)</f>
        <v>70122.9</v>
      </c>
      <c r="G196" s="74"/>
      <c r="H196" s="74"/>
      <c r="I196" s="87">
        <f>SUM(I197)</f>
        <v>70122.9</v>
      </c>
      <c r="J196" s="75">
        <f t="shared" si="4"/>
        <v>70122.9</v>
      </c>
      <c r="K196" s="75">
        <f t="shared" si="5"/>
        <v>-70122.9</v>
      </c>
    </row>
    <row r="197" spans="1:11" ht="47.25">
      <c r="A197" s="88" t="s">
        <v>20</v>
      </c>
      <c r="B197" s="86" t="s">
        <v>378</v>
      </c>
      <c r="C197" s="86"/>
      <c r="D197" s="86"/>
      <c r="E197" s="86"/>
      <c r="F197" s="87">
        <f>SUM(F198+F200)</f>
        <v>70122.9</v>
      </c>
      <c r="G197" s="74"/>
      <c r="H197" s="74"/>
      <c r="I197" s="87">
        <f>SUM(I198+I200)</f>
        <v>70122.9</v>
      </c>
      <c r="J197" s="75">
        <f t="shared" si="4"/>
        <v>70122.9</v>
      </c>
      <c r="K197" s="75">
        <f t="shared" si="5"/>
        <v>-70122.9</v>
      </c>
    </row>
    <row r="198" spans="1:11" ht="15.75">
      <c r="A198" s="88" t="s">
        <v>22</v>
      </c>
      <c r="B198" s="86" t="s">
        <v>379</v>
      </c>
      <c r="C198" s="86"/>
      <c r="D198" s="86"/>
      <c r="E198" s="86"/>
      <c r="F198" s="87">
        <f>SUM(F199)</f>
        <v>30111.9</v>
      </c>
      <c r="G198" s="74"/>
      <c r="H198" s="74"/>
      <c r="I198" s="87">
        <f>SUM(I199)</f>
        <v>30111.9</v>
      </c>
      <c r="J198" s="75">
        <f t="shared" si="4"/>
        <v>30111.9</v>
      </c>
      <c r="K198" s="75">
        <f t="shared" si="5"/>
        <v>-30111.9</v>
      </c>
    </row>
    <row r="199" spans="1:11" ht="15.75">
      <c r="A199" s="88" t="s">
        <v>24</v>
      </c>
      <c r="B199" s="86" t="s">
        <v>379</v>
      </c>
      <c r="C199" s="86" t="s">
        <v>105</v>
      </c>
      <c r="D199" s="86" t="s">
        <v>15</v>
      </c>
      <c r="E199" s="86" t="s">
        <v>17</v>
      </c>
      <c r="F199" s="87">
        <v>30111.9</v>
      </c>
      <c r="G199" s="74">
        <f>SUM(Ведомственная!G167)</f>
        <v>30111.9</v>
      </c>
      <c r="H199" s="74">
        <f>SUM(Ведомственная!H167)</f>
        <v>30111.9</v>
      </c>
      <c r="I199" s="87">
        <v>30111.9</v>
      </c>
      <c r="J199" s="75">
        <f t="shared" si="4"/>
        <v>0</v>
      </c>
      <c r="K199" s="75">
        <f t="shared" si="5"/>
        <v>0</v>
      </c>
    </row>
    <row r="200" spans="1:11" ht="15.75">
      <c r="A200" s="88" t="s">
        <v>337</v>
      </c>
      <c r="B200" s="86" t="s">
        <v>380</v>
      </c>
      <c r="C200" s="86"/>
      <c r="D200" s="86"/>
      <c r="E200" s="86"/>
      <c r="F200" s="87">
        <f>SUM(F201)</f>
        <v>40011</v>
      </c>
      <c r="G200" s="74"/>
      <c r="H200" s="74"/>
      <c r="I200" s="87">
        <f>SUM(I201)</f>
        <v>40011</v>
      </c>
      <c r="J200" s="75">
        <f t="shared" si="4"/>
        <v>40011</v>
      </c>
      <c r="K200" s="75">
        <f t="shared" si="5"/>
        <v>-40011</v>
      </c>
    </row>
    <row r="201" spans="1:11" ht="15.75">
      <c r="A201" s="88" t="s">
        <v>24</v>
      </c>
      <c r="B201" s="86" t="s">
        <v>380</v>
      </c>
      <c r="C201" s="86" t="s">
        <v>105</v>
      </c>
      <c r="D201" s="86" t="s">
        <v>15</v>
      </c>
      <c r="E201" s="86" t="s">
        <v>17</v>
      </c>
      <c r="F201" s="87">
        <v>40011</v>
      </c>
      <c r="G201" s="74">
        <f>SUM(Ведомственная!G169)</f>
        <v>40011</v>
      </c>
      <c r="H201" s="74">
        <f>SUM(Ведомственная!H169)</f>
        <v>40011</v>
      </c>
      <c r="I201" s="87">
        <v>40011</v>
      </c>
      <c r="J201" s="75">
        <f t="shared" si="4"/>
        <v>0</v>
      </c>
      <c r="K201" s="75">
        <f t="shared" si="5"/>
        <v>0</v>
      </c>
    </row>
    <row r="202" spans="1:11" ht="47.25">
      <c r="A202" s="88" t="s">
        <v>429</v>
      </c>
      <c r="B202" s="86" t="s">
        <v>384</v>
      </c>
      <c r="C202" s="86"/>
      <c r="D202" s="86"/>
      <c r="E202" s="86"/>
      <c r="F202" s="87">
        <f>SUM(F203)</f>
        <v>6000</v>
      </c>
      <c r="G202" s="74"/>
      <c r="H202" s="74"/>
      <c r="I202" s="87">
        <f>SUM(I203)</f>
        <v>6000</v>
      </c>
      <c r="J202" s="75">
        <f t="shared" si="4"/>
        <v>6000</v>
      </c>
      <c r="K202" s="75">
        <f t="shared" si="5"/>
        <v>-6000</v>
      </c>
    </row>
    <row r="203" spans="1:11" ht="15.75">
      <c r="A203" s="88" t="s">
        <v>37</v>
      </c>
      <c r="B203" s="86" t="s">
        <v>385</v>
      </c>
      <c r="C203" s="86"/>
      <c r="D203" s="86"/>
      <c r="E203" s="86"/>
      <c r="F203" s="87">
        <f>SUM(F204)</f>
        <v>6000</v>
      </c>
      <c r="G203" s="74"/>
      <c r="H203" s="74"/>
      <c r="I203" s="87">
        <f>SUM(I204)</f>
        <v>6000</v>
      </c>
      <c r="J203" s="75">
        <f t="shared" si="4"/>
        <v>6000</v>
      </c>
      <c r="K203" s="75">
        <f t="shared" si="5"/>
        <v>-6000</v>
      </c>
    </row>
    <row r="204" spans="1:11" ht="47.25">
      <c r="A204" s="88" t="s">
        <v>340</v>
      </c>
      <c r="B204" s="86" t="s">
        <v>386</v>
      </c>
      <c r="C204" s="86"/>
      <c r="D204" s="86"/>
      <c r="E204" s="86"/>
      <c r="F204" s="87">
        <f>SUM(F205)</f>
        <v>6000</v>
      </c>
      <c r="G204" s="74"/>
      <c r="H204" s="74"/>
      <c r="I204" s="87">
        <f>SUM(I205)</f>
        <v>6000</v>
      </c>
      <c r="J204" s="75">
        <f t="shared" si="4"/>
        <v>6000</v>
      </c>
      <c r="K204" s="75">
        <f t="shared" si="5"/>
        <v>-6000</v>
      </c>
    </row>
    <row r="205" spans="1:11" ht="31.5">
      <c r="A205" s="88" t="s">
        <v>54</v>
      </c>
      <c r="B205" s="86" t="s">
        <v>386</v>
      </c>
      <c r="C205" s="86" t="s">
        <v>100</v>
      </c>
      <c r="D205" s="86" t="s">
        <v>15</v>
      </c>
      <c r="E205" s="86" t="s">
        <v>193</v>
      </c>
      <c r="F205" s="87">
        <v>6000</v>
      </c>
      <c r="G205" s="74">
        <f>SUM('[1]Ведомственная'!G179)</f>
        <v>6000</v>
      </c>
      <c r="H205" s="74">
        <f>SUM('[1]Ведомственная'!H179)</f>
        <v>6000</v>
      </c>
      <c r="I205" s="87">
        <v>6000</v>
      </c>
      <c r="J205" s="75">
        <f t="shared" si="4"/>
        <v>0</v>
      </c>
      <c r="K205" s="75">
        <f t="shared" si="5"/>
        <v>0</v>
      </c>
    </row>
    <row r="206" spans="1:11" ht="47.25">
      <c r="A206" s="88" t="s">
        <v>359</v>
      </c>
      <c r="B206" s="86" t="s">
        <v>365</v>
      </c>
      <c r="C206" s="86"/>
      <c r="D206" s="86"/>
      <c r="E206" s="86"/>
      <c r="F206" s="87">
        <f>SUM(F207,F217,F221)</f>
        <v>18612.2</v>
      </c>
      <c r="G206" s="74"/>
      <c r="H206" s="74"/>
      <c r="I206" s="87">
        <f>SUM(I207,I217,I221)</f>
        <v>18612.2</v>
      </c>
      <c r="J206" s="75">
        <f t="shared" si="4"/>
        <v>18612.2</v>
      </c>
      <c r="K206" s="75">
        <f t="shared" si="5"/>
        <v>-18612.2</v>
      </c>
    </row>
    <row r="207" spans="1:11" ht="47.25">
      <c r="A207" s="88" t="s">
        <v>360</v>
      </c>
      <c r="B207" s="86" t="s">
        <v>366</v>
      </c>
      <c r="C207" s="86"/>
      <c r="D207" s="86"/>
      <c r="E207" s="86"/>
      <c r="F207" s="87">
        <f>SUM(F208,F213)</f>
        <v>16772.4</v>
      </c>
      <c r="G207" s="74"/>
      <c r="H207" s="74"/>
      <c r="I207" s="87">
        <f>SUM(I208,I213)</f>
        <v>16772.4</v>
      </c>
      <c r="J207" s="75">
        <f t="shared" si="4"/>
        <v>16772.4</v>
      </c>
      <c r="K207" s="75">
        <f t="shared" si="5"/>
        <v>-16772.4</v>
      </c>
    </row>
    <row r="208" spans="1:11" ht="15.75">
      <c r="A208" s="88" t="s">
        <v>37</v>
      </c>
      <c r="B208" s="86" t="s">
        <v>367</v>
      </c>
      <c r="C208" s="86"/>
      <c r="D208" s="86"/>
      <c r="E208" s="86"/>
      <c r="F208" s="87">
        <f>SUM(F209)+F211</f>
        <v>1079.9</v>
      </c>
      <c r="G208" s="74"/>
      <c r="H208" s="74"/>
      <c r="I208" s="87">
        <f>SUM(I209)+I211</f>
        <v>1079.9</v>
      </c>
      <c r="J208" s="75">
        <f aca="true" t="shared" si="6" ref="J208:J272">SUM(F208-G208)</f>
        <v>1079.9</v>
      </c>
      <c r="K208" s="75">
        <f aca="true" t="shared" si="7" ref="K208:K272">SUM(H208-I208)</f>
        <v>-1079.9</v>
      </c>
    </row>
    <row r="209" spans="1:11" ht="31.5">
      <c r="A209" s="88" t="s">
        <v>361</v>
      </c>
      <c r="B209" s="86" t="s">
        <v>368</v>
      </c>
      <c r="C209" s="86"/>
      <c r="D209" s="86"/>
      <c r="E209" s="86"/>
      <c r="F209" s="87">
        <f>SUM(F210)</f>
        <v>1036.9</v>
      </c>
      <c r="G209" s="74"/>
      <c r="H209" s="74"/>
      <c r="I209" s="87">
        <f>SUM(I210)</f>
        <v>1036.9</v>
      </c>
      <c r="J209" s="75">
        <f t="shared" si="6"/>
        <v>1036.9</v>
      </c>
      <c r="K209" s="75">
        <f t="shared" si="7"/>
        <v>-1036.9</v>
      </c>
    </row>
    <row r="210" spans="1:11" ht="31.5">
      <c r="A210" s="88" t="s">
        <v>54</v>
      </c>
      <c r="B210" s="86" t="s">
        <v>368</v>
      </c>
      <c r="C210" s="86" t="s">
        <v>100</v>
      </c>
      <c r="D210" s="86" t="s">
        <v>56</v>
      </c>
      <c r="E210" s="86" t="s">
        <v>193</v>
      </c>
      <c r="F210" s="87">
        <v>1036.9</v>
      </c>
      <c r="G210" s="74">
        <f>SUM('[1]Ведомственная'!G143)</f>
        <v>1036.9</v>
      </c>
      <c r="H210" s="74">
        <f>SUM('[1]Ведомственная'!H143)</f>
        <v>1036.9</v>
      </c>
      <c r="I210" s="87">
        <v>1036.9</v>
      </c>
      <c r="J210" s="75">
        <f t="shared" si="6"/>
        <v>0</v>
      </c>
      <c r="K210" s="75">
        <f t="shared" si="7"/>
        <v>0</v>
      </c>
    </row>
    <row r="211" spans="1:11" ht="31.5">
      <c r="A211" s="88" t="s">
        <v>362</v>
      </c>
      <c r="B211" s="86" t="s">
        <v>369</v>
      </c>
      <c r="C211" s="86"/>
      <c r="D211" s="86"/>
      <c r="E211" s="86"/>
      <c r="F211" s="87">
        <f>SUM(F212)</f>
        <v>43</v>
      </c>
      <c r="G211" s="74"/>
      <c r="H211" s="74"/>
      <c r="I211" s="87">
        <f>SUM(I212)</f>
        <v>43</v>
      </c>
      <c r="J211" s="75">
        <f t="shared" si="6"/>
        <v>43</v>
      </c>
      <c r="K211" s="75">
        <f t="shared" si="7"/>
        <v>-43</v>
      </c>
    </row>
    <row r="212" spans="1:11" ht="31.5">
      <c r="A212" s="88" t="s">
        <v>54</v>
      </c>
      <c r="B212" s="86" t="s">
        <v>369</v>
      </c>
      <c r="C212" s="86" t="s">
        <v>100</v>
      </c>
      <c r="D212" s="86" t="s">
        <v>56</v>
      </c>
      <c r="E212" s="86" t="s">
        <v>193</v>
      </c>
      <c r="F212" s="87">
        <v>43</v>
      </c>
      <c r="G212" s="74">
        <f>SUM('[1]Ведомственная'!G145)</f>
        <v>43</v>
      </c>
      <c r="H212" s="74">
        <f>SUM('[1]Ведомственная'!H145)</f>
        <v>43</v>
      </c>
      <c r="I212" s="87">
        <v>43</v>
      </c>
      <c r="J212" s="75">
        <f t="shared" si="6"/>
        <v>0</v>
      </c>
      <c r="K212" s="75">
        <f t="shared" si="7"/>
        <v>0</v>
      </c>
    </row>
    <row r="213" spans="1:11" ht="31.5">
      <c r="A213" s="88" t="s">
        <v>47</v>
      </c>
      <c r="B213" s="86" t="s">
        <v>370</v>
      </c>
      <c r="C213" s="86"/>
      <c r="D213" s="86"/>
      <c r="E213" s="86"/>
      <c r="F213" s="87">
        <f>SUM(F214:F216)</f>
        <v>15692.500000000002</v>
      </c>
      <c r="G213" s="74"/>
      <c r="H213" s="74"/>
      <c r="I213" s="87">
        <f>SUM(I214:I216)</f>
        <v>15692.500000000002</v>
      </c>
      <c r="J213" s="75">
        <f t="shared" si="6"/>
        <v>15692.500000000002</v>
      </c>
      <c r="K213" s="75">
        <f t="shared" si="7"/>
        <v>-15692.500000000002</v>
      </c>
    </row>
    <row r="214" spans="1:11" ht="63">
      <c r="A214" s="88" t="s">
        <v>53</v>
      </c>
      <c r="B214" s="86" t="s">
        <v>370</v>
      </c>
      <c r="C214" s="86" t="s">
        <v>98</v>
      </c>
      <c r="D214" s="86" t="s">
        <v>56</v>
      </c>
      <c r="E214" s="86" t="s">
        <v>193</v>
      </c>
      <c r="F214" s="87">
        <v>10390.1</v>
      </c>
      <c r="G214" s="74">
        <f>SUM('[1]Ведомственная'!G147)</f>
        <v>10390.1</v>
      </c>
      <c r="H214" s="74">
        <f>SUM('[1]Ведомственная'!H147)</f>
        <v>10390.1</v>
      </c>
      <c r="I214" s="87">
        <v>10390.1</v>
      </c>
      <c r="J214" s="75">
        <f t="shared" si="6"/>
        <v>0</v>
      </c>
      <c r="K214" s="75">
        <f t="shared" si="7"/>
        <v>0</v>
      </c>
    </row>
    <row r="215" spans="1:11" ht="31.5">
      <c r="A215" s="88" t="s">
        <v>54</v>
      </c>
      <c r="B215" s="86" t="s">
        <v>370</v>
      </c>
      <c r="C215" s="86" t="s">
        <v>100</v>
      </c>
      <c r="D215" s="86" t="s">
        <v>56</v>
      </c>
      <c r="E215" s="86" t="s">
        <v>193</v>
      </c>
      <c r="F215" s="87">
        <v>5180.3</v>
      </c>
      <c r="G215" s="74">
        <f>SUM('[1]Ведомственная'!G148)</f>
        <v>5180.3</v>
      </c>
      <c r="H215" s="74">
        <f>SUM('[1]Ведомственная'!H148)</f>
        <v>5180.3</v>
      </c>
      <c r="I215" s="87">
        <v>5180.3</v>
      </c>
      <c r="J215" s="75">
        <f t="shared" si="6"/>
        <v>0</v>
      </c>
      <c r="K215" s="75">
        <f t="shared" si="7"/>
        <v>0</v>
      </c>
    </row>
    <row r="216" spans="1:11" ht="15.75">
      <c r="A216" s="88" t="s">
        <v>24</v>
      </c>
      <c r="B216" s="86" t="s">
        <v>370</v>
      </c>
      <c r="C216" s="86" t="s">
        <v>105</v>
      </c>
      <c r="D216" s="86" t="s">
        <v>56</v>
      </c>
      <c r="E216" s="86" t="s">
        <v>193</v>
      </c>
      <c r="F216" s="87">
        <v>122.1</v>
      </c>
      <c r="G216" s="74">
        <f>SUM('[1]Ведомственная'!G149)</f>
        <v>122.1</v>
      </c>
      <c r="H216" s="74">
        <f>SUM('[1]Ведомственная'!H149)</f>
        <v>122.1</v>
      </c>
      <c r="I216" s="87">
        <v>122.1</v>
      </c>
      <c r="J216" s="75">
        <f t="shared" si="6"/>
        <v>0</v>
      </c>
      <c r="K216" s="75">
        <f t="shared" si="7"/>
        <v>0</v>
      </c>
    </row>
    <row r="217" spans="1:11" ht="47.25">
      <c r="A217" s="88" t="s">
        <v>363</v>
      </c>
      <c r="B217" s="86" t="s">
        <v>371</v>
      </c>
      <c r="C217" s="86"/>
      <c r="D217" s="86"/>
      <c r="E217" s="86"/>
      <c r="F217" s="87">
        <f>SUM(F218)</f>
        <v>1199.8</v>
      </c>
      <c r="G217" s="74"/>
      <c r="H217" s="74"/>
      <c r="I217" s="87">
        <f>SUM(I218)</f>
        <v>1199.8</v>
      </c>
      <c r="J217" s="75">
        <f t="shared" si="6"/>
        <v>1199.8</v>
      </c>
      <c r="K217" s="75">
        <f t="shared" si="7"/>
        <v>-1199.8</v>
      </c>
    </row>
    <row r="218" spans="1:11" ht="15.75">
      <c r="A218" s="88" t="s">
        <v>37</v>
      </c>
      <c r="B218" s="86" t="s">
        <v>372</v>
      </c>
      <c r="C218" s="86"/>
      <c r="D218" s="86"/>
      <c r="E218" s="86"/>
      <c r="F218" s="87">
        <f>SUM(F219)</f>
        <v>1199.8</v>
      </c>
      <c r="G218" s="74"/>
      <c r="H218" s="74"/>
      <c r="I218" s="87">
        <f>SUM(I219)</f>
        <v>1199.8</v>
      </c>
      <c r="J218" s="75">
        <f t="shared" si="6"/>
        <v>1199.8</v>
      </c>
      <c r="K218" s="75">
        <f t="shared" si="7"/>
        <v>-1199.8</v>
      </c>
    </row>
    <row r="219" spans="1:11" ht="31.5">
      <c r="A219" s="88" t="s">
        <v>362</v>
      </c>
      <c r="B219" s="86" t="s">
        <v>373</v>
      </c>
      <c r="C219" s="86"/>
      <c r="D219" s="86"/>
      <c r="E219" s="86"/>
      <c r="F219" s="87">
        <f>SUM(F220)</f>
        <v>1199.8</v>
      </c>
      <c r="G219" s="74"/>
      <c r="H219" s="74"/>
      <c r="I219" s="87">
        <f>SUM(I220)</f>
        <v>1199.8</v>
      </c>
      <c r="J219" s="75">
        <f t="shared" si="6"/>
        <v>1199.8</v>
      </c>
      <c r="K219" s="75">
        <f t="shared" si="7"/>
        <v>-1199.8</v>
      </c>
    </row>
    <row r="220" spans="1:11" ht="31.5">
      <c r="A220" s="88" t="s">
        <v>54</v>
      </c>
      <c r="B220" s="86" t="s">
        <v>373</v>
      </c>
      <c r="C220" s="86" t="s">
        <v>100</v>
      </c>
      <c r="D220" s="86" t="s">
        <v>56</v>
      </c>
      <c r="E220" s="86" t="s">
        <v>193</v>
      </c>
      <c r="F220" s="87">
        <v>1199.8</v>
      </c>
      <c r="G220" s="74">
        <f>SUM('[1]Ведомственная'!G153)</f>
        <v>1199.8</v>
      </c>
      <c r="H220" s="74">
        <f>SUM('[1]Ведомственная'!H153)</f>
        <v>1199.8</v>
      </c>
      <c r="I220" s="87">
        <v>1199.8</v>
      </c>
      <c r="J220" s="75">
        <f t="shared" si="6"/>
        <v>0</v>
      </c>
      <c r="K220" s="75">
        <f t="shared" si="7"/>
        <v>0</v>
      </c>
    </row>
    <row r="221" spans="1:11" ht="47.25">
      <c r="A221" s="88" t="s">
        <v>364</v>
      </c>
      <c r="B221" s="86" t="s">
        <v>374</v>
      </c>
      <c r="C221" s="86"/>
      <c r="D221" s="86"/>
      <c r="E221" s="86"/>
      <c r="F221" s="87">
        <f>SUM(F222)</f>
        <v>640</v>
      </c>
      <c r="G221" s="74"/>
      <c r="H221" s="74"/>
      <c r="I221" s="87">
        <f>SUM(I222)</f>
        <v>640</v>
      </c>
      <c r="J221" s="75">
        <f t="shared" si="6"/>
        <v>640</v>
      </c>
      <c r="K221" s="75">
        <f t="shared" si="7"/>
        <v>-640</v>
      </c>
    </row>
    <row r="222" spans="1:11" ht="15.75">
      <c r="A222" s="88" t="s">
        <v>37</v>
      </c>
      <c r="B222" s="86" t="s">
        <v>375</v>
      </c>
      <c r="C222" s="86"/>
      <c r="D222" s="86"/>
      <c r="E222" s="86"/>
      <c r="F222" s="87">
        <f>SUM(F223)</f>
        <v>640</v>
      </c>
      <c r="G222" s="74"/>
      <c r="H222" s="74"/>
      <c r="I222" s="87">
        <f>SUM(I223)</f>
        <v>640</v>
      </c>
      <c r="J222" s="75">
        <f t="shared" si="6"/>
        <v>640</v>
      </c>
      <c r="K222" s="75">
        <f t="shared" si="7"/>
        <v>-640</v>
      </c>
    </row>
    <row r="223" spans="1:11" ht="31.5">
      <c r="A223" s="88" t="s">
        <v>54</v>
      </c>
      <c r="B223" s="86" t="s">
        <v>375</v>
      </c>
      <c r="C223" s="86" t="s">
        <v>100</v>
      </c>
      <c r="D223" s="86" t="s">
        <v>56</v>
      </c>
      <c r="E223" s="86" t="s">
        <v>193</v>
      </c>
      <c r="F223" s="87">
        <v>640</v>
      </c>
      <c r="G223" s="74">
        <f>SUM('[1]Ведомственная'!G156)</f>
        <v>640</v>
      </c>
      <c r="H223" s="74">
        <f>SUM('[1]Ведомственная'!H156)</f>
        <v>640</v>
      </c>
      <c r="I223" s="87">
        <v>640</v>
      </c>
      <c r="J223" s="75">
        <f t="shared" si="6"/>
        <v>0</v>
      </c>
      <c r="K223" s="75">
        <f t="shared" si="7"/>
        <v>0</v>
      </c>
    </row>
    <row r="224" spans="1:11" ht="31.5">
      <c r="A224" s="37" t="s">
        <v>293</v>
      </c>
      <c r="B224" s="23" t="s">
        <v>294</v>
      </c>
      <c r="C224" s="23"/>
      <c r="D224" s="38"/>
      <c r="E224" s="38"/>
      <c r="F224" s="33">
        <f>SUM(F231)+F225+F228</f>
        <v>500</v>
      </c>
      <c r="G224" s="74"/>
      <c r="H224" s="74"/>
      <c r="I224" s="33">
        <f>SUM(I231)+I225+I228</f>
        <v>500</v>
      </c>
      <c r="J224" s="75">
        <f t="shared" si="6"/>
        <v>500</v>
      </c>
      <c r="K224" s="75">
        <f t="shared" si="7"/>
        <v>-500</v>
      </c>
    </row>
    <row r="225" spans="1:11" ht="31.5" hidden="1">
      <c r="A225" s="88" t="s">
        <v>346</v>
      </c>
      <c r="B225" s="86" t="s">
        <v>396</v>
      </c>
      <c r="C225" s="86"/>
      <c r="D225" s="86"/>
      <c r="E225" s="86"/>
      <c r="F225" s="87">
        <f>SUM(F226)</f>
        <v>0</v>
      </c>
      <c r="G225" s="74"/>
      <c r="H225" s="74"/>
      <c r="I225" s="87">
        <f>SUM(I226)</f>
        <v>0</v>
      </c>
      <c r="J225" s="75">
        <f t="shared" si="6"/>
        <v>0</v>
      </c>
      <c r="K225" s="75">
        <f t="shared" si="7"/>
        <v>0</v>
      </c>
    </row>
    <row r="226" spans="1:11" ht="31.5" hidden="1">
      <c r="A226" s="88" t="s">
        <v>347</v>
      </c>
      <c r="B226" s="86" t="s">
        <v>397</v>
      </c>
      <c r="C226" s="86"/>
      <c r="D226" s="86"/>
      <c r="E226" s="86"/>
      <c r="F226" s="87">
        <f>SUM(F227)</f>
        <v>0</v>
      </c>
      <c r="G226" s="74"/>
      <c r="H226" s="74"/>
      <c r="I226" s="87">
        <f>SUM(I227)</f>
        <v>0</v>
      </c>
      <c r="J226" s="75">
        <f t="shared" si="6"/>
        <v>0</v>
      </c>
      <c r="K226" s="75">
        <f t="shared" si="7"/>
        <v>0</v>
      </c>
    </row>
    <row r="227" spans="1:11" ht="31.5" hidden="1">
      <c r="A227" s="88" t="s">
        <v>348</v>
      </c>
      <c r="B227" s="86" t="s">
        <v>397</v>
      </c>
      <c r="C227" s="86" t="s">
        <v>301</v>
      </c>
      <c r="D227" s="86"/>
      <c r="E227" s="86"/>
      <c r="F227" s="87"/>
      <c r="G227" s="74">
        <f>SUM('[1]Ведомственная'!G216)</f>
        <v>0</v>
      </c>
      <c r="H227" s="74">
        <f>SUM('[1]Ведомственная'!H216)</f>
        <v>0</v>
      </c>
      <c r="I227" s="87"/>
      <c r="J227" s="75">
        <f t="shared" si="6"/>
        <v>0</v>
      </c>
      <c r="K227" s="75">
        <f t="shared" si="7"/>
        <v>0</v>
      </c>
    </row>
    <row r="228" spans="1:11" ht="31.5" hidden="1">
      <c r="A228" s="88" t="s">
        <v>349</v>
      </c>
      <c r="B228" s="86" t="s">
        <v>398</v>
      </c>
      <c r="C228" s="86"/>
      <c r="D228" s="86"/>
      <c r="E228" s="86"/>
      <c r="F228" s="87">
        <f>SUM(F229)</f>
        <v>0</v>
      </c>
      <c r="G228" s="74"/>
      <c r="H228" s="74"/>
      <c r="I228" s="87">
        <f>SUM(I229)</f>
        <v>0</v>
      </c>
      <c r="J228" s="75">
        <f t="shared" si="6"/>
        <v>0</v>
      </c>
      <c r="K228" s="75">
        <f t="shared" si="7"/>
        <v>0</v>
      </c>
    </row>
    <row r="229" spans="1:11" ht="31.5" hidden="1">
      <c r="A229" s="88" t="s">
        <v>347</v>
      </c>
      <c r="B229" s="86" t="s">
        <v>399</v>
      </c>
      <c r="C229" s="86"/>
      <c r="D229" s="86"/>
      <c r="E229" s="86"/>
      <c r="F229" s="87">
        <f>SUM(F230)</f>
        <v>0</v>
      </c>
      <c r="G229" s="74"/>
      <c r="H229" s="74"/>
      <c r="I229" s="87">
        <f>SUM(I230)</f>
        <v>0</v>
      </c>
      <c r="J229" s="75">
        <f t="shared" si="6"/>
        <v>0</v>
      </c>
      <c r="K229" s="75">
        <f t="shared" si="7"/>
        <v>0</v>
      </c>
    </row>
    <row r="230" spans="1:11" ht="31.5" hidden="1">
      <c r="A230" s="88" t="s">
        <v>348</v>
      </c>
      <c r="B230" s="86" t="s">
        <v>399</v>
      </c>
      <c r="C230" s="86" t="s">
        <v>301</v>
      </c>
      <c r="D230" s="86"/>
      <c r="E230" s="86"/>
      <c r="F230" s="87"/>
      <c r="G230" s="74">
        <f>SUM('[1]Ведомственная'!G219)</f>
        <v>0</v>
      </c>
      <c r="H230" s="74">
        <f>SUM('[1]Ведомственная'!H219)</f>
        <v>0</v>
      </c>
      <c r="I230" s="87"/>
      <c r="J230" s="75">
        <f t="shared" si="6"/>
        <v>0</v>
      </c>
      <c r="K230" s="75">
        <f t="shared" si="7"/>
        <v>0</v>
      </c>
    </row>
    <row r="231" spans="1:11" ht="31.5">
      <c r="A231" s="37" t="s">
        <v>309</v>
      </c>
      <c r="B231" s="23" t="s">
        <v>295</v>
      </c>
      <c r="C231" s="23"/>
      <c r="D231" s="38"/>
      <c r="E231" s="38"/>
      <c r="F231" s="33">
        <f>SUM(F232)</f>
        <v>500</v>
      </c>
      <c r="G231" s="74"/>
      <c r="H231" s="74"/>
      <c r="I231" s="33">
        <f>SUM(I232)</f>
        <v>500</v>
      </c>
      <c r="J231" s="75">
        <f t="shared" si="6"/>
        <v>500</v>
      </c>
      <c r="K231" s="75">
        <f t="shared" si="7"/>
        <v>-500</v>
      </c>
    </row>
    <row r="232" spans="1:11" ht="15.75">
      <c r="A232" s="37" t="s">
        <v>44</v>
      </c>
      <c r="B232" s="23" t="s">
        <v>295</v>
      </c>
      <c r="C232" s="23">
        <v>300</v>
      </c>
      <c r="D232" s="38" t="s">
        <v>33</v>
      </c>
      <c r="E232" s="38" t="s">
        <v>56</v>
      </c>
      <c r="F232" s="33">
        <v>500</v>
      </c>
      <c r="G232" s="74">
        <f>SUM('[1]Ведомственная'!G272)</f>
        <v>500</v>
      </c>
      <c r="H232" s="74">
        <f>SUM('[1]Ведомственная'!H272)</f>
        <v>500</v>
      </c>
      <c r="I232" s="33">
        <v>500</v>
      </c>
      <c r="J232" s="75">
        <f t="shared" si="6"/>
        <v>0</v>
      </c>
      <c r="K232" s="75">
        <f t="shared" si="7"/>
        <v>0</v>
      </c>
    </row>
    <row r="233" spans="1:11" ht="31.5">
      <c r="A233" s="88" t="s">
        <v>341</v>
      </c>
      <c r="B233" s="86" t="s">
        <v>387</v>
      </c>
      <c r="C233" s="86"/>
      <c r="D233" s="86"/>
      <c r="E233" s="86"/>
      <c r="F233" s="87">
        <f>SUM(F236)+F234</f>
        <v>5061.2</v>
      </c>
      <c r="G233" s="74"/>
      <c r="H233" s="74"/>
      <c r="I233" s="87">
        <f>SUM(I236)+I234</f>
        <v>5061.2</v>
      </c>
      <c r="J233" s="75">
        <f t="shared" si="6"/>
        <v>5061.2</v>
      </c>
      <c r="K233" s="75">
        <f t="shared" si="7"/>
        <v>-5061.2</v>
      </c>
    </row>
    <row r="234" spans="1:11" ht="31.5" hidden="1">
      <c r="A234" s="88" t="s">
        <v>347</v>
      </c>
      <c r="B234" s="89" t="s">
        <v>410</v>
      </c>
      <c r="C234" s="89"/>
      <c r="D234" s="89"/>
      <c r="E234" s="89"/>
      <c r="F234" s="90">
        <f>SUM(F235)</f>
        <v>0</v>
      </c>
      <c r="G234" s="74"/>
      <c r="H234" s="74"/>
      <c r="I234" s="90">
        <f>SUM(I235)</f>
        <v>0</v>
      </c>
      <c r="J234" s="75">
        <f t="shared" si="6"/>
        <v>0</v>
      </c>
      <c r="K234" s="75">
        <f t="shared" si="7"/>
        <v>0</v>
      </c>
    </row>
    <row r="235" spans="1:11" ht="31.5" hidden="1">
      <c r="A235" s="88" t="s">
        <v>348</v>
      </c>
      <c r="B235" s="89" t="s">
        <v>410</v>
      </c>
      <c r="C235" s="89" t="s">
        <v>301</v>
      </c>
      <c r="D235" s="89"/>
      <c r="E235" s="89"/>
      <c r="F235" s="90"/>
      <c r="G235" s="74">
        <f>SUM('[1]Ведомственная'!G243)+'[1]Ведомственная'!G267+'[1]Ведомственная'!G298</f>
        <v>0</v>
      </c>
      <c r="H235" s="74">
        <f>SUM('[1]Ведомственная'!H243)+'[1]Ведомственная'!H267+'[1]Ведомственная'!H298</f>
        <v>0</v>
      </c>
      <c r="I235" s="90"/>
      <c r="J235" s="75">
        <f t="shared" si="6"/>
        <v>0</v>
      </c>
      <c r="K235" s="75">
        <f t="shared" si="7"/>
        <v>0</v>
      </c>
    </row>
    <row r="236" spans="1:11" ht="31.5">
      <c r="A236" s="88" t="s">
        <v>342</v>
      </c>
      <c r="B236" s="86" t="s">
        <v>388</v>
      </c>
      <c r="C236" s="86"/>
      <c r="D236" s="86"/>
      <c r="E236" s="86"/>
      <c r="F236" s="87">
        <f>SUM(F237)</f>
        <v>5061.2</v>
      </c>
      <c r="G236" s="74"/>
      <c r="H236" s="74"/>
      <c r="I236" s="87">
        <f>SUM(I237)</f>
        <v>5061.2</v>
      </c>
      <c r="J236" s="75">
        <f t="shared" si="6"/>
        <v>5061.2</v>
      </c>
      <c r="K236" s="75">
        <f t="shared" si="7"/>
        <v>-5061.2</v>
      </c>
    </row>
    <row r="237" spans="1:11" ht="31.5">
      <c r="A237" s="88" t="s">
        <v>47</v>
      </c>
      <c r="B237" s="86" t="s">
        <v>389</v>
      </c>
      <c r="C237" s="86"/>
      <c r="D237" s="86"/>
      <c r="E237" s="86"/>
      <c r="F237" s="87">
        <f>SUM(F238:F240)</f>
        <v>5061.2</v>
      </c>
      <c r="G237" s="74"/>
      <c r="H237" s="74"/>
      <c r="I237" s="87">
        <f>SUM(I238:I240)</f>
        <v>5061.2</v>
      </c>
      <c r="J237" s="75">
        <f t="shared" si="6"/>
        <v>5061.2</v>
      </c>
      <c r="K237" s="75">
        <f t="shared" si="7"/>
        <v>-5061.2</v>
      </c>
    </row>
    <row r="238" spans="1:11" ht="63">
      <c r="A238" s="88" t="s">
        <v>53</v>
      </c>
      <c r="B238" s="86" t="s">
        <v>389</v>
      </c>
      <c r="C238" s="86" t="s">
        <v>98</v>
      </c>
      <c r="D238" s="86" t="s">
        <v>15</v>
      </c>
      <c r="E238" s="86" t="s">
        <v>26</v>
      </c>
      <c r="F238" s="87">
        <v>3995.8</v>
      </c>
      <c r="G238" s="74">
        <f>SUM('[1]Ведомственная'!G193)</f>
        <v>3995.8</v>
      </c>
      <c r="H238" s="74">
        <f>SUM('[1]Ведомственная'!H193)</f>
        <v>3995.8</v>
      </c>
      <c r="I238" s="87">
        <v>3995.8</v>
      </c>
      <c r="J238" s="75">
        <f t="shared" si="6"/>
        <v>0</v>
      </c>
      <c r="K238" s="75">
        <f t="shared" si="7"/>
        <v>0</v>
      </c>
    </row>
    <row r="239" spans="1:11" ht="31.5">
      <c r="A239" s="88" t="s">
        <v>54</v>
      </c>
      <c r="B239" s="86" t="s">
        <v>389</v>
      </c>
      <c r="C239" s="86" t="s">
        <v>100</v>
      </c>
      <c r="D239" s="86" t="s">
        <v>15</v>
      </c>
      <c r="E239" s="86" t="s">
        <v>26</v>
      </c>
      <c r="F239" s="87">
        <v>1042</v>
      </c>
      <c r="G239" s="74">
        <f>SUM('[1]Ведомственная'!G194)</f>
        <v>1042</v>
      </c>
      <c r="H239" s="74">
        <f>SUM('[1]Ведомственная'!H194)</f>
        <v>1042</v>
      </c>
      <c r="I239" s="87">
        <v>1042</v>
      </c>
      <c r="J239" s="75">
        <f t="shared" si="6"/>
        <v>0</v>
      </c>
      <c r="K239" s="75">
        <f t="shared" si="7"/>
        <v>0</v>
      </c>
    </row>
    <row r="240" spans="1:11" ht="15.75">
      <c r="A240" s="88" t="s">
        <v>24</v>
      </c>
      <c r="B240" s="86" t="s">
        <v>389</v>
      </c>
      <c r="C240" s="86" t="s">
        <v>105</v>
      </c>
      <c r="D240" s="86" t="s">
        <v>15</v>
      </c>
      <c r="E240" s="86" t="s">
        <v>26</v>
      </c>
      <c r="F240" s="87">
        <v>23.4</v>
      </c>
      <c r="G240" s="74">
        <f>SUM('[1]Ведомственная'!G195)</f>
        <v>23.4</v>
      </c>
      <c r="H240" s="74">
        <f>SUM('[1]Ведомственная'!H195)</f>
        <v>23.4</v>
      </c>
      <c r="I240" s="87">
        <v>23.4</v>
      </c>
      <c r="J240" s="75">
        <f t="shared" si="6"/>
        <v>0</v>
      </c>
      <c r="K240" s="75">
        <f t="shared" si="7"/>
        <v>0</v>
      </c>
    </row>
    <row r="241" spans="1:11" ht="31.5">
      <c r="A241" s="37" t="s">
        <v>290</v>
      </c>
      <c r="B241" s="23" t="s">
        <v>291</v>
      </c>
      <c r="C241" s="23"/>
      <c r="D241" s="38"/>
      <c r="E241" s="38"/>
      <c r="F241" s="33">
        <f>SUM(F242+F248)</f>
        <v>5704.3</v>
      </c>
      <c r="G241" s="74"/>
      <c r="H241" s="74"/>
      <c r="I241" s="33">
        <f>SUM(I242+I248)</f>
        <v>5704.3</v>
      </c>
      <c r="J241" s="75">
        <f t="shared" si="6"/>
        <v>5704.3</v>
      </c>
      <c r="K241" s="75">
        <f t="shared" si="7"/>
        <v>-5704.3</v>
      </c>
    </row>
    <row r="242" spans="1:11" ht="15.75">
      <c r="A242" s="37" t="s">
        <v>37</v>
      </c>
      <c r="B242" s="23" t="s">
        <v>303</v>
      </c>
      <c r="C242" s="23"/>
      <c r="D242" s="38"/>
      <c r="E242" s="38"/>
      <c r="F242" s="33">
        <f>SUM(F243)+F245</f>
        <v>1000</v>
      </c>
      <c r="G242" s="74"/>
      <c r="H242" s="74"/>
      <c r="I242" s="33">
        <f>SUM(I243)+I245</f>
        <v>1000</v>
      </c>
      <c r="J242" s="75">
        <f t="shared" si="6"/>
        <v>1000</v>
      </c>
      <c r="K242" s="75">
        <f t="shared" si="7"/>
        <v>-1000</v>
      </c>
    </row>
    <row r="243" spans="1:11" ht="47.25" hidden="1">
      <c r="A243" s="37" t="s">
        <v>355</v>
      </c>
      <c r="B243" s="23" t="s">
        <v>356</v>
      </c>
      <c r="C243" s="23"/>
      <c r="D243" s="38"/>
      <c r="E243" s="38"/>
      <c r="F243" s="33">
        <f>SUM(F244)</f>
        <v>0</v>
      </c>
      <c r="G243" s="74"/>
      <c r="H243" s="74"/>
      <c r="I243" s="33">
        <f>SUM(I244)</f>
        <v>0</v>
      </c>
      <c r="J243" s="75">
        <f t="shared" si="6"/>
        <v>0</v>
      </c>
      <c r="K243" s="75">
        <f t="shared" si="7"/>
        <v>0</v>
      </c>
    </row>
    <row r="244" spans="1:11" ht="15.75" hidden="1">
      <c r="A244" s="37" t="s">
        <v>99</v>
      </c>
      <c r="B244" s="23" t="s">
        <v>356</v>
      </c>
      <c r="C244" s="38" t="s">
        <v>100</v>
      </c>
      <c r="D244" s="38"/>
      <c r="E244" s="38"/>
      <c r="F244" s="33"/>
      <c r="G244" s="74">
        <f>SUM('[1]Ведомственная'!G259)</f>
        <v>0</v>
      </c>
      <c r="H244" s="74">
        <f>SUM('[1]Ведомственная'!H259)</f>
        <v>0</v>
      </c>
      <c r="I244" s="33"/>
      <c r="J244" s="75">
        <f t="shared" si="6"/>
        <v>0</v>
      </c>
      <c r="K244" s="75">
        <f t="shared" si="7"/>
        <v>0</v>
      </c>
    </row>
    <row r="245" spans="1:11" ht="47.25">
      <c r="A245" s="37" t="s">
        <v>355</v>
      </c>
      <c r="B245" s="23" t="s">
        <v>356</v>
      </c>
      <c r="C245" s="23"/>
      <c r="D245" s="38"/>
      <c r="E245" s="38"/>
      <c r="F245" s="33">
        <f>SUM(F246:F247)</f>
        <v>1000</v>
      </c>
      <c r="G245" s="74"/>
      <c r="H245" s="74"/>
      <c r="I245" s="33">
        <f>SUM(I246:I247)</f>
        <v>1000</v>
      </c>
      <c r="J245" s="75">
        <f t="shared" si="6"/>
        <v>1000</v>
      </c>
      <c r="K245" s="75">
        <f t="shared" si="7"/>
        <v>-1000</v>
      </c>
    </row>
    <row r="246" spans="1:11" ht="63">
      <c r="A246" s="88" t="s">
        <v>53</v>
      </c>
      <c r="B246" s="23" t="s">
        <v>356</v>
      </c>
      <c r="C246" s="23">
        <v>100</v>
      </c>
      <c r="D246" s="38" t="s">
        <v>80</v>
      </c>
      <c r="E246" s="38" t="s">
        <v>190</v>
      </c>
      <c r="F246" s="33">
        <v>25</v>
      </c>
      <c r="G246" s="74">
        <f>SUM('[1]Ведомственная'!G261)</f>
        <v>25</v>
      </c>
      <c r="H246" s="74">
        <f>SUM('[1]Ведомственная'!H261)</f>
        <v>25</v>
      </c>
      <c r="I246" s="33">
        <v>25</v>
      </c>
      <c r="J246" s="75">
        <f t="shared" si="6"/>
        <v>0</v>
      </c>
      <c r="K246" s="75">
        <f t="shared" si="7"/>
        <v>0</v>
      </c>
    </row>
    <row r="247" spans="1:11" ht="31.5">
      <c r="A247" s="30" t="s">
        <v>54</v>
      </c>
      <c r="B247" s="23" t="s">
        <v>356</v>
      </c>
      <c r="C247" s="38" t="s">
        <v>100</v>
      </c>
      <c r="D247" s="38" t="s">
        <v>80</v>
      </c>
      <c r="E247" s="38" t="s">
        <v>190</v>
      </c>
      <c r="F247" s="33">
        <v>975</v>
      </c>
      <c r="G247" s="74">
        <f>SUM('[1]Ведомственная'!G262)</f>
        <v>975</v>
      </c>
      <c r="H247" s="74">
        <f>SUM('[1]Ведомственная'!H262)</f>
        <v>975</v>
      </c>
      <c r="I247" s="33">
        <v>975</v>
      </c>
      <c r="J247" s="75">
        <f t="shared" si="6"/>
        <v>0</v>
      </c>
      <c r="K247" s="75">
        <f t="shared" si="7"/>
        <v>0</v>
      </c>
    </row>
    <row r="248" spans="1:11" ht="31.5">
      <c r="A248" s="37" t="s">
        <v>47</v>
      </c>
      <c r="B248" s="23" t="s">
        <v>292</v>
      </c>
      <c r="C248" s="23"/>
      <c r="D248" s="38"/>
      <c r="E248" s="38"/>
      <c r="F248" s="33">
        <f>SUM(F249:F251)</f>
        <v>4704.3</v>
      </c>
      <c r="G248" s="74"/>
      <c r="H248" s="74"/>
      <c r="I248" s="33">
        <f>SUM(I249:I251)</f>
        <v>4704.3</v>
      </c>
      <c r="J248" s="75">
        <f t="shared" si="6"/>
        <v>4704.3</v>
      </c>
      <c r="K248" s="75">
        <f t="shared" si="7"/>
        <v>-4704.3</v>
      </c>
    </row>
    <row r="249" spans="1:11" ht="63">
      <c r="A249" s="88" t="s">
        <v>53</v>
      </c>
      <c r="B249" s="23" t="s">
        <v>292</v>
      </c>
      <c r="C249" s="38" t="s">
        <v>98</v>
      </c>
      <c r="D249" s="38" t="s">
        <v>80</v>
      </c>
      <c r="E249" s="38" t="s">
        <v>36</v>
      </c>
      <c r="F249" s="33">
        <v>3964.8</v>
      </c>
      <c r="G249" s="74">
        <f>SUM('[1]Ведомственная'!G252)</f>
        <v>3964.7999999999997</v>
      </c>
      <c r="H249" s="74">
        <f>SUM('[1]Ведомственная'!H252)</f>
        <v>3964.7999999999997</v>
      </c>
      <c r="I249" s="33">
        <v>3964.8</v>
      </c>
      <c r="J249" s="75">
        <f t="shared" si="6"/>
        <v>4.547473508864641E-13</v>
      </c>
      <c r="K249" s="75">
        <f t="shared" si="7"/>
        <v>-4.547473508864641E-13</v>
      </c>
    </row>
    <row r="250" spans="1:11" ht="31.5">
      <c r="A250" s="30" t="s">
        <v>54</v>
      </c>
      <c r="B250" s="23" t="s">
        <v>292</v>
      </c>
      <c r="C250" s="38" t="s">
        <v>100</v>
      </c>
      <c r="D250" s="38" t="s">
        <v>80</v>
      </c>
      <c r="E250" s="38" t="s">
        <v>36</v>
      </c>
      <c r="F250" s="33">
        <v>684.6</v>
      </c>
      <c r="G250" s="74">
        <f>SUM('[1]Ведомственная'!G253)</f>
        <v>684.5999999999999</v>
      </c>
      <c r="H250" s="74">
        <f>SUM('[1]Ведомственная'!H253)</f>
        <v>684.5999999999999</v>
      </c>
      <c r="I250" s="33">
        <v>684.6</v>
      </c>
      <c r="J250" s="75">
        <f t="shared" si="6"/>
        <v>1.1368683772161603E-13</v>
      </c>
      <c r="K250" s="75">
        <f t="shared" si="7"/>
        <v>-1.1368683772161603E-13</v>
      </c>
    </row>
    <row r="251" spans="1:11" ht="15.75">
      <c r="A251" s="37" t="s">
        <v>24</v>
      </c>
      <c r="B251" s="23" t="s">
        <v>292</v>
      </c>
      <c r="C251" s="38" t="s">
        <v>105</v>
      </c>
      <c r="D251" s="38" t="s">
        <v>80</v>
      </c>
      <c r="E251" s="38" t="s">
        <v>36</v>
      </c>
      <c r="F251" s="33">
        <v>54.9</v>
      </c>
      <c r="G251" s="74">
        <f>SUM('[1]Ведомственная'!G254)</f>
        <v>54.9</v>
      </c>
      <c r="H251" s="74">
        <f>SUM('[1]Ведомственная'!H254)</f>
        <v>54.9</v>
      </c>
      <c r="I251" s="33">
        <v>54.9</v>
      </c>
      <c r="J251" s="75">
        <f t="shared" si="6"/>
        <v>0</v>
      </c>
      <c r="K251" s="75">
        <f t="shared" si="7"/>
        <v>0</v>
      </c>
    </row>
    <row r="252" spans="1:11" ht="47.25">
      <c r="A252" s="37" t="s">
        <v>304</v>
      </c>
      <c r="B252" s="23" t="s">
        <v>252</v>
      </c>
      <c r="C252" s="23"/>
      <c r="D252" s="38"/>
      <c r="E252" s="38"/>
      <c r="F252" s="33">
        <f>SUM(F253)+F261+F259</f>
        <v>11561</v>
      </c>
      <c r="G252" s="74"/>
      <c r="H252" s="74"/>
      <c r="I252" s="33">
        <f>SUM(I253)+I261+I259</f>
        <v>11561</v>
      </c>
      <c r="J252" s="75">
        <f t="shared" si="6"/>
        <v>11561</v>
      </c>
      <c r="K252" s="75">
        <f t="shared" si="7"/>
        <v>-11561</v>
      </c>
    </row>
    <row r="253" spans="1:11" ht="47.25">
      <c r="A253" s="37" t="s">
        <v>253</v>
      </c>
      <c r="B253" s="23" t="s">
        <v>254</v>
      </c>
      <c r="C253" s="23"/>
      <c r="D253" s="38"/>
      <c r="E253" s="38"/>
      <c r="F253" s="33">
        <f>SUM(F254)</f>
        <v>10971</v>
      </c>
      <c r="G253" s="74"/>
      <c r="H253" s="74"/>
      <c r="I253" s="33">
        <f>SUM(I254)</f>
        <v>10971</v>
      </c>
      <c r="J253" s="75">
        <f t="shared" si="6"/>
        <v>10971</v>
      </c>
      <c r="K253" s="75">
        <f t="shared" si="7"/>
        <v>-10971</v>
      </c>
    </row>
    <row r="254" spans="1:11" ht="47.25">
      <c r="A254" s="37" t="s">
        <v>82</v>
      </c>
      <c r="B254" s="23" t="s">
        <v>255</v>
      </c>
      <c r="C254" s="23"/>
      <c r="D254" s="38"/>
      <c r="E254" s="38"/>
      <c r="F254" s="33">
        <f>SUM(F255)</f>
        <v>10971</v>
      </c>
      <c r="G254" s="74"/>
      <c r="H254" s="74"/>
      <c r="I254" s="33">
        <f>SUM(I255)</f>
        <v>10971</v>
      </c>
      <c r="J254" s="75">
        <f t="shared" si="6"/>
        <v>10971</v>
      </c>
      <c r="K254" s="75">
        <f t="shared" si="7"/>
        <v>-10971</v>
      </c>
    </row>
    <row r="255" spans="1:11" ht="31.5">
      <c r="A255" s="37" t="s">
        <v>256</v>
      </c>
      <c r="B255" s="23" t="s">
        <v>257</v>
      </c>
      <c r="C255" s="23"/>
      <c r="D255" s="38"/>
      <c r="E255" s="38"/>
      <c r="F255" s="33">
        <f>SUM(F256:F258)</f>
        <v>10971</v>
      </c>
      <c r="G255" s="74"/>
      <c r="H255" s="74"/>
      <c r="I255" s="33">
        <f>SUM(I256:I258)</f>
        <v>10971</v>
      </c>
      <c r="J255" s="75">
        <f t="shared" si="6"/>
        <v>10971</v>
      </c>
      <c r="K255" s="75">
        <f t="shared" si="7"/>
        <v>-10971</v>
      </c>
    </row>
    <row r="256" spans="1:11" ht="31.5">
      <c r="A256" s="30" t="s">
        <v>54</v>
      </c>
      <c r="B256" s="23" t="s">
        <v>257</v>
      </c>
      <c r="C256" s="23">
        <v>200</v>
      </c>
      <c r="D256" s="38" t="s">
        <v>36</v>
      </c>
      <c r="E256" s="38" t="s">
        <v>103</v>
      </c>
      <c r="F256" s="33">
        <v>5297</v>
      </c>
      <c r="G256" s="74">
        <f>SUM('[1]Ведомственная'!G110)</f>
        <v>5297</v>
      </c>
      <c r="H256" s="74">
        <f>SUM('[1]Ведомственная'!H110)</f>
        <v>5297</v>
      </c>
      <c r="I256" s="33">
        <v>5297</v>
      </c>
      <c r="J256" s="75">
        <f t="shared" si="6"/>
        <v>0</v>
      </c>
      <c r="K256" s="75">
        <f t="shared" si="7"/>
        <v>0</v>
      </c>
    </row>
    <row r="257" spans="1:11" ht="15.75">
      <c r="A257" s="37" t="s">
        <v>24</v>
      </c>
      <c r="B257" s="23" t="s">
        <v>257</v>
      </c>
      <c r="C257" s="23">
        <v>800</v>
      </c>
      <c r="D257" s="38" t="s">
        <v>36</v>
      </c>
      <c r="E257" s="38" t="s">
        <v>103</v>
      </c>
      <c r="F257" s="33">
        <v>85</v>
      </c>
      <c r="G257" s="74">
        <f>SUM('[1]Ведомственная'!G111)</f>
        <v>85</v>
      </c>
      <c r="H257" s="74">
        <f>SUM('[1]Ведомственная'!H111)</f>
        <v>85</v>
      </c>
      <c r="I257" s="33">
        <v>85</v>
      </c>
      <c r="J257" s="75">
        <f t="shared" si="6"/>
        <v>0</v>
      </c>
      <c r="K257" s="75">
        <f t="shared" si="7"/>
        <v>0</v>
      </c>
    </row>
    <row r="258" spans="1:11" ht="31.5">
      <c r="A258" s="30" t="s">
        <v>54</v>
      </c>
      <c r="B258" s="23" t="s">
        <v>257</v>
      </c>
      <c r="C258" s="23">
        <v>200</v>
      </c>
      <c r="D258" s="38" t="s">
        <v>190</v>
      </c>
      <c r="E258" s="38" t="s">
        <v>46</v>
      </c>
      <c r="F258" s="33">
        <v>5589</v>
      </c>
      <c r="G258" s="74">
        <f>SUM(Ведомственная!G224)</f>
        <v>5589</v>
      </c>
      <c r="H258" s="74">
        <f>SUM(Ведомственная!H224)</f>
        <v>5589</v>
      </c>
      <c r="I258" s="33">
        <v>5589</v>
      </c>
      <c r="J258" s="75"/>
      <c r="K258" s="75"/>
    </row>
    <row r="259" spans="1:11" ht="47.25">
      <c r="A259" s="37" t="s">
        <v>280</v>
      </c>
      <c r="B259" s="23" t="s">
        <v>281</v>
      </c>
      <c r="C259" s="38"/>
      <c r="D259" s="38"/>
      <c r="E259" s="38"/>
      <c r="F259" s="33">
        <f>SUM(F260)</f>
        <v>490</v>
      </c>
      <c r="G259" s="74"/>
      <c r="H259" s="74"/>
      <c r="I259" s="33">
        <f>SUM(I260)</f>
        <v>490</v>
      </c>
      <c r="J259" s="75">
        <f t="shared" si="6"/>
        <v>490</v>
      </c>
      <c r="K259" s="75">
        <f t="shared" si="7"/>
        <v>-490</v>
      </c>
    </row>
    <row r="260" spans="1:11" ht="31.5">
      <c r="A260" s="30" t="s">
        <v>54</v>
      </c>
      <c r="B260" s="23" t="s">
        <v>281</v>
      </c>
      <c r="C260" s="38" t="s">
        <v>100</v>
      </c>
      <c r="D260" s="38" t="s">
        <v>15</v>
      </c>
      <c r="E260" s="38" t="s">
        <v>26</v>
      </c>
      <c r="F260" s="33">
        <v>490</v>
      </c>
      <c r="G260" s="74">
        <f>SUM('[1]Ведомственная'!G198)</f>
        <v>490</v>
      </c>
      <c r="H260" s="74">
        <f>SUM('[1]Ведомственная'!H198)</f>
        <v>490</v>
      </c>
      <c r="I260" s="33">
        <v>490</v>
      </c>
      <c r="J260" s="75">
        <f t="shared" si="6"/>
        <v>0</v>
      </c>
      <c r="K260" s="75">
        <f t="shared" si="7"/>
        <v>0</v>
      </c>
    </row>
    <row r="261" spans="1:11" ht="31.5">
      <c r="A261" s="37" t="s">
        <v>258</v>
      </c>
      <c r="B261" s="23" t="s">
        <v>259</v>
      </c>
      <c r="C261" s="23"/>
      <c r="D261" s="38"/>
      <c r="E261" s="38"/>
      <c r="F261" s="33">
        <f>SUM(F262)</f>
        <v>100</v>
      </c>
      <c r="G261" s="74"/>
      <c r="H261" s="74"/>
      <c r="I261" s="33">
        <f>SUM(I262)</f>
        <v>100</v>
      </c>
      <c r="J261" s="75">
        <f t="shared" si="6"/>
        <v>100</v>
      </c>
      <c r="K261" s="75">
        <f t="shared" si="7"/>
        <v>-100</v>
      </c>
    </row>
    <row r="262" spans="1:11" ht="47.25">
      <c r="A262" s="37" t="s">
        <v>82</v>
      </c>
      <c r="B262" s="23" t="s">
        <v>260</v>
      </c>
      <c r="C262" s="23"/>
      <c r="D262" s="38"/>
      <c r="E262" s="38"/>
      <c r="F262" s="33">
        <f>SUM(F263)</f>
        <v>100</v>
      </c>
      <c r="G262" s="74"/>
      <c r="H262" s="74"/>
      <c r="I262" s="33">
        <f>SUM(I263)</f>
        <v>100</v>
      </c>
      <c r="J262" s="75">
        <f t="shared" si="6"/>
        <v>100</v>
      </c>
      <c r="K262" s="75">
        <f t="shared" si="7"/>
        <v>-100</v>
      </c>
    </row>
    <row r="263" spans="1:11" ht="31.5">
      <c r="A263" s="37" t="s">
        <v>256</v>
      </c>
      <c r="B263" s="23" t="s">
        <v>261</v>
      </c>
      <c r="C263" s="23"/>
      <c r="D263" s="38"/>
      <c r="E263" s="38"/>
      <c r="F263" s="33">
        <f>SUM(F264:F265)</f>
        <v>100</v>
      </c>
      <c r="G263" s="74"/>
      <c r="H263" s="74"/>
      <c r="I263" s="33">
        <f>SUM(I264:I265)</f>
        <v>100</v>
      </c>
      <c r="J263" s="75">
        <f t="shared" si="6"/>
        <v>100</v>
      </c>
      <c r="K263" s="75">
        <f t="shared" si="7"/>
        <v>-100</v>
      </c>
    </row>
    <row r="264" spans="1:11" ht="31.5">
      <c r="A264" s="30" t="s">
        <v>54</v>
      </c>
      <c r="B264" s="23" t="s">
        <v>261</v>
      </c>
      <c r="C264" s="23">
        <v>200</v>
      </c>
      <c r="D264" s="38" t="s">
        <v>36</v>
      </c>
      <c r="E264" s="38" t="s">
        <v>103</v>
      </c>
      <c r="F264" s="33">
        <v>100</v>
      </c>
      <c r="G264" s="74">
        <f>SUM('[1]Ведомственная'!G115)</f>
        <v>100</v>
      </c>
      <c r="H264" s="74">
        <f>SUM('[1]Ведомственная'!H115)</f>
        <v>100</v>
      </c>
      <c r="I264" s="33">
        <v>100</v>
      </c>
      <c r="J264" s="75">
        <f t="shared" si="6"/>
        <v>0</v>
      </c>
      <c r="K264" s="75">
        <f t="shared" si="7"/>
        <v>0</v>
      </c>
    </row>
    <row r="265" spans="1:11" ht="15.75" hidden="1">
      <c r="A265" s="37" t="s">
        <v>24</v>
      </c>
      <c r="B265" s="23" t="s">
        <v>261</v>
      </c>
      <c r="C265" s="23">
        <v>800</v>
      </c>
      <c r="D265" s="38"/>
      <c r="E265" s="38"/>
      <c r="F265" s="33"/>
      <c r="G265" s="74">
        <f>SUM('[1]Ведомственная'!G116)</f>
        <v>0</v>
      </c>
      <c r="H265" s="74">
        <f>SUM('[1]Ведомственная'!H116)</f>
        <v>0</v>
      </c>
      <c r="I265" s="33"/>
      <c r="J265" s="75">
        <f t="shared" si="6"/>
        <v>0</v>
      </c>
      <c r="K265" s="75">
        <f t="shared" si="7"/>
        <v>0</v>
      </c>
    </row>
    <row r="266" spans="1:11" ht="31.5">
      <c r="A266" s="37" t="s">
        <v>283</v>
      </c>
      <c r="B266" s="23" t="s">
        <v>284</v>
      </c>
      <c r="C266" s="38"/>
      <c r="D266" s="38"/>
      <c r="E266" s="38"/>
      <c r="F266" s="33">
        <f>SUM(F267)+F271+F273</f>
        <v>39506.3</v>
      </c>
      <c r="G266" s="74"/>
      <c r="H266" s="74"/>
      <c r="I266" s="33">
        <f>SUM(I267)+I271+I273</f>
        <v>39506.3</v>
      </c>
      <c r="J266" s="75">
        <f t="shared" si="6"/>
        <v>39506.3</v>
      </c>
      <c r="K266" s="75">
        <f t="shared" si="7"/>
        <v>-39506.3</v>
      </c>
    </row>
    <row r="267" spans="1:11" ht="31.5" hidden="1">
      <c r="A267" s="37" t="s">
        <v>285</v>
      </c>
      <c r="B267" s="23" t="s">
        <v>287</v>
      </c>
      <c r="C267" s="38"/>
      <c r="D267" s="38"/>
      <c r="E267" s="38"/>
      <c r="F267" s="33">
        <f>SUM(F269)</f>
        <v>0</v>
      </c>
      <c r="G267" s="74"/>
      <c r="H267" s="74"/>
      <c r="I267" s="33">
        <f>SUM(I269)</f>
        <v>0</v>
      </c>
      <c r="J267" s="75">
        <f t="shared" si="6"/>
        <v>0</v>
      </c>
      <c r="K267" s="75">
        <f t="shared" si="7"/>
        <v>0</v>
      </c>
    </row>
    <row r="268" spans="1:11" ht="15.75" hidden="1">
      <c r="A268" s="37" t="s">
        <v>99</v>
      </c>
      <c r="B268" s="23" t="s">
        <v>287</v>
      </c>
      <c r="C268" s="38" t="s">
        <v>100</v>
      </c>
      <c r="D268" s="38"/>
      <c r="E268" s="38"/>
      <c r="F268" s="33">
        <v>0</v>
      </c>
      <c r="G268" s="74">
        <f>SUM('[1]Ведомственная'!G203)</f>
        <v>0</v>
      </c>
      <c r="H268" s="74">
        <f>SUM('[1]Ведомственная'!H203)</f>
        <v>0</v>
      </c>
      <c r="I268" s="33">
        <v>0</v>
      </c>
      <c r="J268" s="75">
        <f t="shared" si="6"/>
        <v>0</v>
      </c>
      <c r="K268" s="75">
        <f t="shared" si="7"/>
        <v>0</v>
      </c>
    </row>
    <row r="269" spans="1:11" ht="31.5" hidden="1">
      <c r="A269" s="32" t="s">
        <v>534</v>
      </c>
      <c r="B269" s="43" t="s">
        <v>535</v>
      </c>
      <c r="C269" s="43"/>
      <c r="D269" s="43"/>
      <c r="E269" s="43"/>
      <c r="F269" s="49">
        <f>SUM(F270)</f>
        <v>0</v>
      </c>
      <c r="G269" s="74"/>
      <c r="H269" s="74"/>
      <c r="I269" s="49">
        <f>SUM(I270)</f>
        <v>0</v>
      </c>
      <c r="J269" s="75">
        <f t="shared" si="6"/>
        <v>0</v>
      </c>
      <c r="K269" s="75">
        <f t="shared" si="7"/>
        <v>0</v>
      </c>
    </row>
    <row r="270" spans="1:11" ht="31.5" hidden="1">
      <c r="A270" s="32" t="s">
        <v>348</v>
      </c>
      <c r="B270" s="43" t="s">
        <v>535</v>
      </c>
      <c r="C270" s="43" t="s">
        <v>301</v>
      </c>
      <c r="D270" s="43"/>
      <c r="E270" s="43"/>
      <c r="F270" s="49"/>
      <c r="G270" s="74">
        <f>SUM('[1]Ведомственная'!G247)</f>
        <v>0</v>
      </c>
      <c r="H270" s="74">
        <f>SUM('[1]Ведомственная'!H247)</f>
        <v>0</v>
      </c>
      <c r="I270" s="49"/>
      <c r="J270" s="75">
        <f t="shared" si="6"/>
        <v>0</v>
      </c>
      <c r="K270" s="75">
        <f t="shared" si="7"/>
        <v>0</v>
      </c>
    </row>
    <row r="271" spans="1:11" ht="78.75" hidden="1">
      <c r="A271" s="37" t="s">
        <v>297</v>
      </c>
      <c r="B271" s="23" t="s">
        <v>298</v>
      </c>
      <c r="C271" s="23"/>
      <c r="D271" s="38"/>
      <c r="E271" s="38"/>
      <c r="F271" s="33">
        <f>SUM(F272)</f>
        <v>0</v>
      </c>
      <c r="G271" s="74"/>
      <c r="H271" s="74"/>
      <c r="I271" s="33">
        <f>SUM(I272)</f>
        <v>0</v>
      </c>
      <c r="J271" s="75">
        <f t="shared" si="6"/>
        <v>0</v>
      </c>
      <c r="K271" s="75">
        <f t="shared" si="7"/>
        <v>0</v>
      </c>
    </row>
    <row r="272" spans="1:11" ht="15.75" hidden="1">
      <c r="A272" s="37" t="s">
        <v>99</v>
      </c>
      <c r="B272" s="23" t="s">
        <v>298</v>
      </c>
      <c r="C272" s="23">
        <v>200</v>
      </c>
      <c r="D272" s="38"/>
      <c r="E272" s="38"/>
      <c r="F272" s="33"/>
      <c r="G272" s="74">
        <f>SUM('[1]Ведомственная'!G275)</f>
        <v>0</v>
      </c>
      <c r="H272" s="74">
        <f>SUM('[1]Ведомственная'!H275)</f>
        <v>0</v>
      </c>
      <c r="I272" s="33"/>
      <c r="J272" s="75">
        <f t="shared" si="6"/>
        <v>0</v>
      </c>
      <c r="K272" s="75">
        <f t="shared" si="7"/>
        <v>0</v>
      </c>
    </row>
    <row r="273" spans="1:11" ht="63">
      <c r="A273" s="37" t="s">
        <v>525</v>
      </c>
      <c r="B273" s="23" t="s">
        <v>530</v>
      </c>
      <c r="C273" s="23"/>
      <c r="D273" s="38"/>
      <c r="E273" s="38"/>
      <c r="F273" s="33">
        <f>SUM(F274)</f>
        <v>39506.3</v>
      </c>
      <c r="G273" s="74"/>
      <c r="H273" s="74"/>
      <c r="I273" s="33">
        <f>SUM(I274)</f>
        <v>39506.3</v>
      </c>
      <c r="J273" s="75">
        <f aca="true" t="shared" si="8" ref="J273:J336">SUM(F273-G273)</f>
        <v>39506.3</v>
      </c>
      <c r="K273" s="75">
        <f aca="true" t="shared" si="9" ref="K273:K336">SUM(H273-I273)</f>
        <v>-39506.3</v>
      </c>
    </row>
    <row r="274" spans="1:11" ht="94.5">
      <c r="A274" s="37" t="s">
        <v>523</v>
      </c>
      <c r="B274" s="23" t="s">
        <v>531</v>
      </c>
      <c r="C274" s="23"/>
      <c r="D274" s="38"/>
      <c r="E274" s="38"/>
      <c r="F274" s="33">
        <f>SUM(F275+F277)</f>
        <v>39506.3</v>
      </c>
      <c r="G274" s="74"/>
      <c r="H274" s="74"/>
      <c r="I274" s="33">
        <f>SUM(I275+I277)</f>
        <v>39506.3</v>
      </c>
      <c r="J274" s="75">
        <f t="shared" si="8"/>
        <v>39506.3</v>
      </c>
      <c r="K274" s="75">
        <f t="shared" si="9"/>
        <v>-39506.3</v>
      </c>
    </row>
    <row r="275" spans="1:11" ht="63">
      <c r="A275" s="4" t="s">
        <v>299</v>
      </c>
      <c r="B275" s="23" t="s">
        <v>532</v>
      </c>
      <c r="C275" s="23"/>
      <c r="D275" s="38"/>
      <c r="E275" s="38"/>
      <c r="F275" s="33">
        <f>SUM(F276)</f>
        <v>15520.3</v>
      </c>
      <c r="G275" s="74"/>
      <c r="H275" s="74"/>
      <c r="I275" s="33">
        <f>SUM(I276)</f>
        <v>15520.3</v>
      </c>
      <c r="J275" s="75">
        <f t="shared" si="8"/>
        <v>15520.3</v>
      </c>
      <c r="K275" s="75">
        <f t="shared" si="9"/>
        <v>-15520.3</v>
      </c>
    </row>
    <row r="276" spans="1:11" ht="31.5">
      <c r="A276" s="37" t="s">
        <v>300</v>
      </c>
      <c r="B276" s="23" t="s">
        <v>532</v>
      </c>
      <c r="C276" s="23">
        <v>400</v>
      </c>
      <c r="D276" s="38" t="s">
        <v>33</v>
      </c>
      <c r="E276" s="38" t="s">
        <v>15</v>
      </c>
      <c r="F276" s="33">
        <v>15520.3</v>
      </c>
      <c r="G276" s="74">
        <f>Ведомственная!G291</f>
        <v>15520.3</v>
      </c>
      <c r="H276" s="74">
        <f>Ведомственная!H291</f>
        <v>15520.3</v>
      </c>
      <c r="I276" s="33">
        <v>15520.3</v>
      </c>
      <c r="J276" s="75">
        <f t="shared" si="8"/>
        <v>0</v>
      </c>
      <c r="K276" s="75">
        <f t="shared" si="9"/>
        <v>0</v>
      </c>
    </row>
    <row r="277" spans="1:11" ht="47.25">
      <c r="A277" s="37" t="s">
        <v>302</v>
      </c>
      <c r="B277" s="38" t="s">
        <v>646</v>
      </c>
      <c r="C277" s="23"/>
      <c r="D277" s="38"/>
      <c r="E277" s="38"/>
      <c r="F277" s="33">
        <f>SUM(F278)</f>
        <v>23986</v>
      </c>
      <c r="G277" s="74"/>
      <c r="H277" s="74"/>
      <c r="I277" s="33">
        <f>SUM(I278)</f>
        <v>23986</v>
      </c>
      <c r="J277" s="75">
        <f t="shared" si="8"/>
        <v>23986</v>
      </c>
      <c r="K277" s="75">
        <f t="shared" si="9"/>
        <v>-23986</v>
      </c>
    </row>
    <row r="278" spans="1:11" ht="31.5">
      <c r="A278" s="37" t="s">
        <v>300</v>
      </c>
      <c r="B278" s="38" t="s">
        <v>646</v>
      </c>
      <c r="C278" s="38" t="s">
        <v>301</v>
      </c>
      <c r="D278" s="38" t="s">
        <v>33</v>
      </c>
      <c r="E278" s="38" t="s">
        <v>15</v>
      </c>
      <c r="F278" s="33">
        <v>23986</v>
      </c>
      <c r="G278" s="74">
        <f>Ведомственная!G293</f>
        <v>23986</v>
      </c>
      <c r="H278" s="74">
        <f>Ведомственная!H293</f>
        <v>23986</v>
      </c>
      <c r="I278" s="33">
        <v>23986</v>
      </c>
      <c r="J278" s="75">
        <f t="shared" si="8"/>
        <v>0</v>
      </c>
      <c r="K278" s="75">
        <f t="shared" si="9"/>
        <v>0</v>
      </c>
    </row>
    <row r="279" spans="1:11" ht="31.5">
      <c r="A279" s="76" t="s">
        <v>478</v>
      </c>
      <c r="B279" s="91" t="s">
        <v>263</v>
      </c>
      <c r="C279" s="91"/>
      <c r="D279" s="91"/>
      <c r="E279" s="91"/>
      <c r="F279" s="79">
        <f>F280</f>
        <v>78</v>
      </c>
      <c r="G279" s="74"/>
      <c r="H279" s="74"/>
      <c r="I279" s="79">
        <f>I280</f>
        <v>78</v>
      </c>
      <c r="J279" s="75">
        <f t="shared" si="8"/>
        <v>78</v>
      </c>
      <c r="K279" s="75">
        <f t="shared" si="9"/>
        <v>-78</v>
      </c>
    </row>
    <row r="280" spans="1:11" ht="15.75">
      <c r="A280" s="92" t="s">
        <v>37</v>
      </c>
      <c r="B280" s="91" t="s">
        <v>479</v>
      </c>
      <c r="C280" s="91"/>
      <c r="D280" s="91"/>
      <c r="E280" s="91"/>
      <c r="F280" s="79">
        <f>F281</f>
        <v>78</v>
      </c>
      <c r="G280" s="74"/>
      <c r="H280" s="74"/>
      <c r="I280" s="79">
        <f>I281</f>
        <v>78</v>
      </c>
      <c r="J280" s="75">
        <f t="shared" si="8"/>
        <v>78</v>
      </c>
      <c r="K280" s="75">
        <f t="shared" si="9"/>
        <v>-78</v>
      </c>
    </row>
    <row r="281" spans="1:11" ht="15.75">
      <c r="A281" s="93" t="s">
        <v>167</v>
      </c>
      <c r="B281" s="91" t="s">
        <v>480</v>
      </c>
      <c r="C281" s="91"/>
      <c r="D281" s="91"/>
      <c r="E281" s="91"/>
      <c r="F281" s="79">
        <f>F282</f>
        <v>78</v>
      </c>
      <c r="G281" s="74"/>
      <c r="H281" s="74"/>
      <c r="I281" s="79">
        <f>I282</f>
        <v>78</v>
      </c>
      <c r="J281" s="75">
        <f t="shared" si="8"/>
        <v>78</v>
      </c>
      <c r="K281" s="75">
        <f t="shared" si="9"/>
        <v>-78</v>
      </c>
    </row>
    <row r="282" spans="1:11" ht="31.5">
      <c r="A282" s="92" t="s">
        <v>54</v>
      </c>
      <c r="B282" s="91" t="s">
        <v>480</v>
      </c>
      <c r="C282" s="91" t="s">
        <v>100</v>
      </c>
      <c r="D282" s="91" t="s">
        <v>124</v>
      </c>
      <c r="E282" s="91" t="s">
        <v>124</v>
      </c>
      <c r="F282" s="79">
        <v>78</v>
      </c>
      <c r="G282" s="74">
        <f>SUM('[1]Ведомственная'!G646)</f>
        <v>78</v>
      </c>
      <c r="H282" s="74">
        <f>SUM('[1]Ведомственная'!H646)</f>
        <v>78</v>
      </c>
      <c r="I282" s="79">
        <v>78</v>
      </c>
      <c r="J282" s="75">
        <f t="shared" si="8"/>
        <v>0</v>
      </c>
      <c r="K282" s="75">
        <f t="shared" si="9"/>
        <v>0</v>
      </c>
    </row>
    <row r="283" spans="1:11" ht="47.25">
      <c r="A283" s="76" t="s">
        <v>481</v>
      </c>
      <c r="B283" s="91" t="s">
        <v>482</v>
      </c>
      <c r="C283" s="91"/>
      <c r="D283" s="91"/>
      <c r="E283" s="91"/>
      <c r="F283" s="79">
        <f>F284</f>
        <v>78.5</v>
      </c>
      <c r="G283" s="74"/>
      <c r="H283" s="74"/>
      <c r="I283" s="79">
        <f>I284</f>
        <v>78.5</v>
      </c>
      <c r="J283" s="75">
        <f t="shared" si="8"/>
        <v>78.5</v>
      </c>
      <c r="K283" s="75">
        <f t="shared" si="9"/>
        <v>-78.5</v>
      </c>
    </row>
    <row r="284" spans="1:11" ht="15.75">
      <c r="A284" s="92" t="s">
        <v>37</v>
      </c>
      <c r="B284" s="91" t="s">
        <v>483</v>
      </c>
      <c r="C284" s="91"/>
      <c r="D284" s="91"/>
      <c r="E284" s="91"/>
      <c r="F284" s="79">
        <f>F285</f>
        <v>78.5</v>
      </c>
      <c r="G284" s="74"/>
      <c r="H284" s="74"/>
      <c r="I284" s="79">
        <f>I285</f>
        <v>78.5</v>
      </c>
      <c r="J284" s="75">
        <f t="shared" si="8"/>
        <v>78.5</v>
      </c>
      <c r="K284" s="75">
        <f t="shared" si="9"/>
        <v>-78.5</v>
      </c>
    </row>
    <row r="285" spans="1:11" ht="15.75">
      <c r="A285" s="93" t="s">
        <v>167</v>
      </c>
      <c r="B285" s="91" t="s">
        <v>484</v>
      </c>
      <c r="C285" s="91"/>
      <c r="D285" s="91"/>
      <c r="E285" s="91"/>
      <c r="F285" s="79">
        <f>F286</f>
        <v>78.5</v>
      </c>
      <c r="G285" s="74"/>
      <c r="H285" s="74"/>
      <c r="I285" s="79">
        <f>I286</f>
        <v>78.5</v>
      </c>
      <c r="J285" s="75">
        <f t="shared" si="8"/>
        <v>78.5</v>
      </c>
      <c r="K285" s="75">
        <f t="shared" si="9"/>
        <v>-78.5</v>
      </c>
    </row>
    <row r="286" spans="1:11" ht="31.5">
      <c r="A286" s="92" t="s">
        <v>54</v>
      </c>
      <c r="B286" s="91" t="s">
        <v>484</v>
      </c>
      <c r="C286" s="91" t="s">
        <v>100</v>
      </c>
      <c r="D286" s="91" t="s">
        <v>124</v>
      </c>
      <c r="E286" s="91" t="s">
        <v>124</v>
      </c>
      <c r="F286" s="79">
        <v>78.5</v>
      </c>
      <c r="G286" s="74">
        <f>SUM('[1]Ведомственная'!G649)</f>
        <v>78.5</v>
      </c>
      <c r="H286" s="74">
        <f>SUM('[1]Ведомственная'!H649)</f>
        <v>78.5</v>
      </c>
      <c r="I286" s="79">
        <v>78.5</v>
      </c>
      <c r="J286" s="75">
        <f t="shared" si="8"/>
        <v>0</v>
      </c>
      <c r="K286" s="75">
        <f t="shared" si="9"/>
        <v>0</v>
      </c>
    </row>
    <row r="287" spans="1:11" ht="31.5">
      <c r="A287" s="76" t="s">
        <v>126</v>
      </c>
      <c r="B287" s="78" t="s">
        <v>127</v>
      </c>
      <c r="C287" s="78"/>
      <c r="D287" s="78"/>
      <c r="E287" s="78"/>
      <c r="F287" s="81">
        <f>SUM(F288+F297+F301+F307+F311+F315+F320+F330)</f>
        <v>183246.2</v>
      </c>
      <c r="G287" s="74"/>
      <c r="H287" s="74"/>
      <c r="I287" s="81">
        <f>SUM(I288+I297+I301+I307+I311+I315+I320+I330)</f>
        <v>183246.2</v>
      </c>
      <c r="J287" s="75">
        <f t="shared" si="8"/>
        <v>183246.2</v>
      </c>
      <c r="K287" s="75">
        <f t="shared" si="9"/>
        <v>-183246.2</v>
      </c>
    </row>
    <row r="288" spans="1:11" ht="15.75">
      <c r="A288" s="76" t="s">
        <v>137</v>
      </c>
      <c r="B288" s="78" t="s">
        <v>138</v>
      </c>
      <c r="C288" s="78"/>
      <c r="D288" s="78"/>
      <c r="E288" s="78"/>
      <c r="F288" s="81">
        <f>F289+F292</f>
        <v>59269.399999999994</v>
      </c>
      <c r="G288" s="74"/>
      <c r="H288" s="74"/>
      <c r="I288" s="81">
        <f>I289+I292</f>
        <v>59269.399999999994</v>
      </c>
      <c r="J288" s="75">
        <f t="shared" si="8"/>
        <v>59269.399999999994</v>
      </c>
      <c r="K288" s="75">
        <f t="shared" si="9"/>
        <v>-59269.399999999994</v>
      </c>
    </row>
    <row r="289" spans="1:11" ht="47.25">
      <c r="A289" s="94" t="s">
        <v>28</v>
      </c>
      <c r="B289" s="78" t="s">
        <v>139</v>
      </c>
      <c r="C289" s="78"/>
      <c r="D289" s="78"/>
      <c r="E289" s="78"/>
      <c r="F289" s="81">
        <f>F290</f>
        <v>36097.9</v>
      </c>
      <c r="G289" s="74"/>
      <c r="H289" s="74"/>
      <c r="I289" s="81">
        <f>I290</f>
        <v>36097.9</v>
      </c>
      <c r="J289" s="75">
        <f t="shared" si="8"/>
        <v>36097.9</v>
      </c>
      <c r="K289" s="75">
        <f t="shared" si="9"/>
        <v>-36097.9</v>
      </c>
    </row>
    <row r="290" spans="1:11" ht="15.75">
      <c r="A290" s="92" t="s">
        <v>140</v>
      </c>
      <c r="B290" s="78" t="s">
        <v>141</v>
      </c>
      <c r="C290" s="78"/>
      <c r="D290" s="78"/>
      <c r="E290" s="78"/>
      <c r="F290" s="81">
        <f>F291</f>
        <v>36097.9</v>
      </c>
      <c r="G290" s="74"/>
      <c r="H290" s="74"/>
      <c r="I290" s="81">
        <f>I291</f>
        <v>36097.9</v>
      </c>
      <c r="J290" s="75">
        <f t="shared" si="8"/>
        <v>36097.9</v>
      </c>
      <c r="K290" s="75">
        <f t="shared" si="9"/>
        <v>-36097.9</v>
      </c>
    </row>
    <row r="291" spans="1:11" ht="31.5">
      <c r="A291" s="92" t="s">
        <v>133</v>
      </c>
      <c r="B291" s="78" t="s">
        <v>141</v>
      </c>
      <c r="C291" s="78" t="s">
        <v>134</v>
      </c>
      <c r="D291" s="78" t="s">
        <v>17</v>
      </c>
      <c r="E291" s="78" t="s">
        <v>36</v>
      </c>
      <c r="F291" s="81">
        <v>36097.9</v>
      </c>
      <c r="G291" s="74">
        <f>SUM('[1]Ведомственная'!G722)</f>
        <v>36097.9</v>
      </c>
      <c r="H291" s="74">
        <f>SUM('[1]Ведомственная'!H722)</f>
        <v>36097.9</v>
      </c>
      <c r="I291" s="81">
        <v>36097.9</v>
      </c>
      <c r="J291" s="75">
        <f t="shared" si="8"/>
        <v>0</v>
      </c>
      <c r="K291" s="75">
        <f t="shared" si="9"/>
        <v>0</v>
      </c>
    </row>
    <row r="292" spans="1:11" ht="31.5">
      <c r="A292" s="92" t="s">
        <v>47</v>
      </c>
      <c r="B292" s="78" t="s">
        <v>142</v>
      </c>
      <c r="C292" s="78"/>
      <c r="D292" s="78"/>
      <c r="E292" s="78"/>
      <c r="F292" s="81">
        <f>F293</f>
        <v>23171.499999999996</v>
      </c>
      <c r="G292" s="74"/>
      <c r="H292" s="74"/>
      <c r="I292" s="81">
        <f>I293</f>
        <v>23171.499999999996</v>
      </c>
      <c r="J292" s="75">
        <f t="shared" si="8"/>
        <v>23171.499999999996</v>
      </c>
      <c r="K292" s="75">
        <f t="shared" si="9"/>
        <v>-23171.499999999996</v>
      </c>
    </row>
    <row r="293" spans="1:11" ht="15.75">
      <c r="A293" s="92" t="s">
        <v>140</v>
      </c>
      <c r="B293" s="78" t="s">
        <v>143</v>
      </c>
      <c r="C293" s="78"/>
      <c r="D293" s="78"/>
      <c r="E293" s="78"/>
      <c r="F293" s="81">
        <f>F294+F295+F296</f>
        <v>23171.499999999996</v>
      </c>
      <c r="G293" s="74"/>
      <c r="H293" s="74"/>
      <c r="I293" s="81">
        <f>I294+I295+I296</f>
        <v>23171.499999999996</v>
      </c>
      <c r="J293" s="75">
        <f t="shared" si="8"/>
        <v>23171.499999999996</v>
      </c>
      <c r="K293" s="75">
        <f t="shared" si="9"/>
        <v>-23171.499999999996</v>
      </c>
    </row>
    <row r="294" spans="1:11" ht="63">
      <c r="A294" s="92" t="s">
        <v>144</v>
      </c>
      <c r="B294" s="78" t="s">
        <v>143</v>
      </c>
      <c r="C294" s="78" t="s">
        <v>98</v>
      </c>
      <c r="D294" s="78" t="s">
        <v>17</v>
      </c>
      <c r="E294" s="78" t="s">
        <v>36</v>
      </c>
      <c r="F294" s="81">
        <v>19412.3</v>
      </c>
      <c r="G294" s="74">
        <f>SUM('[1]Ведомственная'!G725)</f>
        <v>19412.3</v>
      </c>
      <c r="H294" s="74">
        <f>SUM('[1]Ведомственная'!H725)</f>
        <v>19412.3</v>
      </c>
      <c r="I294" s="81">
        <v>19412.3</v>
      </c>
      <c r="J294" s="75">
        <f t="shared" si="8"/>
        <v>0</v>
      </c>
      <c r="K294" s="75">
        <f t="shared" si="9"/>
        <v>0</v>
      </c>
    </row>
    <row r="295" spans="1:11" ht="31.5">
      <c r="A295" s="76" t="s">
        <v>54</v>
      </c>
      <c r="B295" s="78" t="s">
        <v>143</v>
      </c>
      <c r="C295" s="78" t="s">
        <v>100</v>
      </c>
      <c r="D295" s="78" t="s">
        <v>17</v>
      </c>
      <c r="E295" s="78" t="s">
        <v>36</v>
      </c>
      <c r="F295" s="79">
        <v>3355.6</v>
      </c>
      <c r="G295" s="74">
        <f>SUM('[1]Ведомственная'!G726)</f>
        <v>3355.6</v>
      </c>
      <c r="H295" s="74">
        <f>SUM('[1]Ведомственная'!H726)</f>
        <v>3355.6</v>
      </c>
      <c r="I295" s="79">
        <v>3355.6</v>
      </c>
      <c r="J295" s="75">
        <f t="shared" si="8"/>
        <v>0</v>
      </c>
      <c r="K295" s="75">
        <f t="shared" si="9"/>
        <v>0</v>
      </c>
    </row>
    <row r="296" spans="1:11" ht="15.75">
      <c r="A296" s="92" t="s">
        <v>24</v>
      </c>
      <c r="B296" s="78" t="s">
        <v>143</v>
      </c>
      <c r="C296" s="78" t="s">
        <v>105</v>
      </c>
      <c r="D296" s="78" t="s">
        <v>17</v>
      </c>
      <c r="E296" s="78" t="s">
        <v>36</v>
      </c>
      <c r="F296" s="81">
        <v>403.6</v>
      </c>
      <c r="G296" s="74">
        <f>SUM('[1]Ведомственная'!G727)</f>
        <v>403.6</v>
      </c>
      <c r="H296" s="74">
        <f>SUM('[1]Ведомственная'!H727)</f>
        <v>403.6</v>
      </c>
      <c r="I296" s="81">
        <v>403.6</v>
      </c>
      <c r="J296" s="75">
        <f t="shared" si="8"/>
        <v>0</v>
      </c>
      <c r="K296" s="75">
        <f t="shared" si="9"/>
        <v>0</v>
      </c>
    </row>
    <row r="297" spans="1:11" ht="15.75">
      <c r="A297" s="76" t="s">
        <v>128</v>
      </c>
      <c r="B297" s="78" t="s">
        <v>129</v>
      </c>
      <c r="C297" s="78"/>
      <c r="D297" s="78"/>
      <c r="E297" s="78"/>
      <c r="F297" s="81">
        <f>F298</f>
        <v>61607.6</v>
      </c>
      <c r="G297" s="74"/>
      <c r="H297" s="74"/>
      <c r="I297" s="81">
        <f>I298</f>
        <v>61607.6</v>
      </c>
      <c r="J297" s="75">
        <f t="shared" si="8"/>
        <v>61607.6</v>
      </c>
      <c r="K297" s="75">
        <f t="shared" si="9"/>
        <v>-61607.6</v>
      </c>
    </row>
    <row r="298" spans="1:11" ht="47.25">
      <c r="A298" s="94" t="s">
        <v>28</v>
      </c>
      <c r="B298" s="78" t="s">
        <v>130</v>
      </c>
      <c r="C298" s="78"/>
      <c r="D298" s="78"/>
      <c r="E298" s="78"/>
      <c r="F298" s="81">
        <f>F299</f>
        <v>61607.6</v>
      </c>
      <c r="G298" s="74"/>
      <c r="H298" s="74"/>
      <c r="I298" s="81">
        <f>I299</f>
        <v>61607.6</v>
      </c>
      <c r="J298" s="75">
        <f t="shared" si="8"/>
        <v>61607.6</v>
      </c>
      <c r="K298" s="75">
        <f t="shared" si="9"/>
        <v>-61607.6</v>
      </c>
    </row>
    <row r="299" spans="1:11" ht="15.75">
      <c r="A299" s="94" t="s">
        <v>131</v>
      </c>
      <c r="B299" s="78" t="s">
        <v>132</v>
      </c>
      <c r="C299" s="78"/>
      <c r="D299" s="78"/>
      <c r="E299" s="78"/>
      <c r="F299" s="81">
        <f>F300</f>
        <v>61607.6</v>
      </c>
      <c r="G299" s="74"/>
      <c r="H299" s="74"/>
      <c r="I299" s="81">
        <f>I300</f>
        <v>61607.6</v>
      </c>
      <c r="J299" s="75">
        <f t="shared" si="8"/>
        <v>61607.6</v>
      </c>
      <c r="K299" s="75">
        <f t="shared" si="9"/>
        <v>-61607.6</v>
      </c>
    </row>
    <row r="300" spans="1:11" ht="31.5">
      <c r="A300" s="76" t="s">
        <v>133</v>
      </c>
      <c r="B300" s="78" t="s">
        <v>132</v>
      </c>
      <c r="C300" s="78" t="s">
        <v>134</v>
      </c>
      <c r="D300" s="78" t="s">
        <v>124</v>
      </c>
      <c r="E300" s="78" t="s">
        <v>56</v>
      </c>
      <c r="F300" s="81">
        <v>61607.6</v>
      </c>
      <c r="G300" s="74">
        <f>SUM('[1]Ведомственная'!G715)</f>
        <v>61607.6</v>
      </c>
      <c r="H300" s="74">
        <f>SUM('[1]Ведомственная'!H715)</f>
        <v>61607.6</v>
      </c>
      <c r="I300" s="81">
        <v>61607.6</v>
      </c>
      <c r="J300" s="75">
        <f t="shared" si="8"/>
        <v>0</v>
      </c>
      <c r="K300" s="75">
        <f t="shared" si="9"/>
        <v>0</v>
      </c>
    </row>
    <row r="301" spans="1:11" ht="31.5">
      <c r="A301" s="92" t="s">
        <v>145</v>
      </c>
      <c r="B301" s="78" t="s">
        <v>146</v>
      </c>
      <c r="C301" s="78"/>
      <c r="D301" s="78"/>
      <c r="E301" s="78"/>
      <c r="F301" s="81">
        <f>F302</f>
        <v>42055.49999999999</v>
      </c>
      <c r="G301" s="74"/>
      <c r="H301" s="74"/>
      <c r="I301" s="81">
        <f>I302</f>
        <v>42055.49999999999</v>
      </c>
      <c r="J301" s="75">
        <f t="shared" si="8"/>
        <v>42055.49999999999</v>
      </c>
      <c r="K301" s="75">
        <f t="shared" si="9"/>
        <v>-42055.49999999999</v>
      </c>
    </row>
    <row r="302" spans="1:11" ht="31.5">
      <c r="A302" s="92" t="s">
        <v>47</v>
      </c>
      <c r="B302" s="78" t="s">
        <v>147</v>
      </c>
      <c r="C302" s="78"/>
      <c r="D302" s="78"/>
      <c r="E302" s="78"/>
      <c r="F302" s="81">
        <f>F303</f>
        <v>42055.49999999999</v>
      </c>
      <c r="G302" s="74"/>
      <c r="H302" s="74"/>
      <c r="I302" s="81">
        <f>I303</f>
        <v>42055.49999999999</v>
      </c>
      <c r="J302" s="75">
        <f t="shared" si="8"/>
        <v>42055.49999999999</v>
      </c>
      <c r="K302" s="75">
        <f t="shared" si="9"/>
        <v>-42055.49999999999</v>
      </c>
    </row>
    <row r="303" spans="1:11" ht="15.75">
      <c r="A303" s="92" t="s">
        <v>148</v>
      </c>
      <c r="B303" s="78" t="s">
        <v>149</v>
      </c>
      <c r="C303" s="78"/>
      <c r="D303" s="78"/>
      <c r="E303" s="78"/>
      <c r="F303" s="81">
        <f>F304+F305+F306</f>
        <v>42055.49999999999</v>
      </c>
      <c r="G303" s="74"/>
      <c r="H303" s="74"/>
      <c r="I303" s="81">
        <f>I304+I305+I306</f>
        <v>42055.49999999999</v>
      </c>
      <c r="J303" s="75">
        <f t="shared" si="8"/>
        <v>42055.49999999999</v>
      </c>
      <c r="K303" s="75">
        <f t="shared" si="9"/>
        <v>-42055.49999999999</v>
      </c>
    </row>
    <row r="304" spans="1:11" ht="63">
      <c r="A304" s="92" t="s">
        <v>144</v>
      </c>
      <c r="B304" s="78" t="s">
        <v>149</v>
      </c>
      <c r="C304" s="78" t="s">
        <v>98</v>
      </c>
      <c r="D304" s="78" t="s">
        <v>17</v>
      </c>
      <c r="E304" s="78" t="s">
        <v>36</v>
      </c>
      <c r="F304" s="81">
        <v>35972.2</v>
      </c>
      <c r="G304" s="74">
        <f>SUM('[1]Ведомственная'!G731)</f>
        <v>35972.2</v>
      </c>
      <c r="H304" s="74">
        <f>SUM('[1]Ведомственная'!H731)</f>
        <v>35972.2</v>
      </c>
      <c r="I304" s="81">
        <v>35972.2</v>
      </c>
      <c r="J304" s="75">
        <f t="shared" si="8"/>
        <v>0</v>
      </c>
      <c r="K304" s="75">
        <f t="shared" si="9"/>
        <v>0</v>
      </c>
    </row>
    <row r="305" spans="1:11" ht="31.5">
      <c r="A305" s="76" t="s">
        <v>54</v>
      </c>
      <c r="B305" s="78" t="s">
        <v>149</v>
      </c>
      <c r="C305" s="78" t="s">
        <v>100</v>
      </c>
      <c r="D305" s="78" t="s">
        <v>17</v>
      </c>
      <c r="E305" s="78" t="s">
        <v>36</v>
      </c>
      <c r="F305" s="79">
        <v>5555.1</v>
      </c>
      <c r="G305" s="74">
        <f>SUM('[1]Ведомственная'!G732)</f>
        <v>5555.1</v>
      </c>
      <c r="H305" s="74">
        <f>SUM('[1]Ведомственная'!H732)</f>
        <v>5555.1</v>
      </c>
      <c r="I305" s="79">
        <v>5555.1</v>
      </c>
      <c r="J305" s="75">
        <f t="shared" si="8"/>
        <v>0</v>
      </c>
      <c r="K305" s="75">
        <f t="shared" si="9"/>
        <v>0</v>
      </c>
    </row>
    <row r="306" spans="1:11" ht="15.75">
      <c r="A306" s="92" t="s">
        <v>24</v>
      </c>
      <c r="B306" s="78" t="s">
        <v>149</v>
      </c>
      <c r="C306" s="78" t="s">
        <v>105</v>
      </c>
      <c r="D306" s="78" t="s">
        <v>17</v>
      </c>
      <c r="E306" s="78" t="s">
        <v>36</v>
      </c>
      <c r="F306" s="81">
        <v>528.2</v>
      </c>
      <c r="G306" s="74">
        <f>SUM('[1]Ведомственная'!G733)</f>
        <v>528.2</v>
      </c>
      <c r="H306" s="74">
        <f>SUM('[1]Ведомственная'!H733)</f>
        <v>528.2</v>
      </c>
      <c r="I306" s="81">
        <v>528.2</v>
      </c>
      <c r="J306" s="75">
        <f t="shared" si="8"/>
        <v>0</v>
      </c>
      <c r="K306" s="75">
        <f t="shared" si="9"/>
        <v>0</v>
      </c>
    </row>
    <row r="307" spans="1:11" ht="31.5">
      <c r="A307" s="92" t="s">
        <v>150</v>
      </c>
      <c r="B307" s="78" t="s">
        <v>151</v>
      </c>
      <c r="C307" s="78"/>
      <c r="D307" s="78"/>
      <c r="E307" s="78"/>
      <c r="F307" s="81">
        <f>F308</f>
        <v>7857.7</v>
      </c>
      <c r="G307" s="74"/>
      <c r="H307" s="74"/>
      <c r="I307" s="81">
        <f>I308</f>
        <v>7857.7</v>
      </c>
      <c r="J307" s="75">
        <f t="shared" si="8"/>
        <v>7857.7</v>
      </c>
      <c r="K307" s="75">
        <f t="shared" si="9"/>
        <v>-7857.7</v>
      </c>
    </row>
    <row r="308" spans="1:11" ht="47.25">
      <c r="A308" s="94" t="s">
        <v>28</v>
      </c>
      <c r="B308" s="78" t="s">
        <v>152</v>
      </c>
      <c r="C308" s="78"/>
      <c r="D308" s="78"/>
      <c r="E308" s="78"/>
      <c r="F308" s="81">
        <f>F309</f>
        <v>7857.7</v>
      </c>
      <c r="G308" s="74"/>
      <c r="H308" s="74"/>
      <c r="I308" s="81">
        <f>I309</f>
        <v>7857.7</v>
      </c>
      <c r="J308" s="75">
        <f t="shared" si="8"/>
        <v>7857.7</v>
      </c>
      <c r="K308" s="75">
        <f t="shared" si="9"/>
        <v>-7857.7</v>
      </c>
    </row>
    <row r="309" spans="1:11" ht="15.75">
      <c r="A309" s="92" t="s">
        <v>153</v>
      </c>
      <c r="B309" s="78" t="s">
        <v>154</v>
      </c>
      <c r="C309" s="78"/>
      <c r="D309" s="78"/>
      <c r="E309" s="78"/>
      <c r="F309" s="81">
        <f>F310</f>
        <v>7857.7</v>
      </c>
      <c r="G309" s="74"/>
      <c r="H309" s="74"/>
      <c r="I309" s="81">
        <f>I310</f>
        <v>7857.7</v>
      </c>
      <c r="J309" s="75">
        <f t="shared" si="8"/>
        <v>7857.7</v>
      </c>
      <c r="K309" s="75">
        <f t="shared" si="9"/>
        <v>-7857.7</v>
      </c>
    </row>
    <row r="310" spans="1:11" ht="31.5">
      <c r="A310" s="92" t="s">
        <v>133</v>
      </c>
      <c r="B310" s="78" t="s">
        <v>154</v>
      </c>
      <c r="C310" s="78" t="s">
        <v>134</v>
      </c>
      <c r="D310" s="78" t="s">
        <v>17</v>
      </c>
      <c r="E310" s="78" t="s">
        <v>36</v>
      </c>
      <c r="F310" s="81">
        <v>7857.7</v>
      </c>
      <c r="G310" s="74">
        <f>SUM('[1]Ведомственная'!G737)</f>
        <v>7857.7</v>
      </c>
      <c r="H310" s="74">
        <f>SUM('[1]Ведомственная'!H737)</f>
        <v>7857.7</v>
      </c>
      <c r="I310" s="81">
        <v>7857.7</v>
      </c>
      <c r="J310" s="75">
        <f t="shared" si="8"/>
        <v>0</v>
      </c>
      <c r="K310" s="75">
        <f t="shared" si="9"/>
        <v>0</v>
      </c>
    </row>
    <row r="311" spans="1:11" ht="31.5">
      <c r="A311" s="92" t="s">
        <v>163</v>
      </c>
      <c r="B311" s="78" t="s">
        <v>164</v>
      </c>
      <c r="C311" s="78"/>
      <c r="D311" s="78"/>
      <c r="E311" s="78"/>
      <c r="F311" s="81">
        <f>F312</f>
        <v>1188.7</v>
      </c>
      <c r="G311" s="74"/>
      <c r="H311" s="74"/>
      <c r="I311" s="81">
        <f>I312</f>
        <v>1188.7</v>
      </c>
      <c r="J311" s="75">
        <f t="shared" si="8"/>
        <v>1188.7</v>
      </c>
      <c r="K311" s="75">
        <f t="shared" si="9"/>
        <v>-1188.7</v>
      </c>
    </row>
    <row r="312" spans="1:11" ht="15.75">
      <c r="A312" s="92" t="s">
        <v>165</v>
      </c>
      <c r="B312" s="78" t="s">
        <v>166</v>
      </c>
      <c r="C312" s="78"/>
      <c r="D312" s="78"/>
      <c r="E312" s="78"/>
      <c r="F312" s="81">
        <f>F313</f>
        <v>1188.7</v>
      </c>
      <c r="G312" s="74"/>
      <c r="H312" s="74"/>
      <c r="I312" s="81">
        <f>I313</f>
        <v>1188.7</v>
      </c>
      <c r="J312" s="75">
        <f t="shared" si="8"/>
        <v>1188.7</v>
      </c>
      <c r="K312" s="75">
        <f t="shared" si="9"/>
        <v>-1188.7</v>
      </c>
    </row>
    <row r="313" spans="1:11" ht="15.75">
      <c r="A313" s="76" t="s">
        <v>167</v>
      </c>
      <c r="B313" s="78" t="s">
        <v>168</v>
      </c>
      <c r="C313" s="78"/>
      <c r="D313" s="78"/>
      <c r="E313" s="78"/>
      <c r="F313" s="81">
        <f>F314</f>
        <v>1188.7</v>
      </c>
      <c r="G313" s="74"/>
      <c r="H313" s="74"/>
      <c r="I313" s="81">
        <f>I314</f>
        <v>1188.7</v>
      </c>
      <c r="J313" s="75">
        <f t="shared" si="8"/>
        <v>1188.7</v>
      </c>
      <c r="K313" s="75">
        <f t="shared" si="9"/>
        <v>-1188.7</v>
      </c>
    </row>
    <row r="314" spans="1:11" ht="31.5">
      <c r="A314" s="92" t="s">
        <v>133</v>
      </c>
      <c r="B314" s="78" t="s">
        <v>168</v>
      </c>
      <c r="C314" s="78" t="s">
        <v>134</v>
      </c>
      <c r="D314" s="78" t="s">
        <v>17</v>
      </c>
      <c r="E314" s="78" t="s">
        <v>15</v>
      </c>
      <c r="F314" s="81">
        <v>1188.7</v>
      </c>
      <c r="G314" s="74">
        <f>SUM('[1]Ведомственная'!G741)</f>
        <v>1188.7</v>
      </c>
      <c r="H314" s="74">
        <f>SUM('[1]Ведомственная'!H741)</f>
        <v>1188.7</v>
      </c>
      <c r="I314" s="81">
        <v>1188.7</v>
      </c>
      <c r="J314" s="75">
        <f t="shared" si="8"/>
        <v>0</v>
      </c>
      <c r="K314" s="75">
        <f t="shared" si="9"/>
        <v>0</v>
      </c>
    </row>
    <row r="315" spans="1:11" ht="15.75">
      <c r="A315" s="92" t="s">
        <v>169</v>
      </c>
      <c r="B315" s="78" t="s">
        <v>170</v>
      </c>
      <c r="C315" s="78"/>
      <c r="D315" s="78"/>
      <c r="E315" s="78"/>
      <c r="F315" s="81">
        <f>F316</f>
        <v>1296.8</v>
      </c>
      <c r="G315" s="74"/>
      <c r="H315" s="74"/>
      <c r="I315" s="81">
        <f>I316</f>
        <v>1296.8</v>
      </c>
      <c r="J315" s="75">
        <f t="shared" si="8"/>
        <v>1296.8</v>
      </c>
      <c r="K315" s="75">
        <f t="shared" si="9"/>
        <v>-1296.8</v>
      </c>
    </row>
    <row r="316" spans="1:11" ht="31.5">
      <c r="A316" s="92" t="s">
        <v>47</v>
      </c>
      <c r="B316" s="78" t="s">
        <v>171</v>
      </c>
      <c r="C316" s="78"/>
      <c r="D316" s="78"/>
      <c r="E316" s="78"/>
      <c r="F316" s="81">
        <f>F317</f>
        <v>1296.8</v>
      </c>
      <c r="G316" s="74"/>
      <c r="H316" s="74"/>
      <c r="I316" s="81">
        <f>I317</f>
        <v>1296.8</v>
      </c>
      <c r="J316" s="75">
        <f t="shared" si="8"/>
        <v>1296.8</v>
      </c>
      <c r="K316" s="75">
        <f t="shared" si="9"/>
        <v>-1296.8</v>
      </c>
    </row>
    <row r="317" spans="1:11" ht="15.75">
      <c r="A317" s="76" t="s">
        <v>167</v>
      </c>
      <c r="B317" s="78" t="s">
        <v>172</v>
      </c>
      <c r="C317" s="78"/>
      <c r="D317" s="78"/>
      <c r="E317" s="78"/>
      <c r="F317" s="81">
        <f>F318+F319</f>
        <v>1296.8</v>
      </c>
      <c r="G317" s="74"/>
      <c r="H317" s="74"/>
      <c r="I317" s="81">
        <f>I318+I319</f>
        <v>1296.8</v>
      </c>
      <c r="J317" s="75">
        <f t="shared" si="8"/>
        <v>1296.8</v>
      </c>
      <c r="K317" s="75">
        <f t="shared" si="9"/>
        <v>-1296.8</v>
      </c>
    </row>
    <row r="318" spans="1:11" ht="63">
      <c r="A318" s="92" t="s">
        <v>144</v>
      </c>
      <c r="B318" s="78" t="s">
        <v>172</v>
      </c>
      <c r="C318" s="78" t="s">
        <v>98</v>
      </c>
      <c r="D318" s="78" t="s">
        <v>17</v>
      </c>
      <c r="E318" s="78" t="s">
        <v>15</v>
      </c>
      <c r="F318" s="81">
        <v>916.8</v>
      </c>
      <c r="G318" s="74">
        <f>SUM('[1]Ведомственная'!G747)</f>
        <v>916.8</v>
      </c>
      <c r="H318" s="74">
        <f>SUM('[1]Ведомственная'!H747)</f>
        <v>916.8</v>
      </c>
      <c r="I318" s="81">
        <v>916.8</v>
      </c>
      <c r="J318" s="75">
        <f t="shared" si="8"/>
        <v>0</v>
      </c>
      <c r="K318" s="75">
        <f t="shared" si="9"/>
        <v>0</v>
      </c>
    </row>
    <row r="319" spans="1:11" ht="31.5">
      <c r="A319" s="76" t="s">
        <v>54</v>
      </c>
      <c r="B319" s="78" t="s">
        <v>172</v>
      </c>
      <c r="C319" s="78" t="s">
        <v>100</v>
      </c>
      <c r="D319" s="78" t="s">
        <v>17</v>
      </c>
      <c r="E319" s="78" t="s">
        <v>15</v>
      </c>
      <c r="F319" s="81">
        <v>380</v>
      </c>
      <c r="G319" s="74">
        <f>SUM('[1]Ведомственная'!G748)</f>
        <v>380</v>
      </c>
      <c r="H319" s="74">
        <f>SUM('[1]Ведомственная'!H748)</f>
        <v>380</v>
      </c>
      <c r="I319" s="81">
        <v>380</v>
      </c>
      <c r="J319" s="75">
        <f t="shared" si="8"/>
        <v>0</v>
      </c>
      <c r="K319" s="75">
        <f t="shared" si="9"/>
        <v>0</v>
      </c>
    </row>
    <row r="320" spans="1:11" ht="31.5">
      <c r="A320" s="92" t="s">
        <v>173</v>
      </c>
      <c r="B320" s="78" t="s">
        <v>174</v>
      </c>
      <c r="C320" s="78"/>
      <c r="D320" s="78"/>
      <c r="E320" s="78"/>
      <c r="F320" s="81">
        <f>F321+F324+F327</f>
        <v>2478.6</v>
      </c>
      <c r="G320" s="74"/>
      <c r="H320" s="74"/>
      <c r="I320" s="81">
        <f>I321+I324+I327</f>
        <v>2478.6</v>
      </c>
      <c r="J320" s="75">
        <f t="shared" si="8"/>
        <v>2478.6</v>
      </c>
      <c r="K320" s="75">
        <f t="shared" si="9"/>
        <v>-2478.6</v>
      </c>
    </row>
    <row r="321" spans="1:11" ht="15.75">
      <c r="A321" s="92" t="s">
        <v>165</v>
      </c>
      <c r="B321" s="78" t="s">
        <v>175</v>
      </c>
      <c r="C321" s="78"/>
      <c r="D321" s="78"/>
      <c r="E321" s="78"/>
      <c r="F321" s="81">
        <f>F322</f>
        <v>438.6</v>
      </c>
      <c r="G321" s="74"/>
      <c r="H321" s="74"/>
      <c r="I321" s="81">
        <f>I322</f>
        <v>438.6</v>
      </c>
      <c r="J321" s="75">
        <f t="shared" si="8"/>
        <v>438.6</v>
      </c>
      <c r="K321" s="75">
        <f t="shared" si="9"/>
        <v>-438.6</v>
      </c>
    </row>
    <row r="322" spans="1:11" ht="15.75">
      <c r="A322" s="76" t="s">
        <v>167</v>
      </c>
      <c r="B322" s="78" t="s">
        <v>176</v>
      </c>
      <c r="C322" s="78"/>
      <c r="D322" s="78"/>
      <c r="E322" s="78"/>
      <c r="F322" s="81">
        <f>F323</f>
        <v>438.6</v>
      </c>
      <c r="G322" s="74"/>
      <c r="H322" s="74"/>
      <c r="I322" s="81">
        <f>I323</f>
        <v>438.6</v>
      </c>
      <c r="J322" s="75">
        <f t="shared" si="8"/>
        <v>438.6</v>
      </c>
      <c r="K322" s="75">
        <f t="shared" si="9"/>
        <v>-438.6</v>
      </c>
    </row>
    <row r="323" spans="1:11" ht="31.5">
      <c r="A323" s="92" t="s">
        <v>133</v>
      </c>
      <c r="B323" s="78" t="s">
        <v>176</v>
      </c>
      <c r="C323" s="78" t="s">
        <v>134</v>
      </c>
      <c r="D323" s="78" t="s">
        <v>17</v>
      </c>
      <c r="E323" s="78" t="s">
        <v>15</v>
      </c>
      <c r="F323" s="81">
        <v>438.6</v>
      </c>
      <c r="G323" s="74">
        <f>SUM('[1]Ведомственная'!G752)</f>
        <v>438.6</v>
      </c>
      <c r="H323" s="74">
        <f>SUM('[1]Ведомственная'!H752)</f>
        <v>438.6</v>
      </c>
      <c r="I323" s="81">
        <v>438.6</v>
      </c>
      <c r="J323" s="75">
        <f t="shared" si="8"/>
        <v>0</v>
      </c>
      <c r="K323" s="75">
        <f t="shared" si="9"/>
        <v>0</v>
      </c>
    </row>
    <row r="324" spans="1:11" ht="31.5">
      <c r="A324" s="92" t="s">
        <v>177</v>
      </c>
      <c r="B324" s="78" t="s">
        <v>178</v>
      </c>
      <c r="C324" s="78"/>
      <c r="D324" s="78"/>
      <c r="E324" s="78"/>
      <c r="F324" s="81">
        <f>F325</f>
        <v>824.4</v>
      </c>
      <c r="G324" s="74"/>
      <c r="H324" s="74"/>
      <c r="I324" s="81">
        <f>I325</f>
        <v>824.4</v>
      </c>
      <c r="J324" s="75">
        <f t="shared" si="8"/>
        <v>824.4</v>
      </c>
      <c r="K324" s="75">
        <f t="shared" si="9"/>
        <v>-824.4</v>
      </c>
    </row>
    <row r="325" spans="1:11" ht="15.75">
      <c r="A325" s="76" t="s">
        <v>167</v>
      </c>
      <c r="B325" s="78" t="s">
        <v>179</v>
      </c>
      <c r="C325" s="78"/>
      <c r="D325" s="78"/>
      <c r="E325" s="78"/>
      <c r="F325" s="81">
        <f>F326</f>
        <v>824.4</v>
      </c>
      <c r="G325" s="74"/>
      <c r="H325" s="74"/>
      <c r="I325" s="81">
        <f>I326</f>
        <v>824.4</v>
      </c>
      <c r="J325" s="75">
        <f t="shared" si="8"/>
        <v>824.4</v>
      </c>
      <c r="K325" s="75">
        <f t="shared" si="9"/>
        <v>-824.4</v>
      </c>
    </row>
    <row r="326" spans="1:11" ht="31.5">
      <c r="A326" s="92" t="s">
        <v>133</v>
      </c>
      <c r="B326" s="78" t="s">
        <v>176</v>
      </c>
      <c r="C326" s="78" t="s">
        <v>134</v>
      </c>
      <c r="D326" s="78" t="s">
        <v>17</v>
      </c>
      <c r="E326" s="78" t="s">
        <v>15</v>
      </c>
      <c r="F326" s="81">
        <v>824.4</v>
      </c>
      <c r="G326" s="74">
        <f>SUM('[1]Ведомственная'!G755)</f>
        <v>824.4</v>
      </c>
      <c r="H326" s="74">
        <f>SUM('[1]Ведомственная'!H755)</f>
        <v>824.4</v>
      </c>
      <c r="I326" s="81">
        <v>824.4</v>
      </c>
      <c r="J326" s="75">
        <f t="shared" si="8"/>
        <v>0</v>
      </c>
      <c r="K326" s="75">
        <f t="shared" si="9"/>
        <v>0</v>
      </c>
    </row>
    <row r="327" spans="1:11" ht="31.5">
      <c r="A327" s="92" t="s">
        <v>47</v>
      </c>
      <c r="B327" s="78" t="s">
        <v>180</v>
      </c>
      <c r="C327" s="78"/>
      <c r="D327" s="78"/>
      <c r="E327" s="78"/>
      <c r="F327" s="81">
        <f>F328</f>
        <v>1215.6</v>
      </c>
      <c r="G327" s="74"/>
      <c r="H327" s="74"/>
      <c r="I327" s="81">
        <f>I328</f>
        <v>1215.6</v>
      </c>
      <c r="J327" s="75">
        <f t="shared" si="8"/>
        <v>1215.6</v>
      </c>
      <c r="K327" s="75">
        <f t="shared" si="9"/>
        <v>-1215.6</v>
      </c>
    </row>
    <row r="328" spans="1:11" ht="15.75">
      <c r="A328" s="76" t="s">
        <v>167</v>
      </c>
      <c r="B328" s="78" t="s">
        <v>181</v>
      </c>
      <c r="C328" s="78"/>
      <c r="D328" s="78"/>
      <c r="E328" s="78"/>
      <c r="F328" s="81">
        <f>F329</f>
        <v>1215.6</v>
      </c>
      <c r="G328" s="74"/>
      <c r="H328" s="74"/>
      <c r="I328" s="81">
        <f>I329</f>
        <v>1215.6</v>
      </c>
      <c r="J328" s="75">
        <f t="shared" si="8"/>
        <v>1215.6</v>
      </c>
      <c r="K328" s="75">
        <f t="shared" si="9"/>
        <v>-1215.6</v>
      </c>
    </row>
    <row r="329" spans="1:11" ht="31.5">
      <c r="A329" s="76" t="s">
        <v>54</v>
      </c>
      <c r="B329" s="78" t="s">
        <v>181</v>
      </c>
      <c r="C329" s="78" t="s">
        <v>100</v>
      </c>
      <c r="D329" s="78" t="s">
        <v>17</v>
      </c>
      <c r="E329" s="78" t="s">
        <v>15</v>
      </c>
      <c r="F329" s="81">
        <v>1215.6</v>
      </c>
      <c r="G329" s="74">
        <f>SUM('[1]Ведомственная'!G758)</f>
        <v>1215.6</v>
      </c>
      <c r="H329" s="74">
        <f>SUM('[1]Ведомственная'!H758)</f>
        <v>1215.6</v>
      </c>
      <c r="I329" s="81">
        <v>1215.6</v>
      </c>
      <c r="J329" s="75">
        <f t="shared" si="8"/>
        <v>0</v>
      </c>
      <c r="K329" s="75">
        <f t="shared" si="9"/>
        <v>0</v>
      </c>
    </row>
    <row r="330" spans="1:11" ht="31.5">
      <c r="A330" s="95" t="s">
        <v>158</v>
      </c>
      <c r="B330" s="78" t="s">
        <v>159</v>
      </c>
      <c r="C330" s="78"/>
      <c r="D330" s="78"/>
      <c r="E330" s="78"/>
      <c r="F330" s="81">
        <f>F331</f>
        <v>7491.900000000001</v>
      </c>
      <c r="G330" s="74"/>
      <c r="H330" s="74"/>
      <c r="I330" s="81">
        <f>I331</f>
        <v>7491.900000000001</v>
      </c>
      <c r="J330" s="75">
        <f t="shared" si="8"/>
        <v>7491.900000000001</v>
      </c>
      <c r="K330" s="75">
        <f t="shared" si="9"/>
        <v>-7491.900000000001</v>
      </c>
    </row>
    <row r="331" spans="1:11" ht="31.5">
      <c r="A331" s="92" t="s">
        <v>47</v>
      </c>
      <c r="B331" s="78" t="s">
        <v>160</v>
      </c>
      <c r="C331" s="78"/>
      <c r="D331" s="78"/>
      <c r="E331" s="78"/>
      <c r="F331" s="81">
        <f>F332</f>
        <v>7491.900000000001</v>
      </c>
      <c r="G331" s="74"/>
      <c r="H331" s="74"/>
      <c r="I331" s="81">
        <f>I332</f>
        <v>7491.900000000001</v>
      </c>
      <c r="J331" s="75">
        <f t="shared" si="8"/>
        <v>7491.900000000001</v>
      </c>
      <c r="K331" s="75">
        <f t="shared" si="9"/>
        <v>-7491.900000000001</v>
      </c>
    </row>
    <row r="332" spans="1:11" ht="15.75">
      <c r="A332" s="95" t="s">
        <v>161</v>
      </c>
      <c r="B332" s="78" t="s">
        <v>162</v>
      </c>
      <c r="C332" s="78"/>
      <c r="D332" s="78"/>
      <c r="E332" s="78"/>
      <c r="F332" s="81">
        <f>F333+F334+F335</f>
        <v>7491.900000000001</v>
      </c>
      <c r="G332" s="74"/>
      <c r="H332" s="74"/>
      <c r="I332" s="81">
        <f>I333+I334+I335</f>
        <v>7491.900000000001</v>
      </c>
      <c r="J332" s="75">
        <f t="shared" si="8"/>
        <v>7491.900000000001</v>
      </c>
      <c r="K332" s="75">
        <f t="shared" si="9"/>
        <v>-7491.900000000001</v>
      </c>
    </row>
    <row r="333" spans="1:11" ht="63">
      <c r="A333" s="92" t="s">
        <v>144</v>
      </c>
      <c r="B333" s="78" t="s">
        <v>162</v>
      </c>
      <c r="C333" s="78" t="s">
        <v>98</v>
      </c>
      <c r="D333" s="78" t="s">
        <v>17</v>
      </c>
      <c r="E333" s="78" t="s">
        <v>15</v>
      </c>
      <c r="F333" s="81">
        <v>6861.3</v>
      </c>
      <c r="G333" s="74">
        <f>SUM('[1]Ведомственная'!G762)</f>
        <v>6861.3</v>
      </c>
      <c r="H333" s="74">
        <f>SUM('[1]Ведомственная'!H762)</f>
        <v>6861.3</v>
      </c>
      <c r="I333" s="81">
        <v>6861.3</v>
      </c>
      <c r="J333" s="75">
        <f t="shared" si="8"/>
        <v>0</v>
      </c>
      <c r="K333" s="75">
        <f t="shared" si="9"/>
        <v>0</v>
      </c>
    </row>
    <row r="334" spans="1:11" ht="31.5">
      <c r="A334" s="76" t="s">
        <v>54</v>
      </c>
      <c r="B334" s="78" t="s">
        <v>162</v>
      </c>
      <c r="C334" s="78" t="s">
        <v>100</v>
      </c>
      <c r="D334" s="78" t="s">
        <v>17</v>
      </c>
      <c r="E334" s="78" t="s">
        <v>15</v>
      </c>
      <c r="F334" s="81">
        <v>626.5</v>
      </c>
      <c r="G334" s="74">
        <f>SUM('[1]Ведомственная'!G763)</f>
        <v>626.5</v>
      </c>
      <c r="H334" s="74">
        <f>SUM('[1]Ведомственная'!H763)</f>
        <v>626.5</v>
      </c>
      <c r="I334" s="81">
        <v>626.5</v>
      </c>
      <c r="J334" s="75">
        <f t="shared" si="8"/>
        <v>0</v>
      </c>
      <c r="K334" s="75">
        <f t="shared" si="9"/>
        <v>0</v>
      </c>
    </row>
    <row r="335" spans="1:11" ht="15.75">
      <c r="A335" s="92" t="s">
        <v>24</v>
      </c>
      <c r="B335" s="78" t="s">
        <v>162</v>
      </c>
      <c r="C335" s="78" t="s">
        <v>105</v>
      </c>
      <c r="D335" s="78" t="s">
        <v>17</v>
      </c>
      <c r="E335" s="78" t="s">
        <v>15</v>
      </c>
      <c r="F335" s="81">
        <v>4.1</v>
      </c>
      <c r="G335" s="74">
        <f>SUM('[1]Ведомственная'!G764)</f>
        <v>4.1</v>
      </c>
      <c r="H335" s="74">
        <f>SUM('[1]Ведомственная'!H764)</f>
        <v>4.1</v>
      </c>
      <c r="I335" s="81">
        <v>4.1</v>
      </c>
      <c r="J335" s="75">
        <f t="shared" si="8"/>
        <v>0</v>
      </c>
      <c r="K335" s="75">
        <f t="shared" si="9"/>
        <v>0</v>
      </c>
    </row>
    <row r="336" spans="1:11" ht="31.5">
      <c r="A336" s="76" t="s">
        <v>433</v>
      </c>
      <c r="B336" s="96" t="s">
        <v>434</v>
      </c>
      <c r="C336" s="78"/>
      <c r="D336" s="78"/>
      <c r="E336" s="78"/>
      <c r="F336" s="81">
        <f>SUM(F337+F373+F381+F397+F410+F421+F429)</f>
        <v>580525</v>
      </c>
      <c r="G336" s="74"/>
      <c r="H336" s="74"/>
      <c r="I336" s="81">
        <f>SUM(I337+I373+I381+I397+I410+I421+I429)</f>
        <v>580525</v>
      </c>
      <c r="J336" s="75">
        <f t="shared" si="8"/>
        <v>580525</v>
      </c>
      <c r="K336" s="75">
        <f t="shared" si="9"/>
        <v>-580525</v>
      </c>
    </row>
    <row r="337" spans="1:11" ht="15.75">
      <c r="A337" s="94" t="s">
        <v>37</v>
      </c>
      <c r="B337" s="97" t="s">
        <v>435</v>
      </c>
      <c r="C337" s="78"/>
      <c r="D337" s="78"/>
      <c r="E337" s="78"/>
      <c r="F337" s="81">
        <f>SUM(F338+F343+F348+F357+F359+F361+F364+F366+F368+F371)+F340+F345+F353+F351+F355</f>
        <v>22722.7</v>
      </c>
      <c r="G337" s="74"/>
      <c r="H337" s="74"/>
      <c r="I337" s="81">
        <f>SUM(I338+I343+I348+I357+I359+I361+I364+I366+I368+I371)+I340+I345+I353+I351+I355</f>
        <v>22722.7</v>
      </c>
      <c r="J337" s="75">
        <f aca="true" t="shared" si="10" ref="J337:J402">SUM(F337-G337)</f>
        <v>22722.7</v>
      </c>
      <c r="K337" s="75">
        <f aca="true" t="shared" si="11" ref="K337:K402">SUM(H337-I337)</f>
        <v>-22722.7</v>
      </c>
    </row>
    <row r="338" spans="1:11" ht="15.75">
      <c r="A338" s="93" t="s">
        <v>485</v>
      </c>
      <c r="B338" s="78" t="s">
        <v>486</v>
      </c>
      <c r="C338" s="91"/>
      <c r="D338" s="91"/>
      <c r="E338" s="91"/>
      <c r="F338" s="79">
        <f>F339</f>
        <v>3043.8</v>
      </c>
      <c r="G338" s="74"/>
      <c r="H338" s="74"/>
      <c r="I338" s="79">
        <f>I339</f>
        <v>3043.8</v>
      </c>
      <c r="J338" s="75">
        <f t="shared" si="10"/>
        <v>3043.8</v>
      </c>
      <c r="K338" s="75">
        <f t="shared" si="11"/>
        <v>-3043.8</v>
      </c>
    </row>
    <row r="339" spans="1:11" ht="31.5">
      <c r="A339" s="92" t="s">
        <v>54</v>
      </c>
      <c r="B339" s="97" t="s">
        <v>486</v>
      </c>
      <c r="C339" s="91" t="s">
        <v>100</v>
      </c>
      <c r="D339" s="91" t="s">
        <v>124</v>
      </c>
      <c r="E339" s="91" t="s">
        <v>124</v>
      </c>
      <c r="F339" s="79">
        <v>3043.8</v>
      </c>
      <c r="G339" s="74">
        <f>SUM('[1]Ведомственная'!G653)</f>
        <v>3043.8</v>
      </c>
      <c r="H339" s="74">
        <f>SUM('[1]Ведомственная'!H653)</f>
        <v>3043.8</v>
      </c>
      <c r="I339" s="79">
        <v>3043.8</v>
      </c>
      <c r="J339" s="75">
        <f t="shared" si="10"/>
        <v>0</v>
      </c>
      <c r="K339" s="75">
        <f t="shared" si="11"/>
        <v>0</v>
      </c>
    </row>
    <row r="340" spans="1:11" ht="15.75">
      <c r="A340" s="76" t="s">
        <v>442</v>
      </c>
      <c r="B340" s="80" t="s">
        <v>608</v>
      </c>
      <c r="C340" s="78"/>
      <c r="D340" s="78"/>
      <c r="E340" s="78"/>
      <c r="F340" s="81">
        <f>F341+F342</f>
        <v>843</v>
      </c>
      <c r="G340" s="74"/>
      <c r="H340" s="74"/>
      <c r="I340" s="81">
        <f>I341+I342</f>
        <v>843</v>
      </c>
      <c r="J340" s="75">
        <f t="shared" si="10"/>
        <v>843</v>
      </c>
      <c r="K340" s="75">
        <f t="shared" si="11"/>
        <v>-843</v>
      </c>
    </row>
    <row r="341" spans="1:11" ht="31.5">
      <c r="A341" s="76" t="s">
        <v>54</v>
      </c>
      <c r="B341" s="80" t="s">
        <v>608</v>
      </c>
      <c r="C341" s="78" t="s">
        <v>100</v>
      </c>
      <c r="D341" s="78" t="s">
        <v>124</v>
      </c>
      <c r="E341" s="78" t="s">
        <v>36</v>
      </c>
      <c r="F341" s="81">
        <f>10+110</f>
        <v>120</v>
      </c>
      <c r="G341" s="74">
        <f>SUM('[1]Ведомственная'!G550)</f>
        <v>120</v>
      </c>
      <c r="H341" s="74">
        <f>SUM('[1]Ведомственная'!H550)</f>
        <v>120</v>
      </c>
      <c r="I341" s="81">
        <f>10+110</f>
        <v>120</v>
      </c>
      <c r="J341" s="75">
        <f t="shared" si="10"/>
        <v>0</v>
      </c>
      <c r="K341" s="75">
        <f t="shared" si="11"/>
        <v>0</v>
      </c>
    </row>
    <row r="342" spans="1:11" ht="31.5">
      <c r="A342" s="76" t="s">
        <v>74</v>
      </c>
      <c r="B342" s="80" t="s">
        <v>608</v>
      </c>
      <c r="C342" s="78" t="s">
        <v>134</v>
      </c>
      <c r="D342" s="78" t="s">
        <v>124</v>
      </c>
      <c r="E342" s="78" t="s">
        <v>36</v>
      </c>
      <c r="F342" s="81">
        <f>183+540</f>
        <v>723</v>
      </c>
      <c r="G342" s="74">
        <f>SUM('[1]Ведомственная'!G551)</f>
        <v>723</v>
      </c>
      <c r="H342" s="74">
        <f>SUM('[1]Ведомственная'!H551)</f>
        <v>723</v>
      </c>
      <c r="I342" s="81">
        <f>183+540</f>
        <v>723</v>
      </c>
      <c r="J342" s="75">
        <f t="shared" si="10"/>
        <v>0</v>
      </c>
      <c r="K342" s="75">
        <f t="shared" si="11"/>
        <v>0</v>
      </c>
    </row>
    <row r="343" spans="1:11" ht="31.5" hidden="1">
      <c r="A343" s="94" t="s">
        <v>436</v>
      </c>
      <c r="B343" s="96" t="s">
        <v>437</v>
      </c>
      <c r="C343" s="78"/>
      <c r="D343" s="78"/>
      <c r="E343" s="78"/>
      <c r="F343" s="81">
        <f>F344</f>
        <v>0</v>
      </c>
      <c r="G343" s="74"/>
      <c r="H343" s="74"/>
      <c r="I343" s="81">
        <f>I344</f>
        <v>0</v>
      </c>
      <c r="J343" s="75">
        <f t="shared" si="10"/>
        <v>0</v>
      </c>
      <c r="K343" s="75">
        <f t="shared" si="11"/>
        <v>0</v>
      </c>
    </row>
    <row r="344" spans="1:11" ht="15.75" hidden="1">
      <c r="A344" s="94" t="s">
        <v>44</v>
      </c>
      <c r="B344" s="96" t="s">
        <v>437</v>
      </c>
      <c r="C344" s="78" t="s">
        <v>108</v>
      </c>
      <c r="D344" s="78"/>
      <c r="E344" s="78"/>
      <c r="F344" s="81">
        <v>0</v>
      </c>
      <c r="G344" s="74">
        <f>SUM('[1]Ведомственная'!G553)</f>
        <v>0</v>
      </c>
      <c r="H344" s="74">
        <f>SUM('[1]Ведомственная'!H553)</f>
        <v>0</v>
      </c>
      <c r="I344" s="81">
        <v>0</v>
      </c>
      <c r="J344" s="75">
        <f t="shared" si="10"/>
        <v>0</v>
      </c>
      <c r="K344" s="75">
        <f t="shared" si="11"/>
        <v>0</v>
      </c>
    </row>
    <row r="345" spans="1:11" ht="15.75">
      <c r="A345" s="76" t="s">
        <v>466</v>
      </c>
      <c r="B345" s="80" t="s">
        <v>615</v>
      </c>
      <c r="C345" s="97"/>
      <c r="D345" s="78"/>
      <c r="E345" s="78"/>
      <c r="F345" s="81">
        <f>SUM(F346:F347)</f>
        <v>533.5</v>
      </c>
      <c r="G345" s="74"/>
      <c r="H345" s="74"/>
      <c r="I345" s="81">
        <f>SUM(I346:I347)</f>
        <v>533.5</v>
      </c>
      <c r="J345" s="75">
        <f t="shared" si="10"/>
        <v>533.5</v>
      </c>
      <c r="K345" s="75">
        <f t="shared" si="11"/>
        <v>-533.5</v>
      </c>
    </row>
    <row r="346" spans="1:11" ht="31.5">
      <c r="A346" s="76" t="s">
        <v>54</v>
      </c>
      <c r="B346" s="80" t="s">
        <v>615</v>
      </c>
      <c r="C346" s="97">
        <v>200</v>
      </c>
      <c r="D346" s="78" t="s">
        <v>124</v>
      </c>
      <c r="E346" s="78" t="s">
        <v>46</v>
      </c>
      <c r="F346" s="81">
        <f>191.5+30+207</f>
        <v>428.5</v>
      </c>
      <c r="G346" s="74">
        <f>SUM('[1]Ведомственная'!G591)</f>
        <v>428.5</v>
      </c>
      <c r="H346" s="74">
        <f>SUM('[1]Ведомственная'!H591)</f>
        <v>428.5</v>
      </c>
      <c r="I346" s="81">
        <f>191.5+30+207</f>
        <v>428.5</v>
      </c>
      <c r="J346" s="75">
        <f t="shared" si="10"/>
        <v>0</v>
      </c>
      <c r="K346" s="75">
        <f t="shared" si="11"/>
        <v>0</v>
      </c>
    </row>
    <row r="347" spans="1:11" ht="31.5">
      <c r="A347" s="76" t="s">
        <v>74</v>
      </c>
      <c r="B347" s="80" t="s">
        <v>615</v>
      </c>
      <c r="C347" s="97">
        <v>600</v>
      </c>
      <c r="D347" s="78" t="s">
        <v>124</v>
      </c>
      <c r="E347" s="78" t="s">
        <v>46</v>
      </c>
      <c r="F347" s="81">
        <f>35+70</f>
        <v>105</v>
      </c>
      <c r="G347" s="74">
        <f>SUM('[1]Ведомственная'!G592)</f>
        <v>105</v>
      </c>
      <c r="H347" s="74">
        <f>SUM('[1]Ведомственная'!H592)</f>
        <v>105</v>
      </c>
      <c r="I347" s="81">
        <f>35+70</f>
        <v>105</v>
      </c>
      <c r="J347" s="75">
        <f t="shared" si="10"/>
        <v>0</v>
      </c>
      <c r="K347" s="75">
        <f t="shared" si="11"/>
        <v>0</v>
      </c>
    </row>
    <row r="348" spans="1:11" ht="47.25" hidden="1">
      <c r="A348" s="94" t="s">
        <v>456</v>
      </c>
      <c r="B348" s="97" t="s">
        <v>457</v>
      </c>
      <c r="C348" s="97"/>
      <c r="D348" s="78"/>
      <c r="E348" s="78"/>
      <c r="F348" s="81">
        <f>F349+F350</f>
        <v>0</v>
      </c>
      <c r="G348" s="74"/>
      <c r="H348" s="74"/>
      <c r="I348" s="81">
        <f>I349+I350</f>
        <v>0</v>
      </c>
      <c r="J348" s="75">
        <f t="shared" si="10"/>
        <v>0</v>
      </c>
      <c r="K348" s="75">
        <f t="shared" si="11"/>
        <v>0</v>
      </c>
    </row>
    <row r="349" spans="1:11" ht="31.5" hidden="1">
      <c r="A349" s="92" t="s">
        <v>54</v>
      </c>
      <c r="B349" s="97" t="s">
        <v>457</v>
      </c>
      <c r="C349" s="97">
        <v>200</v>
      </c>
      <c r="D349" s="78"/>
      <c r="E349" s="78"/>
      <c r="F349" s="81">
        <v>0</v>
      </c>
      <c r="G349" s="74">
        <f>SUM('[1]Ведомственная'!G594)</f>
        <v>0</v>
      </c>
      <c r="H349" s="74">
        <f>SUM('[1]Ведомственная'!H594)</f>
        <v>0</v>
      </c>
      <c r="I349" s="81">
        <v>0</v>
      </c>
      <c r="J349" s="75">
        <f t="shared" si="10"/>
        <v>0</v>
      </c>
      <c r="K349" s="75">
        <f t="shared" si="11"/>
        <v>0</v>
      </c>
    </row>
    <row r="350" spans="1:11" ht="31.5" hidden="1">
      <c r="A350" s="92" t="s">
        <v>74</v>
      </c>
      <c r="B350" s="97" t="s">
        <v>457</v>
      </c>
      <c r="C350" s="97">
        <v>600</v>
      </c>
      <c r="D350" s="78"/>
      <c r="E350" s="78"/>
      <c r="F350" s="81">
        <v>0</v>
      </c>
      <c r="G350" s="74">
        <f>SUM('[1]Ведомственная'!G595)</f>
        <v>0</v>
      </c>
      <c r="H350" s="74">
        <f>SUM('[1]Ведомственная'!H595)</f>
        <v>0</v>
      </c>
      <c r="I350" s="81">
        <v>0</v>
      </c>
      <c r="J350" s="75">
        <f t="shared" si="10"/>
        <v>0</v>
      </c>
      <c r="K350" s="75">
        <f t="shared" si="11"/>
        <v>0</v>
      </c>
    </row>
    <row r="351" spans="1:11" ht="15.75">
      <c r="A351" s="76" t="s">
        <v>475</v>
      </c>
      <c r="B351" s="98" t="s">
        <v>617</v>
      </c>
      <c r="C351" s="78"/>
      <c r="D351" s="78"/>
      <c r="E351" s="78"/>
      <c r="F351" s="81">
        <f>F352</f>
        <v>10</v>
      </c>
      <c r="G351" s="74"/>
      <c r="H351" s="74"/>
      <c r="I351" s="81">
        <f>I352</f>
        <v>10</v>
      </c>
      <c r="J351" s="75">
        <f t="shared" si="10"/>
        <v>10</v>
      </c>
      <c r="K351" s="75">
        <f t="shared" si="11"/>
        <v>-10</v>
      </c>
    </row>
    <row r="352" spans="1:11" ht="31.5">
      <c r="A352" s="76" t="s">
        <v>74</v>
      </c>
      <c r="B352" s="98" t="s">
        <v>617</v>
      </c>
      <c r="C352" s="78" t="s">
        <v>134</v>
      </c>
      <c r="D352" s="78" t="s">
        <v>124</v>
      </c>
      <c r="E352" s="78" t="s">
        <v>56</v>
      </c>
      <c r="F352" s="81">
        <v>10</v>
      </c>
      <c r="G352" s="74">
        <f>SUM('[1]Ведомственная'!G636)</f>
        <v>10</v>
      </c>
      <c r="H352" s="74">
        <f>SUM('[1]Ведомственная'!H636)</f>
        <v>10</v>
      </c>
      <c r="I352" s="81">
        <v>10</v>
      </c>
      <c r="J352" s="75">
        <f t="shared" si="10"/>
        <v>0</v>
      </c>
      <c r="K352" s="75">
        <f t="shared" si="11"/>
        <v>0</v>
      </c>
    </row>
    <row r="353" spans="1:11" ht="15.75">
      <c r="A353" s="76" t="s">
        <v>473</v>
      </c>
      <c r="B353" s="80" t="s">
        <v>616</v>
      </c>
      <c r="C353" s="97"/>
      <c r="D353" s="78"/>
      <c r="E353" s="78"/>
      <c r="F353" s="81">
        <f>F354</f>
        <v>18</v>
      </c>
      <c r="G353" s="74"/>
      <c r="H353" s="74"/>
      <c r="I353" s="81">
        <f>I354</f>
        <v>18</v>
      </c>
      <c r="J353" s="75">
        <f t="shared" si="10"/>
        <v>18</v>
      </c>
      <c r="K353" s="75">
        <f t="shared" si="11"/>
        <v>-18</v>
      </c>
    </row>
    <row r="354" spans="1:11" ht="31.5">
      <c r="A354" s="76" t="s">
        <v>54</v>
      </c>
      <c r="B354" s="80" t="s">
        <v>616</v>
      </c>
      <c r="C354" s="97">
        <v>200</v>
      </c>
      <c r="D354" s="78" t="s">
        <v>124</v>
      </c>
      <c r="E354" s="78" t="s">
        <v>46</v>
      </c>
      <c r="F354" s="81">
        <v>18</v>
      </c>
      <c r="G354" s="74">
        <f>SUM('[1]Ведомственная'!G597)</f>
        <v>18</v>
      </c>
      <c r="H354" s="74">
        <f>SUM('[1]Ведомственная'!H597)</f>
        <v>18</v>
      </c>
      <c r="I354" s="81">
        <v>18</v>
      </c>
      <c r="J354" s="75">
        <f>SUM(F354-G354)</f>
        <v>0</v>
      </c>
      <c r="K354" s="75">
        <f>SUM(H354-I354)</f>
        <v>0</v>
      </c>
    </row>
    <row r="355" spans="1:11" ht="15.75">
      <c r="A355" s="76" t="s">
        <v>622</v>
      </c>
      <c r="B355" s="80" t="s">
        <v>638</v>
      </c>
      <c r="C355" s="78"/>
      <c r="D355" s="78"/>
      <c r="E355" s="78"/>
      <c r="F355" s="81">
        <f>F356</f>
        <v>10</v>
      </c>
      <c r="G355" s="74"/>
      <c r="H355" s="74"/>
      <c r="I355" s="81">
        <f>I356</f>
        <v>10</v>
      </c>
      <c r="J355" s="75">
        <f t="shared" si="10"/>
        <v>10</v>
      </c>
      <c r="K355" s="75">
        <f t="shared" si="11"/>
        <v>-10</v>
      </c>
    </row>
    <row r="356" spans="1:11" ht="31.5">
      <c r="A356" s="76" t="s">
        <v>54</v>
      </c>
      <c r="B356" s="80" t="s">
        <v>638</v>
      </c>
      <c r="C356" s="78" t="s">
        <v>100</v>
      </c>
      <c r="D356" s="78" t="s">
        <v>124</v>
      </c>
      <c r="E356" s="78" t="s">
        <v>193</v>
      </c>
      <c r="F356" s="81">
        <v>10</v>
      </c>
      <c r="G356" s="74">
        <f>SUM('[1]Ведомственная'!G676)</f>
        <v>10</v>
      </c>
      <c r="H356" s="74">
        <f>SUM('[1]Ведомственная'!H676)</f>
        <v>10</v>
      </c>
      <c r="I356" s="81">
        <v>10</v>
      </c>
      <c r="J356" s="75">
        <f t="shared" si="10"/>
        <v>0</v>
      </c>
      <c r="K356" s="75">
        <f t="shared" si="11"/>
        <v>0</v>
      </c>
    </row>
    <row r="357" spans="1:11" ht="110.25">
      <c r="A357" s="94" t="s">
        <v>438</v>
      </c>
      <c r="B357" s="97" t="s">
        <v>439</v>
      </c>
      <c r="C357" s="78"/>
      <c r="D357" s="78"/>
      <c r="E357" s="78"/>
      <c r="F357" s="81">
        <f>F358</f>
        <v>450</v>
      </c>
      <c r="G357" s="74"/>
      <c r="H357" s="74"/>
      <c r="I357" s="81">
        <f>I358</f>
        <v>450</v>
      </c>
      <c r="J357" s="75">
        <f t="shared" si="10"/>
        <v>450</v>
      </c>
      <c r="K357" s="75">
        <f t="shared" si="11"/>
        <v>-450</v>
      </c>
    </row>
    <row r="358" spans="1:11" ht="31.5">
      <c r="A358" s="92" t="s">
        <v>74</v>
      </c>
      <c r="B358" s="97" t="s">
        <v>439</v>
      </c>
      <c r="C358" s="78" t="s">
        <v>134</v>
      </c>
      <c r="D358" s="78" t="s">
        <v>124</v>
      </c>
      <c r="E358" s="78" t="s">
        <v>36</v>
      </c>
      <c r="F358" s="81">
        <v>450</v>
      </c>
      <c r="G358" s="74">
        <f>SUM('[1]Ведомственная'!G555)</f>
        <v>450</v>
      </c>
      <c r="H358" s="74">
        <f>SUM('[1]Ведомственная'!H555)</f>
        <v>450</v>
      </c>
      <c r="I358" s="81">
        <v>450</v>
      </c>
      <c r="J358" s="75">
        <f t="shared" si="10"/>
        <v>0</v>
      </c>
      <c r="K358" s="75">
        <f t="shared" si="11"/>
        <v>0</v>
      </c>
    </row>
    <row r="359" spans="1:11" ht="47.25">
      <c r="A359" s="94" t="s">
        <v>487</v>
      </c>
      <c r="B359" s="96" t="s">
        <v>489</v>
      </c>
      <c r="C359" s="91"/>
      <c r="D359" s="91"/>
      <c r="E359" s="91"/>
      <c r="F359" s="79">
        <f>F360</f>
        <v>2956.2</v>
      </c>
      <c r="G359" s="74"/>
      <c r="H359" s="74"/>
      <c r="I359" s="79">
        <f>I360</f>
        <v>2956.2</v>
      </c>
      <c r="J359" s="75">
        <f t="shared" si="10"/>
        <v>2956.2</v>
      </c>
      <c r="K359" s="75">
        <f t="shared" si="11"/>
        <v>-2956.2</v>
      </c>
    </row>
    <row r="360" spans="1:11" ht="31.5">
      <c r="A360" s="92" t="s">
        <v>54</v>
      </c>
      <c r="B360" s="96" t="s">
        <v>489</v>
      </c>
      <c r="C360" s="91" t="s">
        <v>100</v>
      </c>
      <c r="D360" s="91" t="s">
        <v>124</v>
      </c>
      <c r="E360" s="91" t="s">
        <v>124</v>
      </c>
      <c r="F360" s="79">
        <v>2956.2</v>
      </c>
      <c r="G360" s="74">
        <f>SUM('[1]Ведомственная'!G655)</f>
        <v>2956.2</v>
      </c>
      <c r="H360" s="74">
        <f>SUM('[1]Ведомственная'!H655)</f>
        <v>2956.2</v>
      </c>
      <c r="I360" s="79">
        <v>2956.2</v>
      </c>
      <c r="J360" s="75">
        <f t="shared" si="10"/>
        <v>0</v>
      </c>
      <c r="K360" s="75">
        <f t="shared" si="11"/>
        <v>0</v>
      </c>
    </row>
    <row r="361" spans="1:11" ht="78.75">
      <c r="A361" s="94" t="s">
        <v>458</v>
      </c>
      <c r="B361" s="97" t="s">
        <v>459</v>
      </c>
      <c r="C361" s="97"/>
      <c r="D361" s="78"/>
      <c r="E361" s="78"/>
      <c r="F361" s="81">
        <f>F362+F363</f>
        <v>11788.2</v>
      </c>
      <c r="G361" s="74"/>
      <c r="H361" s="74"/>
      <c r="I361" s="81">
        <f>I362+I363</f>
        <v>11788.2</v>
      </c>
      <c r="J361" s="75">
        <f t="shared" si="10"/>
        <v>11788.2</v>
      </c>
      <c r="K361" s="75">
        <f t="shared" si="11"/>
        <v>-11788.2</v>
      </c>
    </row>
    <row r="362" spans="1:11" ht="31.5">
      <c r="A362" s="92" t="s">
        <v>54</v>
      </c>
      <c r="B362" s="97" t="s">
        <v>459</v>
      </c>
      <c r="C362" s="97">
        <v>200</v>
      </c>
      <c r="D362" s="78" t="s">
        <v>124</v>
      </c>
      <c r="E362" s="78" t="s">
        <v>46</v>
      </c>
      <c r="F362" s="81">
        <v>6216</v>
      </c>
      <c r="G362" s="74">
        <f>SUM('[1]Ведомственная'!G599)</f>
        <v>6216</v>
      </c>
      <c r="H362" s="74">
        <f>SUM('[1]Ведомственная'!H599)</f>
        <v>6216</v>
      </c>
      <c r="I362" s="81">
        <v>6216</v>
      </c>
      <c r="J362" s="75">
        <f t="shared" si="10"/>
        <v>0</v>
      </c>
      <c r="K362" s="75">
        <f t="shared" si="11"/>
        <v>0</v>
      </c>
    </row>
    <row r="363" spans="1:11" ht="31.5">
      <c r="A363" s="92" t="s">
        <v>74</v>
      </c>
      <c r="B363" s="97" t="s">
        <v>459</v>
      </c>
      <c r="C363" s="97">
        <v>600</v>
      </c>
      <c r="D363" s="78" t="s">
        <v>124</v>
      </c>
      <c r="E363" s="78" t="s">
        <v>46</v>
      </c>
      <c r="F363" s="81">
        <f>1770.5+3801.7</f>
        <v>5572.2</v>
      </c>
      <c r="G363" s="74">
        <f>SUM('[1]Ведомственная'!G600)</f>
        <v>5572.2</v>
      </c>
      <c r="H363" s="74">
        <f>SUM('[1]Ведомственная'!H600)</f>
        <v>5572.2</v>
      </c>
      <c r="I363" s="81">
        <f>1770.5+3801.7</f>
        <v>5572.2</v>
      </c>
      <c r="J363" s="75">
        <f t="shared" si="10"/>
        <v>0</v>
      </c>
      <c r="K363" s="75">
        <f t="shared" si="11"/>
        <v>0</v>
      </c>
    </row>
    <row r="364" spans="1:11" ht="63">
      <c r="A364" s="94" t="s">
        <v>462</v>
      </c>
      <c r="B364" s="97" t="s">
        <v>463</v>
      </c>
      <c r="C364" s="97"/>
      <c r="D364" s="78"/>
      <c r="E364" s="78"/>
      <c r="F364" s="81">
        <f>F365</f>
        <v>20</v>
      </c>
      <c r="G364" s="74"/>
      <c r="H364" s="74"/>
      <c r="I364" s="81">
        <f>I365</f>
        <v>20</v>
      </c>
      <c r="J364" s="75">
        <f t="shared" si="10"/>
        <v>20</v>
      </c>
      <c r="K364" s="75">
        <f t="shared" si="11"/>
        <v>-20</v>
      </c>
    </row>
    <row r="365" spans="1:11" ht="31.5">
      <c r="A365" s="92" t="s">
        <v>54</v>
      </c>
      <c r="B365" s="97" t="s">
        <v>463</v>
      </c>
      <c r="C365" s="97">
        <v>200</v>
      </c>
      <c r="D365" s="78" t="s">
        <v>124</v>
      </c>
      <c r="E365" s="78" t="s">
        <v>46</v>
      </c>
      <c r="F365" s="81">
        <v>20</v>
      </c>
      <c r="G365" s="74">
        <f>SUM('[1]Ведомственная'!G678)</f>
        <v>20</v>
      </c>
      <c r="H365" s="74">
        <f>SUM('[1]Ведомственная'!H678)</f>
        <v>20</v>
      </c>
      <c r="I365" s="81">
        <v>20</v>
      </c>
      <c r="J365" s="75">
        <f t="shared" si="10"/>
        <v>0</v>
      </c>
      <c r="K365" s="75">
        <f t="shared" si="11"/>
        <v>0</v>
      </c>
    </row>
    <row r="366" spans="1:11" ht="126">
      <c r="A366" s="94" t="s">
        <v>504</v>
      </c>
      <c r="B366" s="96" t="s">
        <v>505</v>
      </c>
      <c r="C366" s="78"/>
      <c r="D366" s="78"/>
      <c r="E366" s="78"/>
      <c r="F366" s="81">
        <f>F367</f>
        <v>3000</v>
      </c>
      <c r="G366" s="74"/>
      <c r="H366" s="74"/>
      <c r="I366" s="81">
        <f>I367</f>
        <v>3000</v>
      </c>
      <c r="J366" s="75">
        <f t="shared" si="10"/>
        <v>3000</v>
      </c>
      <c r="K366" s="75">
        <f t="shared" si="11"/>
        <v>-3000</v>
      </c>
    </row>
    <row r="367" spans="1:11" ht="15.75">
      <c r="A367" s="94" t="s">
        <v>44</v>
      </c>
      <c r="B367" s="96" t="s">
        <v>505</v>
      </c>
      <c r="C367" s="78" t="s">
        <v>108</v>
      </c>
      <c r="D367" s="78" t="s">
        <v>33</v>
      </c>
      <c r="E367" s="78" t="s">
        <v>15</v>
      </c>
      <c r="F367" s="81">
        <v>3000</v>
      </c>
      <c r="G367" s="74">
        <f>SUM('[1]Ведомственная'!G707)</f>
        <v>3000</v>
      </c>
      <c r="H367" s="74">
        <f>SUM('[1]Ведомственная'!H707)</f>
        <v>3000</v>
      </c>
      <c r="I367" s="81">
        <v>3000</v>
      </c>
      <c r="J367" s="75">
        <f t="shared" si="10"/>
        <v>0</v>
      </c>
      <c r="K367" s="75">
        <f t="shared" si="11"/>
        <v>0</v>
      </c>
    </row>
    <row r="368" spans="1:11" ht="78.75">
      <c r="A368" s="94" t="s">
        <v>464</v>
      </c>
      <c r="B368" s="97" t="s">
        <v>465</v>
      </c>
      <c r="C368" s="97"/>
      <c r="D368" s="78"/>
      <c r="E368" s="78"/>
      <c r="F368" s="81">
        <f>F369+F370</f>
        <v>10</v>
      </c>
      <c r="G368" s="74"/>
      <c r="H368" s="74"/>
      <c r="I368" s="81">
        <f>I369+I370</f>
        <v>10</v>
      </c>
      <c r="J368" s="75">
        <f t="shared" si="10"/>
        <v>10</v>
      </c>
      <c r="K368" s="75">
        <f t="shared" si="11"/>
        <v>-10</v>
      </c>
    </row>
    <row r="369" spans="1:11" ht="31.5">
      <c r="A369" s="92" t="s">
        <v>54</v>
      </c>
      <c r="B369" s="97" t="s">
        <v>465</v>
      </c>
      <c r="C369" s="97">
        <v>200</v>
      </c>
      <c r="D369" s="78" t="s">
        <v>124</v>
      </c>
      <c r="E369" s="78" t="s">
        <v>46</v>
      </c>
      <c r="F369" s="81">
        <v>10</v>
      </c>
      <c r="G369" s="74">
        <f>SUM('[1]Ведомственная'!G604)</f>
        <v>10</v>
      </c>
      <c r="H369" s="74">
        <f>SUM('[1]Ведомственная'!H604)</f>
        <v>10</v>
      </c>
      <c r="I369" s="81">
        <v>10</v>
      </c>
      <c r="J369" s="75">
        <f t="shared" si="10"/>
        <v>0</v>
      </c>
      <c r="K369" s="75">
        <f t="shared" si="11"/>
        <v>0</v>
      </c>
    </row>
    <row r="370" spans="1:11" ht="31.5" hidden="1">
      <c r="A370" s="92" t="s">
        <v>74</v>
      </c>
      <c r="B370" s="97" t="s">
        <v>465</v>
      </c>
      <c r="C370" s="97">
        <v>600</v>
      </c>
      <c r="D370" s="78"/>
      <c r="E370" s="78"/>
      <c r="F370" s="81"/>
      <c r="G370" s="74">
        <f>SUM('[1]Ведомственная'!G605)</f>
        <v>0</v>
      </c>
      <c r="H370" s="74">
        <f>SUM('[1]Ведомственная'!H605)</f>
        <v>0</v>
      </c>
      <c r="I370" s="81"/>
      <c r="J370" s="75">
        <f t="shared" si="10"/>
        <v>0</v>
      </c>
      <c r="K370" s="75">
        <f t="shared" si="11"/>
        <v>0</v>
      </c>
    </row>
    <row r="371" spans="1:11" ht="47.25">
      <c r="A371" s="94" t="s">
        <v>460</v>
      </c>
      <c r="B371" s="97" t="s">
        <v>461</v>
      </c>
      <c r="C371" s="97"/>
      <c r="D371" s="78"/>
      <c r="E371" s="78"/>
      <c r="F371" s="81">
        <f>F372</f>
        <v>40</v>
      </c>
      <c r="G371" s="74"/>
      <c r="H371" s="74"/>
      <c r="I371" s="81">
        <f>I372</f>
        <v>40</v>
      </c>
      <c r="J371" s="75">
        <f t="shared" si="10"/>
        <v>40</v>
      </c>
      <c r="K371" s="75">
        <f t="shared" si="11"/>
        <v>-40</v>
      </c>
    </row>
    <row r="372" spans="1:11" ht="31.5">
      <c r="A372" s="92" t="s">
        <v>54</v>
      </c>
      <c r="B372" s="97" t="s">
        <v>461</v>
      </c>
      <c r="C372" s="97">
        <v>200</v>
      </c>
      <c r="D372" s="78" t="s">
        <v>124</v>
      </c>
      <c r="E372" s="78" t="s">
        <v>46</v>
      </c>
      <c r="F372" s="81">
        <v>40</v>
      </c>
      <c r="G372" s="74">
        <f>SUM('[1]Ведомственная'!G607)</f>
        <v>40</v>
      </c>
      <c r="H372" s="74">
        <f>SUM('[1]Ведомственная'!H607)</f>
        <v>40</v>
      </c>
      <c r="I372" s="81">
        <v>40</v>
      </c>
      <c r="J372" s="75">
        <f t="shared" si="10"/>
        <v>0</v>
      </c>
      <c r="K372" s="75">
        <f t="shared" si="11"/>
        <v>0</v>
      </c>
    </row>
    <row r="373" spans="1:11" ht="47.25">
      <c r="A373" s="37" t="s">
        <v>28</v>
      </c>
      <c r="B373" s="96" t="s">
        <v>440</v>
      </c>
      <c r="C373" s="78"/>
      <c r="D373" s="78"/>
      <c r="E373" s="78"/>
      <c r="F373" s="81">
        <f>F374</f>
        <v>353074.8</v>
      </c>
      <c r="G373" s="74"/>
      <c r="H373" s="74"/>
      <c r="I373" s="81">
        <f>I374</f>
        <v>353074.8</v>
      </c>
      <c r="J373" s="75">
        <f t="shared" si="10"/>
        <v>353074.8</v>
      </c>
      <c r="K373" s="75">
        <f t="shared" si="11"/>
        <v>-353074.8</v>
      </c>
    </row>
    <row r="374" spans="1:11" ht="15.75" hidden="1">
      <c r="A374" s="93" t="s">
        <v>167</v>
      </c>
      <c r="B374" s="99" t="s">
        <v>441</v>
      </c>
      <c r="C374" s="78"/>
      <c r="D374" s="78"/>
      <c r="E374" s="78"/>
      <c r="F374" s="81">
        <f>F375+F377+F379</f>
        <v>353074.8</v>
      </c>
      <c r="G374" s="74"/>
      <c r="H374" s="74"/>
      <c r="I374" s="81">
        <f>I375+I377+I379</f>
        <v>353074.8</v>
      </c>
      <c r="J374" s="75">
        <f t="shared" si="10"/>
        <v>353074.8</v>
      </c>
      <c r="K374" s="75">
        <f t="shared" si="11"/>
        <v>-353074.8</v>
      </c>
    </row>
    <row r="375" spans="1:11" ht="15.75">
      <c r="A375" s="94" t="s">
        <v>442</v>
      </c>
      <c r="B375" s="96" t="s">
        <v>443</v>
      </c>
      <c r="C375" s="78"/>
      <c r="D375" s="78"/>
      <c r="E375" s="78"/>
      <c r="F375" s="81">
        <f>F376</f>
        <v>185380.7</v>
      </c>
      <c r="G375" s="74"/>
      <c r="H375" s="74"/>
      <c r="I375" s="81">
        <f>I376</f>
        <v>185380.7</v>
      </c>
      <c r="J375" s="75">
        <f t="shared" si="10"/>
        <v>185380.7</v>
      </c>
      <c r="K375" s="75">
        <f t="shared" si="11"/>
        <v>-185380.7</v>
      </c>
    </row>
    <row r="376" spans="1:11" ht="31.5">
      <c r="A376" s="92" t="s">
        <v>74</v>
      </c>
      <c r="B376" s="96" t="s">
        <v>443</v>
      </c>
      <c r="C376" s="78" t="s">
        <v>134</v>
      </c>
      <c r="D376" s="78" t="s">
        <v>124</v>
      </c>
      <c r="E376" s="78" t="s">
        <v>36</v>
      </c>
      <c r="F376" s="81">
        <v>185380.7</v>
      </c>
      <c r="G376" s="74">
        <f>SUM('[1]Ведомственная'!G558)</f>
        <v>185380.7</v>
      </c>
      <c r="H376" s="74">
        <f>SUM('[1]Ведомственная'!H558)</f>
        <v>185380.7</v>
      </c>
      <c r="I376" s="81">
        <v>185380.7</v>
      </c>
      <c r="J376" s="75">
        <f t="shared" si="10"/>
        <v>0</v>
      </c>
      <c r="K376" s="75">
        <f t="shared" si="11"/>
        <v>0</v>
      </c>
    </row>
    <row r="377" spans="1:11" ht="15.75">
      <c r="A377" s="92" t="s">
        <v>466</v>
      </c>
      <c r="B377" s="97" t="s">
        <v>467</v>
      </c>
      <c r="C377" s="78"/>
      <c r="D377" s="78"/>
      <c r="E377" s="78"/>
      <c r="F377" s="81">
        <f>F378</f>
        <v>109639</v>
      </c>
      <c r="G377" s="74"/>
      <c r="H377" s="74"/>
      <c r="I377" s="81">
        <f>I378</f>
        <v>109639</v>
      </c>
      <c r="J377" s="75">
        <f t="shared" si="10"/>
        <v>109639</v>
      </c>
      <c r="K377" s="75">
        <f t="shared" si="11"/>
        <v>-109639</v>
      </c>
    </row>
    <row r="378" spans="1:11" ht="31.5">
      <c r="A378" s="92" t="s">
        <v>74</v>
      </c>
      <c r="B378" s="97" t="s">
        <v>467</v>
      </c>
      <c r="C378" s="78" t="s">
        <v>134</v>
      </c>
      <c r="D378" s="78" t="s">
        <v>124</v>
      </c>
      <c r="E378" s="78" t="s">
        <v>46</v>
      </c>
      <c r="F378" s="81">
        <v>109639</v>
      </c>
      <c r="G378" s="74">
        <f>SUM('[1]Ведомственная'!G610)</f>
        <v>109639</v>
      </c>
      <c r="H378" s="74">
        <f>SUM('[1]Ведомственная'!H610)</f>
        <v>109639</v>
      </c>
      <c r="I378" s="81">
        <v>109639</v>
      </c>
      <c r="J378" s="75">
        <f t="shared" si="10"/>
        <v>0</v>
      </c>
      <c r="K378" s="75">
        <f t="shared" si="11"/>
        <v>0</v>
      </c>
    </row>
    <row r="379" spans="1:11" ht="15.75">
      <c r="A379" s="92" t="s">
        <v>475</v>
      </c>
      <c r="B379" s="78" t="s">
        <v>476</v>
      </c>
      <c r="C379" s="78"/>
      <c r="D379" s="78"/>
      <c r="E379" s="78"/>
      <c r="F379" s="81">
        <f>F380</f>
        <v>58055.1</v>
      </c>
      <c r="G379" s="74"/>
      <c r="H379" s="74"/>
      <c r="I379" s="81">
        <f>I380</f>
        <v>58055.1</v>
      </c>
      <c r="J379" s="75">
        <f t="shared" si="10"/>
        <v>58055.1</v>
      </c>
      <c r="K379" s="75">
        <f t="shared" si="11"/>
        <v>-58055.1</v>
      </c>
    </row>
    <row r="380" spans="1:11" ht="31.5">
      <c r="A380" s="92" t="s">
        <v>74</v>
      </c>
      <c r="B380" s="78" t="s">
        <v>476</v>
      </c>
      <c r="C380" s="78" t="s">
        <v>134</v>
      </c>
      <c r="D380" s="78" t="s">
        <v>124</v>
      </c>
      <c r="E380" s="78" t="s">
        <v>56</v>
      </c>
      <c r="F380" s="81">
        <v>58055.1</v>
      </c>
      <c r="G380" s="74">
        <f>SUM('[1]Ведомственная'!G639)</f>
        <v>58055.1</v>
      </c>
      <c r="H380" s="74">
        <f>SUM('[1]Ведомственная'!H639)</f>
        <v>58055.1</v>
      </c>
      <c r="I380" s="81">
        <v>58055.1</v>
      </c>
      <c r="J380" s="75">
        <f t="shared" si="10"/>
        <v>0</v>
      </c>
      <c r="K380" s="75">
        <f t="shared" si="11"/>
        <v>0</v>
      </c>
    </row>
    <row r="381" spans="1:11" ht="15.75" hidden="1">
      <c r="A381" s="76" t="s">
        <v>165</v>
      </c>
      <c r="B381" s="96" t="s">
        <v>506</v>
      </c>
      <c r="C381" s="78"/>
      <c r="D381" s="78"/>
      <c r="E381" s="78"/>
      <c r="F381" s="81">
        <f>SUM(F383)+F390</f>
        <v>0</v>
      </c>
      <c r="G381" s="74"/>
      <c r="H381" s="74"/>
      <c r="I381" s="81">
        <f>SUM(I383)+I390</f>
        <v>0</v>
      </c>
      <c r="J381" s="75">
        <f t="shared" si="10"/>
        <v>0</v>
      </c>
      <c r="K381" s="75">
        <f t="shared" si="11"/>
        <v>0</v>
      </c>
    </row>
    <row r="382" spans="1:11" ht="15.75" hidden="1">
      <c r="A382" s="93" t="s">
        <v>167</v>
      </c>
      <c r="B382" s="96" t="s">
        <v>510</v>
      </c>
      <c r="C382" s="78"/>
      <c r="D382" s="78"/>
      <c r="E382" s="78"/>
      <c r="F382" s="81"/>
      <c r="G382" s="74"/>
      <c r="H382" s="74"/>
      <c r="I382" s="81"/>
      <c r="J382" s="75">
        <f t="shared" si="10"/>
        <v>0</v>
      </c>
      <c r="K382" s="75">
        <f t="shared" si="11"/>
        <v>0</v>
      </c>
    </row>
    <row r="383" spans="1:11" ht="15.75" hidden="1">
      <c r="A383" s="94" t="s">
        <v>442</v>
      </c>
      <c r="B383" s="96" t="s">
        <v>444</v>
      </c>
      <c r="C383" s="78"/>
      <c r="D383" s="78"/>
      <c r="E383" s="78"/>
      <c r="F383" s="81">
        <f>SUM(F384+F386+F388)</f>
        <v>0</v>
      </c>
      <c r="G383" s="74"/>
      <c r="H383" s="74"/>
      <c r="I383" s="81">
        <f>SUM(I384+I386+I388)</f>
        <v>0</v>
      </c>
      <c r="J383" s="75">
        <f t="shared" si="10"/>
        <v>0</v>
      </c>
      <c r="K383" s="75">
        <f t="shared" si="11"/>
        <v>0</v>
      </c>
    </row>
    <row r="384" spans="1:11" ht="31.5" hidden="1">
      <c r="A384" s="76" t="s">
        <v>445</v>
      </c>
      <c r="B384" s="96" t="s">
        <v>446</v>
      </c>
      <c r="C384" s="78"/>
      <c r="D384" s="78"/>
      <c r="E384" s="78"/>
      <c r="F384" s="81">
        <f>F385</f>
        <v>0</v>
      </c>
      <c r="G384" s="74"/>
      <c r="H384" s="74"/>
      <c r="I384" s="81">
        <f>I385</f>
        <v>0</v>
      </c>
      <c r="J384" s="75">
        <f t="shared" si="10"/>
        <v>0</v>
      </c>
      <c r="K384" s="75">
        <f t="shared" si="11"/>
        <v>0</v>
      </c>
    </row>
    <row r="385" spans="1:11" ht="31.5" hidden="1">
      <c r="A385" s="92" t="s">
        <v>74</v>
      </c>
      <c r="B385" s="96" t="s">
        <v>446</v>
      </c>
      <c r="C385" s="78" t="s">
        <v>134</v>
      </c>
      <c r="D385" s="78"/>
      <c r="E385" s="78"/>
      <c r="F385" s="81">
        <v>0</v>
      </c>
      <c r="G385" s="74">
        <f>SUM('[1]Ведомственная'!G562)</f>
        <v>0</v>
      </c>
      <c r="H385" s="74">
        <f>SUM('[1]Ведомственная'!H562)</f>
        <v>0</v>
      </c>
      <c r="I385" s="81">
        <v>0</v>
      </c>
      <c r="J385" s="75">
        <f t="shared" si="10"/>
        <v>0</v>
      </c>
      <c r="K385" s="75">
        <f t="shared" si="11"/>
        <v>0</v>
      </c>
    </row>
    <row r="386" spans="1:11" ht="31.5" hidden="1">
      <c r="A386" s="76" t="s">
        <v>447</v>
      </c>
      <c r="B386" s="96" t="s">
        <v>448</v>
      </c>
      <c r="C386" s="78"/>
      <c r="D386" s="78"/>
      <c r="E386" s="78"/>
      <c r="F386" s="81">
        <f>F387</f>
        <v>0</v>
      </c>
      <c r="G386" s="74"/>
      <c r="H386" s="74"/>
      <c r="I386" s="81">
        <f>I387</f>
        <v>0</v>
      </c>
      <c r="J386" s="75">
        <f t="shared" si="10"/>
        <v>0</v>
      </c>
      <c r="K386" s="75">
        <f t="shared" si="11"/>
        <v>0</v>
      </c>
    </row>
    <row r="387" spans="1:11" ht="31.5" hidden="1">
      <c r="A387" s="92" t="s">
        <v>74</v>
      </c>
      <c r="B387" s="96" t="s">
        <v>448</v>
      </c>
      <c r="C387" s="78" t="s">
        <v>134</v>
      </c>
      <c r="D387" s="78"/>
      <c r="E387" s="78"/>
      <c r="F387" s="81"/>
      <c r="G387" s="74">
        <f>SUM('[1]Ведомственная'!G564)</f>
        <v>0</v>
      </c>
      <c r="H387" s="74">
        <f>SUM('[1]Ведомственная'!H564)</f>
        <v>0</v>
      </c>
      <c r="I387" s="81"/>
      <c r="J387" s="75">
        <f t="shared" si="10"/>
        <v>0</v>
      </c>
      <c r="K387" s="75">
        <f t="shared" si="11"/>
        <v>0</v>
      </c>
    </row>
    <row r="388" spans="1:11" ht="31.5" hidden="1">
      <c r="A388" s="76" t="s">
        <v>449</v>
      </c>
      <c r="B388" s="96" t="s">
        <v>450</v>
      </c>
      <c r="C388" s="78"/>
      <c r="D388" s="78"/>
      <c r="E388" s="78"/>
      <c r="F388" s="81">
        <f>F389</f>
        <v>0</v>
      </c>
      <c r="G388" s="74"/>
      <c r="H388" s="74"/>
      <c r="I388" s="81">
        <f>I389</f>
        <v>0</v>
      </c>
      <c r="J388" s="75">
        <f t="shared" si="10"/>
        <v>0</v>
      </c>
      <c r="K388" s="75">
        <f t="shared" si="11"/>
        <v>0</v>
      </c>
    </row>
    <row r="389" spans="1:11" ht="31.5" hidden="1">
      <c r="A389" s="92" t="s">
        <v>74</v>
      </c>
      <c r="B389" s="96" t="s">
        <v>450</v>
      </c>
      <c r="C389" s="78" t="s">
        <v>134</v>
      </c>
      <c r="D389" s="78"/>
      <c r="E389" s="78"/>
      <c r="F389" s="81"/>
      <c r="G389" s="74">
        <f>SUM('[1]Ведомственная'!G566)</f>
        <v>0</v>
      </c>
      <c r="H389" s="74">
        <f>SUM('[1]Ведомственная'!H566)</f>
        <v>0</v>
      </c>
      <c r="I389" s="81"/>
      <c r="J389" s="75">
        <f t="shared" si="10"/>
        <v>0</v>
      </c>
      <c r="K389" s="75">
        <f t="shared" si="11"/>
        <v>0</v>
      </c>
    </row>
    <row r="390" spans="1:11" ht="15.75" hidden="1">
      <c r="A390" s="92" t="s">
        <v>466</v>
      </c>
      <c r="B390" s="96" t="s">
        <v>468</v>
      </c>
      <c r="C390" s="78"/>
      <c r="D390" s="78"/>
      <c r="E390" s="78"/>
      <c r="F390" s="81">
        <f>F392+F394+F396</f>
        <v>0</v>
      </c>
      <c r="G390" s="74"/>
      <c r="H390" s="74"/>
      <c r="I390" s="81">
        <f>I392+I394+I396</f>
        <v>0</v>
      </c>
      <c r="J390" s="75">
        <f t="shared" si="10"/>
        <v>0</v>
      </c>
      <c r="K390" s="75">
        <f t="shared" si="11"/>
        <v>0</v>
      </c>
    </row>
    <row r="391" spans="1:11" ht="31.5" hidden="1">
      <c r="A391" s="76" t="s">
        <v>445</v>
      </c>
      <c r="B391" s="96" t="s">
        <v>469</v>
      </c>
      <c r="C391" s="78"/>
      <c r="D391" s="78"/>
      <c r="E391" s="78"/>
      <c r="F391" s="81">
        <f>F392</f>
        <v>0</v>
      </c>
      <c r="G391" s="74"/>
      <c r="H391" s="74"/>
      <c r="I391" s="81">
        <f>I392</f>
        <v>0</v>
      </c>
      <c r="J391" s="75">
        <f t="shared" si="10"/>
        <v>0</v>
      </c>
      <c r="K391" s="75">
        <f t="shared" si="11"/>
        <v>0</v>
      </c>
    </row>
    <row r="392" spans="1:11" ht="31.5" hidden="1">
      <c r="A392" s="92" t="s">
        <v>74</v>
      </c>
      <c r="B392" s="96" t="s">
        <v>469</v>
      </c>
      <c r="C392" s="78" t="s">
        <v>134</v>
      </c>
      <c r="D392" s="78"/>
      <c r="E392" s="78"/>
      <c r="F392" s="81"/>
      <c r="G392" s="74">
        <f>SUM('[1]Ведомственная'!G614)</f>
        <v>0</v>
      </c>
      <c r="H392" s="74">
        <f>SUM('[1]Ведомственная'!H614)</f>
        <v>0</v>
      </c>
      <c r="I392" s="81"/>
      <c r="J392" s="75">
        <f t="shared" si="10"/>
        <v>0</v>
      </c>
      <c r="K392" s="75">
        <f t="shared" si="11"/>
        <v>0</v>
      </c>
    </row>
    <row r="393" spans="1:11" ht="31.5" hidden="1">
      <c r="A393" s="76" t="s">
        <v>447</v>
      </c>
      <c r="B393" s="96" t="s">
        <v>470</v>
      </c>
      <c r="C393" s="78"/>
      <c r="D393" s="78"/>
      <c r="E393" s="78"/>
      <c r="F393" s="81">
        <f>F394</f>
        <v>0</v>
      </c>
      <c r="G393" s="74"/>
      <c r="H393" s="74"/>
      <c r="I393" s="81">
        <f>I394</f>
        <v>0</v>
      </c>
      <c r="J393" s="75">
        <f t="shared" si="10"/>
        <v>0</v>
      </c>
      <c r="K393" s="75">
        <f t="shared" si="11"/>
        <v>0</v>
      </c>
    </row>
    <row r="394" spans="1:11" ht="31.5" hidden="1">
      <c r="A394" s="92" t="s">
        <v>74</v>
      </c>
      <c r="B394" s="96" t="s">
        <v>470</v>
      </c>
      <c r="C394" s="78" t="s">
        <v>134</v>
      </c>
      <c r="D394" s="78"/>
      <c r="E394" s="78"/>
      <c r="F394" s="81"/>
      <c r="G394" s="74">
        <f>SUM('[1]Ведомственная'!G616)</f>
        <v>0</v>
      </c>
      <c r="H394" s="74">
        <f>SUM('[1]Ведомственная'!H616)</f>
        <v>0</v>
      </c>
      <c r="I394" s="81"/>
      <c r="J394" s="75">
        <f t="shared" si="10"/>
        <v>0</v>
      </c>
      <c r="K394" s="75">
        <f t="shared" si="11"/>
        <v>0</v>
      </c>
    </row>
    <row r="395" spans="1:11" ht="31.5" hidden="1">
      <c r="A395" s="76" t="s">
        <v>449</v>
      </c>
      <c r="B395" s="96" t="s">
        <v>471</v>
      </c>
      <c r="C395" s="78"/>
      <c r="D395" s="78"/>
      <c r="E395" s="78"/>
      <c r="F395" s="81">
        <f>F396</f>
        <v>0</v>
      </c>
      <c r="G395" s="74"/>
      <c r="H395" s="74"/>
      <c r="I395" s="81">
        <f>I396</f>
        <v>0</v>
      </c>
      <c r="J395" s="75">
        <f t="shared" si="10"/>
        <v>0</v>
      </c>
      <c r="K395" s="75">
        <f t="shared" si="11"/>
        <v>0</v>
      </c>
    </row>
    <row r="396" spans="1:11" ht="31.5" hidden="1">
      <c r="A396" s="92" t="s">
        <v>74</v>
      </c>
      <c r="B396" s="96" t="s">
        <v>471</v>
      </c>
      <c r="C396" s="78" t="s">
        <v>134</v>
      </c>
      <c r="D396" s="78"/>
      <c r="E396" s="78"/>
      <c r="F396" s="81"/>
      <c r="G396" s="74">
        <f>SUM('[1]Ведомственная'!G618)</f>
        <v>0</v>
      </c>
      <c r="H396" s="74">
        <f>SUM('[1]Ведомственная'!H618)</f>
        <v>0</v>
      </c>
      <c r="I396" s="81"/>
      <c r="J396" s="75">
        <f t="shared" si="10"/>
        <v>0</v>
      </c>
      <c r="K396" s="75">
        <f t="shared" si="11"/>
        <v>0</v>
      </c>
    </row>
    <row r="397" spans="1:11" ht="31.5">
      <c r="A397" s="92" t="s">
        <v>47</v>
      </c>
      <c r="B397" s="96" t="s">
        <v>451</v>
      </c>
      <c r="C397" s="78"/>
      <c r="D397" s="78"/>
      <c r="E397" s="78"/>
      <c r="F397" s="81">
        <f>SUM(F398+F402+F406)</f>
        <v>153666.7</v>
      </c>
      <c r="G397" s="74"/>
      <c r="H397" s="74"/>
      <c r="I397" s="81">
        <f>SUM(I398+I402+I406)</f>
        <v>153666.7</v>
      </c>
      <c r="J397" s="75">
        <f t="shared" si="10"/>
        <v>153666.7</v>
      </c>
      <c r="K397" s="75">
        <f t="shared" si="11"/>
        <v>-153666.7</v>
      </c>
    </row>
    <row r="398" spans="1:11" ht="15.75">
      <c r="A398" s="94" t="s">
        <v>442</v>
      </c>
      <c r="B398" s="96" t="s">
        <v>452</v>
      </c>
      <c r="C398" s="78"/>
      <c r="D398" s="78"/>
      <c r="E398" s="78"/>
      <c r="F398" s="81">
        <f>F399+F400+F401</f>
        <v>42940.3</v>
      </c>
      <c r="G398" s="74"/>
      <c r="H398" s="74"/>
      <c r="I398" s="81">
        <f>I399+I400+I401</f>
        <v>42940.3</v>
      </c>
      <c r="J398" s="75">
        <f t="shared" si="10"/>
        <v>42940.3</v>
      </c>
      <c r="K398" s="75">
        <f t="shared" si="11"/>
        <v>-42940.3</v>
      </c>
    </row>
    <row r="399" spans="1:11" ht="63">
      <c r="A399" s="54" t="s">
        <v>53</v>
      </c>
      <c r="B399" s="96" t="s">
        <v>452</v>
      </c>
      <c r="C399" s="78" t="s">
        <v>98</v>
      </c>
      <c r="D399" s="78" t="s">
        <v>124</v>
      </c>
      <c r="E399" s="78" t="s">
        <v>36</v>
      </c>
      <c r="F399" s="81">
        <v>12926.9</v>
      </c>
      <c r="G399" s="74">
        <f>SUM('[1]Ведомственная'!G569)</f>
        <v>12926.9</v>
      </c>
      <c r="H399" s="74">
        <f>SUM('[1]Ведомственная'!H569)</f>
        <v>12926.9</v>
      </c>
      <c r="I399" s="81">
        <v>12926.9</v>
      </c>
      <c r="J399" s="75">
        <f t="shared" si="10"/>
        <v>0</v>
      </c>
      <c r="K399" s="75">
        <f t="shared" si="11"/>
        <v>0</v>
      </c>
    </row>
    <row r="400" spans="1:11" ht="31.5">
      <c r="A400" s="92" t="s">
        <v>54</v>
      </c>
      <c r="B400" s="96" t="s">
        <v>452</v>
      </c>
      <c r="C400" s="78" t="s">
        <v>100</v>
      </c>
      <c r="D400" s="78" t="s">
        <v>124</v>
      </c>
      <c r="E400" s="78" t="s">
        <v>36</v>
      </c>
      <c r="F400" s="81">
        <v>28422.4</v>
      </c>
      <c r="G400" s="74">
        <f>SUM('[1]Ведомственная'!G570)</f>
        <v>28422.4</v>
      </c>
      <c r="H400" s="74">
        <f>SUM('[1]Ведомственная'!H570)</f>
        <v>28422.4</v>
      </c>
      <c r="I400" s="81">
        <v>28422.4</v>
      </c>
      <c r="J400" s="75">
        <f t="shared" si="10"/>
        <v>0</v>
      </c>
      <c r="K400" s="75">
        <f t="shared" si="11"/>
        <v>0</v>
      </c>
    </row>
    <row r="401" spans="1:11" ht="15.75">
      <c r="A401" s="92" t="s">
        <v>24</v>
      </c>
      <c r="B401" s="96" t="s">
        <v>452</v>
      </c>
      <c r="C401" s="78" t="s">
        <v>105</v>
      </c>
      <c r="D401" s="78" t="s">
        <v>124</v>
      </c>
      <c r="E401" s="78" t="s">
        <v>36</v>
      </c>
      <c r="F401" s="81">
        <v>1591</v>
      </c>
      <c r="G401" s="74">
        <f>SUM('[1]Ведомственная'!G571)</f>
        <v>1591</v>
      </c>
      <c r="H401" s="74">
        <f>SUM('[1]Ведомственная'!H571)</f>
        <v>1591</v>
      </c>
      <c r="I401" s="81">
        <v>1591</v>
      </c>
      <c r="J401" s="75">
        <f t="shared" si="10"/>
        <v>0</v>
      </c>
      <c r="K401" s="75">
        <f t="shared" si="11"/>
        <v>0</v>
      </c>
    </row>
    <row r="402" spans="1:11" ht="15.75">
      <c r="A402" s="92" t="s">
        <v>466</v>
      </c>
      <c r="B402" s="96" t="s">
        <v>472</v>
      </c>
      <c r="C402" s="96"/>
      <c r="D402" s="91"/>
      <c r="E402" s="91"/>
      <c r="F402" s="81">
        <f>F403+F404+F405</f>
        <v>102692.20000000001</v>
      </c>
      <c r="G402" s="74"/>
      <c r="H402" s="74"/>
      <c r="I402" s="81">
        <f>I403+I404+I405</f>
        <v>102692.20000000001</v>
      </c>
      <c r="J402" s="75">
        <f t="shared" si="10"/>
        <v>102692.20000000001</v>
      </c>
      <c r="K402" s="75">
        <f t="shared" si="11"/>
        <v>-102692.20000000001</v>
      </c>
    </row>
    <row r="403" spans="1:11" ht="63">
      <c r="A403" s="54" t="s">
        <v>53</v>
      </c>
      <c r="B403" s="96" t="s">
        <v>472</v>
      </c>
      <c r="C403" s="78" t="s">
        <v>98</v>
      </c>
      <c r="D403" s="78" t="s">
        <v>124</v>
      </c>
      <c r="E403" s="78" t="s">
        <v>46</v>
      </c>
      <c r="F403" s="81">
        <v>42767.8</v>
      </c>
      <c r="G403" s="74">
        <f>SUM('[1]Ведомственная'!G621)</f>
        <v>42767.8</v>
      </c>
      <c r="H403" s="74">
        <f>SUM('[1]Ведомственная'!H621)</f>
        <v>42767.8</v>
      </c>
      <c r="I403" s="81">
        <v>42767.8</v>
      </c>
      <c r="J403" s="75">
        <f aca="true" t="shared" si="12" ref="J403:J470">SUM(F403-G403)</f>
        <v>0</v>
      </c>
      <c r="K403" s="75">
        <f aca="true" t="shared" si="13" ref="K403:K470">SUM(H403-I403)</f>
        <v>0</v>
      </c>
    </row>
    <row r="404" spans="1:11" ht="31.5">
      <c r="A404" s="92" t="s">
        <v>54</v>
      </c>
      <c r="B404" s="96" t="s">
        <v>472</v>
      </c>
      <c r="C404" s="78" t="s">
        <v>100</v>
      </c>
      <c r="D404" s="78" t="s">
        <v>124</v>
      </c>
      <c r="E404" s="78" t="s">
        <v>46</v>
      </c>
      <c r="F404" s="81">
        <v>45501.9</v>
      </c>
      <c r="G404" s="74">
        <f>SUM('[1]Ведомственная'!G622)</f>
        <v>45501.9</v>
      </c>
      <c r="H404" s="74">
        <f>SUM('[1]Ведомственная'!H622)</f>
        <v>45501.9</v>
      </c>
      <c r="I404" s="81">
        <v>45501.9</v>
      </c>
      <c r="J404" s="75">
        <f t="shared" si="12"/>
        <v>0</v>
      </c>
      <c r="K404" s="75">
        <f t="shared" si="13"/>
        <v>0</v>
      </c>
    </row>
    <row r="405" spans="1:11" ht="15.75">
      <c r="A405" s="92" t="s">
        <v>24</v>
      </c>
      <c r="B405" s="96" t="s">
        <v>472</v>
      </c>
      <c r="C405" s="78" t="s">
        <v>105</v>
      </c>
      <c r="D405" s="78" t="s">
        <v>124</v>
      </c>
      <c r="E405" s="78" t="s">
        <v>46</v>
      </c>
      <c r="F405" s="81">
        <v>14422.5</v>
      </c>
      <c r="G405" s="74">
        <f>SUM('[1]Ведомственная'!G623)</f>
        <v>14422.5</v>
      </c>
      <c r="H405" s="74">
        <f>SUM('[1]Ведомственная'!H623)</f>
        <v>14422.5</v>
      </c>
      <c r="I405" s="81">
        <v>14422.5</v>
      </c>
      <c r="J405" s="75">
        <f t="shared" si="12"/>
        <v>0</v>
      </c>
      <c r="K405" s="75">
        <f t="shared" si="13"/>
        <v>0</v>
      </c>
    </row>
    <row r="406" spans="1:11" ht="15.75">
      <c r="A406" s="92" t="s">
        <v>473</v>
      </c>
      <c r="B406" s="97" t="s">
        <v>474</v>
      </c>
      <c r="C406" s="97"/>
      <c r="D406" s="78"/>
      <c r="E406" s="78"/>
      <c r="F406" s="81">
        <f>F407+F408+F409</f>
        <v>8034.200000000001</v>
      </c>
      <c r="G406" s="74"/>
      <c r="H406" s="74"/>
      <c r="I406" s="81">
        <f>I407+I408+I409</f>
        <v>8034.200000000001</v>
      </c>
      <c r="J406" s="75">
        <f t="shared" si="12"/>
        <v>8034.200000000001</v>
      </c>
      <c r="K406" s="75">
        <f t="shared" si="13"/>
        <v>-8034.200000000001</v>
      </c>
    </row>
    <row r="407" spans="1:11" ht="63">
      <c r="A407" s="54" t="s">
        <v>53</v>
      </c>
      <c r="B407" s="97" t="s">
        <v>474</v>
      </c>
      <c r="C407" s="97">
        <v>100</v>
      </c>
      <c r="D407" s="78" t="s">
        <v>124</v>
      </c>
      <c r="E407" s="78" t="s">
        <v>46</v>
      </c>
      <c r="F407" s="81">
        <v>3238.4</v>
      </c>
      <c r="G407" s="74">
        <f>SUM('[1]Ведомственная'!G625)</f>
        <v>3238.4</v>
      </c>
      <c r="H407" s="74">
        <f>SUM('[1]Ведомственная'!H625)</f>
        <v>3238.4</v>
      </c>
      <c r="I407" s="81">
        <v>3238.4</v>
      </c>
      <c r="J407" s="75">
        <f t="shared" si="12"/>
        <v>0</v>
      </c>
      <c r="K407" s="75">
        <f t="shared" si="13"/>
        <v>0</v>
      </c>
    </row>
    <row r="408" spans="1:11" ht="31.5">
      <c r="A408" s="76" t="s">
        <v>54</v>
      </c>
      <c r="B408" s="97" t="s">
        <v>474</v>
      </c>
      <c r="C408" s="97">
        <v>200</v>
      </c>
      <c r="D408" s="78" t="s">
        <v>124</v>
      </c>
      <c r="E408" s="78" t="s">
        <v>46</v>
      </c>
      <c r="F408" s="81">
        <v>3578.3</v>
      </c>
      <c r="G408" s="74">
        <f>SUM('[1]Ведомственная'!G626)</f>
        <v>3578.3</v>
      </c>
      <c r="H408" s="74">
        <f>SUM('[1]Ведомственная'!H626)</f>
        <v>3578.3</v>
      </c>
      <c r="I408" s="81">
        <v>3578.3</v>
      </c>
      <c r="J408" s="75">
        <f t="shared" si="12"/>
        <v>0</v>
      </c>
      <c r="K408" s="75">
        <f t="shared" si="13"/>
        <v>0</v>
      </c>
    </row>
    <row r="409" spans="1:11" ht="15.75">
      <c r="A409" s="76" t="s">
        <v>24</v>
      </c>
      <c r="B409" s="97" t="s">
        <v>474</v>
      </c>
      <c r="C409" s="97">
        <v>800</v>
      </c>
      <c r="D409" s="78" t="s">
        <v>124</v>
      </c>
      <c r="E409" s="78" t="s">
        <v>46</v>
      </c>
      <c r="F409" s="81">
        <v>1217.5</v>
      </c>
      <c r="G409" s="74">
        <f>SUM('[1]Ведомственная'!G627)</f>
        <v>1217.5</v>
      </c>
      <c r="H409" s="74">
        <f>SUM('[1]Ведомственная'!H627)</f>
        <v>1217.5</v>
      </c>
      <c r="I409" s="81">
        <v>1217.5</v>
      </c>
      <c r="J409" s="75">
        <f t="shared" si="12"/>
        <v>0</v>
      </c>
      <c r="K409" s="75">
        <f t="shared" si="13"/>
        <v>0</v>
      </c>
    </row>
    <row r="410" spans="1:11" ht="31.5">
      <c r="A410" s="76" t="s">
        <v>490</v>
      </c>
      <c r="B410" s="78" t="s">
        <v>491</v>
      </c>
      <c r="C410" s="78"/>
      <c r="D410" s="78"/>
      <c r="E410" s="78"/>
      <c r="F410" s="81">
        <f>F411+F416</f>
        <v>3086.9</v>
      </c>
      <c r="G410" s="74"/>
      <c r="H410" s="74"/>
      <c r="I410" s="81">
        <f>I411+I416</f>
        <v>3086.9</v>
      </c>
      <c r="J410" s="75">
        <f t="shared" si="12"/>
        <v>3086.9</v>
      </c>
      <c r="K410" s="75">
        <f t="shared" si="13"/>
        <v>-3086.9</v>
      </c>
    </row>
    <row r="411" spans="1:11" ht="15.75">
      <c r="A411" s="92" t="s">
        <v>37</v>
      </c>
      <c r="B411" s="78" t="s">
        <v>492</v>
      </c>
      <c r="C411" s="78"/>
      <c r="D411" s="78"/>
      <c r="E411" s="78"/>
      <c r="F411" s="81">
        <f>F412+F414</f>
        <v>1100</v>
      </c>
      <c r="G411" s="74"/>
      <c r="H411" s="74"/>
      <c r="I411" s="81">
        <f>I412+I414</f>
        <v>1100</v>
      </c>
      <c r="J411" s="75">
        <f t="shared" si="12"/>
        <v>1100</v>
      </c>
      <c r="K411" s="75">
        <f t="shared" si="13"/>
        <v>-1100</v>
      </c>
    </row>
    <row r="412" spans="1:11" ht="31.5">
      <c r="A412" s="76" t="s">
        <v>493</v>
      </c>
      <c r="B412" s="78" t="s">
        <v>494</v>
      </c>
      <c r="C412" s="78"/>
      <c r="D412" s="78"/>
      <c r="E412" s="78"/>
      <c r="F412" s="81">
        <f>F413</f>
        <v>800</v>
      </c>
      <c r="G412" s="74"/>
      <c r="H412" s="74"/>
      <c r="I412" s="81">
        <f>I413</f>
        <v>800</v>
      </c>
      <c r="J412" s="75">
        <f t="shared" si="12"/>
        <v>800</v>
      </c>
      <c r="K412" s="75">
        <f t="shared" si="13"/>
        <v>-800</v>
      </c>
    </row>
    <row r="413" spans="1:11" ht="31.5">
      <c r="A413" s="92" t="s">
        <v>54</v>
      </c>
      <c r="B413" s="78" t="s">
        <v>494</v>
      </c>
      <c r="C413" s="78" t="s">
        <v>100</v>
      </c>
      <c r="D413" s="78" t="s">
        <v>124</v>
      </c>
      <c r="E413" s="78" t="s">
        <v>124</v>
      </c>
      <c r="F413" s="81">
        <v>800</v>
      </c>
      <c r="G413" s="74">
        <f>SUM('[1]Ведомственная'!G659)</f>
        <v>800</v>
      </c>
      <c r="H413" s="74">
        <f>SUM('[1]Ведомственная'!H659)</f>
        <v>800</v>
      </c>
      <c r="I413" s="81">
        <v>800</v>
      </c>
      <c r="J413" s="75">
        <f t="shared" si="12"/>
        <v>0</v>
      </c>
      <c r="K413" s="75">
        <f t="shared" si="13"/>
        <v>0</v>
      </c>
    </row>
    <row r="414" spans="1:11" ht="63">
      <c r="A414" s="94" t="s">
        <v>495</v>
      </c>
      <c r="B414" s="97" t="s">
        <v>496</v>
      </c>
      <c r="C414" s="78"/>
      <c r="D414" s="78"/>
      <c r="E414" s="78"/>
      <c r="F414" s="81">
        <v>300</v>
      </c>
      <c r="G414" s="74"/>
      <c r="H414" s="74"/>
      <c r="I414" s="81">
        <v>300</v>
      </c>
      <c r="J414" s="75">
        <f t="shared" si="12"/>
        <v>300</v>
      </c>
      <c r="K414" s="75">
        <f t="shared" si="13"/>
        <v>-300</v>
      </c>
    </row>
    <row r="415" spans="1:11" ht="31.5">
      <c r="A415" s="92" t="s">
        <v>54</v>
      </c>
      <c r="B415" s="97" t="s">
        <v>496</v>
      </c>
      <c r="C415" s="78" t="s">
        <v>100</v>
      </c>
      <c r="D415" s="78" t="s">
        <v>124</v>
      </c>
      <c r="E415" s="78" t="s">
        <v>124</v>
      </c>
      <c r="F415" s="81">
        <v>300</v>
      </c>
      <c r="G415" s="74">
        <f>SUM('[1]Ведомственная'!G661)</f>
        <v>300</v>
      </c>
      <c r="H415" s="74">
        <f>SUM('[1]Ведомственная'!H661)</f>
        <v>300</v>
      </c>
      <c r="I415" s="81">
        <v>300</v>
      </c>
      <c r="J415" s="75">
        <f t="shared" si="12"/>
        <v>0</v>
      </c>
      <c r="K415" s="75">
        <f t="shared" si="13"/>
        <v>0</v>
      </c>
    </row>
    <row r="416" spans="1:11" ht="31.5">
      <c r="A416" s="92" t="s">
        <v>47</v>
      </c>
      <c r="B416" s="96" t="s">
        <v>497</v>
      </c>
      <c r="C416" s="78"/>
      <c r="D416" s="78"/>
      <c r="E416" s="78"/>
      <c r="F416" s="81">
        <f>SUM(F417)</f>
        <v>1986.9</v>
      </c>
      <c r="G416" s="74"/>
      <c r="H416" s="74"/>
      <c r="I416" s="81">
        <f>SUM(I417)</f>
        <v>1986.9</v>
      </c>
      <c r="J416" s="75">
        <f t="shared" si="12"/>
        <v>1986.9</v>
      </c>
      <c r="K416" s="75">
        <f t="shared" si="13"/>
        <v>-1986.9</v>
      </c>
    </row>
    <row r="417" spans="1:11" ht="31.5">
      <c r="A417" s="100" t="s">
        <v>498</v>
      </c>
      <c r="B417" s="96" t="s">
        <v>499</v>
      </c>
      <c r="C417" s="78"/>
      <c r="D417" s="78"/>
      <c r="E417" s="78"/>
      <c r="F417" s="81">
        <f>F418+F419+F420</f>
        <v>1986.9</v>
      </c>
      <c r="G417" s="74"/>
      <c r="H417" s="74"/>
      <c r="I417" s="81">
        <f>I418+I419+I420</f>
        <v>1986.9</v>
      </c>
      <c r="J417" s="75">
        <f t="shared" si="12"/>
        <v>1986.9</v>
      </c>
      <c r="K417" s="75">
        <f t="shared" si="13"/>
        <v>-1986.9</v>
      </c>
    </row>
    <row r="418" spans="1:11" ht="63">
      <c r="A418" s="54" t="s">
        <v>53</v>
      </c>
      <c r="B418" s="96" t="s">
        <v>499</v>
      </c>
      <c r="C418" s="78" t="s">
        <v>98</v>
      </c>
      <c r="D418" s="78" t="s">
        <v>124</v>
      </c>
      <c r="E418" s="78" t="s">
        <v>124</v>
      </c>
      <c r="F418" s="81">
        <f>1382.5+417.5</f>
        <v>1800</v>
      </c>
      <c r="G418" s="74">
        <f>SUM('[1]Ведомственная'!G664)</f>
        <v>1800</v>
      </c>
      <c r="H418" s="74">
        <f>SUM('[1]Ведомственная'!H664)</f>
        <v>1800</v>
      </c>
      <c r="I418" s="81">
        <f>1382.5+417.5</f>
        <v>1800</v>
      </c>
      <c r="J418" s="75">
        <f t="shared" si="12"/>
        <v>0</v>
      </c>
      <c r="K418" s="75">
        <f t="shared" si="13"/>
        <v>0</v>
      </c>
    </row>
    <row r="419" spans="1:11" ht="31.5">
      <c r="A419" s="92" t="s">
        <v>54</v>
      </c>
      <c r="B419" s="96" t="s">
        <v>499</v>
      </c>
      <c r="C419" s="78" t="s">
        <v>100</v>
      </c>
      <c r="D419" s="78" t="s">
        <v>124</v>
      </c>
      <c r="E419" s="78" t="s">
        <v>124</v>
      </c>
      <c r="F419" s="81">
        <f>1986.9-F418-F420</f>
        <v>183.7000000000001</v>
      </c>
      <c r="G419" s="74">
        <f>SUM('[1]Ведомственная'!G665)</f>
        <v>183.7000000000001</v>
      </c>
      <c r="H419" s="74">
        <f>SUM('[1]Ведомственная'!H665)</f>
        <v>183.7000000000001</v>
      </c>
      <c r="I419" s="81">
        <f>1986.9-I418-I420</f>
        <v>183.7000000000001</v>
      </c>
      <c r="J419" s="75">
        <f t="shared" si="12"/>
        <v>0</v>
      </c>
      <c r="K419" s="75">
        <f t="shared" si="13"/>
        <v>0</v>
      </c>
    </row>
    <row r="420" spans="1:11" ht="15.75">
      <c r="A420" s="92" t="s">
        <v>24</v>
      </c>
      <c r="B420" s="96" t="s">
        <v>499</v>
      </c>
      <c r="C420" s="78" t="s">
        <v>105</v>
      </c>
      <c r="D420" s="78" t="s">
        <v>124</v>
      </c>
      <c r="E420" s="78" t="s">
        <v>124</v>
      </c>
      <c r="F420" s="81">
        <v>3.2</v>
      </c>
      <c r="G420" s="74">
        <f>SUM('[1]Ведомственная'!G666)</f>
        <v>3.2</v>
      </c>
      <c r="H420" s="74">
        <f>SUM('[1]Ведомственная'!H666)</f>
        <v>3.2</v>
      </c>
      <c r="I420" s="81">
        <v>3.2</v>
      </c>
      <c r="J420" s="75">
        <f t="shared" si="12"/>
        <v>0</v>
      </c>
      <c r="K420" s="75">
        <f t="shared" si="13"/>
        <v>0</v>
      </c>
    </row>
    <row r="421" spans="1:11" ht="31.5">
      <c r="A421" s="92" t="s">
        <v>453</v>
      </c>
      <c r="B421" s="96" t="s">
        <v>454</v>
      </c>
      <c r="C421" s="78"/>
      <c r="D421" s="78"/>
      <c r="E421" s="78"/>
      <c r="F421" s="81">
        <f>F422</f>
        <v>6338.6</v>
      </c>
      <c r="G421" s="74"/>
      <c r="H421" s="74"/>
      <c r="I421" s="81">
        <f>I422</f>
        <v>6338.6</v>
      </c>
      <c r="J421" s="75">
        <f t="shared" si="12"/>
        <v>6338.6</v>
      </c>
      <c r="K421" s="75">
        <f t="shared" si="13"/>
        <v>-6338.6</v>
      </c>
    </row>
    <row r="422" spans="1:11" ht="15.75">
      <c r="A422" s="92" t="s">
        <v>37</v>
      </c>
      <c r="B422" s="96" t="s">
        <v>455</v>
      </c>
      <c r="C422" s="78"/>
      <c r="D422" s="78"/>
      <c r="E422" s="78"/>
      <c r="F422" s="81">
        <f>SUM(F423:F428)</f>
        <v>6338.6</v>
      </c>
      <c r="G422" s="74"/>
      <c r="H422" s="74"/>
      <c r="I422" s="81">
        <f>SUM(I423:I428)</f>
        <v>6338.6</v>
      </c>
      <c r="J422" s="75">
        <f t="shared" si="12"/>
        <v>6338.6</v>
      </c>
      <c r="K422" s="75">
        <f t="shared" si="13"/>
        <v>-6338.6</v>
      </c>
    </row>
    <row r="423" spans="1:11" ht="31.5">
      <c r="A423" s="92" t="s">
        <v>54</v>
      </c>
      <c r="B423" s="96" t="s">
        <v>455</v>
      </c>
      <c r="C423" s="78" t="s">
        <v>100</v>
      </c>
      <c r="D423" s="78" t="s">
        <v>124</v>
      </c>
      <c r="E423" s="78" t="s">
        <v>36</v>
      </c>
      <c r="F423" s="81">
        <v>800</v>
      </c>
      <c r="G423" s="74">
        <f>SUM('[1]Ведомственная'!G574)</f>
        <v>800</v>
      </c>
      <c r="H423" s="74">
        <f>SUM('[1]Ведомственная'!H574)</f>
        <v>800</v>
      </c>
      <c r="I423" s="81">
        <v>800</v>
      </c>
      <c r="J423" s="75">
        <f t="shared" si="12"/>
        <v>0</v>
      </c>
      <c r="K423" s="75">
        <f t="shared" si="13"/>
        <v>0</v>
      </c>
    </row>
    <row r="424" spans="1:11" ht="31.5">
      <c r="A424" s="92" t="s">
        <v>74</v>
      </c>
      <c r="B424" s="96" t="s">
        <v>455</v>
      </c>
      <c r="C424" s="78" t="s">
        <v>134</v>
      </c>
      <c r="D424" s="78" t="s">
        <v>124</v>
      </c>
      <c r="E424" s="78" t="s">
        <v>36</v>
      </c>
      <c r="F424" s="81">
        <v>2739.6</v>
      </c>
      <c r="G424" s="74">
        <f>SUM('[1]Ведомственная'!G575)</f>
        <v>2739.6</v>
      </c>
      <c r="H424" s="74">
        <f>SUM('[1]Ведомственная'!H575)</f>
        <v>2739.6</v>
      </c>
      <c r="I424" s="81">
        <v>2739.6</v>
      </c>
      <c r="J424" s="75">
        <f t="shared" si="12"/>
        <v>0</v>
      </c>
      <c r="K424" s="75">
        <f t="shared" si="13"/>
        <v>0</v>
      </c>
    </row>
    <row r="425" spans="1:11" ht="31.5">
      <c r="A425" s="92" t="s">
        <v>54</v>
      </c>
      <c r="B425" s="96" t="s">
        <v>455</v>
      </c>
      <c r="C425" s="78" t="s">
        <v>100</v>
      </c>
      <c r="D425" s="78" t="s">
        <v>124</v>
      </c>
      <c r="E425" s="78" t="s">
        <v>46</v>
      </c>
      <c r="F425" s="81">
        <v>2699</v>
      </c>
      <c r="G425" s="74">
        <f>SUM('[1]Ведомственная'!G630)</f>
        <v>2699</v>
      </c>
      <c r="H425" s="74">
        <f>SUM('[1]Ведомственная'!H630)</f>
        <v>2699</v>
      </c>
      <c r="I425" s="81">
        <v>2699</v>
      </c>
      <c r="J425" s="75"/>
      <c r="K425" s="75"/>
    </row>
    <row r="426" spans="1:11" ht="43.5" customHeight="1">
      <c r="A426" s="92" t="s">
        <v>74</v>
      </c>
      <c r="B426" s="96" t="s">
        <v>455</v>
      </c>
      <c r="C426" s="78" t="s">
        <v>134</v>
      </c>
      <c r="D426" s="78" t="s">
        <v>124</v>
      </c>
      <c r="E426" s="78" t="s">
        <v>46</v>
      </c>
      <c r="F426" s="81">
        <v>90</v>
      </c>
      <c r="G426" s="74">
        <f>SUM('[1]Ведомственная'!G631)</f>
        <v>90</v>
      </c>
      <c r="H426" s="74">
        <f>SUM('[1]Ведомственная'!H631)</f>
        <v>90</v>
      </c>
      <c r="I426" s="81">
        <v>90</v>
      </c>
      <c r="J426" s="75"/>
      <c r="K426" s="75"/>
    </row>
    <row r="427" spans="1:11" ht="31.5" hidden="1">
      <c r="A427" s="92" t="s">
        <v>54</v>
      </c>
      <c r="B427" s="96" t="s">
        <v>455</v>
      </c>
      <c r="C427" s="78" t="s">
        <v>100</v>
      </c>
      <c r="D427" s="78"/>
      <c r="E427" s="78"/>
      <c r="F427" s="81"/>
      <c r="G427" s="74"/>
      <c r="H427" s="74"/>
      <c r="I427" s="81"/>
      <c r="J427" s="75"/>
      <c r="K427" s="75"/>
    </row>
    <row r="428" spans="1:11" ht="31.5">
      <c r="A428" s="92" t="s">
        <v>74</v>
      </c>
      <c r="B428" s="96" t="s">
        <v>455</v>
      </c>
      <c r="C428" s="78" t="s">
        <v>134</v>
      </c>
      <c r="D428" s="78" t="s">
        <v>124</v>
      </c>
      <c r="E428" s="78" t="s">
        <v>80</v>
      </c>
      <c r="F428" s="81">
        <v>10</v>
      </c>
      <c r="G428" s="74">
        <f>SUM('[1]Ведомственная'!G642)</f>
        <v>10</v>
      </c>
      <c r="H428" s="74">
        <f>SUM('[1]Ведомственная'!H642)</f>
        <v>10</v>
      </c>
      <c r="I428" s="81">
        <v>10</v>
      </c>
      <c r="J428" s="75"/>
      <c r="K428" s="75"/>
    </row>
    <row r="429" spans="1:11" ht="31.5">
      <c r="A429" s="76" t="s">
        <v>500</v>
      </c>
      <c r="B429" s="96" t="s">
        <v>501</v>
      </c>
      <c r="C429" s="78"/>
      <c r="D429" s="78"/>
      <c r="E429" s="78"/>
      <c r="F429" s="81">
        <f>F433+F430</f>
        <v>41635.3</v>
      </c>
      <c r="G429" s="74"/>
      <c r="H429" s="74"/>
      <c r="I429" s="81">
        <f>I433+I430</f>
        <v>41635.3</v>
      </c>
      <c r="J429" s="75">
        <f t="shared" si="12"/>
        <v>41635.3</v>
      </c>
      <c r="K429" s="75">
        <f t="shared" si="13"/>
        <v>-41635.3</v>
      </c>
    </row>
    <row r="430" spans="1:11" ht="15.75" hidden="1">
      <c r="A430" s="76" t="s">
        <v>37</v>
      </c>
      <c r="B430" s="80" t="s">
        <v>621</v>
      </c>
      <c r="C430" s="78"/>
      <c r="D430" s="78"/>
      <c r="E430" s="78"/>
      <c r="F430" s="81">
        <f>F431</f>
        <v>0</v>
      </c>
      <c r="G430" s="74"/>
      <c r="H430" s="74"/>
      <c r="I430" s="81">
        <f>I431</f>
        <v>0</v>
      </c>
      <c r="J430" s="75">
        <f t="shared" si="12"/>
        <v>0</v>
      </c>
      <c r="K430" s="75">
        <f t="shared" si="13"/>
        <v>0</v>
      </c>
    </row>
    <row r="431" spans="1:11" ht="15.75" hidden="1">
      <c r="A431" s="76" t="s">
        <v>622</v>
      </c>
      <c r="B431" s="80" t="s">
        <v>623</v>
      </c>
      <c r="C431" s="78"/>
      <c r="D431" s="78"/>
      <c r="E431" s="78"/>
      <c r="F431" s="81">
        <f>F432</f>
        <v>0</v>
      </c>
      <c r="G431" s="74"/>
      <c r="H431" s="74"/>
      <c r="I431" s="81">
        <f>I432</f>
        <v>0</v>
      </c>
      <c r="J431" s="75">
        <f t="shared" si="12"/>
        <v>0</v>
      </c>
      <c r="K431" s="75">
        <f t="shared" si="13"/>
        <v>0</v>
      </c>
    </row>
    <row r="432" spans="1:11" ht="31.5" hidden="1">
      <c r="A432" s="76" t="s">
        <v>54</v>
      </c>
      <c r="B432" s="80" t="s">
        <v>623</v>
      </c>
      <c r="C432" s="78" t="s">
        <v>100</v>
      </c>
      <c r="D432" s="78"/>
      <c r="E432" s="78"/>
      <c r="F432" s="81"/>
      <c r="G432" s="74"/>
      <c r="H432" s="74"/>
      <c r="I432" s="81"/>
      <c r="J432" s="75">
        <f t="shared" si="12"/>
        <v>0</v>
      </c>
      <c r="K432" s="75">
        <f t="shared" si="13"/>
        <v>0</v>
      </c>
    </row>
    <row r="433" spans="1:11" ht="31.5">
      <c r="A433" s="92" t="s">
        <v>47</v>
      </c>
      <c r="B433" s="97" t="s">
        <v>502</v>
      </c>
      <c r="C433" s="78"/>
      <c r="D433" s="78"/>
      <c r="E433" s="78"/>
      <c r="F433" s="81">
        <f>SUM(F434)</f>
        <v>41635.3</v>
      </c>
      <c r="G433" s="74"/>
      <c r="H433" s="74"/>
      <c r="I433" s="81">
        <f>SUM(I434)</f>
        <v>41635.3</v>
      </c>
      <c r="J433" s="75">
        <f t="shared" si="12"/>
        <v>41635.3</v>
      </c>
      <c r="K433" s="75">
        <f t="shared" si="13"/>
        <v>-41635.3</v>
      </c>
    </row>
    <row r="434" spans="1:11" ht="15.75">
      <c r="A434" s="93" t="s">
        <v>511</v>
      </c>
      <c r="B434" s="97" t="s">
        <v>503</v>
      </c>
      <c r="C434" s="78"/>
      <c r="D434" s="78"/>
      <c r="E434" s="78"/>
      <c r="F434" s="81">
        <f>F435+F436+F437</f>
        <v>41635.3</v>
      </c>
      <c r="G434" s="74"/>
      <c r="H434" s="74"/>
      <c r="I434" s="81">
        <f>I435+I436+I437</f>
        <v>41635.3</v>
      </c>
      <c r="J434" s="75">
        <f t="shared" si="12"/>
        <v>41635.3</v>
      </c>
      <c r="K434" s="75">
        <f t="shared" si="13"/>
        <v>-41635.3</v>
      </c>
    </row>
    <row r="435" spans="1:11" ht="63">
      <c r="A435" s="54" t="s">
        <v>53</v>
      </c>
      <c r="B435" s="97" t="s">
        <v>503</v>
      </c>
      <c r="C435" s="78" t="s">
        <v>98</v>
      </c>
      <c r="D435" s="78" t="s">
        <v>124</v>
      </c>
      <c r="E435" s="78" t="s">
        <v>193</v>
      </c>
      <c r="F435" s="81">
        <v>35245.3</v>
      </c>
      <c r="G435" s="74">
        <f>SUM('[1]Ведомственная'!G682)</f>
        <v>35245.3</v>
      </c>
      <c r="H435" s="74">
        <f>SUM('[1]Ведомственная'!H682)</f>
        <v>35245.3</v>
      </c>
      <c r="I435" s="81">
        <v>35245.3</v>
      </c>
      <c r="J435" s="75">
        <f t="shared" si="12"/>
        <v>0</v>
      </c>
      <c r="K435" s="75">
        <f t="shared" si="13"/>
        <v>0</v>
      </c>
    </row>
    <row r="436" spans="1:11" ht="31.5">
      <c r="A436" s="92" t="s">
        <v>54</v>
      </c>
      <c r="B436" s="97" t="s">
        <v>503</v>
      </c>
      <c r="C436" s="78" t="s">
        <v>100</v>
      </c>
      <c r="D436" s="78" t="s">
        <v>124</v>
      </c>
      <c r="E436" s="78" t="s">
        <v>193</v>
      </c>
      <c r="F436" s="81">
        <v>5998.8</v>
      </c>
      <c r="G436" s="74">
        <f>SUM('[1]Ведомственная'!G683)</f>
        <v>5998.8</v>
      </c>
      <c r="H436" s="74">
        <f>SUM('[1]Ведомственная'!H683)</f>
        <v>5998.8</v>
      </c>
      <c r="I436" s="81">
        <v>5998.8</v>
      </c>
      <c r="J436" s="75">
        <f t="shared" si="12"/>
        <v>0</v>
      </c>
      <c r="K436" s="75">
        <f t="shared" si="13"/>
        <v>0</v>
      </c>
    </row>
    <row r="437" spans="1:11" ht="15.75">
      <c r="A437" s="92" t="s">
        <v>24</v>
      </c>
      <c r="B437" s="97" t="s">
        <v>503</v>
      </c>
      <c r="C437" s="78" t="s">
        <v>105</v>
      </c>
      <c r="D437" s="78" t="s">
        <v>124</v>
      </c>
      <c r="E437" s="78" t="s">
        <v>193</v>
      </c>
      <c r="F437" s="81">
        <v>391.2</v>
      </c>
      <c r="G437" s="74">
        <f>SUM('[1]Ведомственная'!G684)</f>
        <v>391.2</v>
      </c>
      <c r="H437" s="74">
        <f>SUM('[1]Ведомственная'!H684)</f>
        <v>391.2</v>
      </c>
      <c r="I437" s="81">
        <v>391.2</v>
      </c>
      <c r="J437" s="75">
        <f t="shared" si="12"/>
        <v>0</v>
      </c>
      <c r="K437" s="75">
        <f t="shared" si="13"/>
        <v>0</v>
      </c>
    </row>
    <row r="438" spans="1:11" ht="31.5">
      <c r="A438" s="92" t="s">
        <v>313</v>
      </c>
      <c r="B438" s="78" t="s">
        <v>314</v>
      </c>
      <c r="C438" s="78"/>
      <c r="D438" s="78"/>
      <c r="E438" s="78"/>
      <c r="F438" s="81">
        <f>F439+F445+F455+F459</f>
        <v>81848.40000000001</v>
      </c>
      <c r="G438" s="74"/>
      <c r="H438" s="74"/>
      <c r="I438" s="81">
        <f>I439+I445+I455+I459</f>
        <v>81848.40000000001</v>
      </c>
      <c r="J438" s="75">
        <f t="shared" si="12"/>
        <v>81848.40000000001</v>
      </c>
      <c r="K438" s="75">
        <f t="shared" si="13"/>
        <v>-81848.40000000001</v>
      </c>
    </row>
    <row r="439" spans="1:11" ht="31.5">
      <c r="A439" s="92" t="s">
        <v>415</v>
      </c>
      <c r="B439" s="78" t="s">
        <v>315</v>
      </c>
      <c r="C439" s="78"/>
      <c r="D439" s="78"/>
      <c r="E439" s="78"/>
      <c r="F439" s="81">
        <f>F440</f>
        <v>5631.1</v>
      </c>
      <c r="G439" s="74"/>
      <c r="H439" s="74"/>
      <c r="I439" s="81">
        <f>I440</f>
        <v>5631.1</v>
      </c>
      <c r="J439" s="75">
        <f t="shared" si="12"/>
        <v>5631.1</v>
      </c>
      <c r="K439" s="75">
        <f t="shared" si="13"/>
        <v>-5631.1</v>
      </c>
    </row>
    <row r="440" spans="1:11" ht="31.5">
      <c r="A440" s="92" t="s">
        <v>47</v>
      </c>
      <c r="B440" s="78" t="s">
        <v>316</v>
      </c>
      <c r="C440" s="78"/>
      <c r="D440" s="78"/>
      <c r="E440" s="78"/>
      <c r="F440" s="81">
        <f>F441</f>
        <v>5631.1</v>
      </c>
      <c r="G440" s="74"/>
      <c r="H440" s="74"/>
      <c r="I440" s="81">
        <f>I441</f>
        <v>5631.1</v>
      </c>
      <c r="J440" s="75">
        <f t="shared" si="12"/>
        <v>5631.1</v>
      </c>
      <c r="K440" s="75">
        <f t="shared" si="13"/>
        <v>-5631.1</v>
      </c>
    </row>
    <row r="441" spans="1:11" ht="15.75">
      <c r="A441" s="92" t="s">
        <v>317</v>
      </c>
      <c r="B441" s="78" t="s">
        <v>318</v>
      </c>
      <c r="C441" s="78"/>
      <c r="D441" s="78"/>
      <c r="E441" s="78"/>
      <c r="F441" s="81">
        <f>F442+F443+F444</f>
        <v>5631.1</v>
      </c>
      <c r="G441" s="74"/>
      <c r="H441" s="74"/>
      <c r="I441" s="81">
        <f>I442+I443+I444</f>
        <v>5631.1</v>
      </c>
      <c r="J441" s="75">
        <f t="shared" si="12"/>
        <v>5631.1</v>
      </c>
      <c r="K441" s="75">
        <f t="shared" si="13"/>
        <v>-5631.1</v>
      </c>
    </row>
    <row r="442" spans="1:11" ht="63">
      <c r="A442" s="54" t="s">
        <v>53</v>
      </c>
      <c r="B442" s="78" t="s">
        <v>318</v>
      </c>
      <c r="C442" s="78" t="s">
        <v>98</v>
      </c>
      <c r="D442" s="78" t="s">
        <v>191</v>
      </c>
      <c r="E442" s="78" t="s">
        <v>36</v>
      </c>
      <c r="F442" s="81">
        <v>5023.2</v>
      </c>
      <c r="G442" s="74">
        <f>SUM('[1]Ведомственная'!G507)</f>
        <v>5023.2</v>
      </c>
      <c r="H442" s="74">
        <f>SUM('[1]Ведомственная'!H507)</f>
        <v>5023.2</v>
      </c>
      <c r="I442" s="81">
        <v>5023.2</v>
      </c>
      <c r="J442" s="75">
        <f t="shared" si="12"/>
        <v>0</v>
      </c>
      <c r="K442" s="75">
        <f t="shared" si="13"/>
        <v>0</v>
      </c>
    </row>
    <row r="443" spans="1:11" ht="31.5">
      <c r="A443" s="92" t="s">
        <v>54</v>
      </c>
      <c r="B443" s="78" t="s">
        <v>318</v>
      </c>
      <c r="C443" s="78" t="s">
        <v>100</v>
      </c>
      <c r="D443" s="78" t="s">
        <v>191</v>
      </c>
      <c r="E443" s="78" t="s">
        <v>36</v>
      </c>
      <c r="F443" s="79">
        <v>606.1</v>
      </c>
      <c r="G443" s="74">
        <f>SUM('[1]Ведомственная'!G508)</f>
        <v>606.1</v>
      </c>
      <c r="H443" s="74">
        <f>SUM('[1]Ведомственная'!H508)</f>
        <v>606.1</v>
      </c>
      <c r="I443" s="79">
        <v>606.1</v>
      </c>
      <c r="J443" s="75">
        <f t="shared" si="12"/>
        <v>0</v>
      </c>
      <c r="K443" s="75">
        <f t="shared" si="13"/>
        <v>0</v>
      </c>
    </row>
    <row r="444" spans="1:11" ht="15.75">
      <c r="A444" s="92" t="s">
        <v>24</v>
      </c>
      <c r="B444" s="78" t="s">
        <v>318</v>
      </c>
      <c r="C444" s="78" t="s">
        <v>105</v>
      </c>
      <c r="D444" s="78" t="s">
        <v>191</v>
      </c>
      <c r="E444" s="78" t="s">
        <v>36</v>
      </c>
      <c r="F444" s="81">
        <v>1.8</v>
      </c>
      <c r="G444" s="74">
        <f>SUM('[1]Ведомственная'!G509)</f>
        <v>1.8</v>
      </c>
      <c r="H444" s="74">
        <f>SUM('[1]Ведомственная'!H509)</f>
        <v>1.8</v>
      </c>
      <c r="I444" s="81">
        <v>1.8</v>
      </c>
      <c r="J444" s="75">
        <f t="shared" si="12"/>
        <v>0</v>
      </c>
      <c r="K444" s="75">
        <f t="shared" si="13"/>
        <v>0</v>
      </c>
    </row>
    <row r="445" spans="1:11" ht="31.5">
      <c r="A445" s="92" t="s">
        <v>331</v>
      </c>
      <c r="B445" s="78" t="s">
        <v>319</v>
      </c>
      <c r="C445" s="78"/>
      <c r="D445" s="78"/>
      <c r="E445" s="78"/>
      <c r="F445" s="81">
        <f>F446</f>
        <v>6013</v>
      </c>
      <c r="G445" s="74"/>
      <c r="H445" s="74"/>
      <c r="I445" s="81">
        <f>I446</f>
        <v>6013</v>
      </c>
      <c r="J445" s="75">
        <f t="shared" si="12"/>
        <v>6013</v>
      </c>
      <c r="K445" s="75">
        <f t="shared" si="13"/>
        <v>-6013</v>
      </c>
    </row>
    <row r="446" spans="1:11" ht="15.75">
      <c r="A446" s="92" t="s">
        <v>37</v>
      </c>
      <c r="B446" s="78" t="s">
        <v>416</v>
      </c>
      <c r="C446" s="78"/>
      <c r="D446" s="78"/>
      <c r="E446" s="78"/>
      <c r="F446" s="81">
        <f>F447+F451+F453</f>
        <v>6013</v>
      </c>
      <c r="G446" s="74"/>
      <c r="H446" s="74"/>
      <c r="I446" s="81">
        <f>I447+I451+I453</f>
        <v>6013</v>
      </c>
      <c r="J446" s="75">
        <f t="shared" si="12"/>
        <v>6013</v>
      </c>
      <c r="K446" s="75">
        <f t="shared" si="13"/>
        <v>-6013</v>
      </c>
    </row>
    <row r="447" spans="1:11" ht="15.75">
      <c r="A447" s="92" t="s">
        <v>317</v>
      </c>
      <c r="B447" s="78" t="s">
        <v>417</v>
      </c>
      <c r="C447" s="78"/>
      <c r="D447" s="78"/>
      <c r="E447" s="78"/>
      <c r="F447" s="81">
        <f>+F448+F449+F450</f>
        <v>4891</v>
      </c>
      <c r="G447" s="74"/>
      <c r="H447" s="74"/>
      <c r="I447" s="81">
        <f>+I448+I449+I450</f>
        <v>4891</v>
      </c>
      <c r="J447" s="75">
        <f t="shared" si="12"/>
        <v>4891</v>
      </c>
      <c r="K447" s="75">
        <f t="shared" si="13"/>
        <v>-4891</v>
      </c>
    </row>
    <row r="448" spans="1:11" ht="63">
      <c r="A448" s="54" t="s">
        <v>53</v>
      </c>
      <c r="B448" s="78" t="s">
        <v>417</v>
      </c>
      <c r="C448" s="78" t="s">
        <v>98</v>
      </c>
      <c r="D448" s="78" t="s">
        <v>191</v>
      </c>
      <c r="E448" s="78" t="s">
        <v>36</v>
      </c>
      <c r="F448" s="81">
        <v>1484</v>
      </c>
      <c r="G448" s="74">
        <f>SUM('[1]Ведомственная'!G513)</f>
        <v>1484</v>
      </c>
      <c r="H448" s="74">
        <f>SUM('[1]Ведомственная'!H513)</f>
        <v>1484</v>
      </c>
      <c r="I448" s="81">
        <v>1484</v>
      </c>
      <c r="J448" s="75">
        <f t="shared" si="12"/>
        <v>0</v>
      </c>
      <c r="K448" s="75">
        <f t="shared" si="13"/>
        <v>0</v>
      </c>
    </row>
    <row r="449" spans="1:11" ht="31.5">
      <c r="A449" s="92" t="s">
        <v>54</v>
      </c>
      <c r="B449" s="78" t="s">
        <v>417</v>
      </c>
      <c r="C449" s="78" t="s">
        <v>100</v>
      </c>
      <c r="D449" s="78" t="s">
        <v>191</v>
      </c>
      <c r="E449" s="78" t="s">
        <v>36</v>
      </c>
      <c r="F449" s="81">
        <v>2100</v>
      </c>
      <c r="G449" s="74">
        <f>SUM('[1]Ведомственная'!G514)</f>
        <v>2100</v>
      </c>
      <c r="H449" s="74">
        <f>SUM('[1]Ведомственная'!H514)</f>
        <v>2100</v>
      </c>
      <c r="I449" s="81">
        <v>2100</v>
      </c>
      <c r="J449" s="75">
        <f t="shared" si="12"/>
        <v>0</v>
      </c>
      <c r="K449" s="75">
        <f t="shared" si="13"/>
        <v>0</v>
      </c>
    </row>
    <row r="450" spans="1:11" ht="31.5">
      <c r="A450" s="92" t="s">
        <v>271</v>
      </c>
      <c r="B450" s="78" t="s">
        <v>417</v>
      </c>
      <c r="C450" s="78" t="s">
        <v>134</v>
      </c>
      <c r="D450" s="78" t="s">
        <v>191</v>
      </c>
      <c r="E450" s="78" t="s">
        <v>36</v>
      </c>
      <c r="F450" s="81">
        <v>1307</v>
      </c>
      <c r="G450" s="74">
        <f>SUM('[1]Ведомственная'!G515)</f>
        <v>1307</v>
      </c>
      <c r="H450" s="74">
        <f>SUM('[1]Ведомственная'!H515)</f>
        <v>1307</v>
      </c>
      <c r="I450" s="81">
        <v>1307</v>
      </c>
      <c r="J450" s="75">
        <f t="shared" si="12"/>
        <v>0</v>
      </c>
      <c r="K450" s="75">
        <f t="shared" si="13"/>
        <v>0</v>
      </c>
    </row>
    <row r="451" spans="1:11" ht="31.5">
      <c r="A451" s="92" t="s">
        <v>327</v>
      </c>
      <c r="B451" s="78" t="s">
        <v>418</v>
      </c>
      <c r="C451" s="78"/>
      <c r="D451" s="78"/>
      <c r="E451" s="78"/>
      <c r="F451" s="81">
        <f>F452</f>
        <v>499</v>
      </c>
      <c r="G451" s="74"/>
      <c r="H451" s="74"/>
      <c r="I451" s="81">
        <f>I452</f>
        <v>499</v>
      </c>
      <c r="J451" s="75">
        <f t="shared" si="12"/>
        <v>499</v>
      </c>
      <c r="K451" s="75">
        <f t="shared" si="13"/>
        <v>-499</v>
      </c>
    </row>
    <row r="452" spans="1:11" ht="31.5">
      <c r="A452" s="92" t="s">
        <v>54</v>
      </c>
      <c r="B452" s="78" t="s">
        <v>418</v>
      </c>
      <c r="C452" s="78" t="s">
        <v>100</v>
      </c>
      <c r="D452" s="78" t="s">
        <v>191</v>
      </c>
      <c r="E452" s="78" t="s">
        <v>36</v>
      </c>
      <c r="F452" s="81">
        <v>499</v>
      </c>
      <c r="G452" s="74">
        <f>SUM('[1]Ведомственная'!G517)</f>
        <v>499</v>
      </c>
      <c r="H452" s="74">
        <f>SUM('[1]Ведомственная'!H517)</f>
        <v>499</v>
      </c>
      <c r="I452" s="81">
        <v>499</v>
      </c>
      <c r="J452" s="75">
        <f t="shared" si="12"/>
        <v>0</v>
      </c>
      <c r="K452" s="75">
        <f t="shared" si="13"/>
        <v>0</v>
      </c>
    </row>
    <row r="453" spans="1:11" ht="47.25">
      <c r="A453" s="92" t="s">
        <v>328</v>
      </c>
      <c r="B453" s="78" t="s">
        <v>419</v>
      </c>
      <c r="C453" s="78"/>
      <c r="D453" s="78"/>
      <c r="E453" s="78"/>
      <c r="F453" s="81">
        <f>F454</f>
        <v>623</v>
      </c>
      <c r="G453" s="74"/>
      <c r="H453" s="74"/>
      <c r="I453" s="81">
        <f>I454</f>
        <v>623</v>
      </c>
      <c r="J453" s="75">
        <f t="shared" si="12"/>
        <v>623</v>
      </c>
      <c r="K453" s="75">
        <f t="shared" si="13"/>
        <v>-623</v>
      </c>
    </row>
    <row r="454" spans="1:11" ht="31.5">
      <c r="A454" s="92" t="s">
        <v>271</v>
      </c>
      <c r="B454" s="78" t="s">
        <v>419</v>
      </c>
      <c r="C454" s="78" t="s">
        <v>134</v>
      </c>
      <c r="D454" s="78" t="s">
        <v>191</v>
      </c>
      <c r="E454" s="78" t="s">
        <v>36</v>
      </c>
      <c r="F454" s="81">
        <v>623</v>
      </c>
      <c r="G454" s="74">
        <f>SUM('[1]Ведомственная'!G519)</f>
        <v>623</v>
      </c>
      <c r="H454" s="74">
        <f>SUM('[1]Ведомственная'!H519)</f>
        <v>623</v>
      </c>
      <c r="I454" s="81">
        <v>623</v>
      </c>
      <c r="J454" s="75">
        <f t="shared" si="12"/>
        <v>0</v>
      </c>
      <c r="K454" s="75">
        <f t="shared" si="13"/>
        <v>0</v>
      </c>
    </row>
    <row r="455" spans="1:11" ht="78.75">
      <c r="A455" s="92" t="s">
        <v>329</v>
      </c>
      <c r="B455" s="97" t="s">
        <v>322</v>
      </c>
      <c r="C455" s="78"/>
      <c r="D455" s="78"/>
      <c r="E455" s="78"/>
      <c r="F455" s="81">
        <f>F456</f>
        <v>69084.3</v>
      </c>
      <c r="G455" s="74"/>
      <c r="H455" s="74"/>
      <c r="I455" s="81">
        <f>I456</f>
        <v>69084.3</v>
      </c>
      <c r="J455" s="75">
        <f t="shared" si="12"/>
        <v>69084.3</v>
      </c>
      <c r="K455" s="75">
        <f t="shared" si="13"/>
        <v>-69084.3</v>
      </c>
    </row>
    <row r="456" spans="1:11" ht="31.5">
      <c r="A456" s="92" t="s">
        <v>320</v>
      </c>
      <c r="B456" s="97" t="s">
        <v>420</v>
      </c>
      <c r="C456" s="78"/>
      <c r="D456" s="78"/>
      <c r="E456" s="78"/>
      <c r="F456" s="81">
        <f>F457</f>
        <v>69084.3</v>
      </c>
      <c r="G456" s="74"/>
      <c r="H456" s="74"/>
      <c r="I456" s="81">
        <f>I457</f>
        <v>69084.3</v>
      </c>
      <c r="J456" s="75">
        <f t="shared" si="12"/>
        <v>69084.3</v>
      </c>
      <c r="K456" s="75">
        <f t="shared" si="13"/>
        <v>-69084.3</v>
      </c>
    </row>
    <row r="457" spans="1:11" ht="15.75">
      <c r="A457" s="92" t="s">
        <v>317</v>
      </c>
      <c r="B457" s="97" t="s">
        <v>421</v>
      </c>
      <c r="C457" s="78"/>
      <c r="D457" s="78"/>
      <c r="E457" s="78"/>
      <c r="F457" s="81">
        <f>F458</f>
        <v>69084.3</v>
      </c>
      <c r="G457" s="74"/>
      <c r="H457" s="74"/>
      <c r="I457" s="81">
        <f>I458</f>
        <v>69084.3</v>
      </c>
      <c r="J457" s="75">
        <f t="shared" si="12"/>
        <v>69084.3</v>
      </c>
      <c r="K457" s="75">
        <f t="shared" si="13"/>
        <v>-69084.3</v>
      </c>
    </row>
    <row r="458" spans="1:11" ht="31.5">
      <c r="A458" s="92" t="s">
        <v>74</v>
      </c>
      <c r="B458" s="97" t="s">
        <v>421</v>
      </c>
      <c r="C458" s="78" t="s">
        <v>134</v>
      </c>
      <c r="D458" s="78" t="s">
        <v>191</v>
      </c>
      <c r="E458" s="78" t="s">
        <v>36</v>
      </c>
      <c r="F458" s="81">
        <v>69084.3</v>
      </c>
      <c r="G458" s="74">
        <f>SUM('[1]Ведомственная'!G523)</f>
        <v>69084.3</v>
      </c>
      <c r="H458" s="74">
        <f>SUM('[1]Ведомственная'!H523)</f>
        <v>69084.3</v>
      </c>
      <c r="I458" s="81">
        <v>69084.3</v>
      </c>
      <c r="J458" s="75">
        <f t="shared" si="12"/>
        <v>0</v>
      </c>
      <c r="K458" s="75">
        <f t="shared" si="13"/>
        <v>0</v>
      </c>
    </row>
    <row r="459" spans="1:11" ht="45" customHeight="1">
      <c r="A459" s="92" t="s">
        <v>330</v>
      </c>
      <c r="B459" s="78" t="s">
        <v>326</v>
      </c>
      <c r="C459" s="78"/>
      <c r="D459" s="78"/>
      <c r="E459" s="78"/>
      <c r="F459" s="81">
        <f>SUM(F460+F462)</f>
        <v>1120</v>
      </c>
      <c r="G459" s="74"/>
      <c r="H459" s="74"/>
      <c r="I459" s="81">
        <f>SUM(I460+I462)</f>
        <v>1120</v>
      </c>
      <c r="J459" s="75">
        <f t="shared" si="12"/>
        <v>1120</v>
      </c>
      <c r="K459" s="75">
        <f t="shared" si="13"/>
        <v>-1120</v>
      </c>
    </row>
    <row r="460" spans="1:11" ht="31.5" hidden="1">
      <c r="A460" s="88" t="s">
        <v>347</v>
      </c>
      <c r="B460" s="101" t="s">
        <v>411</v>
      </c>
      <c r="C460" s="101"/>
      <c r="D460" s="89"/>
      <c r="E460" s="89"/>
      <c r="F460" s="90">
        <f>SUM(F461)</f>
        <v>0</v>
      </c>
      <c r="G460" s="74"/>
      <c r="H460" s="74"/>
      <c r="I460" s="90">
        <f>SUM(I461)</f>
        <v>0</v>
      </c>
      <c r="J460" s="75">
        <f t="shared" si="12"/>
        <v>0</v>
      </c>
      <c r="K460" s="75">
        <f t="shared" si="13"/>
        <v>0</v>
      </c>
    </row>
    <row r="461" spans="1:11" ht="31.5" hidden="1">
      <c r="A461" s="88" t="s">
        <v>348</v>
      </c>
      <c r="B461" s="101" t="s">
        <v>411</v>
      </c>
      <c r="C461" s="101">
        <v>400</v>
      </c>
      <c r="D461" s="89"/>
      <c r="E461" s="89"/>
      <c r="F461" s="90"/>
      <c r="G461" s="74">
        <f>SUM('[1]Ведомственная'!G302)</f>
        <v>0</v>
      </c>
      <c r="H461" s="74">
        <f>SUM('[1]Ведомственная'!H302)</f>
        <v>0</v>
      </c>
      <c r="I461" s="90"/>
      <c r="J461" s="75">
        <f t="shared" si="12"/>
        <v>0</v>
      </c>
      <c r="K461" s="75">
        <f t="shared" si="13"/>
        <v>0</v>
      </c>
    </row>
    <row r="462" spans="1:11" ht="15.75">
      <c r="A462" s="92" t="s">
        <v>165</v>
      </c>
      <c r="B462" s="78" t="s">
        <v>422</v>
      </c>
      <c r="C462" s="78"/>
      <c r="D462" s="78"/>
      <c r="E462" s="78"/>
      <c r="F462" s="81">
        <f>SUM(F463+F466+F469+F472)</f>
        <v>1120</v>
      </c>
      <c r="G462" s="74"/>
      <c r="H462" s="74"/>
      <c r="I462" s="81">
        <f>SUM(I463+I466+I469+I472)</f>
        <v>1120</v>
      </c>
      <c r="J462" s="75">
        <f t="shared" si="12"/>
        <v>1120</v>
      </c>
      <c r="K462" s="75">
        <f t="shared" si="13"/>
        <v>-1120</v>
      </c>
    </row>
    <row r="463" spans="1:11" ht="31.5" hidden="1">
      <c r="A463" s="92" t="s">
        <v>513</v>
      </c>
      <c r="B463" s="78" t="s">
        <v>514</v>
      </c>
      <c r="C463" s="78"/>
      <c r="D463" s="78"/>
      <c r="E463" s="78"/>
      <c r="F463" s="81">
        <f>F464</f>
        <v>0</v>
      </c>
      <c r="G463" s="74"/>
      <c r="H463" s="74"/>
      <c r="I463" s="81">
        <f>I464</f>
        <v>0</v>
      </c>
      <c r="J463" s="75">
        <f t="shared" si="12"/>
        <v>0</v>
      </c>
      <c r="K463" s="75">
        <f t="shared" si="13"/>
        <v>0</v>
      </c>
    </row>
    <row r="464" spans="1:11" ht="15.75" hidden="1">
      <c r="A464" s="92" t="s">
        <v>317</v>
      </c>
      <c r="B464" s="78" t="s">
        <v>515</v>
      </c>
      <c r="C464" s="78"/>
      <c r="D464" s="78"/>
      <c r="E464" s="78"/>
      <c r="F464" s="81">
        <f>F465</f>
        <v>0</v>
      </c>
      <c r="G464" s="74"/>
      <c r="H464" s="74"/>
      <c r="I464" s="81">
        <f>I465</f>
        <v>0</v>
      </c>
      <c r="J464" s="75">
        <f t="shared" si="12"/>
        <v>0</v>
      </c>
      <c r="K464" s="75">
        <f t="shared" si="13"/>
        <v>0</v>
      </c>
    </row>
    <row r="465" spans="1:11" ht="31.5" hidden="1">
      <c r="A465" s="92" t="s">
        <v>74</v>
      </c>
      <c r="B465" s="78" t="s">
        <v>515</v>
      </c>
      <c r="C465" s="78" t="s">
        <v>134</v>
      </c>
      <c r="D465" s="78"/>
      <c r="E465" s="78"/>
      <c r="F465" s="81"/>
      <c r="G465" s="74">
        <f>SUM('[1]Ведомственная'!G528)</f>
        <v>0</v>
      </c>
      <c r="H465" s="74">
        <f>SUM('[1]Ведомственная'!H528)</f>
        <v>0</v>
      </c>
      <c r="I465" s="81"/>
      <c r="J465" s="75">
        <f t="shared" si="12"/>
        <v>0</v>
      </c>
      <c r="K465" s="75">
        <f t="shared" si="13"/>
        <v>0</v>
      </c>
    </row>
    <row r="466" spans="1:11" ht="31.5">
      <c r="A466" s="92" t="s">
        <v>323</v>
      </c>
      <c r="B466" s="78" t="s">
        <v>423</v>
      </c>
      <c r="C466" s="78"/>
      <c r="D466" s="78"/>
      <c r="E466" s="78"/>
      <c r="F466" s="81">
        <f>F467</f>
        <v>1000</v>
      </c>
      <c r="G466" s="74"/>
      <c r="H466" s="74"/>
      <c r="I466" s="81">
        <f>I467</f>
        <v>1000</v>
      </c>
      <c r="J466" s="75">
        <f t="shared" si="12"/>
        <v>1000</v>
      </c>
      <c r="K466" s="75">
        <f t="shared" si="13"/>
        <v>-1000</v>
      </c>
    </row>
    <row r="467" spans="1:11" ht="15.75">
      <c r="A467" s="92" t="s">
        <v>317</v>
      </c>
      <c r="B467" s="78" t="s">
        <v>424</v>
      </c>
      <c r="C467" s="78"/>
      <c r="D467" s="78"/>
      <c r="E467" s="78"/>
      <c r="F467" s="81">
        <f>F468</f>
        <v>1000</v>
      </c>
      <c r="G467" s="74"/>
      <c r="H467" s="74"/>
      <c r="I467" s="81">
        <f>I468</f>
        <v>1000</v>
      </c>
      <c r="J467" s="75">
        <f t="shared" si="12"/>
        <v>1000</v>
      </c>
      <c r="K467" s="75">
        <f t="shared" si="13"/>
        <v>-1000</v>
      </c>
    </row>
    <row r="468" spans="1:11" ht="31.5">
      <c r="A468" s="92" t="s">
        <v>74</v>
      </c>
      <c r="B468" s="78" t="s">
        <v>424</v>
      </c>
      <c r="C468" s="78" t="s">
        <v>134</v>
      </c>
      <c r="D468" s="78" t="s">
        <v>191</v>
      </c>
      <c r="E468" s="78" t="s">
        <v>36</v>
      </c>
      <c r="F468" s="81">
        <v>1000</v>
      </c>
      <c r="G468" s="74">
        <f>SUM('[1]Ведомственная'!G531)</f>
        <v>1000</v>
      </c>
      <c r="H468" s="74">
        <f>SUM('[1]Ведомственная'!H531)</f>
        <v>1000</v>
      </c>
      <c r="I468" s="81">
        <v>1000</v>
      </c>
      <c r="J468" s="75">
        <f t="shared" si="12"/>
        <v>0</v>
      </c>
      <c r="K468" s="75">
        <f t="shared" si="13"/>
        <v>0</v>
      </c>
    </row>
    <row r="469" spans="1:11" ht="31.5" hidden="1">
      <c r="A469" s="92" t="s">
        <v>324</v>
      </c>
      <c r="B469" s="78" t="s">
        <v>425</v>
      </c>
      <c r="C469" s="78"/>
      <c r="D469" s="78"/>
      <c r="E469" s="78"/>
      <c r="F469" s="81">
        <f>+F470</f>
        <v>0</v>
      </c>
      <c r="G469" s="74"/>
      <c r="H469" s="74"/>
      <c r="I469" s="81">
        <f>+I470</f>
        <v>0</v>
      </c>
      <c r="J469" s="75">
        <f t="shared" si="12"/>
        <v>0</v>
      </c>
      <c r="K469" s="75">
        <f t="shared" si="13"/>
        <v>0</v>
      </c>
    </row>
    <row r="470" spans="1:11" ht="15.75" hidden="1">
      <c r="A470" s="92" t="s">
        <v>317</v>
      </c>
      <c r="B470" s="78" t="s">
        <v>426</v>
      </c>
      <c r="C470" s="78"/>
      <c r="D470" s="78"/>
      <c r="E470" s="78"/>
      <c r="F470" s="81">
        <f>F471</f>
        <v>0</v>
      </c>
      <c r="G470" s="74"/>
      <c r="H470" s="74"/>
      <c r="I470" s="81">
        <f>I471</f>
        <v>0</v>
      </c>
      <c r="J470" s="75">
        <f t="shared" si="12"/>
        <v>0</v>
      </c>
      <c r="K470" s="75">
        <f t="shared" si="13"/>
        <v>0</v>
      </c>
    </row>
    <row r="471" spans="1:11" ht="31.5" hidden="1">
      <c r="A471" s="92" t="s">
        <v>74</v>
      </c>
      <c r="B471" s="78" t="s">
        <v>426</v>
      </c>
      <c r="C471" s="78" t="s">
        <v>134</v>
      </c>
      <c r="D471" s="78"/>
      <c r="E471" s="78"/>
      <c r="F471" s="81"/>
      <c r="G471" s="74">
        <f>SUM('[1]Ведомственная'!G534)</f>
        <v>0</v>
      </c>
      <c r="H471" s="74">
        <f>SUM('[1]Ведомственная'!H534)</f>
        <v>0</v>
      </c>
      <c r="I471" s="81"/>
      <c r="J471" s="75">
        <f aca="true" t="shared" si="14" ref="J471:J534">SUM(F471-G471)</f>
        <v>0</v>
      </c>
      <c r="K471" s="75">
        <f aca="true" t="shared" si="15" ref="K471:K534">SUM(H471-I471)</f>
        <v>0</v>
      </c>
    </row>
    <row r="472" spans="1:11" ht="31.5">
      <c r="A472" s="92" t="s">
        <v>325</v>
      </c>
      <c r="B472" s="78" t="s">
        <v>427</v>
      </c>
      <c r="C472" s="78"/>
      <c r="D472" s="78"/>
      <c r="E472" s="78"/>
      <c r="F472" s="81">
        <f>+F473</f>
        <v>120</v>
      </c>
      <c r="G472" s="74"/>
      <c r="H472" s="74"/>
      <c r="I472" s="81">
        <f>+I473</f>
        <v>120</v>
      </c>
      <c r="J472" s="75">
        <f t="shared" si="14"/>
        <v>120</v>
      </c>
      <c r="K472" s="75">
        <f t="shared" si="15"/>
        <v>-120</v>
      </c>
    </row>
    <row r="473" spans="1:11" ht="15.75">
      <c r="A473" s="92" t="s">
        <v>317</v>
      </c>
      <c r="B473" s="78" t="s">
        <v>428</v>
      </c>
      <c r="C473" s="78"/>
      <c r="D473" s="78"/>
      <c r="E473" s="78"/>
      <c r="F473" s="81">
        <f>F474</f>
        <v>120</v>
      </c>
      <c r="G473" s="74"/>
      <c r="H473" s="74"/>
      <c r="I473" s="81">
        <f>I474</f>
        <v>120</v>
      </c>
      <c r="J473" s="75">
        <f t="shared" si="14"/>
        <v>120</v>
      </c>
      <c r="K473" s="75">
        <f t="shared" si="15"/>
        <v>-120</v>
      </c>
    </row>
    <row r="474" spans="1:11" ht="15.75">
      <c r="A474" s="92" t="s">
        <v>321</v>
      </c>
      <c r="B474" s="78" t="s">
        <v>428</v>
      </c>
      <c r="C474" s="78" t="s">
        <v>134</v>
      </c>
      <c r="D474" s="78" t="s">
        <v>191</v>
      </c>
      <c r="E474" s="78" t="s">
        <v>36</v>
      </c>
      <c r="F474" s="81">
        <v>120</v>
      </c>
      <c r="G474" s="74">
        <f>SUM('[1]Ведомственная'!G537)</f>
        <v>120</v>
      </c>
      <c r="H474" s="74">
        <f>SUM('[1]Ведомственная'!H537)</f>
        <v>120</v>
      </c>
      <c r="I474" s="81">
        <v>120</v>
      </c>
      <c r="J474" s="75">
        <f t="shared" si="14"/>
        <v>0</v>
      </c>
      <c r="K474" s="75">
        <f t="shared" si="15"/>
        <v>0</v>
      </c>
    </row>
    <row r="475" spans="1:11" ht="31.5">
      <c r="A475" s="30" t="s">
        <v>86</v>
      </c>
      <c r="B475" s="23" t="s">
        <v>18</v>
      </c>
      <c r="C475" s="23"/>
      <c r="D475" s="38"/>
      <c r="E475" s="38"/>
      <c r="F475" s="33">
        <f>SUM(F476+F498+F503+F507)</f>
        <v>17734.4</v>
      </c>
      <c r="G475" s="102"/>
      <c r="H475" s="102"/>
      <c r="I475" s="33">
        <f>SUM(I476+I498+I503+I507)</f>
        <v>17734.4</v>
      </c>
      <c r="J475" s="75">
        <f t="shared" si="14"/>
        <v>17734.4</v>
      </c>
      <c r="K475" s="75">
        <f t="shared" si="15"/>
        <v>-17734.4</v>
      </c>
    </row>
    <row r="476" spans="1:11" ht="47.25">
      <c r="A476" s="30" t="s">
        <v>87</v>
      </c>
      <c r="B476" s="23" t="s">
        <v>19</v>
      </c>
      <c r="C476" s="23"/>
      <c r="D476" s="38"/>
      <c r="E476" s="38"/>
      <c r="F476" s="33">
        <f>F490+F477+F493</f>
        <v>13491.800000000001</v>
      </c>
      <c r="G476" s="102"/>
      <c r="H476" s="102"/>
      <c r="I476" s="33">
        <f>I490+I477+I493</f>
        <v>13491.800000000001</v>
      </c>
      <c r="J476" s="75">
        <f t="shared" si="14"/>
        <v>13491.800000000001</v>
      </c>
      <c r="K476" s="75">
        <f t="shared" si="15"/>
        <v>-13491.800000000001</v>
      </c>
    </row>
    <row r="477" spans="1:11" ht="15.75">
      <c r="A477" s="30" t="s">
        <v>37</v>
      </c>
      <c r="B477" s="23" t="s">
        <v>38</v>
      </c>
      <c r="C477" s="23"/>
      <c r="D477" s="38"/>
      <c r="E477" s="38"/>
      <c r="F477" s="33">
        <f>SUM(F478+F481+F486)</f>
        <v>11291.800000000001</v>
      </c>
      <c r="G477" s="74"/>
      <c r="H477" s="74"/>
      <c r="I477" s="33">
        <f>SUM(I478+I481+I486)</f>
        <v>11291.800000000001</v>
      </c>
      <c r="J477" s="75">
        <f t="shared" si="14"/>
        <v>11291.800000000001</v>
      </c>
      <c r="K477" s="75">
        <f t="shared" si="15"/>
        <v>-11291.800000000001</v>
      </c>
    </row>
    <row r="478" spans="1:11" ht="15.75">
      <c r="A478" s="30" t="s">
        <v>40</v>
      </c>
      <c r="B478" s="23" t="s">
        <v>41</v>
      </c>
      <c r="C478" s="23"/>
      <c r="D478" s="38"/>
      <c r="E478" s="38"/>
      <c r="F478" s="33">
        <f>F479</f>
        <v>7468.3</v>
      </c>
      <c r="G478" s="74"/>
      <c r="H478" s="74"/>
      <c r="I478" s="33">
        <f>I479</f>
        <v>7468.3</v>
      </c>
      <c r="J478" s="75">
        <f t="shared" si="14"/>
        <v>7468.3</v>
      </c>
      <c r="K478" s="75">
        <f t="shared" si="15"/>
        <v>-7468.3</v>
      </c>
    </row>
    <row r="479" spans="1:11" ht="31.5">
      <c r="A479" s="30" t="s">
        <v>42</v>
      </c>
      <c r="B479" s="23" t="s">
        <v>43</v>
      </c>
      <c r="C479" s="23"/>
      <c r="D479" s="38"/>
      <c r="E479" s="38"/>
      <c r="F479" s="33">
        <f>F480</f>
        <v>7468.3</v>
      </c>
      <c r="G479" s="74"/>
      <c r="H479" s="74"/>
      <c r="I479" s="33">
        <f>I480</f>
        <v>7468.3</v>
      </c>
      <c r="J479" s="75">
        <f t="shared" si="14"/>
        <v>7468.3</v>
      </c>
      <c r="K479" s="75">
        <f t="shared" si="15"/>
        <v>-7468.3</v>
      </c>
    </row>
    <row r="480" spans="1:11" ht="15.75">
      <c r="A480" s="30" t="s">
        <v>44</v>
      </c>
      <c r="B480" s="23" t="s">
        <v>43</v>
      </c>
      <c r="C480" s="23">
        <v>300</v>
      </c>
      <c r="D480" s="78" t="s">
        <v>33</v>
      </c>
      <c r="E480" s="78" t="s">
        <v>36</v>
      </c>
      <c r="F480" s="33">
        <v>7468.3</v>
      </c>
      <c r="G480" s="74">
        <f>SUM('[1]Ведомственная'!G359)</f>
        <v>7468.3</v>
      </c>
      <c r="H480" s="74">
        <f>SUM('[1]Ведомственная'!H359)</f>
        <v>7468.3</v>
      </c>
      <c r="I480" s="33">
        <v>7468.3</v>
      </c>
      <c r="J480" s="75">
        <f t="shared" si="14"/>
        <v>0</v>
      </c>
      <c r="K480" s="75">
        <f t="shared" si="15"/>
        <v>0</v>
      </c>
    </row>
    <row r="481" spans="1:11" ht="15.75">
      <c r="A481" s="30" t="s">
        <v>57</v>
      </c>
      <c r="B481" s="23" t="s">
        <v>58</v>
      </c>
      <c r="C481" s="23"/>
      <c r="D481" s="38"/>
      <c r="E481" s="38"/>
      <c r="F481" s="33">
        <f>F482+F484</f>
        <v>2602.1000000000004</v>
      </c>
      <c r="G481" s="74"/>
      <c r="H481" s="74"/>
      <c r="I481" s="33">
        <f>I482+I484</f>
        <v>2602.1000000000004</v>
      </c>
      <c r="J481" s="75">
        <f t="shared" si="14"/>
        <v>2602.1000000000004</v>
      </c>
      <c r="K481" s="75">
        <f t="shared" si="15"/>
        <v>-2602.1000000000004</v>
      </c>
    </row>
    <row r="482" spans="1:11" ht="15.75">
      <c r="A482" s="30" t="s">
        <v>59</v>
      </c>
      <c r="B482" s="23" t="s">
        <v>60</v>
      </c>
      <c r="C482" s="23"/>
      <c r="D482" s="38"/>
      <c r="E482" s="38"/>
      <c r="F482" s="33">
        <f>F483</f>
        <v>1218.7</v>
      </c>
      <c r="G482" s="74"/>
      <c r="H482" s="74"/>
      <c r="I482" s="33">
        <f>I483</f>
        <v>1218.7</v>
      </c>
      <c r="J482" s="75">
        <f t="shared" si="14"/>
        <v>1218.7</v>
      </c>
      <c r="K482" s="75">
        <f t="shared" si="15"/>
        <v>-1218.7</v>
      </c>
    </row>
    <row r="483" spans="1:11" ht="15.75">
      <c r="A483" s="30" t="s">
        <v>44</v>
      </c>
      <c r="B483" s="23" t="s">
        <v>60</v>
      </c>
      <c r="C483" s="23">
        <v>300</v>
      </c>
      <c r="D483" s="38" t="s">
        <v>33</v>
      </c>
      <c r="E483" s="38" t="s">
        <v>56</v>
      </c>
      <c r="F483" s="33">
        <v>1218.7</v>
      </c>
      <c r="G483" s="74">
        <f>SUM('[1]Ведомственная'!G434)</f>
        <v>1218.7</v>
      </c>
      <c r="H483" s="74">
        <f>SUM('[1]Ведомственная'!H434)</f>
        <v>1218.7</v>
      </c>
      <c r="I483" s="33">
        <v>1218.7</v>
      </c>
      <c r="J483" s="75">
        <f t="shared" si="14"/>
        <v>0</v>
      </c>
      <c r="K483" s="75">
        <f t="shared" si="15"/>
        <v>0</v>
      </c>
    </row>
    <row r="484" spans="1:11" ht="31.5">
      <c r="A484" s="30" t="s">
        <v>61</v>
      </c>
      <c r="B484" s="23" t="s">
        <v>62</v>
      </c>
      <c r="C484" s="23"/>
      <c r="D484" s="38"/>
      <c r="E484" s="38"/>
      <c r="F484" s="33">
        <f>F485</f>
        <v>1383.4</v>
      </c>
      <c r="G484" s="74"/>
      <c r="H484" s="74"/>
      <c r="I484" s="33">
        <f>I485</f>
        <v>1383.4</v>
      </c>
      <c r="J484" s="75">
        <f t="shared" si="14"/>
        <v>1383.4</v>
      </c>
      <c r="K484" s="75">
        <f t="shared" si="15"/>
        <v>-1383.4</v>
      </c>
    </row>
    <row r="485" spans="1:11" ht="15.75">
      <c r="A485" s="30" t="s">
        <v>44</v>
      </c>
      <c r="B485" s="23" t="s">
        <v>62</v>
      </c>
      <c r="C485" s="23">
        <v>300</v>
      </c>
      <c r="D485" s="38" t="s">
        <v>33</v>
      </c>
      <c r="E485" s="38" t="s">
        <v>56</v>
      </c>
      <c r="F485" s="33">
        <v>1383.4</v>
      </c>
      <c r="G485" s="74">
        <f>SUM('[1]Ведомственная'!G436)</f>
        <v>1383.4</v>
      </c>
      <c r="H485" s="74">
        <f>SUM('[1]Ведомственная'!H436)</f>
        <v>1383.4</v>
      </c>
      <c r="I485" s="33">
        <v>1383.4</v>
      </c>
      <c r="J485" s="75">
        <f t="shared" si="14"/>
        <v>0</v>
      </c>
      <c r="K485" s="75">
        <f t="shared" si="15"/>
        <v>0</v>
      </c>
    </row>
    <row r="486" spans="1:11" ht="31.5">
      <c r="A486" s="30" t="s">
        <v>63</v>
      </c>
      <c r="B486" s="23" t="s">
        <v>64</v>
      </c>
      <c r="C486" s="23"/>
      <c r="D486" s="38"/>
      <c r="E486" s="38"/>
      <c r="F486" s="33">
        <f>F487</f>
        <v>1221.4</v>
      </c>
      <c r="G486" s="74"/>
      <c r="H486" s="74"/>
      <c r="I486" s="33">
        <f>I487</f>
        <v>1221.4</v>
      </c>
      <c r="J486" s="75">
        <f t="shared" si="14"/>
        <v>1221.4</v>
      </c>
      <c r="K486" s="75">
        <f t="shared" si="15"/>
        <v>-1221.4</v>
      </c>
    </row>
    <row r="487" spans="1:11" ht="15.75">
      <c r="A487" s="30" t="s">
        <v>65</v>
      </c>
      <c r="B487" s="23" t="s">
        <v>66</v>
      </c>
      <c r="C487" s="23"/>
      <c r="D487" s="38"/>
      <c r="E487" s="38"/>
      <c r="F487" s="33">
        <f>F488+F489</f>
        <v>1221.4</v>
      </c>
      <c r="G487" s="74"/>
      <c r="H487" s="74"/>
      <c r="I487" s="33">
        <f>I488+I489</f>
        <v>1221.4</v>
      </c>
      <c r="J487" s="75">
        <f t="shared" si="14"/>
        <v>1221.4</v>
      </c>
      <c r="K487" s="75">
        <f t="shared" si="15"/>
        <v>-1221.4</v>
      </c>
    </row>
    <row r="488" spans="1:11" ht="31.5">
      <c r="A488" s="54" t="s">
        <v>54</v>
      </c>
      <c r="B488" s="23" t="s">
        <v>66</v>
      </c>
      <c r="C488" s="23">
        <v>200</v>
      </c>
      <c r="D488" s="38" t="s">
        <v>33</v>
      </c>
      <c r="E488" s="38" t="s">
        <v>56</v>
      </c>
      <c r="F488" s="33">
        <v>819.4</v>
      </c>
      <c r="G488" s="74">
        <f>SUM('[1]Ведомственная'!G439)</f>
        <v>819.4</v>
      </c>
      <c r="H488" s="74">
        <f>SUM('[1]Ведомственная'!H439)</f>
        <v>819.4</v>
      </c>
      <c r="I488" s="33">
        <v>819.4</v>
      </c>
      <c r="J488" s="75">
        <f t="shared" si="14"/>
        <v>0</v>
      </c>
      <c r="K488" s="75">
        <f t="shared" si="15"/>
        <v>0</v>
      </c>
    </row>
    <row r="489" spans="1:11" ht="14.25" customHeight="1">
      <c r="A489" s="30" t="s">
        <v>44</v>
      </c>
      <c r="B489" s="23" t="s">
        <v>66</v>
      </c>
      <c r="C489" s="23">
        <v>300</v>
      </c>
      <c r="D489" s="38" t="s">
        <v>33</v>
      </c>
      <c r="E489" s="38" t="s">
        <v>56</v>
      </c>
      <c r="F489" s="33">
        <v>402</v>
      </c>
      <c r="G489" s="74">
        <f>SUM('[1]Ведомственная'!G440)</f>
        <v>402</v>
      </c>
      <c r="H489" s="74">
        <f>SUM('[1]Ведомственная'!H440)</f>
        <v>402</v>
      </c>
      <c r="I489" s="33">
        <v>402</v>
      </c>
      <c r="J489" s="75">
        <f t="shared" si="14"/>
        <v>0</v>
      </c>
      <c r="K489" s="75">
        <f t="shared" si="15"/>
        <v>0</v>
      </c>
    </row>
    <row r="490" spans="1:11" ht="47.25" hidden="1">
      <c r="A490" s="30" t="s">
        <v>20</v>
      </c>
      <c r="B490" s="23" t="s">
        <v>21</v>
      </c>
      <c r="C490" s="23"/>
      <c r="D490" s="38"/>
      <c r="E490" s="38"/>
      <c r="F490" s="33">
        <f>SUM(F491)</f>
        <v>0</v>
      </c>
      <c r="G490" s="74"/>
      <c r="H490" s="74"/>
      <c r="I490" s="33">
        <f>SUM(I491)</f>
        <v>0</v>
      </c>
      <c r="J490" s="75">
        <f t="shared" si="14"/>
        <v>0</v>
      </c>
      <c r="K490" s="75">
        <f t="shared" si="15"/>
        <v>0</v>
      </c>
    </row>
    <row r="491" spans="1:11" ht="15.75" hidden="1">
      <c r="A491" s="30" t="s">
        <v>22</v>
      </c>
      <c r="B491" s="23" t="s">
        <v>23</v>
      </c>
      <c r="C491" s="23"/>
      <c r="D491" s="38"/>
      <c r="E491" s="38"/>
      <c r="F491" s="33">
        <f>F492</f>
        <v>0</v>
      </c>
      <c r="G491" s="74"/>
      <c r="H491" s="74"/>
      <c r="I491" s="33">
        <f>I492</f>
        <v>0</v>
      </c>
      <c r="J491" s="75">
        <f t="shared" si="14"/>
        <v>0</v>
      </c>
      <c r="K491" s="75">
        <f t="shared" si="15"/>
        <v>0</v>
      </c>
    </row>
    <row r="492" spans="1:11" ht="15.75" hidden="1">
      <c r="A492" s="30" t="s">
        <v>24</v>
      </c>
      <c r="B492" s="23" t="s">
        <v>23</v>
      </c>
      <c r="C492" s="23">
        <v>800</v>
      </c>
      <c r="D492" s="38" t="s">
        <v>15</v>
      </c>
      <c r="E492" s="38" t="s">
        <v>17</v>
      </c>
      <c r="F492" s="33"/>
      <c r="G492" s="74">
        <f>SUM(Ведомственная!G351)</f>
        <v>0</v>
      </c>
      <c r="H492" s="74">
        <f>SUM(Ведомственная!H351)</f>
        <v>0</v>
      </c>
      <c r="I492" s="33"/>
      <c r="J492" s="75">
        <f t="shared" si="14"/>
        <v>0</v>
      </c>
      <c r="K492" s="75">
        <f t="shared" si="15"/>
        <v>0</v>
      </c>
    </row>
    <row r="493" spans="1:11" ht="31.5">
      <c r="A493" s="30" t="s">
        <v>47</v>
      </c>
      <c r="B493" s="23" t="s">
        <v>48</v>
      </c>
      <c r="C493" s="23"/>
      <c r="D493" s="38"/>
      <c r="E493" s="38"/>
      <c r="F493" s="33">
        <f>SUM(F494)</f>
        <v>2200</v>
      </c>
      <c r="G493" s="74"/>
      <c r="H493" s="74"/>
      <c r="I493" s="33">
        <f>SUM(I494)</f>
        <v>2200</v>
      </c>
      <c r="J493" s="75">
        <f t="shared" si="14"/>
        <v>2200</v>
      </c>
      <c r="K493" s="75">
        <f t="shared" si="15"/>
        <v>-2200</v>
      </c>
    </row>
    <row r="494" spans="1:11" ht="15.75">
      <c r="A494" s="30" t="s">
        <v>49</v>
      </c>
      <c r="B494" s="23" t="s">
        <v>50</v>
      </c>
      <c r="C494" s="23"/>
      <c r="D494" s="38"/>
      <c r="E494" s="38"/>
      <c r="F494" s="33">
        <f>F495</f>
        <v>2200</v>
      </c>
      <c r="G494" s="74"/>
      <c r="H494" s="74"/>
      <c r="I494" s="33">
        <f>I495</f>
        <v>2200</v>
      </c>
      <c r="J494" s="75">
        <f t="shared" si="14"/>
        <v>2200</v>
      </c>
      <c r="K494" s="75">
        <f t="shared" si="15"/>
        <v>-2200</v>
      </c>
    </row>
    <row r="495" spans="1:11" ht="47.25">
      <c r="A495" s="30" t="s">
        <v>51</v>
      </c>
      <c r="B495" s="23" t="s">
        <v>52</v>
      </c>
      <c r="C495" s="23"/>
      <c r="D495" s="38"/>
      <c r="E495" s="38"/>
      <c r="F495" s="33">
        <f>F496+F497</f>
        <v>2200</v>
      </c>
      <c r="G495" s="74"/>
      <c r="H495" s="74"/>
      <c r="I495" s="33">
        <f>I496+I497</f>
        <v>2200</v>
      </c>
      <c r="J495" s="75">
        <f t="shared" si="14"/>
        <v>2200</v>
      </c>
      <c r="K495" s="75">
        <f t="shared" si="15"/>
        <v>-2200</v>
      </c>
    </row>
    <row r="496" spans="1:11" ht="63">
      <c r="A496" s="54" t="s">
        <v>53</v>
      </c>
      <c r="B496" s="23" t="s">
        <v>52</v>
      </c>
      <c r="C496" s="23">
        <v>100</v>
      </c>
      <c r="D496" s="38" t="s">
        <v>33</v>
      </c>
      <c r="E496" s="38" t="s">
        <v>46</v>
      </c>
      <c r="F496" s="33">
        <v>1190</v>
      </c>
      <c r="G496" s="74">
        <f>SUM('[1]Ведомственная'!G373)</f>
        <v>1190</v>
      </c>
      <c r="H496" s="74">
        <f>SUM('[1]Ведомственная'!H373)</f>
        <v>1190</v>
      </c>
      <c r="I496" s="33">
        <v>1190</v>
      </c>
      <c r="J496" s="75">
        <f t="shared" si="14"/>
        <v>0</v>
      </c>
      <c r="K496" s="75">
        <f t="shared" si="15"/>
        <v>0</v>
      </c>
    </row>
    <row r="497" spans="1:11" ht="31.5">
      <c r="A497" s="54" t="s">
        <v>54</v>
      </c>
      <c r="B497" s="23" t="s">
        <v>52</v>
      </c>
      <c r="C497" s="23">
        <v>200</v>
      </c>
      <c r="D497" s="38" t="s">
        <v>33</v>
      </c>
      <c r="E497" s="38" t="s">
        <v>46</v>
      </c>
      <c r="F497" s="33">
        <v>1010</v>
      </c>
      <c r="G497" s="74">
        <f>SUM('[1]Ведомственная'!G374)</f>
        <v>1010</v>
      </c>
      <c r="H497" s="74">
        <f>SUM('[1]Ведомственная'!H374)</f>
        <v>1010</v>
      </c>
      <c r="I497" s="33">
        <v>1010</v>
      </c>
      <c r="J497" s="75">
        <f t="shared" si="14"/>
        <v>0</v>
      </c>
      <c r="K497" s="75">
        <f t="shared" si="15"/>
        <v>0</v>
      </c>
    </row>
    <row r="498" spans="1:11" ht="15.75">
      <c r="A498" s="30" t="s">
        <v>89</v>
      </c>
      <c r="B498" s="23" t="s">
        <v>67</v>
      </c>
      <c r="C498" s="23"/>
      <c r="D498" s="38"/>
      <c r="E498" s="38"/>
      <c r="F498" s="33">
        <f>F499</f>
        <v>150.5</v>
      </c>
      <c r="G498" s="74"/>
      <c r="H498" s="74"/>
      <c r="I498" s="33">
        <f>I499</f>
        <v>150.5</v>
      </c>
      <c r="J498" s="75">
        <f t="shared" si="14"/>
        <v>150.5</v>
      </c>
      <c r="K498" s="75">
        <f t="shared" si="15"/>
        <v>-150.5</v>
      </c>
    </row>
    <row r="499" spans="1:11" ht="15.75">
      <c r="A499" s="30" t="s">
        <v>37</v>
      </c>
      <c r="B499" s="23" t="s">
        <v>68</v>
      </c>
      <c r="C499" s="23"/>
      <c r="D499" s="38"/>
      <c r="E499" s="38"/>
      <c r="F499" s="33">
        <f>F500</f>
        <v>150.5</v>
      </c>
      <c r="G499" s="74"/>
      <c r="H499" s="74"/>
      <c r="I499" s="33">
        <f>I500</f>
        <v>150.5</v>
      </c>
      <c r="J499" s="75">
        <f t="shared" si="14"/>
        <v>150.5</v>
      </c>
      <c r="K499" s="75">
        <f t="shared" si="15"/>
        <v>-150.5</v>
      </c>
    </row>
    <row r="500" spans="1:11" ht="15.75">
      <c r="A500" s="30" t="s">
        <v>39</v>
      </c>
      <c r="B500" s="23" t="s">
        <v>69</v>
      </c>
      <c r="C500" s="23"/>
      <c r="D500" s="38"/>
      <c r="E500" s="38"/>
      <c r="F500" s="33">
        <f>F501+F502</f>
        <v>150.5</v>
      </c>
      <c r="G500" s="74"/>
      <c r="H500" s="74"/>
      <c r="I500" s="33">
        <f>I501+I502</f>
        <v>150.5</v>
      </c>
      <c r="J500" s="75">
        <f t="shared" si="14"/>
        <v>150.5</v>
      </c>
      <c r="K500" s="75">
        <f t="shared" si="15"/>
        <v>-150.5</v>
      </c>
    </row>
    <row r="501" spans="1:11" ht="31.5">
      <c r="A501" s="54" t="s">
        <v>54</v>
      </c>
      <c r="B501" s="23" t="s">
        <v>69</v>
      </c>
      <c r="C501" s="23">
        <v>200</v>
      </c>
      <c r="D501" s="38" t="s">
        <v>33</v>
      </c>
      <c r="E501" s="38" t="s">
        <v>56</v>
      </c>
      <c r="F501" s="33">
        <v>83.5</v>
      </c>
      <c r="G501" s="74">
        <f>SUM('[1]Ведомственная'!G444)</f>
        <v>83.5</v>
      </c>
      <c r="H501" s="74">
        <f>SUM('[1]Ведомственная'!H444)</f>
        <v>83.5</v>
      </c>
      <c r="I501" s="33">
        <v>83.5</v>
      </c>
      <c r="J501" s="75">
        <f t="shared" si="14"/>
        <v>0</v>
      </c>
      <c r="K501" s="75">
        <f t="shared" si="15"/>
        <v>0</v>
      </c>
    </row>
    <row r="502" spans="1:11" ht="15.75">
      <c r="A502" s="30" t="s">
        <v>44</v>
      </c>
      <c r="B502" s="23" t="s">
        <v>69</v>
      </c>
      <c r="C502" s="23">
        <v>300</v>
      </c>
      <c r="D502" s="38" t="s">
        <v>33</v>
      </c>
      <c r="E502" s="38" t="s">
        <v>56</v>
      </c>
      <c r="F502" s="33">
        <v>67</v>
      </c>
      <c r="G502" s="74">
        <f>SUM('[1]Ведомственная'!G445)</f>
        <v>67</v>
      </c>
      <c r="H502" s="74">
        <f>SUM('[1]Ведомственная'!H445)</f>
        <v>67</v>
      </c>
      <c r="I502" s="33">
        <v>67</v>
      </c>
      <c r="J502" s="75">
        <f t="shared" si="14"/>
        <v>0</v>
      </c>
      <c r="K502" s="75">
        <f t="shared" si="15"/>
        <v>0</v>
      </c>
    </row>
    <row r="503" spans="1:11" ht="15.75">
      <c r="A503" s="30" t="s">
        <v>90</v>
      </c>
      <c r="B503" s="23" t="s">
        <v>70</v>
      </c>
      <c r="C503" s="23"/>
      <c r="D503" s="38"/>
      <c r="E503" s="38"/>
      <c r="F503" s="33">
        <f>F504</f>
        <v>600</v>
      </c>
      <c r="G503" s="74"/>
      <c r="H503" s="74"/>
      <c r="I503" s="33">
        <f>I504</f>
        <v>600</v>
      </c>
      <c r="J503" s="75">
        <f t="shared" si="14"/>
        <v>600</v>
      </c>
      <c r="K503" s="75">
        <f t="shared" si="15"/>
        <v>-600</v>
      </c>
    </row>
    <row r="504" spans="1:11" ht="31.5">
      <c r="A504" s="30" t="s">
        <v>71</v>
      </c>
      <c r="B504" s="23" t="s">
        <v>72</v>
      </c>
      <c r="C504" s="23"/>
      <c r="D504" s="38"/>
      <c r="E504" s="38"/>
      <c r="F504" s="33">
        <f>F505</f>
        <v>600</v>
      </c>
      <c r="G504" s="74"/>
      <c r="H504" s="74"/>
      <c r="I504" s="33">
        <f>I505</f>
        <v>600</v>
      </c>
      <c r="J504" s="75">
        <f t="shared" si="14"/>
        <v>600</v>
      </c>
      <c r="K504" s="75">
        <f t="shared" si="15"/>
        <v>-600</v>
      </c>
    </row>
    <row r="505" spans="1:11" ht="15.75">
      <c r="A505" s="30" t="s">
        <v>39</v>
      </c>
      <c r="B505" s="23" t="s">
        <v>73</v>
      </c>
      <c r="C505" s="23"/>
      <c r="D505" s="38"/>
      <c r="E505" s="38"/>
      <c r="F505" s="33">
        <f>F506</f>
        <v>600</v>
      </c>
      <c r="G505" s="74"/>
      <c r="H505" s="74"/>
      <c r="I505" s="33">
        <f>I506</f>
        <v>600</v>
      </c>
      <c r="J505" s="75">
        <f t="shared" si="14"/>
        <v>600</v>
      </c>
      <c r="K505" s="75">
        <f t="shared" si="15"/>
        <v>-600</v>
      </c>
    </row>
    <row r="506" spans="1:11" ht="31.5">
      <c r="A506" s="30" t="s">
        <v>74</v>
      </c>
      <c r="B506" s="23" t="s">
        <v>73</v>
      </c>
      <c r="C506" s="23">
        <v>600</v>
      </c>
      <c r="D506" s="38" t="s">
        <v>33</v>
      </c>
      <c r="E506" s="38" t="s">
        <v>56</v>
      </c>
      <c r="F506" s="33">
        <v>600</v>
      </c>
      <c r="G506" s="74">
        <f>SUM('[1]Ведомственная'!G449)</f>
        <v>600</v>
      </c>
      <c r="H506" s="74">
        <f>SUM('[1]Ведомственная'!H449)</f>
        <v>600</v>
      </c>
      <c r="I506" s="33">
        <v>600</v>
      </c>
      <c r="J506" s="75">
        <f t="shared" si="14"/>
        <v>0</v>
      </c>
      <c r="K506" s="75">
        <f t="shared" si="15"/>
        <v>0</v>
      </c>
    </row>
    <row r="507" spans="1:11" ht="47.25">
      <c r="A507" s="30" t="s">
        <v>92</v>
      </c>
      <c r="B507" s="23" t="s">
        <v>81</v>
      </c>
      <c r="C507" s="23"/>
      <c r="D507" s="38"/>
      <c r="E507" s="38"/>
      <c r="F507" s="33">
        <f>F508</f>
        <v>3492.1</v>
      </c>
      <c r="G507" s="74"/>
      <c r="H507" s="74"/>
      <c r="I507" s="33">
        <f>I508</f>
        <v>3492.1</v>
      </c>
      <c r="J507" s="75">
        <f t="shared" si="14"/>
        <v>3492.1</v>
      </c>
      <c r="K507" s="75">
        <f t="shared" si="15"/>
        <v>-3492.1</v>
      </c>
    </row>
    <row r="508" spans="1:11" ht="47.25">
      <c r="A508" s="30" t="s">
        <v>82</v>
      </c>
      <c r="B508" s="23" t="s">
        <v>83</v>
      </c>
      <c r="C508" s="23"/>
      <c r="D508" s="38"/>
      <c r="E508" s="38"/>
      <c r="F508" s="33">
        <f>F509</f>
        <v>3492.1</v>
      </c>
      <c r="G508" s="74"/>
      <c r="H508" s="74"/>
      <c r="I508" s="33">
        <f>I509</f>
        <v>3492.1</v>
      </c>
      <c r="J508" s="75">
        <f t="shared" si="14"/>
        <v>3492.1</v>
      </c>
      <c r="K508" s="75">
        <f t="shared" si="15"/>
        <v>-3492.1</v>
      </c>
    </row>
    <row r="509" spans="1:11" ht="15.75">
      <c r="A509" s="30" t="s">
        <v>84</v>
      </c>
      <c r="B509" s="23" t="s">
        <v>85</v>
      </c>
      <c r="C509" s="23"/>
      <c r="D509" s="38"/>
      <c r="E509" s="38"/>
      <c r="F509" s="33">
        <f>F510+F511</f>
        <v>3492.1</v>
      </c>
      <c r="G509" s="74"/>
      <c r="H509" s="74"/>
      <c r="I509" s="33">
        <f>I510+I511</f>
        <v>3492.1</v>
      </c>
      <c r="J509" s="75">
        <f t="shared" si="14"/>
        <v>3492.1</v>
      </c>
      <c r="K509" s="75">
        <f t="shared" si="15"/>
        <v>-3492.1</v>
      </c>
    </row>
    <row r="510" spans="1:11" ht="63">
      <c r="A510" s="54" t="s">
        <v>53</v>
      </c>
      <c r="B510" s="23" t="s">
        <v>85</v>
      </c>
      <c r="C510" s="23">
        <v>100</v>
      </c>
      <c r="D510" s="38" t="s">
        <v>33</v>
      </c>
      <c r="E510" s="38" t="s">
        <v>80</v>
      </c>
      <c r="F510" s="33">
        <v>3480.1</v>
      </c>
      <c r="G510" s="74">
        <f>SUM('[1]Ведомственная'!G498)</f>
        <v>3480.1</v>
      </c>
      <c r="H510" s="74">
        <f>SUM('[1]Ведомственная'!H498)</f>
        <v>3480.1</v>
      </c>
      <c r="I510" s="33">
        <v>3480.1</v>
      </c>
      <c r="J510" s="75">
        <f t="shared" si="14"/>
        <v>0</v>
      </c>
      <c r="K510" s="75">
        <f t="shared" si="15"/>
        <v>0</v>
      </c>
    </row>
    <row r="511" spans="1:11" ht="31.5">
      <c r="A511" s="54" t="s">
        <v>54</v>
      </c>
      <c r="B511" s="23" t="s">
        <v>85</v>
      </c>
      <c r="C511" s="23">
        <v>200</v>
      </c>
      <c r="D511" s="38" t="s">
        <v>33</v>
      </c>
      <c r="E511" s="38" t="s">
        <v>80</v>
      </c>
      <c r="F511" s="33">
        <v>12</v>
      </c>
      <c r="G511" s="74">
        <f>SUM('[1]Ведомственная'!G499)</f>
        <v>12</v>
      </c>
      <c r="H511" s="74">
        <f>SUM('[1]Ведомственная'!H499)</f>
        <v>12</v>
      </c>
      <c r="I511" s="33">
        <v>12</v>
      </c>
      <c r="J511" s="75">
        <f t="shared" si="14"/>
        <v>0</v>
      </c>
      <c r="K511" s="75">
        <f t="shared" si="15"/>
        <v>0</v>
      </c>
    </row>
    <row r="512" spans="1:11" ht="78.75">
      <c r="A512" s="30" t="s">
        <v>88</v>
      </c>
      <c r="B512" s="23" t="s">
        <v>27</v>
      </c>
      <c r="C512" s="23"/>
      <c r="D512" s="38"/>
      <c r="E512" s="38"/>
      <c r="F512" s="33">
        <f>F513</f>
        <v>22060</v>
      </c>
      <c r="G512" s="74"/>
      <c r="H512" s="74"/>
      <c r="I512" s="33">
        <f>I513</f>
        <v>22060</v>
      </c>
      <c r="J512" s="75">
        <f t="shared" si="14"/>
        <v>22060</v>
      </c>
      <c r="K512" s="75">
        <f t="shared" si="15"/>
        <v>-22060</v>
      </c>
    </row>
    <row r="513" spans="1:11" ht="47.25">
      <c r="A513" s="30" t="s">
        <v>28</v>
      </c>
      <c r="B513" s="23" t="s">
        <v>29</v>
      </c>
      <c r="C513" s="23"/>
      <c r="D513" s="38"/>
      <c r="E513" s="38"/>
      <c r="F513" s="33">
        <f>SUM(F514)</f>
        <v>22060</v>
      </c>
      <c r="G513" s="74"/>
      <c r="H513" s="74"/>
      <c r="I513" s="33">
        <f>SUM(I514)</f>
        <v>22060</v>
      </c>
      <c r="J513" s="75">
        <f t="shared" si="14"/>
        <v>22060</v>
      </c>
      <c r="K513" s="75">
        <f t="shared" si="15"/>
        <v>-22060</v>
      </c>
    </row>
    <row r="514" spans="1:11" ht="47.25">
      <c r="A514" s="30" t="s">
        <v>30</v>
      </c>
      <c r="B514" s="23" t="s">
        <v>31</v>
      </c>
      <c r="C514" s="23"/>
      <c r="D514" s="38"/>
      <c r="E514" s="38"/>
      <c r="F514" s="33">
        <f>F515</f>
        <v>22060</v>
      </c>
      <c r="G514" s="74"/>
      <c r="H514" s="74"/>
      <c r="I514" s="33">
        <f>I515</f>
        <v>22060</v>
      </c>
      <c r="J514" s="75">
        <f t="shared" si="14"/>
        <v>22060</v>
      </c>
      <c r="K514" s="75">
        <f t="shared" si="15"/>
        <v>-22060</v>
      </c>
    </row>
    <row r="515" spans="1:11" ht="31.5">
      <c r="A515" s="30" t="s">
        <v>74</v>
      </c>
      <c r="B515" s="23" t="s">
        <v>31</v>
      </c>
      <c r="C515" s="23">
        <v>600</v>
      </c>
      <c r="D515" s="38" t="s">
        <v>33</v>
      </c>
      <c r="E515" s="38" t="s">
        <v>80</v>
      </c>
      <c r="F515" s="33">
        <v>22060</v>
      </c>
      <c r="G515" s="74">
        <f>SUM('[1]Ведомственная'!G293)</f>
        <v>22060</v>
      </c>
      <c r="H515" s="74">
        <f>SUM('[1]Ведомственная'!H293)</f>
        <v>22060</v>
      </c>
      <c r="I515" s="33">
        <v>22060</v>
      </c>
      <c r="J515" s="75">
        <f t="shared" si="14"/>
        <v>0</v>
      </c>
      <c r="K515" s="75">
        <f t="shared" si="15"/>
        <v>0</v>
      </c>
    </row>
    <row r="516" spans="1:11" ht="63">
      <c r="A516" s="30" t="s">
        <v>91</v>
      </c>
      <c r="B516" s="23" t="s">
        <v>75</v>
      </c>
      <c r="C516" s="23"/>
      <c r="D516" s="38"/>
      <c r="E516" s="38"/>
      <c r="F516" s="33">
        <f>F517</f>
        <v>3600</v>
      </c>
      <c r="G516" s="74"/>
      <c r="H516" s="74"/>
      <c r="I516" s="33">
        <f>I517</f>
        <v>3600</v>
      </c>
      <c r="J516" s="75">
        <f t="shared" si="14"/>
        <v>3600</v>
      </c>
      <c r="K516" s="75">
        <f t="shared" si="15"/>
        <v>-3600</v>
      </c>
    </row>
    <row r="517" spans="1:11" ht="15.75">
      <c r="A517" s="30" t="s">
        <v>37</v>
      </c>
      <c r="B517" s="23" t="s">
        <v>76</v>
      </c>
      <c r="C517" s="23"/>
      <c r="D517" s="38"/>
      <c r="E517" s="38"/>
      <c r="F517" s="33">
        <f>SUM(F518)</f>
        <v>3600</v>
      </c>
      <c r="G517" s="74"/>
      <c r="H517" s="74"/>
      <c r="I517" s="33">
        <f>SUM(I518)</f>
        <v>3600</v>
      </c>
      <c r="J517" s="75">
        <f t="shared" si="14"/>
        <v>3600</v>
      </c>
      <c r="K517" s="75">
        <f t="shared" si="15"/>
        <v>-3600</v>
      </c>
    </row>
    <row r="518" spans="1:11" ht="31.5">
      <c r="A518" s="30" t="s">
        <v>77</v>
      </c>
      <c r="B518" s="23" t="s">
        <v>78</v>
      </c>
      <c r="C518" s="23"/>
      <c r="D518" s="38"/>
      <c r="E518" s="38"/>
      <c r="F518" s="33">
        <f>F519</f>
        <v>3600</v>
      </c>
      <c r="G518" s="74"/>
      <c r="H518" s="74"/>
      <c r="I518" s="33">
        <f>I519</f>
        <v>3600</v>
      </c>
      <c r="J518" s="75">
        <f t="shared" si="14"/>
        <v>3600</v>
      </c>
      <c r="K518" s="75">
        <f t="shared" si="15"/>
        <v>-3600</v>
      </c>
    </row>
    <row r="519" spans="1:11" ht="31.5">
      <c r="A519" s="54" t="s">
        <v>54</v>
      </c>
      <c r="B519" s="23" t="s">
        <v>78</v>
      </c>
      <c r="C519" s="23">
        <v>200</v>
      </c>
      <c r="D519" s="38" t="s">
        <v>33</v>
      </c>
      <c r="E519" s="38" t="s">
        <v>56</v>
      </c>
      <c r="F519" s="33">
        <v>3600</v>
      </c>
      <c r="G519" s="74">
        <f>SUM('[1]Ведомственная'!G453)</f>
        <v>3600</v>
      </c>
      <c r="H519" s="74">
        <f>SUM('[1]Ведомственная'!H453)</f>
        <v>3600</v>
      </c>
      <c r="I519" s="33">
        <v>3600</v>
      </c>
      <c r="J519" s="75">
        <f t="shared" si="14"/>
        <v>0</v>
      </c>
      <c r="K519" s="75">
        <f t="shared" si="15"/>
        <v>0</v>
      </c>
    </row>
    <row r="520" spans="1:11" ht="31.5">
      <c r="A520" s="37" t="s">
        <v>264</v>
      </c>
      <c r="B520" s="23" t="s">
        <v>265</v>
      </c>
      <c r="C520" s="23"/>
      <c r="D520" s="38"/>
      <c r="E520" s="38"/>
      <c r="F520" s="33">
        <f>SUM(F521:F522)</f>
        <v>632.4</v>
      </c>
      <c r="G520" s="74"/>
      <c r="H520" s="74"/>
      <c r="I520" s="33">
        <f>SUM(I521:I522)</f>
        <v>163</v>
      </c>
      <c r="J520" s="75">
        <f t="shared" si="14"/>
        <v>632.4</v>
      </c>
      <c r="K520" s="75">
        <f t="shared" si="15"/>
        <v>-163</v>
      </c>
    </row>
    <row r="521" spans="1:11" ht="31.5">
      <c r="A521" s="54" t="s">
        <v>54</v>
      </c>
      <c r="B521" s="23" t="s">
        <v>265</v>
      </c>
      <c r="C521" s="23">
        <v>200</v>
      </c>
      <c r="D521" s="38" t="s">
        <v>36</v>
      </c>
      <c r="E521" s="38" t="s">
        <v>103</v>
      </c>
      <c r="F521" s="33">
        <v>482.4</v>
      </c>
      <c r="G521" s="74">
        <f>SUM('[1]Ведомственная'!G120)</f>
        <v>482.4</v>
      </c>
      <c r="H521" s="74">
        <f>SUM('[1]Ведомственная'!H120)</f>
        <v>13</v>
      </c>
      <c r="I521" s="33">
        <v>13</v>
      </c>
      <c r="J521" s="75">
        <f t="shared" si="14"/>
        <v>0</v>
      </c>
      <c r="K521" s="75">
        <f t="shared" si="15"/>
        <v>0</v>
      </c>
    </row>
    <row r="522" spans="1:11" ht="15.75">
      <c r="A522" s="37" t="s">
        <v>44</v>
      </c>
      <c r="B522" s="23" t="s">
        <v>265</v>
      </c>
      <c r="C522" s="23">
        <v>300</v>
      </c>
      <c r="D522" s="38" t="s">
        <v>36</v>
      </c>
      <c r="E522" s="38" t="s">
        <v>103</v>
      </c>
      <c r="F522" s="33">
        <v>150</v>
      </c>
      <c r="G522" s="74">
        <f>SUM('[1]Ведомственная'!G121)</f>
        <v>150</v>
      </c>
      <c r="H522" s="74">
        <f>SUM('[1]Ведомственная'!H121)</f>
        <v>150</v>
      </c>
      <c r="I522" s="33">
        <v>150</v>
      </c>
      <c r="J522" s="75">
        <f t="shared" si="14"/>
        <v>0</v>
      </c>
      <c r="K522" s="75">
        <f t="shared" si="15"/>
        <v>0</v>
      </c>
    </row>
    <row r="523" spans="1:11" ht="31.5">
      <c r="A523" s="103" t="s">
        <v>208</v>
      </c>
      <c r="B523" s="96" t="s">
        <v>209</v>
      </c>
      <c r="C523" s="23"/>
      <c r="D523" s="38"/>
      <c r="E523" s="38"/>
      <c r="F523" s="51">
        <f>SUM(F524+F526)</f>
        <v>27046.199999999997</v>
      </c>
      <c r="G523" s="74"/>
      <c r="H523" s="74"/>
      <c r="I523" s="51">
        <f>SUM(I524+I526)</f>
        <v>25156.199999999997</v>
      </c>
      <c r="J523" s="75">
        <f t="shared" si="14"/>
        <v>27046.199999999997</v>
      </c>
      <c r="K523" s="75">
        <f t="shared" si="15"/>
        <v>-25156.199999999997</v>
      </c>
    </row>
    <row r="524" spans="1:11" ht="21.75" customHeight="1">
      <c r="A524" s="94" t="s">
        <v>222</v>
      </c>
      <c r="B524" s="96" t="s">
        <v>223</v>
      </c>
      <c r="C524" s="23"/>
      <c r="D524" s="38"/>
      <c r="E524" s="38"/>
      <c r="F524" s="23">
        <f>SUM(F525)</f>
        <v>1890</v>
      </c>
      <c r="G524" s="74"/>
      <c r="H524" s="74"/>
      <c r="I524" s="23">
        <f>SUM(I525)</f>
        <v>0</v>
      </c>
      <c r="J524" s="75">
        <f t="shared" si="14"/>
        <v>1890</v>
      </c>
      <c r="K524" s="75">
        <f t="shared" si="15"/>
        <v>0</v>
      </c>
    </row>
    <row r="525" spans="1:11" ht="20.25" customHeight="1">
      <c r="A525" s="104" t="s">
        <v>224</v>
      </c>
      <c r="B525" s="96" t="s">
        <v>223</v>
      </c>
      <c r="C525" s="23">
        <v>700</v>
      </c>
      <c r="D525" s="38" t="s">
        <v>103</v>
      </c>
      <c r="E525" s="38" t="s">
        <v>36</v>
      </c>
      <c r="F525" s="23">
        <v>1890</v>
      </c>
      <c r="G525" s="74">
        <f>SUM('[1]Ведомственная'!G338)</f>
        <v>1890</v>
      </c>
      <c r="H525" s="74">
        <f>SUM('[1]Ведомственная'!H338)</f>
        <v>0</v>
      </c>
      <c r="I525" s="23"/>
      <c r="J525" s="75">
        <f t="shared" si="14"/>
        <v>0</v>
      </c>
      <c r="K525" s="75">
        <f t="shared" si="15"/>
        <v>0</v>
      </c>
    </row>
    <row r="526" spans="1:11" ht="47.25">
      <c r="A526" s="94" t="s">
        <v>82</v>
      </c>
      <c r="B526" s="38" t="s">
        <v>210</v>
      </c>
      <c r="C526" s="91"/>
      <c r="D526" s="91"/>
      <c r="E526" s="91"/>
      <c r="F526" s="51">
        <f>SUM(F527+F530+F533+F535)</f>
        <v>25156.199999999997</v>
      </c>
      <c r="G526" s="74"/>
      <c r="H526" s="74"/>
      <c r="I526" s="51">
        <f>SUM(I527+I530+I533+I535)</f>
        <v>25156.199999999997</v>
      </c>
      <c r="J526" s="75">
        <f t="shared" si="14"/>
        <v>25156.199999999997</v>
      </c>
      <c r="K526" s="75">
        <f t="shared" si="15"/>
        <v>-25156.199999999997</v>
      </c>
    </row>
    <row r="527" spans="1:11" ht="15.75">
      <c r="A527" s="94" t="s">
        <v>84</v>
      </c>
      <c r="B527" s="38" t="s">
        <v>211</v>
      </c>
      <c r="C527" s="91"/>
      <c r="D527" s="91"/>
      <c r="E527" s="91"/>
      <c r="F527" s="51">
        <f>SUM(F528:F529)</f>
        <v>19734.1</v>
      </c>
      <c r="G527" s="74"/>
      <c r="H527" s="74"/>
      <c r="I527" s="51">
        <f>SUM(I528:I529)</f>
        <v>19734.1</v>
      </c>
      <c r="J527" s="75">
        <f t="shared" si="14"/>
        <v>19734.1</v>
      </c>
      <c r="K527" s="75">
        <f t="shared" si="15"/>
        <v>-19734.1</v>
      </c>
    </row>
    <row r="528" spans="1:11" ht="63">
      <c r="A528" s="54" t="s">
        <v>53</v>
      </c>
      <c r="B528" s="38" t="s">
        <v>211</v>
      </c>
      <c r="C528" s="91" t="s">
        <v>98</v>
      </c>
      <c r="D528" s="91" t="s">
        <v>33</v>
      </c>
      <c r="E528" s="91" t="s">
        <v>80</v>
      </c>
      <c r="F528" s="51">
        <v>19727</v>
      </c>
      <c r="G528" s="74">
        <f>SUM('[1]Ведомственная'!G309)</f>
        <v>19727</v>
      </c>
      <c r="H528" s="74">
        <f>SUM('[1]Ведомственная'!H309)</f>
        <v>19727</v>
      </c>
      <c r="I528" s="51">
        <v>19727</v>
      </c>
      <c r="J528" s="75">
        <f t="shared" si="14"/>
        <v>0</v>
      </c>
      <c r="K528" s="75">
        <f t="shared" si="15"/>
        <v>0</v>
      </c>
    </row>
    <row r="529" spans="1:11" ht="31.5">
      <c r="A529" s="54" t="s">
        <v>54</v>
      </c>
      <c r="B529" s="38" t="s">
        <v>211</v>
      </c>
      <c r="C529" s="91" t="s">
        <v>100</v>
      </c>
      <c r="D529" s="91" t="s">
        <v>33</v>
      </c>
      <c r="E529" s="91" t="s">
        <v>80</v>
      </c>
      <c r="F529" s="51">
        <v>7.1</v>
      </c>
      <c r="G529" s="74">
        <f>SUM('[1]Ведомственная'!G310)</f>
        <v>7.1</v>
      </c>
      <c r="H529" s="74">
        <f>SUM('[1]Ведомственная'!H310)</f>
        <v>7.1</v>
      </c>
      <c r="I529" s="51">
        <v>7.1</v>
      </c>
      <c r="J529" s="75">
        <f t="shared" si="14"/>
        <v>0</v>
      </c>
      <c r="K529" s="75">
        <f t="shared" si="15"/>
        <v>0</v>
      </c>
    </row>
    <row r="530" spans="1:11" ht="15.75">
      <c r="A530" s="94" t="s">
        <v>104</v>
      </c>
      <c r="B530" s="96" t="s">
        <v>214</v>
      </c>
      <c r="C530" s="23"/>
      <c r="D530" s="38"/>
      <c r="E530" s="38"/>
      <c r="F530" s="51">
        <f>SUM(F531:F532)</f>
        <v>213.3</v>
      </c>
      <c r="G530" s="74"/>
      <c r="H530" s="74"/>
      <c r="I530" s="51">
        <f>SUM(I531:I532)</f>
        <v>213.3</v>
      </c>
      <c r="J530" s="75">
        <f t="shared" si="14"/>
        <v>213.3</v>
      </c>
      <c r="K530" s="75">
        <f t="shared" si="15"/>
        <v>-213.3</v>
      </c>
    </row>
    <row r="531" spans="1:11" ht="31.5">
      <c r="A531" s="54" t="s">
        <v>54</v>
      </c>
      <c r="B531" s="96" t="s">
        <v>214</v>
      </c>
      <c r="C531" s="23">
        <v>200</v>
      </c>
      <c r="D531" s="38" t="s">
        <v>36</v>
      </c>
      <c r="E531" s="38" t="s">
        <v>103</v>
      </c>
      <c r="F531" s="51">
        <v>211.3</v>
      </c>
      <c r="G531" s="74">
        <f>SUM('[1]Ведомственная'!G319)</f>
        <v>211.3</v>
      </c>
      <c r="H531" s="74">
        <f>SUM('[1]Ведомственная'!H319)</f>
        <v>211.3</v>
      </c>
      <c r="I531" s="51">
        <v>211.3</v>
      </c>
      <c r="J531" s="75">
        <f t="shared" si="14"/>
        <v>0</v>
      </c>
      <c r="K531" s="75">
        <f t="shared" si="15"/>
        <v>0</v>
      </c>
    </row>
    <row r="532" spans="1:11" ht="15.75">
      <c r="A532" s="94" t="s">
        <v>24</v>
      </c>
      <c r="B532" s="96" t="s">
        <v>214</v>
      </c>
      <c r="C532" s="23">
        <v>800</v>
      </c>
      <c r="D532" s="38" t="s">
        <v>36</v>
      </c>
      <c r="E532" s="38" t="s">
        <v>103</v>
      </c>
      <c r="F532" s="51">
        <v>2</v>
      </c>
      <c r="G532" s="74">
        <f>SUM('[1]Ведомственная'!G320)</f>
        <v>2</v>
      </c>
      <c r="H532" s="74">
        <f>SUM('[1]Ведомственная'!H320)</f>
        <v>2</v>
      </c>
      <c r="I532" s="51">
        <v>2</v>
      </c>
      <c r="J532" s="75">
        <f t="shared" si="14"/>
        <v>0</v>
      </c>
      <c r="K532" s="75">
        <f t="shared" si="15"/>
        <v>0</v>
      </c>
    </row>
    <row r="533" spans="1:11" ht="31.5">
      <c r="A533" s="94" t="s">
        <v>106</v>
      </c>
      <c r="B533" s="96" t="s">
        <v>215</v>
      </c>
      <c r="C533" s="23"/>
      <c r="D533" s="38"/>
      <c r="E533" s="38"/>
      <c r="F533" s="51">
        <f>SUM(F534)</f>
        <v>300.6</v>
      </c>
      <c r="G533" s="74"/>
      <c r="H533" s="74"/>
      <c r="I533" s="51">
        <f>SUM(I534)</f>
        <v>300.6</v>
      </c>
      <c r="J533" s="75">
        <f t="shared" si="14"/>
        <v>300.6</v>
      </c>
      <c r="K533" s="75">
        <f t="shared" si="15"/>
        <v>-300.6</v>
      </c>
    </row>
    <row r="534" spans="1:11" ht="31.5">
      <c r="A534" s="54" t="s">
        <v>54</v>
      </c>
      <c r="B534" s="96" t="s">
        <v>215</v>
      </c>
      <c r="C534" s="23">
        <v>200</v>
      </c>
      <c r="D534" s="38" t="s">
        <v>36</v>
      </c>
      <c r="E534" s="38" t="s">
        <v>103</v>
      </c>
      <c r="F534" s="51">
        <v>300.6</v>
      </c>
      <c r="G534" s="74">
        <f>SUM('[1]Ведомственная'!G322)</f>
        <v>300.6</v>
      </c>
      <c r="H534" s="74">
        <f>SUM('[1]Ведомственная'!H322)</f>
        <v>300.6</v>
      </c>
      <c r="I534" s="51">
        <v>300.6</v>
      </c>
      <c r="J534" s="75">
        <f t="shared" si="14"/>
        <v>0</v>
      </c>
      <c r="K534" s="75">
        <f t="shared" si="15"/>
        <v>0</v>
      </c>
    </row>
    <row r="535" spans="1:11" ht="31.5">
      <c r="A535" s="94" t="s">
        <v>107</v>
      </c>
      <c r="B535" s="96" t="s">
        <v>216</v>
      </c>
      <c r="C535" s="23"/>
      <c r="D535" s="38"/>
      <c r="E535" s="38"/>
      <c r="F535" s="51">
        <f>SUM(F536:F537)</f>
        <v>4908.2</v>
      </c>
      <c r="G535" s="74"/>
      <c r="H535" s="74"/>
      <c r="I535" s="51">
        <f>SUM(I536:I537)</f>
        <v>4908.2</v>
      </c>
      <c r="J535" s="75">
        <f aca="true" t="shared" si="16" ref="J535:J587">SUM(F535-G535)</f>
        <v>4908.2</v>
      </c>
      <c r="K535" s="75">
        <f aca="true" t="shared" si="17" ref="K535:K587">SUM(H535-I535)</f>
        <v>-4908.2</v>
      </c>
    </row>
    <row r="536" spans="1:11" ht="31.5">
      <c r="A536" s="54" t="s">
        <v>54</v>
      </c>
      <c r="B536" s="96" t="s">
        <v>216</v>
      </c>
      <c r="C536" s="23">
        <v>200</v>
      </c>
      <c r="D536" s="38" t="s">
        <v>36</v>
      </c>
      <c r="E536" s="38" t="s">
        <v>103</v>
      </c>
      <c r="F536" s="51">
        <v>4908.2</v>
      </c>
      <c r="G536" s="74">
        <f>SUM('[1]Ведомственная'!G324)</f>
        <v>4908.2</v>
      </c>
      <c r="H536" s="74">
        <f>SUM('[1]Ведомственная'!H324)</f>
        <v>4908.2</v>
      </c>
      <c r="I536" s="51">
        <v>4908.2</v>
      </c>
      <c r="J536" s="75">
        <f t="shared" si="16"/>
        <v>0</v>
      </c>
      <c r="K536" s="75">
        <f t="shared" si="17"/>
        <v>0</v>
      </c>
    </row>
    <row r="537" spans="1:11" ht="15.75" hidden="1">
      <c r="A537" s="94" t="s">
        <v>24</v>
      </c>
      <c r="B537" s="96" t="s">
        <v>216</v>
      </c>
      <c r="C537" s="23">
        <v>800</v>
      </c>
      <c r="D537" s="38" t="s">
        <v>36</v>
      </c>
      <c r="E537" s="38" t="s">
        <v>103</v>
      </c>
      <c r="F537" s="51"/>
      <c r="G537" s="74">
        <f>SUM('[1]Ведомственная'!G325)</f>
        <v>0</v>
      </c>
      <c r="H537" s="74">
        <f>SUM('[1]Ведомственная'!H325)</f>
        <v>0</v>
      </c>
      <c r="I537" s="51"/>
      <c r="J537" s="75">
        <f t="shared" si="16"/>
        <v>0</v>
      </c>
      <c r="K537" s="75">
        <f t="shared" si="17"/>
        <v>0</v>
      </c>
    </row>
    <row r="538" spans="1:11" ht="31.5">
      <c r="A538" s="37" t="s">
        <v>266</v>
      </c>
      <c r="B538" s="23" t="s">
        <v>267</v>
      </c>
      <c r="C538" s="23"/>
      <c r="D538" s="38"/>
      <c r="E538" s="38"/>
      <c r="F538" s="33">
        <f>SUM(F539)</f>
        <v>135</v>
      </c>
      <c r="G538" s="74"/>
      <c r="H538" s="74"/>
      <c r="I538" s="33">
        <f>SUM(I539)</f>
        <v>137</v>
      </c>
      <c r="J538" s="75">
        <f t="shared" si="16"/>
        <v>135</v>
      </c>
      <c r="K538" s="75">
        <f t="shared" si="17"/>
        <v>-137</v>
      </c>
    </row>
    <row r="539" spans="1:11" ht="31.5">
      <c r="A539" s="54" t="s">
        <v>54</v>
      </c>
      <c r="B539" s="23" t="s">
        <v>267</v>
      </c>
      <c r="C539" s="23">
        <v>200</v>
      </c>
      <c r="D539" s="38" t="s">
        <v>36</v>
      </c>
      <c r="E539" s="38" t="s">
        <v>103</v>
      </c>
      <c r="F539" s="33">
        <v>135</v>
      </c>
      <c r="G539" s="74">
        <f>SUM('[1]Ведомственная'!G123)</f>
        <v>135</v>
      </c>
      <c r="H539" s="74">
        <f>SUM('[1]Ведомственная'!H123)</f>
        <v>137</v>
      </c>
      <c r="I539" s="33">
        <v>137</v>
      </c>
      <c r="J539" s="75">
        <f t="shared" si="16"/>
        <v>0</v>
      </c>
      <c r="K539" s="75">
        <f t="shared" si="17"/>
        <v>0</v>
      </c>
    </row>
    <row r="540" spans="1:11" ht="47.25">
      <c r="A540" s="37" t="s">
        <v>268</v>
      </c>
      <c r="B540" s="23" t="s">
        <v>269</v>
      </c>
      <c r="C540" s="23"/>
      <c r="D540" s="38"/>
      <c r="E540" s="38"/>
      <c r="F540" s="33">
        <f>SUM(F541+F544)</f>
        <v>2799.7000000000003</v>
      </c>
      <c r="G540" s="74"/>
      <c r="H540" s="74"/>
      <c r="I540" s="33">
        <f>SUM(I541+I544)</f>
        <v>2799.7000000000003</v>
      </c>
      <c r="J540" s="75">
        <f t="shared" si="16"/>
        <v>2799.7000000000003</v>
      </c>
      <c r="K540" s="75">
        <f t="shared" si="17"/>
        <v>-2799.7000000000003</v>
      </c>
    </row>
    <row r="541" spans="1:11" ht="94.5">
      <c r="A541" s="105" t="s">
        <v>234</v>
      </c>
      <c r="B541" s="23" t="s">
        <v>521</v>
      </c>
      <c r="C541" s="23"/>
      <c r="D541" s="38"/>
      <c r="E541" s="38"/>
      <c r="F541" s="33">
        <f>SUM(F542)</f>
        <v>87.4</v>
      </c>
      <c r="G541" s="74"/>
      <c r="H541" s="74"/>
      <c r="I541" s="33">
        <f>SUM(I542)</f>
        <v>87.4</v>
      </c>
      <c r="J541" s="75">
        <f t="shared" si="16"/>
        <v>87.4</v>
      </c>
      <c r="K541" s="75">
        <f t="shared" si="17"/>
        <v>-87.4</v>
      </c>
    </row>
    <row r="542" spans="1:11" ht="47.25">
      <c r="A542" s="94" t="s">
        <v>520</v>
      </c>
      <c r="B542" s="23" t="s">
        <v>522</v>
      </c>
      <c r="C542" s="23"/>
      <c r="D542" s="38"/>
      <c r="E542" s="38"/>
      <c r="F542" s="33">
        <f>SUM(F543)</f>
        <v>87.4</v>
      </c>
      <c r="G542" s="74"/>
      <c r="H542" s="74"/>
      <c r="I542" s="33">
        <f>SUM(I543)</f>
        <v>87.4</v>
      </c>
      <c r="J542" s="75">
        <f t="shared" si="16"/>
        <v>87.4</v>
      </c>
      <c r="K542" s="75">
        <f t="shared" si="17"/>
        <v>-87.4</v>
      </c>
    </row>
    <row r="543" spans="1:11" ht="31.5">
      <c r="A543" s="94" t="s">
        <v>271</v>
      </c>
      <c r="B543" s="23" t="s">
        <v>522</v>
      </c>
      <c r="C543" s="23">
        <v>600</v>
      </c>
      <c r="D543" s="38" t="s">
        <v>36</v>
      </c>
      <c r="E543" s="38" t="s">
        <v>103</v>
      </c>
      <c r="F543" s="33">
        <v>87.4</v>
      </c>
      <c r="G543" s="74">
        <f>SUM('[1]Ведомственная'!G127)</f>
        <v>87.4</v>
      </c>
      <c r="H543" s="74">
        <f>SUM('[1]Ведомственная'!H127)</f>
        <v>87.4</v>
      </c>
      <c r="I543" s="33">
        <v>87.4</v>
      </c>
      <c r="J543" s="75">
        <f t="shared" si="16"/>
        <v>0</v>
      </c>
      <c r="K543" s="75">
        <f t="shared" si="17"/>
        <v>0</v>
      </c>
    </row>
    <row r="544" spans="1:11" ht="47.25">
      <c r="A544" s="37" t="s">
        <v>28</v>
      </c>
      <c r="B544" s="23" t="s">
        <v>270</v>
      </c>
      <c r="C544" s="23"/>
      <c r="D544" s="38"/>
      <c r="E544" s="38"/>
      <c r="F544" s="33">
        <f>SUM(F545)</f>
        <v>2712.3</v>
      </c>
      <c r="G544" s="74"/>
      <c r="H544" s="74"/>
      <c r="I544" s="33">
        <f>SUM(I545)</f>
        <v>2712.3</v>
      </c>
      <c r="J544" s="75">
        <f t="shared" si="16"/>
        <v>2712.3</v>
      </c>
      <c r="K544" s="75">
        <f t="shared" si="17"/>
        <v>-2712.3</v>
      </c>
    </row>
    <row r="545" spans="1:11" ht="31.5">
      <c r="A545" s="37" t="s">
        <v>271</v>
      </c>
      <c r="B545" s="23" t="s">
        <v>270</v>
      </c>
      <c r="C545" s="23">
        <v>600</v>
      </c>
      <c r="D545" s="38" t="s">
        <v>36</v>
      </c>
      <c r="E545" s="38" t="s">
        <v>103</v>
      </c>
      <c r="F545" s="33">
        <v>2712.3</v>
      </c>
      <c r="G545" s="74">
        <f>SUM('[1]Ведомственная'!G129)</f>
        <v>2712.3</v>
      </c>
      <c r="H545" s="74">
        <f>SUM('[1]Ведомственная'!H129)</f>
        <v>2712.3</v>
      </c>
      <c r="I545" s="33">
        <v>2712.3</v>
      </c>
      <c r="J545" s="75">
        <f t="shared" si="16"/>
        <v>0</v>
      </c>
      <c r="K545" s="75">
        <f t="shared" si="17"/>
        <v>0</v>
      </c>
    </row>
    <row r="546" spans="1:11" ht="15.75">
      <c r="A546" s="106" t="s">
        <v>205</v>
      </c>
      <c r="B546" s="86" t="s">
        <v>206</v>
      </c>
      <c r="C546" s="86"/>
      <c r="D546" s="86"/>
      <c r="E546" s="86"/>
      <c r="F546" s="81">
        <f>SUM(F556)+F547+F549+F551+F576+F553</f>
        <v>35677.6</v>
      </c>
      <c r="G546" s="74"/>
      <c r="H546" s="74"/>
      <c r="I546" s="81">
        <f>SUM(I556)+I547+I549+I551+I576+I553</f>
        <v>38035</v>
      </c>
      <c r="J546" s="75">
        <f t="shared" si="16"/>
        <v>35677.6</v>
      </c>
      <c r="K546" s="75">
        <f t="shared" si="17"/>
        <v>-38035</v>
      </c>
    </row>
    <row r="547" spans="1:11" ht="63">
      <c r="A547" s="37" t="s">
        <v>641</v>
      </c>
      <c r="B547" s="96" t="s">
        <v>219</v>
      </c>
      <c r="C547" s="23"/>
      <c r="D547" s="38"/>
      <c r="E547" s="38"/>
      <c r="F547" s="23">
        <f>SUM(F548)</f>
        <v>7798.3</v>
      </c>
      <c r="G547" s="74"/>
      <c r="H547" s="74"/>
      <c r="I547" s="23">
        <f>SUM(I548)</f>
        <v>10155.7</v>
      </c>
      <c r="J547" s="75">
        <f t="shared" si="16"/>
        <v>7798.3</v>
      </c>
      <c r="K547" s="75">
        <f t="shared" si="17"/>
        <v>-10155.7</v>
      </c>
    </row>
    <row r="548" spans="1:11" ht="15.75">
      <c r="A548" s="94" t="s">
        <v>24</v>
      </c>
      <c r="B548" s="96" t="s">
        <v>219</v>
      </c>
      <c r="C548" s="23">
        <v>800</v>
      </c>
      <c r="D548" s="38" t="s">
        <v>33</v>
      </c>
      <c r="E548" s="38" t="s">
        <v>80</v>
      </c>
      <c r="F548" s="23">
        <v>7798.3</v>
      </c>
      <c r="G548" s="74">
        <f>SUM('[1]Ведомственная'!G333)</f>
        <v>7798.3</v>
      </c>
      <c r="H548" s="74">
        <f>SUM('[1]Ведомственная'!H333)</f>
        <v>10155.7</v>
      </c>
      <c r="I548" s="23">
        <v>10155.7</v>
      </c>
      <c r="J548" s="75">
        <f t="shared" si="16"/>
        <v>0</v>
      </c>
      <c r="K548" s="75">
        <f t="shared" si="17"/>
        <v>0</v>
      </c>
    </row>
    <row r="549" spans="1:11" ht="31.5" hidden="1">
      <c r="A549" s="94" t="s">
        <v>217</v>
      </c>
      <c r="B549" s="38" t="s">
        <v>218</v>
      </c>
      <c r="C549" s="23"/>
      <c r="D549" s="38"/>
      <c r="E549" s="38"/>
      <c r="F549" s="23">
        <f>SUM(F550)</f>
        <v>0</v>
      </c>
      <c r="G549" s="74"/>
      <c r="H549" s="74"/>
      <c r="I549" s="23">
        <f>SUM(I550)</f>
        <v>0</v>
      </c>
      <c r="J549" s="75">
        <f t="shared" si="16"/>
        <v>0</v>
      </c>
      <c r="K549" s="75">
        <f t="shared" si="17"/>
        <v>0</v>
      </c>
    </row>
    <row r="550" spans="1:11" ht="15.75" hidden="1">
      <c r="A550" s="94" t="s">
        <v>24</v>
      </c>
      <c r="B550" s="38" t="s">
        <v>218</v>
      </c>
      <c r="C550" s="23">
        <v>800</v>
      </c>
      <c r="D550" s="38"/>
      <c r="E550" s="38"/>
      <c r="F550" s="23"/>
      <c r="G550" s="74">
        <f>SUM('[1]Ведомственная'!G328)</f>
        <v>0</v>
      </c>
      <c r="H550" s="74">
        <f>SUM('[1]Ведомственная'!H328)</f>
        <v>0</v>
      </c>
      <c r="I550" s="23"/>
      <c r="J550" s="75">
        <f t="shared" si="16"/>
        <v>0</v>
      </c>
      <c r="K550" s="75">
        <f t="shared" si="17"/>
        <v>0</v>
      </c>
    </row>
    <row r="551" spans="1:11" ht="15.75" hidden="1">
      <c r="A551" s="104" t="s">
        <v>157</v>
      </c>
      <c r="B551" s="38" t="s">
        <v>213</v>
      </c>
      <c r="C551" s="96"/>
      <c r="D551" s="91"/>
      <c r="E551" s="91"/>
      <c r="F551" s="107">
        <f>SUM(F552)</f>
        <v>0</v>
      </c>
      <c r="G551" s="74"/>
      <c r="H551" s="74"/>
      <c r="I551" s="107">
        <f>SUM(I552)</f>
        <v>0</v>
      </c>
      <c r="J551" s="75">
        <f t="shared" si="16"/>
        <v>0</v>
      </c>
      <c r="K551" s="75">
        <f t="shared" si="17"/>
        <v>0</v>
      </c>
    </row>
    <row r="552" spans="1:11" ht="15.75" hidden="1">
      <c r="A552" s="104" t="s">
        <v>24</v>
      </c>
      <c r="B552" s="38" t="s">
        <v>213</v>
      </c>
      <c r="C552" s="23">
        <v>800</v>
      </c>
      <c r="D552" s="38"/>
      <c r="E552" s="38"/>
      <c r="F552" s="107"/>
      <c r="G552" s="74">
        <f>SUM('[1]Ведомственная'!G314)</f>
        <v>0</v>
      </c>
      <c r="H552" s="74">
        <f>SUM('[1]Ведомственная'!H314)</f>
        <v>0</v>
      </c>
      <c r="I552" s="107"/>
      <c r="J552" s="75">
        <f t="shared" si="16"/>
        <v>0</v>
      </c>
      <c r="K552" s="75">
        <f t="shared" si="17"/>
        <v>0</v>
      </c>
    </row>
    <row r="553" spans="1:11" ht="47.25">
      <c r="A553" s="88" t="s">
        <v>355</v>
      </c>
      <c r="B553" s="86" t="s">
        <v>413</v>
      </c>
      <c r="C553" s="86"/>
      <c r="D553" s="86"/>
      <c r="E553" s="86"/>
      <c r="F553" s="87">
        <f>SUM(F554)</f>
        <v>500</v>
      </c>
      <c r="G553" s="74"/>
      <c r="H553" s="74"/>
      <c r="I553" s="87">
        <f>SUM(I554)</f>
        <v>500</v>
      </c>
      <c r="J553" s="75">
        <f t="shared" si="16"/>
        <v>500</v>
      </c>
      <c r="K553" s="75">
        <f t="shared" si="17"/>
        <v>-500</v>
      </c>
    </row>
    <row r="554" spans="1:11" ht="31.5">
      <c r="A554" s="88" t="s">
        <v>412</v>
      </c>
      <c r="B554" s="86" t="s">
        <v>414</v>
      </c>
      <c r="C554" s="86"/>
      <c r="D554" s="86"/>
      <c r="E554" s="86"/>
      <c r="F554" s="87">
        <f>SUM(F555)</f>
        <v>500</v>
      </c>
      <c r="G554" s="74"/>
      <c r="H554" s="74"/>
      <c r="I554" s="87">
        <f>SUM(I555)</f>
        <v>500</v>
      </c>
      <c r="J554" s="75">
        <f t="shared" si="16"/>
        <v>500</v>
      </c>
      <c r="K554" s="75">
        <f t="shared" si="17"/>
        <v>-500</v>
      </c>
    </row>
    <row r="555" spans="1:11" ht="31.5">
      <c r="A555" s="88" t="s">
        <v>54</v>
      </c>
      <c r="B555" s="86" t="s">
        <v>414</v>
      </c>
      <c r="C555" s="86" t="s">
        <v>100</v>
      </c>
      <c r="D555" s="86" t="s">
        <v>56</v>
      </c>
      <c r="E555" s="86" t="s">
        <v>193</v>
      </c>
      <c r="F555" s="87">
        <v>500</v>
      </c>
      <c r="G555" s="74">
        <f>SUM('[1]Ведомственная'!G160)</f>
        <v>500</v>
      </c>
      <c r="H555" s="74">
        <f>SUM('[1]Ведомственная'!H160)</f>
        <v>500</v>
      </c>
      <c r="I555" s="87">
        <v>500</v>
      </c>
      <c r="J555" s="75">
        <f t="shared" si="16"/>
        <v>0</v>
      </c>
      <c r="K555" s="75">
        <f t="shared" si="17"/>
        <v>0</v>
      </c>
    </row>
    <row r="556" spans="1:11" ht="47.25">
      <c r="A556" s="108" t="s">
        <v>82</v>
      </c>
      <c r="B556" s="86" t="s">
        <v>113</v>
      </c>
      <c r="C556" s="78"/>
      <c r="D556" s="78"/>
      <c r="E556" s="78"/>
      <c r="F556" s="81">
        <f>SUM(F557+F560+F563+F565+F568+F570+F572)</f>
        <v>27087.1</v>
      </c>
      <c r="G556" s="74"/>
      <c r="H556" s="74"/>
      <c r="I556" s="81">
        <f>SUM(I557+I560+I563+I565+I568+I570+I572)</f>
        <v>27087.1</v>
      </c>
      <c r="J556" s="75">
        <f t="shared" si="16"/>
        <v>27087.1</v>
      </c>
      <c r="K556" s="75">
        <f t="shared" si="17"/>
        <v>-27087.1</v>
      </c>
    </row>
    <row r="557" spans="1:11" ht="15.75">
      <c r="A557" s="108" t="s">
        <v>84</v>
      </c>
      <c r="B557" s="86" t="s">
        <v>114</v>
      </c>
      <c r="C557" s="78"/>
      <c r="D557" s="78"/>
      <c r="E557" s="78"/>
      <c r="F557" s="81">
        <f>SUM(F558+F559)</f>
        <v>12311</v>
      </c>
      <c r="G557" s="74"/>
      <c r="H557" s="74"/>
      <c r="I557" s="81">
        <f>SUM(I558+I559)</f>
        <v>12311</v>
      </c>
      <c r="J557" s="75">
        <f t="shared" si="16"/>
        <v>12311</v>
      </c>
      <c r="K557" s="75">
        <f t="shared" si="17"/>
        <v>-12311</v>
      </c>
    </row>
    <row r="558" spans="1:11" ht="63">
      <c r="A558" s="54" t="s">
        <v>53</v>
      </c>
      <c r="B558" s="86" t="s">
        <v>114</v>
      </c>
      <c r="C558" s="86" t="s">
        <v>98</v>
      </c>
      <c r="D558" s="86" t="s">
        <v>36</v>
      </c>
      <c r="E558" s="86" t="s">
        <v>56</v>
      </c>
      <c r="F558" s="81">
        <v>12301</v>
      </c>
      <c r="G558" s="74">
        <f>SUM('[1]Ведомственная'!G17)</f>
        <v>12301</v>
      </c>
      <c r="H558" s="74">
        <f>SUM('[1]Ведомственная'!H17)</f>
        <v>12301</v>
      </c>
      <c r="I558" s="81">
        <v>12301</v>
      </c>
      <c r="J558" s="75">
        <f t="shared" si="16"/>
        <v>0</v>
      </c>
      <c r="K558" s="75">
        <f t="shared" si="17"/>
        <v>0</v>
      </c>
    </row>
    <row r="559" spans="1:11" ht="31.5">
      <c r="A559" s="54" t="s">
        <v>54</v>
      </c>
      <c r="B559" s="86" t="s">
        <v>114</v>
      </c>
      <c r="C559" s="86" t="s">
        <v>100</v>
      </c>
      <c r="D559" s="86" t="s">
        <v>36</v>
      </c>
      <c r="E559" s="86" t="s">
        <v>56</v>
      </c>
      <c r="F559" s="79">
        <v>10</v>
      </c>
      <c r="G559" s="74">
        <f>SUM('[1]Ведомственная'!G18)</f>
        <v>10</v>
      </c>
      <c r="H559" s="74">
        <f>SUM('[1]Ведомственная'!H18)</f>
        <v>10</v>
      </c>
      <c r="I559" s="79">
        <v>10</v>
      </c>
      <c r="J559" s="75">
        <f t="shared" si="16"/>
        <v>0</v>
      </c>
      <c r="K559" s="75">
        <f t="shared" si="17"/>
        <v>0</v>
      </c>
    </row>
    <row r="560" spans="1:11" ht="31.5">
      <c r="A560" s="108" t="s">
        <v>207</v>
      </c>
      <c r="B560" s="86" t="s">
        <v>119</v>
      </c>
      <c r="C560" s="78"/>
      <c r="D560" s="78"/>
      <c r="E560" s="78"/>
      <c r="F560" s="81">
        <f>SUM(F561:F562)</f>
        <v>4136</v>
      </c>
      <c r="G560" s="74"/>
      <c r="H560" s="74"/>
      <c r="I560" s="81">
        <f>SUM(I561:I562)</f>
        <v>4136</v>
      </c>
      <c r="J560" s="75">
        <f t="shared" si="16"/>
        <v>4136</v>
      </c>
      <c r="K560" s="75">
        <f t="shared" si="17"/>
        <v>-4136</v>
      </c>
    </row>
    <row r="561" spans="1:11" ht="63">
      <c r="A561" s="54" t="s">
        <v>53</v>
      </c>
      <c r="B561" s="86" t="s">
        <v>119</v>
      </c>
      <c r="C561" s="86" t="s">
        <v>98</v>
      </c>
      <c r="D561" s="86" t="s">
        <v>36</v>
      </c>
      <c r="E561" s="86" t="s">
        <v>103</v>
      </c>
      <c r="F561" s="81">
        <v>4131</v>
      </c>
      <c r="G561" s="74">
        <f>SUM('[1]Ведомственная'!G38)</f>
        <v>4131</v>
      </c>
      <c r="H561" s="74">
        <f>SUM('[1]Ведомственная'!H38)</f>
        <v>4131</v>
      </c>
      <c r="I561" s="81">
        <v>4131</v>
      </c>
      <c r="J561" s="75">
        <f t="shared" si="16"/>
        <v>0</v>
      </c>
      <c r="K561" s="75">
        <f t="shared" si="17"/>
        <v>0</v>
      </c>
    </row>
    <row r="562" spans="1:11" ht="31.5">
      <c r="A562" s="54" t="s">
        <v>54</v>
      </c>
      <c r="B562" s="86" t="s">
        <v>119</v>
      </c>
      <c r="C562" s="86" t="s">
        <v>100</v>
      </c>
      <c r="D562" s="86" t="s">
        <v>36</v>
      </c>
      <c r="E562" s="86" t="s">
        <v>103</v>
      </c>
      <c r="F562" s="79">
        <v>5</v>
      </c>
      <c r="G562" s="74">
        <f>SUM('[1]Ведомственная'!G39)</f>
        <v>5</v>
      </c>
      <c r="H562" s="74">
        <f>SUM('[1]Ведомственная'!H39)</f>
        <v>5</v>
      </c>
      <c r="I562" s="79">
        <v>5</v>
      </c>
      <c r="J562" s="75">
        <f t="shared" si="16"/>
        <v>0</v>
      </c>
      <c r="K562" s="75">
        <f t="shared" si="17"/>
        <v>0</v>
      </c>
    </row>
    <row r="563" spans="1:11" ht="15.75">
      <c r="A563" s="108" t="s">
        <v>101</v>
      </c>
      <c r="B563" s="86" t="s">
        <v>115</v>
      </c>
      <c r="C563" s="86"/>
      <c r="D563" s="86"/>
      <c r="E563" s="86"/>
      <c r="F563" s="81">
        <f>SUM(F564)</f>
        <v>1429</v>
      </c>
      <c r="G563" s="74"/>
      <c r="H563" s="74"/>
      <c r="I563" s="81">
        <f>SUM(I564)</f>
        <v>1429</v>
      </c>
      <c r="J563" s="75">
        <f t="shared" si="16"/>
        <v>1429</v>
      </c>
      <c r="K563" s="75">
        <f t="shared" si="17"/>
        <v>-1429</v>
      </c>
    </row>
    <row r="564" spans="1:11" ht="63">
      <c r="A564" s="54" t="s">
        <v>53</v>
      </c>
      <c r="B564" s="86" t="s">
        <v>115</v>
      </c>
      <c r="C564" s="86" t="s">
        <v>98</v>
      </c>
      <c r="D564" s="86" t="s">
        <v>36</v>
      </c>
      <c r="E564" s="86" t="s">
        <v>56</v>
      </c>
      <c r="F564" s="81">
        <v>1429</v>
      </c>
      <c r="G564" s="74">
        <f>SUM('[1]Ведомственная'!G20)</f>
        <v>1429</v>
      </c>
      <c r="H564" s="74">
        <f>SUM('[1]Ведомственная'!H20)</f>
        <v>1429</v>
      </c>
      <c r="I564" s="81">
        <v>1429</v>
      </c>
      <c r="J564" s="75">
        <f t="shared" si="16"/>
        <v>0</v>
      </c>
      <c r="K564" s="75">
        <f t="shared" si="17"/>
        <v>0</v>
      </c>
    </row>
    <row r="565" spans="1:11" ht="15.75">
      <c r="A565" s="108" t="s">
        <v>104</v>
      </c>
      <c r="B565" s="86" t="s">
        <v>116</v>
      </c>
      <c r="C565" s="86"/>
      <c r="D565" s="86"/>
      <c r="E565" s="86"/>
      <c r="F565" s="79">
        <f>SUM(F566:F567)</f>
        <v>807.6</v>
      </c>
      <c r="G565" s="74"/>
      <c r="H565" s="74"/>
      <c r="I565" s="79">
        <f>SUM(I566:I567)</f>
        <v>807.6</v>
      </c>
      <c r="J565" s="75">
        <f t="shared" si="16"/>
        <v>807.6</v>
      </c>
      <c r="K565" s="75">
        <f t="shared" si="17"/>
        <v>-807.6</v>
      </c>
    </row>
    <row r="566" spans="1:11" ht="31.5">
      <c r="A566" s="54" t="s">
        <v>54</v>
      </c>
      <c r="B566" s="86" t="s">
        <v>116</v>
      </c>
      <c r="C566" s="86" t="s">
        <v>100</v>
      </c>
      <c r="D566" s="86" t="s">
        <v>36</v>
      </c>
      <c r="E566" s="86" t="s">
        <v>80</v>
      </c>
      <c r="F566" s="79">
        <v>760.9</v>
      </c>
      <c r="G566" s="74">
        <f>Ведомственная!G24+Ведомственная!G45</f>
        <v>760.9000000000001</v>
      </c>
      <c r="H566" s="74">
        <f>Ведомственная!H24+Ведомственная!H45</f>
        <v>760.9000000000001</v>
      </c>
      <c r="I566" s="79">
        <v>760.9</v>
      </c>
      <c r="J566" s="75">
        <f t="shared" si="16"/>
        <v>-1.1368683772161603E-13</v>
      </c>
      <c r="K566" s="75">
        <f t="shared" si="17"/>
        <v>1.1368683772161603E-13</v>
      </c>
    </row>
    <row r="567" spans="1:11" ht="15.75">
      <c r="A567" s="108" t="s">
        <v>24</v>
      </c>
      <c r="B567" s="86" t="s">
        <v>116</v>
      </c>
      <c r="C567" s="86" t="s">
        <v>105</v>
      </c>
      <c r="D567" s="86" t="s">
        <v>36</v>
      </c>
      <c r="E567" s="86" t="s">
        <v>80</v>
      </c>
      <c r="F567" s="79">
        <v>46.7</v>
      </c>
      <c r="G567" s="74">
        <f>Ведомственная!G25+Ведомственная!G46</f>
        <v>46.7</v>
      </c>
      <c r="H567" s="74">
        <f>Ведомственная!H25+Ведомственная!H46</f>
        <v>46.7</v>
      </c>
      <c r="I567" s="79">
        <v>46.7</v>
      </c>
      <c r="J567" s="75">
        <f t="shared" si="16"/>
        <v>0</v>
      </c>
      <c r="K567" s="75">
        <f t="shared" si="17"/>
        <v>0</v>
      </c>
    </row>
    <row r="568" spans="1:11" ht="31.5">
      <c r="A568" s="108" t="s">
        <v>106</v>
      </c>
      <c r="B568" s="86" t="s">
        <v>117</v>
      </c>
      <c r="C568" s="86"/>
      <c r="D568" s="86"/>
      <c r="E568" s="86"/>
      <c r="F568" s="79">
        <f>SUM(F569)</f>
        <v>589.9</v>
      </c>
      <c r="G568" s="74"/>
      <c r="H568" s="74"/>
      <c r="I568" s="79">
        <f>SUM(I569)</f>
        <v>589.9</v>
      </c>
      <c r="J568" s="75">
        <f t="shared" si="16"/>
        <v>589.9</v>
      </c>
      <c r="K568" s="75">
        <f t="shared" si="17"/>
        <v>-589.9</v>
      </c>
    </row>
    <row r="569" spans="1:11" ht="31.5">
      <c r="A569" s="54" t="s">
        <v>54</v>
      </c>
      <c r="B569" s="86" t="s">
        <v>117</v>
      </c>
      <c r="C569" s="86" t="s">
        <v>100</v>
      </c>
      <c r="D569" s="86" t="s">
        <v>36</v>
      </c>
      <c r="E569" s="86" t="s">
        <v>103</v>
      </c>
      <c r="F569" s="79">
        <v>589.9</v>
      </c>
      <c r="G569" s="74">
        <f>Ведомственная!G27+Ведомственная!G48</f>
        <v>589.9</v>
      </c>
      <c r="H569" s="74">
        <f>Ведомственная!H27+Ведомственная!H48</f>
        <v>589.9</v>
      </c>
      <c r="I569" s="79">
        <v>589.9</v>
      </c>
      <c r="J569" s="75">
        <f t="shared" si="16"/>
        <v>0</v>
      </c>
      <c r="K569" s="75">
        <f t="shared" si="17"/>
        <v>0</v>
      </c>
    </row>
    <row r="570" spans="1:11" ht="31.5">
      <c r="A570" s="108" t="s">
        <v>112</v>
      </c>
      <c r="B570" s="86" t="s">
        <v>120</v>
      </c>
      <c r="C570" s="5"/>
      <c r="D570" s="5"/>
      <c r="E570" s="5"/>
      <c r="F570" s="81">
        <f>SUM(F571)</f>
        <v>1782</v>
      </c>
      <c r="G570" s="74"/>
      <c r="H570" s="74"/>
      <c r="I570" s="81">
        <f>SUM(I571)</f>
        <v>1782</v>
      </c>
      <c r="J570" s="75">
        <f t="shared" si="16"/>
        <v>1782</v>
      </c>
      <c r="K570" s="75">
        <f t="shared" si="17"/>
        <v>-1782</v>
      </c>
    </row>
    <row r="571" spans="1:11" ht="63">
      <c r="A571" s="54" t="s">
        <v>53</v>
      </c>
      <c r="B571" s="86" t="s">
        <v>120</v>
      </c>
      <c r="C571" s="86" t="s">
        <v>98</v>
      </c>
      <c r="D571" s="86" t="s">
        <v>36</v>
      </c>
      <c r="E571" s="86" t="s">
        <v>80</v>
      </c>
      <c r="F571" s="81">
        <v>1782</v>
      </c>
      <c r="G571" s="74">
        <f>SUM('[1]Ведомственная'!G41)</f>
        <v>1782</v>
      </c>
      <c r="H571" s="74">
        <f>SUM('[1]Ведомственная'!H41)</f>
        <v>1782</v>
      </c>
      <c r="I571" s="81">
        <v>1782</v>
      </c>
      <c r="J571" s="75">
        <f t="shared" si="16"/>
        <v>0</v>
      </c>
      <c r="K571" s="75">
        <f t="shared" si="17"/>
        <v>0</v>
      </c>
    </row>
    <row r="572" spans="1:11" ht="31.5">
      <c r="A572" s="106" t="s">
        <v>107</v>
      </c>
      <c r="B572" s="86" t="s">
        <v>118</v>
      </c>
      <c r="C572" s="5"/>
      <c r="D572" s="5"/>
      <c r="E572" s="5"/>
      <c r="F572" s="81">
        <f>SUM(F573:F575)</f>
        <v>6031.6</v>
      </c>
      <c r="G572" s="74"/>
      <c r="H572" s="74"/>
      <c r="I572" s="81">
        <f>SUM(I573:I575)</f>
        <v>6031.6</v>
      </c>
      <c r="J572" s="75">
        <f t="shared" si="16"/>
        <v>6031.6</v>
      </c>
      <c r="K572" s="75">
        <f t="shared" si="17"/>
        <v>-6031.6</v>
      </c>
    </row>
    <row r="573" spans="1:11" ht="31.5">
      <c r="A573" s="54" t="s">
        <v>54</v>
      </c>
      <c r="B573" s="86" t="s">
        <v>118</v>
      </c>
      <c r="C573" s="5" t="s">
        <v>100</v>
      </c>
      <c r="D573" s="86" t="s">
        <v>36</v>
      </c>
      <c r="E573" s="86" t="s">
        <v>103</v>
      </c>
      <c r="F573" s="81">
        <v>5349.8</v>
      </c>
      <c r="G573" s="74">
        <f>Ведомственная!G29+Ведомственная!G50</f>
        <v>5349.8</v>
      </c>
      <c r="H573" s="74">
        <f>Ведомственная!H29+Ведомственная!H50</f>
        <v>5349.8</v>
      </c>
      <c r="I573" s="81">
        <v>5349.8</v>
      </c>
      <c r="J573" s="75">
        <f t="shared" si="16"/>
        <v>0</v>
      </c>
      <c r="K573" s="75">
        <f t="shared" si="17"/>
        <v>0</v>
      </c>
    </row>
    <row r="574" spans="1:11" ht="15.75">
      <c r="A574" s="108" t="s">
        <v>44</v>
      </c>
      <c r="B574" s="86" t="s">
        <v>118</v>
      </c>
      <c r="C574" s="5" t="s">
        <v>108</v>
      </c>
      <c r="D574" s="86" t="s">
        <v>36</v>
      </c>
      <c r="E574" s="86" t="s">
        <v>103</v>
      </c>
      <c r="F574" s="81">
        <v>667</v>
      </c>
      <c r="G574" s="74">
        <f>SUM('[1]Ведомственная'!G30)</f>
        <v>667</v>
      </c>
      <c r="H574" s="74">
        <f>SUM('[1]Ведомственная'!H30)</f>
        <v>667</v>
      </c>
      <c r="I574" s="81">
        <v>667</v>
      </c>
      <c r="J574" s="75">
        <f t="shared" si="16"/>
        <v>0</v>
      </c>
      <c r="K574" s="75">
        <f t="shared" si="17"/>
        <v>0</v>
      </c>
    </row>
    <row r="575" spans="1:11" ht="15.75">
      <c r="A575" s="108" t="s">
        <v>24</v>
      </c>
      <c r="B575" s="86" t="s">
        <v>118</v>
      </c>
      <c r="C575" s="5" t="s">
        <v>105</v>
      </c>
      <c r="D575" s="86" t="s">
        <v>36</v>
      </c>
      <c r="E575" s="86" t="s">
        <v>103</v>
      </c>
      <c r="F575" s="81">
        <v>14.8</v>
      </c>
      <c r="G575" s="74">
        <f>SUM('[1]Ведомственная'!G31+'[1]Ведомственная'!G51)</f>
        <v>14.799999999999999</v>
      </c>
      <c r="H575" s="74">
        <f>SUM('[1]Ведомственная'!H31+'[1]Ведомственная'!H51)</f>
        <v>14.799999999999999</v>
      </c>
      <c r="I575" s="81">
        <v>14.8</v>
      </c>
      <c r="J575" s="75">
        <f t="shared" si="16"/>
        <v>1.7763568394002505E-15</v>
      </c>
      <c r="K575" s="75">
        <f t="shared" si="17"/>
        <v>-1.7763568394002505E-15</v>
      </c>
    </row>
    <row r="576" spans="1:11" ht="94.5">
      <c r="A576" s="40" t="s">
        <v>234</v>
      </c>
      <c r="B576" s="38" t="s">
        <v>240</v>
      </c>
      <c r="C576" s="38"/>
      <c r="D576" s="38"/>
      <c r="E576" s="38"/>
      <c r="F576" s="33">
        <f>SUM(F580+F585+F582+F577)</f>
        <v>292.2</v>
      </c>
      <c r="G576" s="74"/>
      <c r="H576" s="74"/>
      <c r="I576" s="33">
        <f>SUM(I580+I585+I582+I577)</f>
        <v>292.2</v>
      </c>
      <c r="J576" s="75">
        <f t="shared" si="16"/>
        <v>292.2</v>
      </c>
      <c r="K576" s="75">
        <f t="shared" si="17"/>
        <v>-292.2</v>
      </c>
    </row>
    <row r="577" spans="1:11" ht="47.25">
      <c r="A577" s="37" t="s">
        <v>241</v>
      </c>
      <c r="B577" s="38" t="s">
        <v>242</v>
      </c>
      <c r="C577" s="23"/>
      <c r="D577" s="38"/>
      <c r="E577" s="38"/>
      <c r="F577" s="33">
        <f>SUM(F578:F579)</f>
        <v>93.8</v>
      </c>
      <c r="G577" s="74"/>
      <c r="H577" s="74"/>
      <c r="I577" s="33">
        <f>SUM(I578:I579)</f>
        <v>93.8</v>
      </c>
      <c r="J577" s="75">
        <f t="shared" si="16"/>
        <v>93.8</v>
      </c>
      <c r="K577" s="75">
        <f t="shared" si="17"/>
        <v>-93.8</v>
      </c>
    </row>
    <row r="578" spans="1:11" ht="63">
      <c r="A578" s="54" t="s">
        <v>53</v>
      </c>
      <c r="B578" s="38" t="s">
        <v>242</v>
      </c>
      <c r="C578" s="38" t="s">
        <v>98</v>
      </c>
      <c r="D578" s="38" t="s">
        <v>36</v>
      </c>
      <c r="E578" s="38" t="s">
        <v>15</v>
      </c>
      <c r="F578" s="33">
        <v>72.3</v>
      </c>
      <c r="G578" s="74">
        <f>SUM('[1]Ведомственная'!G80)</f>
        <v>72.3</v>
      </c>
      <c r="H578" s="74">
        <f>SUM('[1]Ведомственная'!H80)</f>
        <v>72.3</v>
      </c>
      <c r="I578" s="33">
        <v>72.3</v>
      </c>
      <c r="J578" s="75">
        <f t="shared" si="16"/>
        <v>0</v>
      </c>
      <c r="K578" s="75">
        <f t="shared" si="17"/>
        <v>0</v>
      </c>
    </row>
    <row r="579" spans="1:11" ht="31.5">
      <c r="A579" s="54" t="s">
        <v>54</v>
      </c>
      <c r="B579" s="38" t="s">
        <v>242</v>
      </c>
      <c r="C579" s="38" t="s">
        <v>100</v>
      </c>
      <c r="D579" s="38" t="s">
        <v>36</v>
      </c>
      <c r="E579" s="38" t="s">
        <v>15</v>
      </c>
      <c r="F579" s="33">
        <v>21.5</v>
      </c>
      <c r="G579" s="74">
        <f>SUM('[1]Ведомственная'!G81)</f>
        <v>21.5</v>
      </c>
      <c r="H579" s="74">
        <f>SUM('[1]Ведомственная'!H81)</f>
        <v>21.5</v>
      </c>
      <c r="I579" s="33">
        <v>21.5</v>
      </c>
      <c r="J579" s="75">
        <f t="shared" si="16"/>
        <v>0</v>
      </c>
      <c r="K579" s="75">
        <f t="shared" si="17"/>
        <v>0</v>
      </c>
    </row>
    <row r="580" spans="1:11" ht="47.25" hidden="1">
      <c r="A580" s="37" t="s">
        <v>244</v>
      </c>
      <c r="B580" s="38" t="s">
        <v>245</v>
      </c>
      <c r="C580" s="38"/>
      <c r="D580" s="38"/>
      <c r="E580" s="38"/>
      <c r="F580" s="33">
        <f>SUM(F581)</f>
        <v>0</v>
      </c>
      <c r="G580" s="74"/>
      <c r="H580" s="74"/>
      <c r="I580" s="33">
        <f>SUM(I581)</f>
        <v>0</v>
      </c>
      <c r="J580" s="75">
        <f t="shared" si="16"/>
        <v>0</v>
      </c>
      <c r="K580" s="75">
        <f t="shared" si="17"/>
        <v>0</v>
      </c>
    </row>
    <row r="581" spans="1:11" ht="15.75" hidden="1">
      <c r="A581" s="37" t="s">
        <v>99</v>
      </c>
      <c r="B581" s="38" t="s">
        <v>245</v>
      </c>
      <c r="C581" s="38" t="s">
        <v>100</v>
      </c>
      <c r="D581" s="38"/>
      <c r="E581" s="38"/>
      <c r="F581" s="33"/>
      <c r="G581" s="74">
        <f>SUM('[1]Ведомственная'!G89)</f>
        <v>0</v>
      </c>
      <c r="H581" s="74">
        <f>SUM('[1]Ведомственная'!H89)</f>
        <v>0</v>
      </c>
      <c r="I581" s="33"/>
      <c r="J581" s="75">
        <f t="shared" si="16"/>
        <v>0</v>
      </c>
      <c r="K581" s="75">
        <f t="shared" si="17"/>
        <v>0</v>
      </c>
    </row>
    <row r="582" spans="1:11" ht="47.25" hidden="1">
      <c r="A582" s="37" t="s">
        <v>518</v>
      </c>
      <c r="B582" s="38" t="s">
        <v>519</v>
      </c>
      <c r="C582" s="23"/>
      <c r="D582" s="38"/>
      <c r="E582" s="38"/>
      <c r="F582" s="79">
        <f>SUM(F583:F584)</f>
        <v>0</v>
      </c>
      <c r="G582" s="74"/>
      <c r="H582" s="74"/>
      <c r="I582" s="79">
        <f>SUM(I583:I584)</f>
        <v>0</v>
      </c>
      <c r="J582" s="75">
        <f t="shared" si="16"/>
        <v>0</v>
      </c>
      <c r="K582" s="75">
        <f t="shared" si="17"/>
        <v>0</v>
      </c>
    </row>
    <row r="583" spans="1:11" ht="31.5" hidden="1">
      <c r="A583" s="37" t="s">
        <v>97</v>
      </c>
      <c r="B583" s="38" t="s">
        <v>519</v>
      </c>
      <c r="C583" s="38" t="s">
        <v>98</v>
      </c>
      <c r="D583" s="38"/>
      <c r="E583" s="38"/>
      <c r="F583" s="33"/>
      <c r="G583" s="74">
        <f>SUM('[1]Ведомственная'!G83)</f>
        <v>0</v>
      </c>
      <c r="H583" s="74">
        <f>SUM('[1]Ведомственная'!H83)</f>
        <v>0</v>
      </c>
      <c r="I583" s="33"/>
      <c r="J583" s="75">
        <f t="shared" si="16"/>
        <v>0</v>
      </c>
      <c r="K583" s="75">
        <f t="shared" si="17"/>
        <v>0</v>
      </c>
    </row>
    <row r="584" spans="1:11" ht="15.75" hidden="1">
      <c r="A584" s="37" t="s">
        <v>99</v>
      </c>
      <c r="B584" s="38" t="s">
        <v>519</v>
      </c>
      <c r="C584" s="38" t="s">
        <v>100</v>
      </c>
      <c r="D584" s="38"/>
      <c r="E584" s="38"/>
      <c r="F584" s="33"/>
      <c r="G584" s="74">
        <f>SUM('[1]Ведомственная'!G84)</f>
        <v>0</v>
      </c>
      <c r="H584" s="74">
        <f>SUM('[1]Ведомственная'!H84)</f>
        <v>0</v>
      </c>
      <c r="I584" s="33"/>
      <c r="J584" s="75">
        <f t="shared" si="16"/>
        <v>0</v>
      </c>
      <c r="K584" s="75">
        <f t="shared" si="17"/>
        <v>0</v>
      </c>
    </row>
    <row r="585" spans="1:11" ht="78.75">
      <c r="A585" s="47" t="s">
        <v>639</v>
      </c>
      <c r="B585" s="5" t="s">
        <v>408</v>
      </c>
      <c r="C585" s="5"/>
      <c r="D585" s="5"/>
      <c r="E585" s="5"/>
      <c r="F585" s="6">
        <f>SUM(F586)</f>
        <v>198.4</v>
      </c>
      <c r="G585" s="74"/>
      <c r="H585" s="74"/>
      <c r="I585" s="6">
        <f>SUM(I586)</f>
        <v>198.4</v>
      </c>
      <c r="J585" s="75">
        <f t="shared" si="16"/>
        <v>198.4</v>
      </c>
      <c r="K585" s="75">
        <f t="shared" si="17"/>
        <v>-198.4</v>
      </c>
    </row>
    <row r="586" spans="1:11" ht="31.5">
      <c r="A586" s="32" t="s">
        <v>54</v>
      </c>
      <c r="B586" s="5" t="s">
        <v>408</v>
      </c>
      <c r="C586" s="5" t="s">
        <v>100</v>
      </c>
      <c r="D586" s="5" t="s">
        <v>190</v>
      </c>
      <c r="E586" s="5" t="s">
        <v>56</v>
      </c>
      <c r="F586" s="6">
        <v>198.4</v>
      </c>
      <c r="G586" s="74">
        <f>SUM('[1]Ведомственная'!G239)</f>
        <v>198.4</v>
      </c>
      <c r="H586" s="74">
        <f>SUM('[1]Ведомственная'!H239)</f>
        <v>198.4</v>
      </c>
      <c r="I586" s="6">
        <v>198.4</v>
      </c>
      <c r="J586" s="75">
        <f t="shared" si="16"/>
        <v>0</v>
      </c>
      <c r="K586" s="75">
        <f t="shared" si="17"/>
        <v>0</v>
      </c>
    </row>
    <row r="587" spans="1:11" s="114" customFormat="1" ht="24.75" customHeight="1">
      <c r="A587" s="109" t="s">
        <v>632</v>
      </c>
      <c r="B587" s="110"/>
      <c r="C587" s="26"/>
      <c r="D587" s="26"/>
      <c r="E587" s="26"/>
      <c r="F587" s="111">
        <f>SUM(F11+F39+F131+F137+F146+F151+F154+F170+F181+F185+F191+F202+F206+F224+F233+F241+F252+F266+F279+F283+F287+F336+F438+F475+F512+F516+F520+F523+F538+F540+F546+F31)</f>
        <v>3663097.7000000007</v>
      </c>
      <c r="G587" s="112"/>
      <c r="H587" s="112"/>
      <c r="I587" s="111">
        <f>SUM(I11+I39+I131+I137+I146+I151+I154+I170+I181+I185+I191+I202+I206+I224+I233+I241+I252+I266+I279+I283+I287+I336+I438+I475+I512+I516+I520+I523+I538+I540+I546+I31)</f>
        <v>3667570.5000000005</v>
      </c>
      <c r="J587" s="113">
        <f t="shared" si="16"/>
        <v>3663097.7000000007</v>
      </c>
      <c r="K587" s="113">
        <f t="shared" si="17"/>
        <v>-3667570.5000000005</v>
      </c>
    </row>
    <row r="588" spans="1:11" ht="24.75" customHeight="1">
      <c r="A588" s="50" t="s">
        <v>640</v>
      </c>
      <c r="B588" s="86"/>
      <c r="C588" s="5"/>
      <c r="D588" s="5"/>
      <c r="E588" s="5"/>
      <c r="F588" s="115">
        <v>46000</v>
      </c>
      <c r="G588" s="115">
        <v>132558.1</v>
      </c>
      <c r="H588" s="74"/>
      <c r="I588" s="115">
        <v>132558.1</v>
      </c>
      <c r="J588" s="75"/>
      <c r="K588" s="75"/>
    </row>
    <row r="589" spans="1:10" ht="19.5" customHeight="1">
      <c r="A589" s="61" t="s">
        <v>204</v>
      </c>
      <c r="B589" s="74"/>
      <c r="C589" s="74"/>
      <c r="D589" s="116"/>
      <c r="E589" s="116"/>
      <c r="F589" s="117">
        <f>SUM(F587:F588)</f>
        <v>3709097.7000000007</v>
      </c>
      <c r="G589" s="117"/>
      <c r="H589" s="118"/>
      <c r="I589" s="117">
        <f>SUM(I587:I588)</f>
        <v>3800128.6000000006</v>
      </c>
      <c r="J589" s="75">
        <f>SUM(H589-F589)</f>
        <v>-3709097.7000000007</v>
      </c>
    </row>
    <row r="590" spans="6:9" ht="15" hidden="1">
      <c r="F590" s="75">
        <f>SUM(F587-G591)</f>
        <v>1.862645149230957E-09</v>
      </c>
      <c r="I590" s="75">
        <f>SUM(I587-H591)</f>
        <v>1.3969838619232178E-09</v>
      </c>
    </row>
    <row r="591" spans="7:8" ht="15" hidden="1">
      <c r="G591" s="71">
        <f>SUM(G11:G587)</f>
        <v>3663097.699999999</v>
      </c>
      <c r="H591" s="71">
        <f>SUM(H11:H587)</f>
        <v>3667570.499999999</v>
      </c>
    </row>
    <row r="592" spans="7:8" ht="15" hidden="1">
      <c r="G592" s="71">
        <f>SUM(G591-'[1]Ведомственная'!G765)</f>
        <v>16790.199999999255</v>
      </c>
      <c r="H592" s="71">
        <f>SUM(H591-'[1]Ведомственная'!H765)</f>
        <v>16790.19999999972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55.57421875" style="119" customWidth="1"/>
    <col min="2" max="2" width="14.421875" style="71" customWidth="1"/>
    <col min="3" max="3" width="17.00390625" style="71" customWidth="1"/>
    <col min="4" max="4" width="17.8515625" style="71" customWidth="1"/>
    <col min="5" max="5" width="17.00390625" style="71" customWidth="1"/>
    <col min="6" max="16384" width="9.140625" style="71" customWidth="1"/>
  </cols>
  <sheetData>
    <row r="1" ht="15">
      <c r="D1" s="10" t="s">
        <v>673</v>
      </c>
    </row>
    <row r="2" ht="15">
      <c r="D2" s="12" t="s">
        <v>0</v>
      </c>
    </row>
    <row r="3" ht="15">
      <c r="D3" s="12" t="s">
        <v>1</v>
      </c>
    </row>
    <row r="4" ht="15">
      <c r="D4" s="12" t="s">
        <v>2</v>
      </c>
    </row>
    <row r="5" ht="15">
      <c r="D5" s="12" t="s">
        <v>669</v>
      </c>
    </row>
    <row r="8" spans="1:4" ht="40.5" customHeight="1">
      <c r="A8" s="131" t="s">
        <v>648</v>
      </c>
      <c r="B8" s="131"/>
      <c r="C8" s="131"/>
      <c r="D8" s="131"/>
    </row>
    <row r="10" spans="1:5" ht="47.25">
      <c r="A10" s="73" t="s">
        <v>182</v>
      </c>
      <c r="B10" s="73" t="s">
        <v>186</v>
      </c>
      <c r="C10" s="73" t="s">
        <v>187</v>
      </c>
      <c r="D10" s="73" t="s">
        <v>649</v>
      </c>
      <c r="E10" s="73" t="s">
        <v>650</v>
      </c>
    </row>
    <row r="11" spans="1:5" ht="15.75">
      <c r="A11" s="120" t="s">
        <v>95</v>
      </c>
      <c r="B11" s="121" t="s">
        <v>36</v>
      </c>
      <c r="C11" s="121" t="s">
        <v>34</v>
      </c>
      <c r="D11" s="122">
        <f>SUM(D12:D18)</f>
        <v>192275.2</v>
      </c>
      <c r="E11" s="122">
        <f>SUM(E12:E18)</f>
        <v>191807.8</v>
      </c>
    </row>
    <row r="12" spans="1:5" ht="47.25">
      <c r="A12" s="123" t="s">
        <v>188</v>
      </c>
      <c r="B12" s="124" t="s">
        <v>36</v>
      </c>
      <c r="C12" s="124" t="s">
        <v>46</v>
      </c>
      <c r="D12" s="125">
        <v>1618.2</v>
      </c>
      <c r="E12" s="125">
        <v>1618.2</v>
      </c>
    </row>
    <row r="13" spans="1:5" ht="63">
      <c r="A13" s="123" t="s">
        <v>651</v>
      </c>
      <c r="B13" s="124" t="s">
        <v>36</v>
      </c>
      <c r="C13" s="124" t="s">
        <v>56</v>
      </c>
      <c r="D13" s="125">
        <v>13740</v>
      </c>
      <c r="E13" s="125">
        <v>13740</v>
      </c>
    </row>
    <row r="14" spans="1:5" ht="63">
      <c r="A14" s="123" t="s">
        <v>652</v>
      </c>
      <c r="B14" s="124" t="s">
        <v>36</v>
      </c>
      <c r="C14" s="124" t="s">
        <v>15</v>
      </c>
      <c r="D14" s="125">
        <v>99750.8</v>
      </c>
      <c r="E14" s="125">
        <v>99750.8</v>
      </c>
    </row>
    <row r="15" spans="1:5" ht="0.75" customHeight="1" hidden="1">
      <c r="A15" s="123" t="s">
        <v>189</v>
      </c>
      <c r="B15" s="124" t="s">
        <v>36</v>
      </c>
      <c r="C15" s="124" t="s">
        <v>190</v>
      </c>
      <c r="D15" s="125">
        <f>SUM('[2]Ведомственная'!G85)</f>
        <v>0</v>
      </c>
      <c r="E15" s="125">
        <f>SUM('[2]Ведомственная'!H85)</f>
        <v>0</v>
      </c>
    </row>
    <row r="16" spans="1:5" ht="47.25">
      <c r="A16" s="123" t="s">
        <v>111</v>
      </c>
      <c r="B16" s="124" t="s">
        <v>36</v>
      </c>
      <c r="C16" s="124" t="s">
        <v>80</v>
      </c>
      <c r="D16" s="125">
        <v>25652.1</v>
      </c>
      <c r="E16" s="125">
        <v>25652.1</v>
      </c>
    </row>
    <row r="17" spans="1:5" ht="15.75">
      <c r="A17" s="123" t="s">
        <v>156</v>
      </c>
      <c r="B17" s="124" t="s">
        <v>36</v>
      </c>
      <c r="C17" s="124" t="s">
        <v>191</v>
      </c>
      <c r="D17" s="125">
        <f>SUM('[2]Ведомственная'!G311)</f>
        <v>0</v>
      </c>
      <c r="E17" s="125">
        <f>SUM('[2]Ведомственная'!H311)</f>
        <v>0</v>
      </c>
    </row>
    <row r="18" spans="1:5" ht="15.75">
      <c r="A18" s="123" t="s">
        <v>102</v>
      </c>
      <c r="B18" s="124" t="s">
        <v>36</v>
      </c>
      <c r="C18" s="124" t="s">
        <v>103</v>
      </c>
      <c r="D18" s="125">
        <v>51514.1</v>
      </c>
      <c r="E18" s="125">
        <v>51046.7</v>
      </c>
    </row>
    <row r="19" spans="1:5" ht="31.5">
      <c r="A19" s="120" t="s">
        <v>272</v>
      </c>
      <c r="B19" s="121" t="s">
        <v>56</v>
      </c>
      <c r="C19" s="121" t="s">
        <v>34</v>
      </c>
      <c r="D19" s="122">
        <f>SUM(D20:D21)</f>
        <v>23954.5</v>
      </c>
      <c r="E19" s="122">
        <f>SUM(E20:E21)</f>
        <v>23954.5</v>
      </c>
    </row>
    <row r="20" spans="1:5" ht="15.75">
      <c r="A20" s="123" t="s">
        <v>192</v>
      </c>
      <c r="B20" s="124" t="s">
        <v>56</v>
      </c>
      <c r="C20" s="124" t="s">
        <v>15</v>
      </c>
      <c r="D20" s="125">
        <v>4842.3</v>
      </c>
      <c r="E20" s="125">
        <v>4842.3</v>
      </c>
    </row>
    <row r="21" spans="1:5" ht="47.25">
      <c r="A21" s="123" t="s">
        <v>653</v>
      </c>
      <c r="B21" s="124" t="s">
        <v>56</v>
      </c>
      <c r="C21" s="124" t="s">
        <v>193</v>
      </c>
      <c r="D21" s="125">
        <v>19112.2</v>
      </c>
      <c r="E21" s="125">
        <v>19112.2</v>
      </c>
    </row>
    <row r="22" spans="1:5" ht="15.75">
      <c r="A22" s="120" t="s">
        <v>14</v>
      </c>
      <c r="B22" s="121" t="s">
        <v>15</v>
      </c>
      <c r="C22" s="121" t="s">
        <v>34</v>
      </c>
      <c r="D22" s="122">
        <f>SUM(D23:D26)</f>
        <v>153324.1</v>
      </c>
      <c r="E22" s="122">
        <f>SUM(E23:E26)</f>
        <v>153324.1</v>
      </c>
    </row>
    <row r="23" spans="1:5" ht="15.75" hidden="1">
      <c r="A23" s="123" t="s">
        <v>654</v>
      </c>
      <c r="B23" s="124" t="s">
        <v>15</v>
      </c>
      <c r="C23" s="124" t="s">
        <v>36</v>
      </c>
      <c r="D23" s="125"/>
      <c r="E23" s="125"/>
    </row>
    <row r="24" spans="1:5" ht="15.75">
      <c r="A24" s="123" t="s">
        <v>16</v>
      </c>
      <c r="B24" s="124" t="s">
        <v>15</v>
      </c>
      <c r="C24" s="124" t="s">
        <v>17</v>
      </c>
      <c r="D24" s="125">
        <f>75711.9-5589</f>
        <v>70122.9</v>
      </c>
      <c r="E24" s="125">
        <f>75711.9-5589</f>
        <v>70122.9</v>
      </c>
    </row>
    <row r="25" spans="1:5" ht="15.75">
      <c r="A25" s="123" t="s">
        <v>655</v>
      </c>
      <c r="B25" s="124" t="s">
        <v>15</v>
      </c>
      <c r="C25" s="124" t="s">
        <v>193</v>
      </c>
      <c r="D25" s="125">
        <v>76150</v>
      </c>
      <c r="E25" s="125">
        <v>76150</v>
      </c>
    </row>
    <row r="26" spans="1:5" ht="15.75">
      <c r="A26" s="123" t="s">
        <v>25</v>
      </c>
      <c r="B26" s="124" t="s">
        <v>15</v>
      </c>
      <c r="C26" s="124" t="s">
        <v>26</v>
      </c>
      <c r="D26" s="125">
        <v>7051.2</v>
      </c>
      <c r="E26" s="125">
        <v>7051.2</v>
      </c>
    </row>
    <row r="27" spans="1:5" ht="15.75">
      <c r="A27" s="120" t="s">
        <v>282</v>
      </c>
      <c r="B27" s="121" t="s">
        <v>190</v>
      </c>
      <c r="C27" s="121" t="s">
        <v>34</v>
      </c>
      <c r="D27" s="122">
        <f>SUM(D28:D31)</f>
        <v>84703.09999999999</v>
      </c>
      <c r="E27" s="122">
        <f>SUM(E28:E31)</f>
        <v>84703.09999999999</v>
      </c>
    </row>
    <row r="28" spans="1:5" ht="15.75">
      <c r="A28" s="123" t="s">
        <v>194</v>
      </c>
      <c r="B28" s="124" t="s">
        <v>190</v>
      </c>
      <c r="C28" s="124" t="s">
        <v>36</v>
      </c>
      <c r="D28" s="125">
        <f>SUM('[2]Ведомственная'!G200)</f>
        <v>0</v>
      </c>
      <c r="E28" s="125">
        <f>SUM('[2]Ведомственная'!H200)</f>
        <v>0</v>
      </c>
    </row>
    <row r="29" spans="1:5" ht="15.75">
      <c r="A29" s="123" t="s">
        <v>195</v>
      </c>
      <c r="B29" s="124" t="s">
        <v>190</v>
      </c>
      <c r="C29" s="124" t="s">
        <v>46</v>
      </c>
      <c r="D29" s="125">
        <f>3748.2+5589</f>
        <v>9337.2</v>
      </c>
      <c r="E29" s="125">
        <f>3748.2+5589</f>
        <v>9337.2</v>
      </c>
    </row>
    <row r="30" spans="1:5" ht="14.25" customHeight="1">
      <c r="A30" s="123" t="s">
        <v>196</v>
      </c>
      <c r="B30" s="124" t="s">
        <v>190</v>
      </c>
      <c r="C30" s="124" t="s">
        <v>56</v>
      </c>
      <c r="D30" s="125">
        <v>75365.9</v>
      </c>
      <c r="E30" s="125">
        <v>75365.9</v>
      </c>
    </row>
    <row r="31" spans="1:5" ht="0.75" customHeight="1" hidden="1">
      <c r="A31" s="123" t="s">
        <v>197</v>
      </c>
      <c r="B31" s="124" t="s">
        <v>190</v>
      </c>
      <c r="C31" s="124" t="s">
        <v>190</v>
      </c>
      <c r="D31" s="125">
        <f>SUM('[2]Ведомственная'!G240)</f>
        <v>0</v>
      </c>
      <c r="E31" s="125">
        <f>SUM('[2]Ведомственная'!H240)</f>
        <v>0</v>
      </c>
    </row>
    <row r="32" spans="1:5" ht="15.75">
      <c r="A32" s="120" t="s">
        <v>656</v>
      </c>
      <c r="B32" s="121" t="s">
        <v>80</v>
      </c>
      <c r="C32" s="121" t="s">
        <v>34</v>
      </c>
      <c r="D32" s="122">
        <f>SUM(D33:D34)</f>
        <v>5704.3</v>
      </c>
      <c r="E32" s="122">
        <f>SUM(E33:E34)</f>
        <v>5704.3</v>
      </c>
    </row>
    <row r="33" spans="1:5" ht="32.25" customHeight="1">
      <c r="A33" s="123" t="s">
        <v>289</v>
      </c>
      <c r="B33" s="124" t="s">
        <v>80</v>
      </c>
      <c r="C33" s="124" t="s">
        <v>56</v>
      </c>
      <c r="D33" s="125">
        <v>4704.3</v>
      </c>
      <c r="E33" s="125">
        <v>4704.3</v>
      </c>
    </row>
    <row r="34" spans="1:5" ht="15.75">
      <c r="A34" s="123" t="s">
        <v>198</v>
      </c>
      <c r="B34" s="124" t="s">
        <v>80</v>
      </c>
      <c r="C34" s="124" t="s">
        <v>190</v>
      </c>
      <c r="D34" s="125">
        <v>1000</v>
      </c>
      <c r="E34" s="125">
        <v>1000</v>
      </c>
    </row>
    <row r="35" spans="1:5" ht="15.75">
      <c r="A35" s="120" t="s">
        <v>123</v>
      </c>
      <c r="B35" s="121" t="s">
        <v>124</v>
      </c>
      <c r="C35" s="121" t="s">
        <v>34</v>
      </c>
      <c r="D35" s="122">
        <f>SUM(D36:D40)</f>
        <v>1857032.1999999997</v>
      </c>
      <c r="E35" s="122">
        <f>SUM(E36:E40)</f>
        <v>1857032.1999999997</v>
      </c>
    </row>
    <row r="36" spans="1:5" ht="15.75">
      <c r="A36" s="123" t="s">
        <v>199</v>
      </c>
      <c r="B36" s="124" t="s">
        <v>124</v>
      </c>
      <c r="C36" s="124" t="s">
        <v>36</v>
      </c>
      <c r="D36" s="125">
        <v>705293.7</v>
      </c>
      <c r="E36" s="125">
        <v>705293.7</v>
      </c>
    </row>
    <row r="37" spans="1:5" ht="15.75">
      <c r="A37" s="123" t="s">
        <v>200</v>
      </c>
      <c r="B37" s="124" t="s">
        <v>124</v>
      </c>
      <c r="C37" s="124" t="s">
        <v>46</v>
      </c>
      <c r="D37" s="125">
        <v>977210.5</v>
      </c>
      <c r="E37" s="125">
        <v>977210.5</v>
      </c>
    </row>
    <row r="38" spans="1:5" ht="15.75">
      <c r="A38" s="123" t="s">
        <v>125</v>
      </c>
      <c r="B38" s="124" t="s">
        <v>124</v>
      </c>
      <c r="C38" s="124" t="s">
        <v>56</v>
      </c>
      <c r="D38" s="125">
        <v>119682.7</v>
      </c>
      <c r="E38" s="125">
        <v>119682.7</v>
      </c>
    </row>
    <row r="39" spans="1:5" ht="15.75">
      <c r="A39" s="123" t="s">
        <v>657</v>
      </c>
      <c r="B39" s="124" t="s">
        <v>124</v>
      </c>
      <c r="C39" s="124" t="s">
        <v>124</v>
      </c>
      <c r="D39" s="125">
        <v>9243.4</v>
      </c>
      <c r="E39" s="125">
        <v>9243.4</v>
      </c>
    </row>
    <row r="40" spans="1:5" ht="15.75">
      <c r="A40" s="123" t="s">
        <v>201</v>
      </c>
      <c r="B40" s="124" t="s">
        <v>124</v>
      </c>
      <c r="C40" s="124" t="s">
        <v>193</v>
      </c>
      <c r="D40" s="125">
        <v>45601.9</v>
      </c>
      <c r="E40" s="125">
        <v>45601.9</v>
      </c>
    </row>
    <row r="41" spans="1:5" ht="15.75">
      <c r="A41" s="120" t="s">
        <v>658</v>
      </c>
      <c r="B41" s="121" t="s">
        <v>17</v>
      </c>
      <c r="C41" s="121" t="s">
        <v>34</v>
      </c>
      <c r="D41" s="122">
        <f>SUM(D42:D43)</f>
        <v>121638.59999999999</v>
      </c>
      <c r="E41" s="122">
        <f>SUM(E42:E43)</f>
        <v>121638.59999999999</v>
      </c>
    </row>
    <row r="42" spans="1:5" ht="15.75">
      <c r="A42" s="123" t="s">
        <v>659</v>
      </c>
      <c r="B42" s="124" t="s">
        <v>17</v>
      </c>
      <c r="C42" s="124" t="s">
        <v>36</v>
      </c>
      <c r="D42" s="125">
        <f>SUM('[2]Ведомственная'!G718)</f>
        <v>109182.59999999999</v>
      </c>
      <c r="E42" s="125">
        <f>SUM('[2]Ведомственная'!H718)</f>
        <v>109182.59999999999</v>
      </c>
    </row>
    <row r="43" spans="1:5" ht="15.75">
      <c r="A43" s="123" t="s">
        <v>660</v>
      </c>
      <c r="B43" s="124" t="s">
        <v>17</v>
      </c>
      <c r="C43" s="124" t="s">
        <v>15</v>
      </c>
      <c r="D43" s="125">
        <v>12456</v>
      </c>
      <c r="E43" s="125">
        <v>12456</v>
      </c>
    </row>
    <row r="44" spans="1:5" ht="15.75" hidden="1">
      <c r="A44" s="123" t="s">
        <v>661</v>
      </c>
      <c r="B44" s="124" t="s">
        <v>193</v>
      </c>
      <c r="C44" s="124" t="s">
        <v>34</v>
      </c>
      <c r="D44" s="125">
        <f>SUM(D46:D47)</f>
        <v>0</v>
      </c>
      <c r="E44" s="125">
        <f>SUM(E46:E47)</f>
        <v>0</v>
      </c>
    </row>
    <row r="45" spans="1:5" ht="15.75" hidden="1">
      <c r="A45" s="123" t="s">
        <v>662</v>
      </c>
      <c r="B45" s="124" t="s">
        <v>193</v>
      </c>
      <c r="C45" s="124" t="s">
        <v>36</v>
      </c>
      <c r="D45" s="125"/>
      <c r="E45" s="125"/>
    </row>
    <row r="46" spans="1:5" ht="15.75" hidden="1">
      <c r="A46" s="123" t="s">
        <v>663</v>
      </c>
      <c r="B46" s="124" t="s">
        <v>193</v>
      </c>
      <c r="C46" s="124" t="s">
        <v>46</v>
      </c>
      <c r="D46" s="125"/>
      <c r="E46" s="125"/>
    </row>
    <row r="47" spans="1:5" ht="15.75" hidden="1">
      <c r="A47" s="123" t="s">
        <v>664</v>
      </c>
      <c r="B47" s="124" t="s">
        <v>193</v>
      </c>
      <c r="C47" s="124" t="s">
        <v>193</v>
      </c>
      <c r="D47" s="125"/>
      <c r="E47" s="125"/>
    </row>
    <row r="48" spans="1:5" ht="15.75">
      <c r="A48" s="120" t="s">
        <v>32</v>
      </c>
      <c r="B48" s="121" t="s">
        <v>33</v>
      </c>
      <c r="C48" s="121" t="s">
        <v>34</v>
      </c>
      <c r="D48" s="122">
        <f>SUM(D49:D53)</f>
        <v>1140727.3</v>
      </c>
      <c r="E48" s="122">
        <f>SUM(E49:E53)</f>
        <v>1147557.5</v>
      </c>
    </row>
    <row r="49" spans="1:5" ht="15.75">
      <c r="A49" s="123" t="s">
        <v>35</v>
      </c>
      <c r="B49" s="124" t="s">
        <v>33</v>
      </c>
      <c r="C49" s="124" t="s">
        <v>36</v>
      </c>
      <c r="D49" s="125">
        <v>7468.3</v>
      </c>
      <c r="E49" s="125">
        <v>7468.3</v>
      </c>
    </row>
    <row r="50" spans="1:5" ht="15.75">
      <c r="A50" s="123" t="s">
        <v>45</v>
      </c>
      <c r="B50" s="124" t="s">
        <v>33</v>
      </c>
      <c r="C50" s="124" t="s">
        <v>46</v>
      </c>
      <c r="D50" s="125">
        <v>55430.6</v>
      </c>
      <c r="E50" s="125">
        <v>55848.2</v>
      </c>
    </row>
    <row r="51" spans="1:5" ht="15.75">
      <c r="A51" s="123" t="s">
        <v>55</v>
      </c>
      <c r="B51" s="124" t="s">
        <v>33</v>
      </c>
      <c r="C51" s="124" t="s">
        <v>56</v>
      </c>
      <c r="D51" s="125">
        <v>729603.6</v>
      </c>
      <c r="E51" s="125">
        <v>732420.8</v>
      </c>
    </row>
    <row r="52" spans="1:5" ht="15.75">
      <c r="A52" s="123" t="s">
        <v>202</v>
      </c>
      <c r="B52" s="124" t="s">
        <v>33</v>
      </c>
      <c r="C52" s="124" t="s">
        <v>15</v>
      </c>
      <c r="D52" s="125">
        <v>287890.6</v>
      </c>
      <c r="E52" s="125">
        <v>289128.6</v>
      </c>
    </row>
    <row r="53" spans="1:5" ht="15.75">
      <c r="A53" s="123" t="s">
        <v>79</v>
      </c>
      <c r="B53" s="124" t="s">
        <v>33</v>
      </c>
      <c r="C53" s="124" t="s">
        <v>80</v>
      </c>
      <c r="D53" s="125">
        <v>60334.2</v>
      </c>
      <c r="E53" s="125">
        <v>62691.6</v>
      </c>
    </row>
    <row r="54" spans="1:5" ht="15.75">
      <c r="A54" s="120" t="s">
        <v>311</v>
      </c>
      <c r="B54" s="121" t="s">
        <v>191</v>
      </c>
      <c r="C54" s="121" t="s">
        <v>34</v>
      </c>
      <c r="D54" s="122">
        <f>SUM(D55:D58)</f>
        <v>81848.4</v>
      </c>
      <c r="E54" s="122">
        <f>SUM(E55:E58)</f>
        <v>81848.4</v>
      </c>
    </row>
    <row r="55" spans="1:5" ht="15.75">
      <c r="A55" s="123" t="s">
        <v>203</v>
      </c>
      <c r="B55" s="124" t="s">
        <v>191</v>
      </c>
      <c r="C55" s="124" t="s">
        <v>36</v>
      </c>
      <c r="D55" s="125">
        <v>81848.4</v>
      </c>
      <c r="E55" s="125">
        <v>81848.4</v>
      </c>
    </row>
    <row r="56" spans="1:5" ht="15.75" hidden="1">
      <c r="A56" s="123" t="s">
        <v>665</v>
      </c>
      <c r="B56" s="124" t="s">
        <v>191</v>
      </c>
      <c r="C56" s="124" t="s">
        <v>46</v>
      </c>
      <c r="D56" s="125"/>
      <c r="E56" s="125"/>
    </row>
    <row r="57" spans="1:5" ht="15.75" hidden="1">
      <c r="A57" s="123" t="s">
        <v>666</v>
      </c>
      <c r="B57" s="124" t="s">
        <v>191</v>
      </c>
      <c r="C57" s="124" t="s">
        <v>56</v>
      </c>
      <c r="D57" s="125"/>
      <c r="E57" s="125"/>
    </row>
    <row r="58" spans="1:5" ht="31.5" hidden="1">
      <c r="A58" s="123" t="s">
        <v>667</v>
      </c>
      <c r="B58" s="124" t="s">
        <v>191</v>
      </c>
      <c r="C58" s="124" t="s">
        <v>190</v>
      </c>
      <c r="D58" s="125"/>
      <c r="E58" s="125"/>
    </row>
    <row r="59" spans="1:5" ht="31.5">
      <c r="A59" s="120" t="s">
        <v>220</v>
      </c>
      <c r="B59" s="121" t="s">
        <v>103</v>
      </c>
      <c r="C59" s="121" t="s">
        <v>34</v>
      </c>
      <c r="D59" s="122">
        <f>SUM(D60)</f>
        <v>1890</v>
      </c>
      <c r="E59" s="122">
        <f>SUM(E60)</f>
        <v>0</v>
      </c>
    </row>
    <row r="60" spans="1:5" ht="31.5">
      <c r="A60" s="123" t="s">
        <v>668</v>
      </c>
      <c r="B60" s="124" t="s">
        <v>103</v>
      </c>
      <c r="C60" s="124" t="s">
        <v>36</v>
      </c>
      <c r="D60" s="125">
        <v>1890</v>
      </c>
      <c r="E60" s="125">
        <v>0</v>
      </c>
    </row>
    <row r="61" spans="1:5" ht="21.75" customHeight="1">
      <c r="A61" s="120" t="s">
        <v>632</v>
      </c>
      <c r="B61" s="126"/>
      <c r="C61" s="126"/>
      <c r="D61" s="127">
        <f>SUM(D11+D19+D22+D27+D32+D35+D41+D44+D48+D54+D59)</f>
        <v>3663097.6999999997</v>
      </c>
      <c r="E61" s="127">
        <f>SUM(E11+E19+E22+E27+E32+E35+E41+E44+E48+E54+E59)</f>
        <v>3667570.4999999995</v>
      </c>
    </row>
    <row r="62" spans="1:5" ht="18.75" customHeight="1">
      <c r="A62" s="50" t="s">
        <v>640</v>
      </c>
      <c r="B62" s="74"/>
      <c r="C62" s="74"/>
      <c r="D62" s="115">
        <v>46000</v>
      </c>
      <c r="E62" s="115">
        <v>132558.1</v>
      </c>
    </row>
    <row r="63" spans="1:5" ht="18" customHeight="1">
      <c r="A63" s="61" t="s">
        <v>204</v>
      </c>
      <c r="B63" s="112"/>
      <c r="C63" s="112"/>
      <c r="D63" s="127">
        <f>SUM(D61:D62)</f>
        <v>3709097.6999999997</v>
      </c>
      <c r="E63" s="127">
        <f>SUM(E61:E62)</f>
        <v>3800128.5999999996</v>
      </c>
    </row>
    <row r="64" spans="4:5" ht="16.5" customHeight="1" hidden="1">
      <c r="D64" s="75">
        <f>SUM(D61-'[2]Программы'!D582)</f>
        <v>3663097.6999999997</v>
      </c>
      <c r="E64" s="75">
        <f>SUM(E61-'[2]Программы'!G582)</f>
        <v>3667570.4999999995</v>
      </c>
    </row>
  </sheetData>
  <sheetProtection/>
  <mergeCells count="1">
    <mergeCell ref="A8:D8"/>
  </mergeCells>
  <conditionalFormatting sqref="D11:E60">
    <cfRule type="cellIs" priority="1" dxfId="1" operator="lessThan">
      <formula>0</formula>
    </cfRule>
  </conditionalFormatting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2017-09-18T09:10:58Z</cp:lastPrinted>
  <dcterms:created xsi:type="dcterms:W3CDTF">2016-11-10T06:54:02Z</dcterms:created>
  <dcterms:modified xsi:type="dcterms:W3CDTF">2017-09-18T10:02:13Z</dcterms:modified>
  <cp:category/>
  <cp:version/>
  <cp:contentType/>
  <cp:contentStatus/>
</cp:coreProperties>
</file>