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24675" windowHeight="11610" activeTab="1"/>
  </bookViews>
  <sheets>
    <sheet name="Ведомственная" sheetId="1" r:id="rId1"/>
    <sheet name="Программы" sheetId="2" r:id="rId2"/>
    <sheet name="Лист4" sheetId="3" r:id="rId3"/>
  </sheets>
  <externalReferences>
    <externalReference r:id="rId6"/>
  </externalReferences>
  <definedNames>
    <definedName name="_xlnm.Print_Titles" localSheetId="0">'Ведомственная'!$9:$10</definedName>
  </definedNames>
  <calcPr fullCalcOnLoad="1"/>
</workbook>
</file>

<file path=xl/sharedStrings.xml><?xml version="1.0" encoding="utf-8"?>
<sst xmlns="http://schemas.openxmlformats.org/spreadsheetml/2006/main" count="4948" uniqueCount="652">
  <si>
    <t xml:space="preserve">депутатов Миасского </t>
  </si>
  <si>
    <t>городского округа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</si>
  <si>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</si>
  <si>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</si>
  <si>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</si>
  <si>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</si>
  <si>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</si>
  <si>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</si>
  <si>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</si>
  <si>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</si>
  <si>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</si>
  <si>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</si>
  <si>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</si>
  <si>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</si>
  <si>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</si>
  <si>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</si>
  <si>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</si>
  <si>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</si>
  <si>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</si>
  <si>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</si>
  <si>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</si>
  <si>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</si>
  <si>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</si>
  <si>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</si>
  <si>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</si>
  <si>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</si>
  <si>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</si>
  <si>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</si>
  <si>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</si>
  <si>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</si>
  <si>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</si>
  <si>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</si>
  <si>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</si>
  <si>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</si>
  <si>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</si>
  <si>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</si>
  <si>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</si>
  <si>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</si>
  <si>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</si>
  <si>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</si>
  <si>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</si>
  <si>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</si>
  <si>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</si>
  <si>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</si>
  <si>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</si>
  <si>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</si>
  <si>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</si>
  <si>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</si>
  <si>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</si>
  <si>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</si>
  <si>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</si>
  <si>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</si>
  <si>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</si>
  <si>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</si>
  <si>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</si>
  <si>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</si>
  <si>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</si>
  <si>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</si>
  <si>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</si>
  <si>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</si>
  <si>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</si>
  <si>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</si>
  <si>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</si>
  <si>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</si>
  <si>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</si>
  <si>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</si>
  <si>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</si>
  <si>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</si>
  <si>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</si>
  <si>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</si>
  <si>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</si>
  <si>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</si>
  <si>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</si>
  <si>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</si>
  <si>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</si>
  <si>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</si>
  <si>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</si>
  <si>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</si>
  <si>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</si>
  <si>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</si>
  <si>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</si>
  <si>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</si>
  <si>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</si>
  <si>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</si>
  <si>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</si>
  <si>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Муниципальная программа "Социальная защита населения Миасского городского округа на 2017-2019 годы"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</si>
  <si>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</si>
  <si>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</si>
  <si>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</si>
  <si>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</si>
  <si>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2017-2019 годы"</t>
  </si>
  <si>
    <t>Подпрограмма "Организация исполнения муниципальной программы «Социальная защита населения Миасского городского округа на 2017-2019 годы»"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</si>
  <si>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</si>
  <si>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</si>
  <si>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</si>
  <si>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</si>
  <si>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</si>
  <si>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</si>
  <si>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</si>
  <si>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</si>
  <si>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</si>
  <si>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</si>
  <si>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</si>
  <si>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</si>
  <si>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</si>
  <si>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</si>
  <si>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</si>
  <si>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</si>
  <si>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</si>
  <si>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</si>
  <si>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</si>
  <si>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</si>
  <si>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</si>
  <si>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</si>
  <si>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</si>
  <si>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</si>
  <si>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</si>
  <si>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</si>
  <si>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</si>
  <si>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</si>
  <si>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МКУ "Управление культуры" МГО</t>
  </si>
  <si>
    <t>289</t>
  </si>
  <si>
    <t>Образование</t>
  </si>
  <si>
    <t>07</t>
  </si>
  <si>
    <t>Дополнительное образование детей</t>
  </si>
  <si>
    <t>Муниципальная программа "Развитие культуры в МГО на 2017-2019 годы"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</si>
  <si>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</si>
  <si>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</si>
  <si>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</si>
  <si>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</si>
  <si>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</si>
  <si>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</si>
  <si>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</si>
  <si>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</si>
  <si>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</si>
  <si>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</si>
  <si>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</si>
  <si>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</si>
  <si>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</si>
  <si>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</si>
  <si>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</si>
  <si>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</si>
  <si>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</si>
  <si>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</si>
  <si>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</si>
  <si>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</si>
  <si>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</si>
  <si>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</si>
  <si>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</si>
  <si>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</si>
  <si>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</si>
  <si>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</si>
  <si>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</si>
  <si>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</si>
  <si>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</si>
  <si>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</si>
  <si>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</si>
  <si>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</si>
  <si>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</si>
  <si>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</si>
  <si>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Обеспечение деятельности МКУ "Управление культуры" МГО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</si>
  <si>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</si>
  <si>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</si>
  <si>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</si>
  <si>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</si>
  <si>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</si>
  <si>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</si>
  <si>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69 5 20 40000</t>
  </si>
  <si>
    <t>Подпрограмма "Культура. Искусство. Творчество."</t>
  </si>
  <si>
    <t>69 6 00 00000</t>
  </si>
  <si>
    <t>69 6 99 00000</t>
  </si>
  <si>
    <t>69 6 99 40000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</si>
  <si>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</si>
  <si>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</si>
  <si>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</si>
  <si>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</si>
  <si>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</si>
  <si>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</si>
  <si>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</si>
  <si>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</si>
  <si>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</si>
  <si>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</si>
  <si>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</si>
  <si>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</si>
  <si>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</si>
  <si>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</si>
  <si>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</si>
  <si>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</si>
  <si>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</si>
  <si>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05</t>
  </si>
  <si>
    <t>11</t>
  </si>
  <si>
    <t>Органы юстиции</t>
  </si>
  <si>
    <t>09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</si>
  <si>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</si>
  <si>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</si>
  <si>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</si>
  <si>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</si>
  <si>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</si>
  <si>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</si>
  <si>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</si>
  <si>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</si>
  <si>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</si>
  <si>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</si>
  <si>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</si>
  <si>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</si>
  <si>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</si>
  <si>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</si>
  <si>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Муниципальная программа "Управление муниципальными финансами и муниципальным долгом в МГО на 2017-2019  годы"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</si>
  <si>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</si>
  <si>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</si>
  <si>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</si>
  <si>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</si>
  <si>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</si>
  <si>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</si>
  <si>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</si>
  <si>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</si>
  <si>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</si>
  <si>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</si>
  <si>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</si>
  <si>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</si>
  <si>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</si>
  <si>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</si>
  <si>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</si>
  <si>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</si>
  <si>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</si>
  <si>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</si>
  <si>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</si>
  <si>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Муниципальная программа "Обеспечение деятельности Администрации МГО на 2017-2019  годы"</t>
  </si>
  <si>
    <t>50 0 00 00000</t>
  </si>
  <si>
    <t>50 0 00 20000</t>
  </si>
  <si>
    <t>Глава муниципального образования</t>
  </si>
  <si>
    <t>50 0 00 20300</t>
  </si>
  <si>
    <t>03 0 00 00000</t>
  </si>
  <si>
    <t>Субвенции местным бюджетам 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</si>
  <si>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03 0 02 00000</t>
  </si>
  <si>
    <t>03 0 02 20000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</si>
  <si>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</si>
  <si>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03 0 02 25800</t>
  </si>
  <si>
    <t>50 0 00 20401</t>
  </si>
  <si>
    <t>99 0 02 00000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</si>
  <si>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</si>
  <si>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99 0 02 29700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</si>
  <si>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</si>
  <si>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</si>
  <si>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</si>
  <si>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</si>
  <si>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Муниципальная программа "Развитие муниципальной службы в Администрации Миасского городского округа на 2015-2017 годы"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</si>
  <si>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</si>
  <si>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</si>
  <si>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</si>
  <si>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</si>
  <si>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</si>
  <si>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</si>
  <si>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</si>
  <si>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</si>
  <si>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Оценка недвижимости, признание прав и регулирование отношений по муниципальной собственности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</si>
  <si>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</si>
  <si>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</si>
  <si>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</si>
  <si>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</si>
  <si>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</si>
  <si>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</si>
  <si>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</si>
  <si>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Муниципальная программа "Профилактика  преступлений  и иных правонарушений на территории МГО на 2017-2019 годы"</t>
  </si>
  <si>
    <t>84 0 00 00000</t>
  </si>
  <si>
    <t>Муниципальная программа "Профилактика терроризма в МГО на 2017-2019  годы"</t>
  </si>
  <si>
    <t>86 0 00 00000</t>
  </si>
  <si>
    <t>Муниципальная программа "Обеспечение деятельности муниципального бюджетного учреждения «Миасский окружной архив на 2017-2019 годы"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</si>
  <si>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</si>
  <si>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</si>
  <si>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</si>
  <si>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</si>
  <si>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</si>
  <si>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</si>
  <si>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</si>
  <si>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</si>
  <si>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</si>
  <si>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</si>
  <si>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Субсидия в виде имущественного взноса автономной некоммерческой организации «Агентство инвестиционного развития МГО»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</si>
  <si>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</si>
  <si>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</si>
  <si>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</si>
  <si>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</si>
  <si>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</si>
  <si>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</si>
  <si>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</si>
  <si>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</si>
  <si>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</si>
  <si>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</si>
  <si>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Муниципальная программа "Охрана окружающей среды на территории МГО на 2017-2019 годы"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</si>
  <si>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</si>
  <si>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</si>
  <si>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</si>
  <si>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</si>
  <si>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</si>
  <si>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Муниципальная программа "Формирование и использование муниципального жилищного фонда  МГО на 2017-2019 годы"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</si>
  <si>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</si>
  <si>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</si>
  <si>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</si>
  <si>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</si>
  <si>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</si>
  <si>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</si>
  <si>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</si>
  <si>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Муниципальная программа "Повышение эффективности использования муниципального имущества в МГО на 2017-2019 годы"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</si>
  <si>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</si>
  <si>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</si>
  <si>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</si>
  <si>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Муниципальная программа "Экономическое развитие МГО на 2017-2019  годы"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</si>
  <si>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</si>
  <si>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</si>
  <si>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</si>
  <si>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</si>
  <si>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в МГО на 2017-2020 годы"</t>
  </si>
  <si>
    <t>80 0 00 00000</t>
  </si>
  <si>
    <t>80 1 00 00000</t>
  </si>
  <si>
    <t>80 1 99 00000</t>
  </si>
  <si>
    <t>Мероприятия в области спорта</t>
  </si>
  <si>
    <t>80 1 99 90000</t>
  </si>
  <si>
    <t>80 2 00 00000</t>
  </si>
  <si>
    <t>Финансовое обеспечение муниципального задания на оказание муниципальных услуг (выполнение работ)</t>
  </si>
  <si>
    <t>Школы спортивной подготовки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</si>
  <si>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</si>
  <si>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</si>
  <si>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</si>
  <si>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</si>
  <si>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</si>
  <si>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Софинансирование расходов на реализацию мероприятий по поэтапному внедрению ВФСК «Готов к труду и обороне»</t>
  </si>
  <si>
    <t>Софинансирование расходов на оказание адресной финансовой поддержки спортивных организаций, осуществляющих подготовку спортивного резерва для сборных команд РФ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</si>
  <si>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</si>
  <si>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</si>
  <si>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</si>
  <si>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</si>
  <si>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</si>
  <si>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</si>
  <si>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Муниципальная программа "Комплексное развитие транспортной и дорожной инфраструктуры Миасского городского округа на 2017-2019 годы"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</si>
  <si>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</si>
  <si>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</si>
  <si>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</si>
  <si>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</si>
  <si>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</si>
  <si>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</si>
  <si>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Подпрограмма "Организация и осуществление деятельности МКУ "Комитет по строительству" на 2017-2019 годы"</t>
  </si>
  <si>
    <t>Муниципальная программа "Организация функционирования объектов коммунальной инфраструктуры Миасского городского округа на 2017-2019 годы"</t>
  </si>
  <si>
    <t>Мероприятия в области коммунального хозяйства</t>
  </si>
  <si>
    <t>Муниципальная программа "Организация ритуальных услуг и содержание мест захоронений на территории Миасского городского округа на 2017-2019 годы"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</si>
  <si>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</si>
  <si>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</si>
  <si>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</si>
  <si>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</si>
  <si>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Муниципальная программа "Благоустройство Миасского городского округа на 2017-2019 годы"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</si>
  <si>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</si>
  <si>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</si>
  <si>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</si>
  <si>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</si>
  <si>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</si>
  <si>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</si>
  <si>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</si>
  <si>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</si>
  <si>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"Обеспечение безопасности жизнедеятельности населения Миасского городского округа на 2017-2019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</si>
  <si>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2017-2019 годы"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</si>
  <si>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</si>
  <si>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</si>
  <si>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</si>
  <si>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Подпрограмма "Создание комплексной системы экстренного оповещения населения Миасского городского округа на 2017-2019 годы"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</si>
  <si>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</si>
  <si>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</si>
  <si>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</si>
  <si>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</si>
  <si>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</si>
  <si>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</si>
  <si>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</si>
  <si>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</si>
  <si>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</si>
  <si>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</si>
  <si>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</si>
  <si>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</si>
  <si>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</si>
  <si>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</si>
  <si>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</si>
  <si>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</si>
  <si>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</si>
  <si>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</si>
  <si>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</si>
  <si>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</si>
  <si>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</si>
  <si>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</si>
  <si>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</si>
  <si>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</si>
  <si>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</si>
  <si>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</si>
  <si>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</si>
  <si>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</si>
  <si>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</si>
  <si>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</si>
  <si>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</si>
  <si>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</si>
  <si>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</si>
  <si>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</si>
  <si>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</si>
  <si>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</si>
  <si>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</si>
  <si>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</si>
  <si>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</si>
  <si>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</si>
  <si>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</si>
  <si>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</si>
  <si>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</si>
  <si>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</si>
  <si>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</si>
  <si>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</si>
  <si>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</si>
  <si>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</si>
  <si>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</si>
  <si>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</si>
  <si>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</si>
  <si>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</si>
  <si>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</si>
  <si>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2 07 S1270</t>
  </si>
  <si>
    <t>80 2 07 S0810</t>
  </si>
  <si>
    <t>80 3 10 00000</t>
  </si>
  <si>
    <t>80 3 10 90000</t>
  </si>
  <si>
    <t>80 4 20 00000</t>
  </si>
  <si>
    <t>80 4 22 00000</t>
  </si>
  <si>
    <t>80 4 22 90000</t>
  </si>
  <si>
    <t>80 4 23 00000</t>
  </si>
  <si>
    <t>80 4 23 90000</t>
  </si>
  <si>
    <t>80 4 24 00000</t>
  </si>
  <si>
    <t>80 4 24 90000</t>
  </si>
  <si>
    <t>Муниципальная программа "Повышение безопасности дорожного движения на территории Миасского городского округа на 2017-2019 годы"</t>
  </si>
  <si>
    <t>Муниципальная программа "Организация ритуальных услуг и содержание мест захоронения на территории Миасского городского округа на 2017-2019 годы"</t>
  </si>
  <si>
    <t>МКУ МГО "Образование"</t>
  </si>
  <si>
    <t>288</t>
  </si>
  <si>
    <t>Муниципальная  программа «Развитие системы образования в Миасском городском округе на 2017-2019 годы»</t>
  </si>
  <si>
    <t>79 0 00 00000</t>
  </si>
  <si>
    <t>79 0 07 00000</t>
  </si>
  <si>
    <t>Привлечение детей из малообеспеченных, неблагополучных семей через предоставление компенсации части родительской платы</t>
  </si>
  <si>
    <t>79 0 07 42099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</si>
  <si>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</si>
  <si>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S1100</t>
  </si>
  <si>
    <t>79 0 10 00000</t>
  </si>
  <si>
    <t>79 0 10 40000</t>
  </si>
  <si>
    <t>Детские дошкольные учреждения</t>
  </si>
  <si>
    <t>79 0 10 42000</t>
  </si>
  <si>
    <t>790 20 42000</t>
  </si>
  <si>
    <t>Субсидии бюджетным и автономным организациям на текущий ремонт зданий</t>
  </si>
  <si>
    <t>79 0 22 42000</t>
  </si>
  <si>
    <t>Субсидии бюджетным и автономным организациям на приобретение оборудования</t>
  </si>
  <si>
    <t>79 0 23 42000</t>
  </si>
  <si>
    <t>Другие субсидии бюджетным и автономным организациям на иные цели</t>
  </si>
  <si>
    <t>79 0 24 42000</t>
  </si>
  <si>
    <t>79 0 99 00000</t>
  </si>
  <si>
    <t>79 0 99 42000</t>
  </si>
  <si>
    <t>Подпрограмма «Сопровождение функционирования и безопасности образовательных учреждений»</t>
  </si>
  <si>
    <t>79 6 00 00000</t>
  </si>
  <si>
    <t>79 6 07 00000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</si>
  <si>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</si>
  <si>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79 0 07 42155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</si>
  <si>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в рамках государственной программы "Развитие образования в Челябинской области" на 2014-2017 годы (софинансирование)</t>
  </si>
  <si>
    <t>79 0 07 S5500</t>
  </si>
  <si>
    <t>Создание в общеобразовательных организациях, расположенных в сельской местности, условий для занятий физической культурой и спортом (софинасирование)</t>
  </si>
  <si>
    <t>79 0 07 L0970</t>
  </si>
  <si>
    <t>Приобретение транспортных средств для организации перевозки обучающихся в рамках государственной программы «Развитие образования в Челябинской области» на 2014-2017 годы (софинансирование)</t>
  </si>
  <si>
    <t>79 0 07 S8800</t>
  </si>
  <si>
    <t>Формирование в муниципальных образованиях Челябинской области сети общеобразовательных организаций, в которых созданы условия для инклюзивного образования детей-инвалидов в рамках государственной программы «Развитие образования в Челябинской области» на 2014-2017 годы (софинансирование)</t>
  </si>
  <si>
    <t>79 0 07 L0270</t>
  </si>
  <si>
    <t>Общеобразовательные учреждения</t>
  </si>
  <si>
    <t>79 0 10 42100</t>
  </si>
  <si>
    <t>79 0 20 42100</t>
  </si>
  <si>
    <t>79 0 22 42100</t>
  </si>
  <si>
    <t>79 0 23 42100</t>
  </si>
  <si>
    <t>79 0 24 42100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</si>
  <si>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</si>
  <si>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</si>
  <si>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</si>
  <si>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</si>
  <si>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</si>
  <si>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</si>
  <si>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Муниципальная  программа «Профилактика и противодействие проявлениям экстремизма в МГО на 2017-2019 годы»</t>
  </si>
  <si>
    <t>66 0 07 00000</t>
  </si>
  <si>
    <t>66 0 07 40000</t>
  </si>
  <si>
    <t>Муниципальная  программа «Противодействие злоупотреблению наркотическими средствами и их незаконному обороту в Миасском городском округе на 2017-2019 годы»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</si>
  <si>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</si>
  <si>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</si>
  <si>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</si>
  <si>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</si>
  <si>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</si>
  <si>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Организация отдыха детей в каникулярное время в рамках государственной программы "Развитие образования в Челябинской области" на 2014-2017 годы (софинансирование)</t>
  </si>
  <si>
    <t xml:space="preserve">07 </t>
  </si>
  <si>
    <t>79 0 07 S4400</t>
  </si>
  <si>
    <t>Подпрограмма «Повышение эффективности реализации молодежной политики в Миасском городском округе»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</si>
  <si>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</si>
  <si>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</si>
  <si>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</si>
  <si>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</si>
  <si>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Организация и проведение мероприятий с детьми и молодежью в рамках государственной программы "Повышение эффективности реализации молодежной политики в Челябинской области" на 2015-2017 годы (софинансирование)</t>
  </si>
  <si>
    <t>79 5 07 S3300</t>
  </si>
  <si>
    <t>79 5 99 00000</t>
  </si>
  <si>
    <t>Организации, реализующие проведение мероприятий для детей и молодежи</t>
  </si>
  <si>
    <t>79 5 99 43100</t>
  </si>
  <si>
    <t>Подпрограмма «Организация и осуществление деятельности МКУ МГО Образование»</t>
  </si>
  <si>
    <t>79 7 00 00000</t>
  </si>
  <si>
    <t>79 7 99 00000</t>
  </si>
  <si>
    <t>79 7 99 45200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</si>
  <si>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 на 2015-2025 годы (софинансирование)</t>
  </si>
  <si>
    <t>79 0 07 S9900</t>
  </si>
  <si>
    <t>790 20 00000</t>
  </si>
  <si>
    <t>Муниципальная программа "Улучшение условий  и охраны труда  в Миасском городском округе на 2017-2019 годы"</t>
  </si>
  <si>
    <t>Муниципальная программа "Улучшение условий и охраны труда  в Миасском городском округе на 2017-2019 годы"</t>
  </si>
  <si>
    <t>79 0 20 00000</t>
  </si>
  <si>
    <t>790 20 40000</t>
  </si>
  <si>
    <t>Обеспечение деятельности МКУ МГО «Образование»</t>
  </si>
  <si>
    <t>47 1 55 00000</t>
  </si>
  <si>
    <t>Субсидии бюджетным и автономным учреждениям на капитальный ремонт зданий, сооружений</t>
  </si>
  <si>
    <t>80 4 21 00000</t>
  </si>
  <si>
    <t>80 4 21 90000</t>
  </si>
  <si>
    <t>48 0 02 00000</t>
  </si>
  <si>
    <t>48 0 02 29900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</si>
  <si>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</si>
  <si>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</si>
  <si>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</si>
  <si>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87 0 02 00000</t>
  </si>
  <si>
    <t>87 0 02 28600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</si>
  <si>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
установленном порядке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</si>
  <si>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</si>
  <si>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</si>
  <si>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</si>
  <si>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</si>
  <si>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</si>
  <si>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</si>
  <si>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</si>
  <si>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65 4 02 00000</t>
  </si>
  <si>
    <t>65 4 02 22200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</si>
  <si>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</si>
  <si>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</si>
  <si>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</si>
  <si>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Государственная программа Челябинской области «Реализация на территории Челябинской области государственной политики в сфере государственной регистрации актов гражданского состояния» на 2017-2019 годы</t>
  </si>
  <si>
    <t>42 0 00 00000</t>
  </si>
  <si>
    <t>42 0 02 00000</t>
  </si>
  <si>
    <t>42 0 02 59300</t>
  </si>
  <si>
    <t>Государственная программа Челябинской области "Развитие социальной защиты населения в Челябинской области" на  2017 - 2019 годы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</si>
  <si>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</si>
  <si>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</si>
  <si>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>28 4 02 00000</t>
  </si>
  <si>
    <t xml:space="preserve">Реализация переданных государственных полномочий по социальному обслуживанию граждан </t>
  </si>
  <si>
    <t>28 4 02 48000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</si>
  <si>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</si>
  <si>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</si>
  <si>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28 1 02 53800</t>
  </si>
  <si>
    <t>Подпрограмма "Повышение качества жизни граждан пожилого возраста и иных категорий граждан"</t>
  </si>
  <si>
    <t>28 2 00 00000</t>
  </si>
  <si>
    <t>28 2 02 00000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</si>
  <si>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</si>
  <si>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28 2 02 21100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</si>
  <si>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</si>
  <si>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28 2 02 21200</t>
  </si>
  <si>
    <t>Ежемесячная денежная выплата в соответствии с Законом Челябинской области "О звании "Ветеран труда Челябинской области"</t>
  </si>
  <si>
    <t>28 2 02 21300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</si>
  <si>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</si>
  <si>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28 2 02 21400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</si>
  <si>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</si>
  <si>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28 2 02 21700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</si>
  <si>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</si>
  <si>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28 2 02 21900</t>
  </si>
  <si>
    <t>Предоставление гражданам субсидий на оплату жилого помещения и коммунальных услуг</t>
  </si>
  <si>
    <t>28 2 02 49000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</si>
  <si>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</si>
  <si>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</si>
  <si>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</si>
  <si>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28 2 02 52200</t>
  </si>
  <si>
    <t>Реализация полномочий Российской Федерации на оплату жилищно-коммунальных услуг отдельным категориям граждан</t>
  </si>
  <si>
    <t>28 2 02 52500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</si>
  <si>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</si>
  <si>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28 2 02 52800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</si>
  <si>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</si>
  <si>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28 2 02 75600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</si>
  <si>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</si>
  <si>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28 2 02 75800</t>
  </si>
  <si>
    <t>Адресная субсидия гражданам в связи с ростом платы за коммунальные услуги</t>
  </si>
  <si>
    <t>28 2 02 75900</t>
  </si>
  <si>
    <t>Ежемесячная денежная выплата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</si>
  <si>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>28 2 02 76000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</si>
  <si>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</si>
  <si>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28 1 02 22100</t>
  </si>
  <si>
    <t>Ежемесячное пособие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</si>
  <si>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28 1 02 22300</t>
  </si>
  <si>
    <t>Пособие на ребенка в соответствии с Законом Челябинской области "О пособии на ребенка"</t>
  </si>
  <si>
    <t>28 1 02 22400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</si>
  <si>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</si>
  <si>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28 1 02 22500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</si>
  <si>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</si>
  <si>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28 1 02 22600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</si>
  <si>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</si>
  <si>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28 1 02 22700</t>
  </si>
  <si>
    <t>Организация и осуществление деятельности по опеке и попечительству</t>
  </si>
  <si>
    <t>28 1 02 22900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</si>
  <si>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</si>
  <si>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28 2 00 49000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</si>
  <si>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</si>
  <si>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28 4 01 00000</t>
  </si>
  <si>
    <t>Организация работы органов управления социальной защиты населения муниципальных образований</t>
  </si>
  <si>
    <t>28 4 01 14600</t>
  </si>
  <si>
    <t>Государственная программа Челябинской области «Поддержка и развитие дошкольного образования в Челябинской области» на 2015–2025 годы</t>
  </si>
  <si>
    <t>04 0 00 00000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</si>
  <si>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переданныхдля осуществления органам местного самоуправления в установленном порядке</t>
  </si>
  <si>
    <t>04 0 02 00000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</si>
  <si>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</si>
  <si>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04 0 02 01900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</si>
  <si>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</si>
  <si>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</si>
  <si>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03 0 02 73900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</si>
  <si>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</si>
  <si>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03 0 02 82900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</si>
  <si>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</si>
  <si>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03 0 02 88900</t>
  </si>
  <si>
    <t>79 0 07 42100</t>
  </si>
  <si>
    <t>79 0 07 43300</t>
  </si>
  <si>
    <t>79 0 07  42300</t>
  </si>
  <si>
    <t xml:space="preserve"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</si>
  <si>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</si>
  <si>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03 0 02 48900</t>
  </si>
  <si>
    <t>79 7 07 00000</t>
  </si>
  <si>
    <t xml:space="preserve">Обеспечение деятельности МКУ МГО Образование </t>
  </si>
  <si>
    <t>79 7 07 45200</t>
  </si>
  <si>
    <t xml:space="preserve">Осуществление мер социальной поддержки граждан, работающих и проживающих в сельских населенных пунктах и рабочих поселках Челябинской области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</si>
  <si>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</si>
  <si>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03 0 02 03900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</si>
  <si>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</si>
  <si>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04 0 02 04900</t>
  </si>
  <si>
    <t>НА ПЛАНОВЫЙ ПЕРИОД 2018-2019ГГ</t>
  </si>
  <si>
    <t>на 2018 год                 (тыс. руб.)</t>
  </si>
  <si>
    <t>на 2019 год                 (тыс. руб.)</t>
  </si>
  <si>
    <t>ИТОГО</t>
  </si>
  <si>
    <t>ВСЕГО расходов</t>
  </si>
  <si>
    <t>Сумма на 2018 год,                 тыс. рублей</t>
  </si>
  <si>
    <t>Сумма на 2019 год,                 тыс. рублей</t>
  </si>
  <si>
    <t>Государственная программа Челябинской области «Развитие образования в Челябинской области на 2014–2019 годы»</t>
  </si>
  <si>
    <t>Муниципальная программа "Развитие муниципальной службы в Администрации Миасского городского округа"</t>
  </si>
  <si>
    <t>79 0 07 45200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</si>
  <si>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</si>
  <si>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Условно утвержденные расходы</t>
  </si>
  <si>
    <t>Реализация мероприятий по обеспечению своевременной и полной выплаты заработной платы, резервирование средств на исполнение судебных решений по искам, удовлетворяемых за счет бюджета Округа</t>
  </si>
  <si>
    <t>47 2 14 00000</t>
  </si>
  <si>
    <t>Государственная программа Челябинской области "Развитие социальной защиты населения в Челябинской области" на 2017-2019 годы</t>
  </si>
  <si>
    <t>Подпрограмма "Дети Южного Урала"</t>
  </si>
  <si>
    <t>Подпрограмма "Дети Южного Урала"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</si>
  <si>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на плановый период 2018-2019 гг.</t>
  </si>
  <si>
    <t>65 4 02 R0820</t>
  </si>
  <si>
    <t>Муниципальное казенное учреждение "Управление по физической культуре и спорту" Миасского городского округа</t>
  </si>
  <si>
    <t>ПРИЛОЖЕНИЕ 5</t>
  </si>
  <si>
    <t>к Решению Собрания</t>
  </si>
  <si>
    <t>от  25.08.2017 г. №1</t>
  </si>
  <si>
    <t>ПРИЛОЖЕНИЕ 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</si>
</sst>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172" fontId="48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172" fontId="8" fillId="33" borderId="0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left" vertical="center" wrapText="1"/>
    </xf>
    <xf numFmtId="172" fontId="47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172" fontId="47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justify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49" fontId="5" fillId="33" borderId="0" xfId="0" applyNumberFormat="1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Alignment="1">
      <alignment/>
    </xf>
    <xf numFmtId="0" fontId="49" fillId="33" borderId="10" xfId="0" applyFont="1" applyFill="1" applyBorder="1" applyAlignment="1">
      <alignment vertical="center" wrapText="1"/>
    </xf>
    <xf numFmtId="49" fontId="38" fillId="33" borderId="10" xfId="0" applyNumberFormat="1" applyFont="1" applyFill="1" applyBorder="1" applyAlignment="1">
      <alignment/>
    </xf>
    <xf numFmtId="0" fontId="38" fillId="33" borderId="10" xfId="0" applyFont="1" applyFill="1" applyBorder="1" applyAlignment="1">
      <alignment/>
    </xf>
    <xf numFmtId="172" fontId="49" fillId="33" borderId="10" xfId="0" applyNumberFormat="1" applyFont="1" applyFill="1" applyBorder="1" applyAlignment="1">
      <alignment horizontal="center"/>
    </xf>
    <xf numFmtId="49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2" fontId="4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center" vertical="center"/>
    </xf>
    <xf numFmtId="172" fontId="9" fillId="33" borderId="10" xfId="59" applyNumberFormat="1" applyFont="1" applyFill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172" fontId="38" fillId="0" borderId="0" xfId="0" applyNumberFormat="1" applyFont="1" applyAlignment="1">
      <alignment/>
    </xf>
    <xf numFmtId="0" fontId="0" fillId="0" borderId="10" xfId="0" applyBorder="1" applyAlignment="1">
      <alignment/>
    </xf>
    <xf numFmtId="172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0" fillId="33" borderId="0" xfId="0" applyFill="1" applyAlignment="1">
      <alignment horizontal="left"/>
    </xf>
    <xf numFmtId="0" fontId="47" fillId="0" borderId="10" xfId="0" applyFont="1" applyFill="1" applyBorder="1" applyAlignment="1">
      <alignment vertical="center" wrapText="1"/>
    </xf>
    <xf numFmtId="172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2" fillId="33" borderId="0" xfId="0" applyFont="1" applyFill="1" applyAlignment="1">
      <alignment horizontal="left"/>
    </xf>
    <xf numFmtId="0" fontId="52" fillId="33" borderId="0" xfId="0" applyFont="1" applyFill="1" applyAlignment="1">
      <alignment/>
    </xf>
    <xf numFmtId="0" fontId="30" fillId="33" borderId="0" xfId="0" applyFont="1" applyFill="1" applyAlignment="1">
      <alignment horizontal="left"/>
    </xf>
    <xf numFmtId="0" fontId="30" fillId="33" borderId="0" xfId="0" applyFont="1" applyFill="1" applyAlignment="1">
      <alignment horizontal="left" vertical="center" wrapText="1"/>
    </xf>
    <xf numFmtId="0" fontId="5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76;&#1078;&#1077;&#1090;%20&#1085;&#1072;%202017-2019&#1075;\&#1050;%20&#1087;&#1088;&#1086;&#1077;&#1082;&#1090;&#1091;%20&#1085;&#1072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енная"/>
      <sheetName val="Программы"/>
      <sheetName val="Раздел, подраздел"/>
      <sheetName val="Прогр.заимств 2018-2019."/>
      <sheetName val="Источники 2018-2019"/>
      <sheetName val="Лист4"/>
    </sheetNames>
    <sheetDataSet>
      <sheetData sheetId="0">
        <row r="17">
          <cell r="G17">
            <v>12301</v>
          </cell>
          <cell r="H17">
            <v>12301</v>
          </cell>
        </row>
        <row r="18">
          <cell r="G18">
            <v>10</v>
          </cell>
          <cell r="H18">
            <v>10</v>
          </cell>
        </row>
        <row r="20">
          <cell r="G20">
            <v>1429</v>
          </cell>
          <cell r="H20">
            <v>1429</v>
          </cell>
        </row>
        <row r="30">
          <cell r="G30">
            <v>667</v>
          </cell>
          <cell r="H30">
            <v>667</v>
          </cell>
        </row>
        <row r="31">
          <cell r="G31">
            <v>1.6</v>
          </cell>
          <cell r="H31">
            <v>1.6</v>
          </cell>
        </row>
        <row r="38">
          <cell r="G38">
            <v>4131</v>
          </cell>
          <cell r="H38">
            <v>4131</v>
          </cell>
        </row>
        <row r="39">
          <cell r="G39">
            <v>5</v>
          </cell>
          <cell r="H39">
            <v>5</v>
          </cell>
        </row>
        <row r="41">
          <cell r="G41">
            <v>1782</v>
          </cell>
          <cell r="H41">
            <v>1782</v>
          </cell>
        </row>
        <row r="51">
          <cell r="G51">
            <v>13.2</v>
          </cell>
          <cell r="H51">
            <v>13.2</v>
          </cell>
        </row>
        <row r="58">
          <cell r="G58">
            <v>1618.2</v>
          </cell>
          <cell r="H58">
            <v>1618.2</v>
          </cell>
        </row>
        <row r="64">
          <cell r="G64">
            <v>1334.7</v>
          </cell>
          <cell r="H64">
            <v>1334.7</v>
          </cell>
        </row>
        <row r="65">
          <cell r="G65">
            <v>23.6</v>
          </cell>
          <cell r="H65">
            <v>23.6</v>
          </cell>
        </row>
        <row r="69">
          <cell r="G69">
            <v>288.8</v>
          </cell>
          <cell r="H69">
            <v>288.8</v>
          </cell>
        </row>
        <row r="70">
          <cell r="G70">
            <v>68.9</v>
          </cell>
          <cell r="H70">
            <v>68.9</v>
          </cell>
        </row>
        <row r="74">
          <cell r="G74">
            <v>97846.9</v>
          </cell>
          <cell r="H74">
            <v>97846.9</v>
          </cell>
        </row>
        <row r="75">
          <cell r="G75">
            <v>94.1</v>
          </cell>
          <cell r="H75">
            <v>94.1</v>
          </cell>
        </row>
        <row r="76">
          <cell r="G76">
            <v>0</v>
          </cell>
          <cell r="H76">
            <v>0</v>
          </cell>
        </row>
        <row r="80">
          <cell r="G80">
            <v>72.3</v>
          </cell>
          <cell r="H80">
            <v>72.3</v>
          </cell>
        </row>
        <row r="81">
          <cell r="G81">
            <v>21.5</v>
          </cell>
          <cell r="H81">
            <v>21.5</v>
          </cell>
        </row>
        <row r="94">
          <cell r="G94">
            <v>100</v>
          </cell>
          <cell r="H94">
            <v>100</v>
          </cell>
        </row>
        <row r="99">
          <cell r="G99">
            <v>3723</v>
          </cell>
          <cell r="H99">
            <v>3723</v>
          </cell>
        </row>
        <row r="100">
          <cell r="G100">
            <v>69.6</v>
          </cell>
          <cell r="H100">
            <v>69.6</v>
          </cell>
        </row>
        <row r="102">
          <cell r="G102">
            <v>10187.5</v>
          </cell>
          <cell r="H102">
            <v>10187.5</v>
          </cell>
        </row>
        <row r="104">
          <cell r="G104">
            <v>11365.7</v>
          </cell>
          <cell r="H104">
            <v>11365.7</v>
          </cell>
        </row>
        <row r="105">
          <cell r="G105">
            <v>4168</v>
          </cell>
          <cell r="H105">
            <v>4168</v>
          </cell>
        </row>
        <row r="110">
          <cell r="G110">
            <v>5297</v>
          </cell>
          <cell r="H110">
            <v>5297</v>
          </cell>
        </row>
        <row r="111">
          <cell r="G111">
            <v>85</v>
          </cell>
          <cell r="H111">
            <v>85</v>
          </cell>
        </row>
        <row r="115">
          <cell r="G115">
            <v>100</v>
          </cell>
          <cell r="H115">
            <v>100</v>
          </cell>
        </row>
        <row r="120">
          <cell r="G120">
            <v>482.4</v>
          </cell>
          <cell r="H120">
            <v>13</v>
          </cell>
        </row>
        <row r="121">
          <cell r="G121">
            <v>150</v>
          </cell>
          <cell r="H121">
            <v>150</v>
          </cell>
        </row>
        <row r="123">
          <cell r="G123">
            <v>135</v>
          </cell>
          <cell r="H123">
            <v>137</v>
          </cell>
        </row>
        <row r="127">
          <cell r="G127">
            <v>87.4</v>
          </cell>
          <cell r="H127">
            <v>87.4</v>
          </cell>
        </row>
        <row r="129">
          <cell r="G129">
            <v>2712.3</v>
          </cell>
          <cell r="H129">
            <v>2712.3</v>
          </cell>
        </row>
        <row r="135">
          <cell r="G135">
            <v>3824.3</v>
          </cell>
          <cell r="H135">
            <v>3824.3</v>
          </cell>
        </row>
        <row r="136">
          <cell r="G136">
            <v>920</v>
          </cell>
          <cell r="H136">
            <v>920</v>
          </cell>
        </row>
        <row r="137">
          <cell r="G137">
            <v>98</v>
          </cell>
          <cell r="H137">
            <v>98</v>
          </cell>
        </row>
        <row r="143">
          <cell r="G143">
            <v>1036.9</v>
          </cell>
          <cell r="H143">
            <v>1036.9</v>
          </cell>
        </row>
        <row r="145">
          <cell r="G145">
            <v>43</v>
          </cell>
          <cell r="H145">
            <v>43</v>
          </cell>
        </row>
        <row r="147">
          <cell r="G147">
            <v>10390.1</v>
          </cell>
          <cell r="H147">
            <v>10390.1</v>
          </cell>
        </row>
        <row r="148">
          <cell r="G148">
            <v>5180.3</v>
          </cell>
          <cell r="H148">
            <v>5180.3</v>
          </cell>
        </row>
        <row r="149">
          <cell r="G149">
            <v>122.1</v>
          </cell>
          <cell r="H149">
            <v>122.1</v>
          </cell>
        </row>
        <row r="153">
          <cell r="G153">
            <v>1199.8</v>
          </cell>
          <cell r="H153">
            <v>1199.8</v>
          </cell>
        </row>
        <row r="156">
          <cell r="G156">
            <v>640</v>
          </cell>
          <cell r="H156">
            <v>640</v>
          </cell>
        </row>
        <row r="160">
          <cell r="G160">
            <v>500</v>
          </cell>
          <cell r="H160">
            <v>500</v>
          </cell>
        </row>
        <row r="169">
          <cell r="G169">
            <v>45600</v>
          </cell>
          <cell r="H169">
            <v>45600</v>
          </cell>
        </row>
        <row r="175">
          <cell r="G175">
            <v>70150</v>
          </cell>
          <cell r="H175">
            <v>70150</v>
          </cell>
        </row>
        <row r="179">
          <cell r="G179">
            <v>6000</v>
          </cell>
          <cell r="H179">
            <v>6000</v>
          </cell>
        </row>
        <row r="185">
          <cell r="G185">
            <v>500</v>
          </cell>
          <cell r="H185">
            <v>500</v>
          </cell>
        </row>
        <row r="189">
          <cell r="G189">
            <v>1000</v>
          </cell>
          <cell r="H189">
            <v>1000</v>
          </cell>
        </row>
        <row r="193">
          <cell r="G193">
            <v>3995.8</v>
          </cell>
          <cell r="H193">
            <v>3995.8</v>
          </cell>
        </row>
        <row r="194">
          <cell r="G194">
            <v>1042</v>
          </cell>
          <cell r="H194">
            <v>1042</v>
          </cell>
        </row>
        <row r="195">
          <cell r="G195">
            <v>23.4</v>
          </cell>
          <cell r="H195">
            <v>23.4</v>
          </cell>
        </row>
        <row r="198">
          <cell r="G198">
            <v>490</v>
          </cell>
          <cell r="H198">
            <v>490</v>
          </cell>
        </row>
        <row r="208">
          <cell r="G208">
            <v>2681.2</v>
          </cell>
          <cell r="H208">
            <v>2681.2</v>
          </cell>
        </row>
        <row r="212">
          <cell r="G212">
            <v>1067</v>
          </cell>
          <cell r="H212">
            <v>1067</v>
          </cell>
        </row>
        <row r="224">
          <cell r="G224">
            <v>48510</v>
          </cell>
          <cell r="H224">
            <v>48510</v>
          </cell>
        </row>
        <row r="228">
          <cell r="G228">
            <v>17992.5</v>
          </cell>
          <cell r="H228">
            <v>17992.5</v>
          </cell>
        </row>
        <row r="231">
          <cell r="G231">
            <v>7115</v>
          </cell>
          <cell r="H231">
            <v>7115</v>
          </cell>
        </row>
        <row r="235">
          <cell r="G235">
            <v>1550</v>
          </cell>
          <cell r="H235">
            <v>1550</v>
          </cell>
        </row>
        <row r="239">
          <cell r="G239">
            <v>198.4</v>
          </cell>
          <cell r="H239">
            <v>198.4</v>
          </cell>
        </row>
        <row r="252">
          <cell r="G252">
            <v>3964.7999999999997</v>
          </cell>
          <cell r="H252">
            <v>3964.7999999999997</v>
          </cell>
        </row>
        <row r="253">
          <cell r="G253">
            <v>684.5999999999999</v>
          </cell>
          <cell r="H253">
            <v>684.5999999999999</v>
          </cell>
        </row>
        <row r="254">
          <cell r="G254">
            <v>54.9</v>
          </cell>
          <cell r="H254">
            <v>54.9</v>
          </cell>
        </row>
        <row r="261">
          <cell r="G261">
            <v>25</v>
          </cell>
          <cell r="H261">
            <v>25</v>
          </cell>
        </row>
        <row r="262">
          <cell r="G262">
            <v>975</v>
          </cell>
          <cell r="H262">
            <v>975</v>
          </cell>
        </row>
        <row r="272">
          <cell r="G272">
            <v>500</v>
          </cell>
          <cell r="H272">
            <v>500</v>
          </cell>
        </row>
        <row r="281">
          <cell r="G281">
            <v>4500</v>
          </cell>
          <cell r="H281">
            <v>4500</v>
          </cell>
        </row>
        <row r="293">
          <cell r="G293">
            <v>22060</v>
          </cell>
          <cell r="H293">
            <v>22060</v>
          </cell>
        </row>
        <row r="309">
          <cell r="G309">
            <v>19727</v>
          </cell>
          <cell r="H309">
            <v>19727</v>
          </cell>
        </row>
        <row r="310">
          <cell r="G310">
            <v>7.1</v>
          </cell>
          <cell r="H310">
            <v>7.1</v>
          </cell>
        </row>
        <row r="319">
          <cell r="G319">
            <v>211.3</v>
          </cell>
          <cell r="H319">
            <v>211.3</v>
          </cell>
        </row>
        <row r="320">
          <cell r="G320">
            <v>2</v>
          </cell>
          <cell r="H320">
            <v>2</v>
          </cell>
        </row>
        <row r="322">
          <cell r="G322">
            <v>300.6</v>
          </cell>
          <cell r="H322">
            <v>300.6</v>
          </cell>
        </row>
        <row r="324">
          <cell r="G324">
            <v>4908.2</v>
          </cell>
          <cell r="H324">
            <v>4908.2</v>
          </cell>
        </row>
        <row r="333">
          <cell r="G333">
            <v>7798.3</v>
          </cell>
          <cell r="H333">
            <v>10155.7</v>
          </cell>
        </row>
        <row r="338">
          <cell r="G338">
            <v>1890</v>
          </cell>
        </row>
        <row r="359">
          <cell r="G359">
            <v>7468.3</v>
          </cell>
          <cell r="H359">
            <v>7468.3</v>
          </cell>
        </row>
        <row r="365">
          <cell r="G365">
            <v>44568.5</v>
          </cell>
          <cell r="H365">
            <v>44568.5</v>
          </cell>
        </row>
        <row r="366">
          <cell r="G366">
            <v>8608.1</v>
          </cell>
          <cell r="H366">
            <v>9025.7</v>
          </cell>
        </row>
        <row r="367">
          <cell r="G367">
            <v>54</v>
          </cell>
          <cell r="H367">
            <v>54</v>
          </cell>
        </row>
        <row r="373">
          <cell r="G373">
            <v>1190</v>
          </cell>
          <cell r="H373">
            <v>1190</v>
          </cell>
        </row>
        <row r="374">
          <cell r="G374">
            <v>1010</v>
          </cell>
          <cell r="H374">
            <v>1010</v>
          </cell>
        </row>
        <row r="380">
          <cell r="G380">
            <v>1249.6</v>
          </cell>
          <cell r="H380">
            <v>1253.8</v>
          </cell>
        </row>
        <row r="381">
          <cell r="G381">
            <v>90656.6</v>
          </cell>
          <cell r="H381">
            <v>90581.6</v>
          </cell>
        </row>
        <row r="385">
          <cell r="G385">
            <v>2555.4</v>
          </cell>
          <cell r="H385">
            <v>2555.4</v>
          </cell>
        </row>
        <row r="386">
          <cell r="G386">
            <v>168866.8</v>
          </cell>
          <cell r="H386">
            <v>168866.8</v>
          </cell>
        </row>
        <row r="388">
          <cell r="G388">
            <v>125.5</v>
          </cell>
          <cell r="H388">
            <v>125.5</v>
          </cell>
        </row>
        <row r="389">
          <cell r="G389">
            <v>8278.7</v>
          </cell>
          <cell r="H389">
            <v>8278.7</v>
          </cell>
        </row>
        <row r="391">
          <cell r="G391">
            <v>1574.4</v>
          </cell>
          <cell r="H391">
            <v>1574.4</v>
          </cell>
        </row>
        <row r="392">
          <cell r="G392">
            <v>104185.5</v>
          </cell>
          <cell r="H392">
            <v>104185.5</v>
          </cell>
        </row>
        <row r="394">
          <cell r="G394">
            <v>11.5</v>
          </cell>
          <cell r="H394">
            <v>12</v>
          </cell>
        </row>
        <row r="395">
          <cell r="G395">
            <v>731.4</v>
          </cell>
          <cell r="H395">
            <v>761.3</v>
          </cell>
        </row>
        <row r="397">
          <cell r="G397">
            <v>1.5</v>
          </cell>
          <cell r="H397">
            <v>1.5</v>
          </cell>
        </row>
        <row r="398">
          <cell r="G398">
            <v>88.5</v>
          </cell>
          <cell r="H398">
            <v>88.5</v>
          </cell>
        </row>
        <row r="400">
          <cell r="G400">
            <v>572.4</v>
          </cell>
          <cell r="H400">
            <v>572.4</v>
          </cell>
        </row>
        <row r="401">
          <cell r="G401">
            <v>22646</v>
          </cell>
          <cell r="H401">
            <v>22646</v>
          </cell>
        </row>
        <row r="403">
          <cell r="G403">
            <v>2469.4</v>
          </cell>
          <cell r="H403">
            <v>2507.4</v>
          </cell>
        </row>
        <row r="404">
          <cell r="G404">
            <v>164017.6</v>
          </cell>
          <cell r="H404">
            <v>166544</v>
          </cell>
        </row>
        <row r="406">
          <cell r="G406">
            <v>29</v>
          </cell>
          <cell r="H406">
            <v>29</v>
          </cell>
        </row>
        <row r="407">
          <cell r="G407">
            <v>1942.5</v>
          </cell>
          <cell r="H407">
            <v>1942.5</v>
          </cell>
        </row>
        <row r="409">
          <cell r="G409">
            <v>189.3</v>
          </cell>
          <cell r="H409">
            <v>189.3</v>
          </cell>
        </row>
        <row r="410">
          <cell r="G410">
            <v>12620.5</v>
          </cell>
          <cell r="H410">
            <v>12620.5</v>
          </cell>
        </row>
        <row r="412">
          <cell r="G412">
            <v>1885.9</v>
          </cell>
          <cell r="H412">
            <v>1885.5</v>
          </cell>
        </row>
        <row r="413">
          <cell r="G413">
            <v>125728.5</v>
          </cell>
          <cell r="H413">
            <v>125703.3</v>
          </cell>
        </row>
        <row r="415">
          <cell r="G415">
            <v>0.1</v>
          </cell>
          <cell r="H415">
            <v>0.1</v>
          </cell>
        </row>
        <row r="416">
          <cell r="G416">
            <v>7.2</v>
          </cell>
          <cell r="H416">
            <v>8.6</v>
          </cell>
        </row>
        <row r="418">
          <cell r="G418">
            <v>33.7</v>
          </cell>
          <cell r="H418">
            <v>37.4</v>
          </cell>
        </row>
        <row r="419">
          <cell r="G419">
            <v>8356.7</v>
          </cell>
          <cell r="H419">
            <v>8670.4</v>
          </cell>
        </row>
        <row r="421">
          <cell r="G421">
            <v>28.4</v>
          </cell>
          <cell r="H421">
            <v>28.4</v>
          </cell>
        </row>
        <row r="422">
          <cell r="G422">
            <v>1606.8</v>
          </cell>
          <cell r="H422">
            <v>1606.8</v>
          </cell>
        </row>
        <row r="424">
          <cell r="G424">
            <v>1</v>
          </cell>
          <cell r="H424">
            <v>1</v>
          </cell>
        </row>
        <row r="425">
          <cell r="G425">
            <v>68.3</v>
          </cell>
          <cell r="H425">
            <v>68.3</v>
          </cell>
        </row>
        <row r="427">
          <cell r="G427">
            <v>5.2</v>
          </cell>
          <cell r="H427">
            <v>5.2</v>
          </cell>
        </row>
        <row r="428">
          <cell r="G428">
            <v>395.7</v>
          </cell>
          <cell r="H428">
            <v>395.7</v>
          </cell>
        </row>
        <row r="434">
          <cell r="G434">
            <v>1218.7</v>
          </cell>
          <cell r="H434">
            <v>1218.7</v>
          </cell>
        </row>
        <row r="436">
          <cell r="G436">
            <v>1383.4</v>
          </cell>
          <cell r="H436">
            <v>1383.4</v>
          </cell>
        </row>
        <row r="439">
          <cell r="G439">
            <v>819.4</v>
          </cell>
          <cell r="H439">
            <v>819.4</v>
          </cell>
        </row>
        <row r="440">
          <cell r="G440">
            <v>402</v>
          </cell>
          <cell r="H440">
            <v>402</v>
          </cell>
        </row>
        <row r="444">
          <cell r="G444">
            <v>83.5</v>
          </cell>
          <cell r="H444">
            <v>83.5</v>
          </cell>
        </row>
        <row r="445">
          <cell r="G445">
            <v>67</v>
          </cell>
          <cell r="H445">
            <v>67</v>
          </cell>
        </row>
        <row r="449">
          <cell r="G449">
            <v>600</v>
          </cell>
          <cell r="H449">
            <v>600</v>
          </cell>
        </row>
        <row r="453">
          <cell r="G453">
            <v>3600</v>
          </cell>
          <cell r="H453">
            <v>3600</v>
          </cell>
        </row>
        <row r="463">
          <cell r="G463">
            <v>197.1</v>
          </cell>
          <cell r="H463">
            <v>197.1</v>
          </cell>
        </row>
        <row r="464">
          <cell r="G464">
            <v>13921.4</v>
          </cell>
          <cell r="H464">
            <v>13921.4</v>
          </cell>
        </row>
        <row r="466">
          <cell r="G466">
            <v>775.3</v>
          </cell>
          <cell r="H466">
            <v>775.3</v>
          </cell>
        </row>
        <row r="467">
          <cell r="G467">
            <v>51410.1</v>
          </cell>
          <cell r="H467">
            <v>51410.1</v>
          </cell>
        </row>
        <row r="469">
          <cell r="G469">
            <v>79.2</v>
          </cell>
          <cell r="H469">
            <v>79.2</v>
          </cell>
        </row>
        <row r="470">
          <cell r="G470">
            <v>5278</v>
          </cell>
          <cell r="H470">
            <v>5278</v>
          </cell>
        </row>
        <row r="472">
          <cell r="G472">
            <v>756.4</v>
          </cell>
          <cell r="H472">
            <v>758.6</v>
          </cell>
        </row>
        <row r="473">
          <cell r="G473">
            <v>50438.9</v>
          </cell>
          <cell r="H473">
            <v>50584.1</v>
          </cell>
        </row>
        <row r="475">
          <cell r="G475">
            <v>149.9</v>
          </cell>
          <cell r="H475">
            <v>149.9</v>
          </cell>
        </row>
        <row r="476">
          <cell r="G476">
            <v>9960.3</v>
          </cell>
          <cell r="H476">
            <v>9960.3</v>
          </cell>
        </row>
        <row r="482">
          <cell r="G482">
            <v>4948.6</v>
          </cell>
          <cell r="H482">
            <v>4948.6</v>
          </cell>
        </row>
        <row r="483">
          <cell r="G483">
            <v>579.4</v>
          </cell>
          <cell r="H483">
            <v>579.4</v>
          </cell>
        </row>
        <row r="486">
          <cell r="G486">
            <v>3602.4</v>
          </cell>
          <cell r="H486">
            <v>3602.4</v>
          </cell>
        </row>
        <row r="487">
          <cell r="G487">
            <v>630.8</v>
          </cell>
          <cell r="H487">
            <v>630.8</v>
          </cell>
        </row>
        <row r="498">
          <cell r="G498">
            <v>3480.1</v>
          </cell>
          <cell r="H498">
            <v>3480.1</v>
          </cell>
        </row>
        <row r="499">
          <cell r="G499">
            <v>12</v>
          </cell>
          <cell r="H499">
            <v>12</v>
          </cell>
        </row>
        <row r="507">
          <cell r="G507">
            <v>5023.2</v>
          </cell>
          <cell r="H507">
            <v>5023.2</v>
          </cell>
        </row>
        <row r="508">
          <cell r="G508">
            <v>606.1</v>
          </cell>
          <cell r="H508">
            <v>606.1</v>
          </cell>
        </row>
        <row r="509">
          <cell r="G509">
            <v>1.8</v>
          </cell>
          <cell r="H509">
            <v>1.8</v>
          </cell>
        </row>
        <row r="513">
          <cell r="G513">
            <v>1484</v>
          </cell>
          <cell r="H513">
            <v>1484</v>
          </cell>
        </row>
        <row r="514">
          <cell r="G514">
            <v>2100</v>
          </cell>
          <cell r="H514">
            <v>2100</v>
          </cell>
        </row>
        <row r="515">
          <cell r="G515">
            <v>1307</v>
          </cell>
          <cell r="H515">
            <v>1307</v>
          </cell>
        </row>
        <row r="517">
          <cell r="G517">
            <v>499</v>
          </cell>
          <cell r="H517">
            <v>499</v>
          </cell>
        </row>
        <row r="519">
          <cell r="G519">
            <v>623</v>
          </cell>
          <cell r="H519">
            <v>623</v>
          </cell>
        </row>
        <row r="523">
          <cell r="G523">
            <v>69084.3</v>
          </cell>
          <cell r="H523">
            <v>69084.3</v>
          </cell>
        </row>
        <row r="531">
          <cell r="G531">
            <v>1000</v>
          </cell>
          <cell r="H531">
            <v>1000</v>
          </cell>
        </row>
        <row r="537">
          <cell r="G537">
            <v>120</v>
          </cell>
          <cell r="H537">
            <v>120</v>
          </cell>
        </row>
        <row r="544">
          <cell r="G544">
            <v>75732.6</v>
          </cell>
          <cell r="H544">
            <v>75732.6</v>
          </cell>
        </row>
        <row r="545">
          <cell r="G545">
            <v>2384.4</v>
          </cell>
          <cell r="H545">
            <v>2384.4</v>
          </cell>
        </row>
        <row r="546">
          <cell r="G546">
            <v>394023.1</v>
          </cell>
          <cell r="H546">
            <v>394023.1</v>
          </cell>
        </row>
        <row r="550">
          <cell r="G550">
            <v>120</v>
          </cell>
          <cell r="H550">
            <v>120</v>
          </cell>
        </row>
        <row r="551">
          <cell r="G551">
            <v>723</v>
          </cell>
          <cell r="H551">
            <v>723</v>
          </cell>
        </row>
        <row r="553">
          <cell r="G553">
            <v>0</v>
          </cell>
          <cell r="H553">
            <v>0</v>
          </cell>
        </row>
        <row r="555">
          <cell r="G555">
            <v>450</v>
          </cell>
          <cell r="H555">
            <v>450</v>
          </cell>
        </row>
        <row r="558">
          <cell r="G558">
            <v>185380.7</v>
          </cell>
          <cell r="H558">
            <v>185380.7</v>
          </cell>
        </row>
        <row r="562">
          <cell r="G562">
            <v>0</v>
          </cell>
          <cell r="H562">
            <v>0</v>
          </cell>
        </row>
        <row r="569">
          <cell r="G569">
            <v>12926.9</v>
          </cell>
          <cell r="H569">
            <v>12926.9</v>
          </cell>
        </row>
        <row r="570">
          <cell r="G570">
            <v>28422.4</v>
          </cell>
          <cell r="H570">
            <v>28422.4</v>
          </cell>
        </row>
        <row r="571">
          <cell r="G571">
            <v>1591</v>
          </cell>
          <cell r="H571">
            <v>1591</v>
          </cell>
        </row>
        <row r="574">
          <cell r="G574">
            <v>800</v>
          </cell>
          <cell r="H574">
            <v>800</v>
          </cell>
        </row>
        <row r="575">
          <cell r="G575">
            <v>2739.6</v>
          </cell>
          <cell r="H575">
            <v>2739.6</v>
          </cell>
        </row>
        <row r="580">
          <cell r="G580">
            <v>7284.8</v>
          </cell>
          <cell r="H580">
            <v>7284.8</v>
          </cell>
        </row>
        <row r="582">
          <cell r="G582">
            <v>43729.4</v>
          </cell>
          <cell r="H582">
            <v>43729.4</v>
          </cell>
        </row>
        <row r="583">
          <cell r="G583">
            <v>3839.5</v>
          </cell>
          <cell r="H583">
            <v>3839.5</v>
          </cell>
        </row>
        <row r="585">
          <cell r="G585">
            <v>323817.6</v>
          </cell>
          <cell r="H585">
            <v>323817.6</v>
          </cell>
        </row>
        <row r="586">
          <cell r="G586">
            <v>4124.7</v>
          </cell>
          <cell r="H586">
            <v>4124.7</v>
          </cell>
        </row>
        <row r="587">
          <cell r="G587">
            <v>358870.4</v>
          </cell>
          <cell r="H587">
            <v>358870.4</v>
          </cell>
        </row>
        <row r="591">
          <cell r="G591">
            <v>428.5</v>
          </cell>
          <cell r="H591">
            <v>428.5</v>
          </cell>
        </row>
        <row r="592">
          <cell r="G592">
            <v>105</v>
          </cell>
          <cell r="H592">
            <v>105</v>
          </cell>
        </row>
        <row r="594">
          <cell r="G594">
            <v>0</v>
          </cell>
          <cell r="H594">
            <v>0</v>
          </cell>
        </row>
        <row r="595">
          <cell r="G595">
            <v>0</v>
          </cell>
          <cell r="H595">
            <v>0</v>
          </cell>
        </row>
        <row r="597">
          <cell r="G597">
            <v>18</v>
          </cell>
          <cell r="H597">
            <v>18</v>
          </cell>
        </row>
        <row r="599">
          <cell r="G599">
            <v>6216</v>
          </cell>
          <cell r="H599">
            <v>6216</v>
          </cell>
        </row>
        <row r="600">
          <cell r="G600">
            <v>5572.2</v>
          </cell>
          <cell r="H600">
            <v>5572.2</v>
          </cell>
        </row>
        <row r="604">
          <cell r="G604">
            <v>10</v>
          </cell>
          <cell r="H604">
            <v>10</v>
          </cell>
        </row>
        <row r="607">
          <cell r="G607">
            <v>40</v>
          </cell>
          <cell r="H607">
            <v>40</v>
          </cell>
        </row>
        <row r="610">
          <cell r="G610">
            <v>109639</v>
          </cell>
          <cell r="H610">
            <v>109639</v>
          </cell>
        </row>
        <row r="621">
          <cell r="G621">
            <v>42767.8</v>
          </cell>
          <cell r="H621">
            <v>42767.8</v>
          </cell>
        </row>
        <row r="622">
          <cell r="G622">
            <v>45501.9</v>
          </cell>
          <cell r="H622">
            <v>45501.9</v>
          </cell>
        </row>
        <row r="623">
          <cell r="G623">
            <v>14422.5</v>
          </cell>
          <cell r="H623">
            <v>14422.5</v>
          </cell>
        </row>
        <row r="625">
          <cell r="G625">
            <v>3238.4</v>
          </cell>
          <cell r="H625">
            <v>3238.4</v>
          </cell>
        </row>
        <row r="626">
          <cell r="G626">
            <v>3578.3</v>
          </cell>
          <cell r="H626">
            <v>3578.3</v>
          </cell>
        </row>
        <row r="627">
          <cell r="G627">
            <v>1217.5</v>
          </cell>
          <cell r="H627">
            <v>1217.5</v>
          </cell>
        </row>
        <row r="630">
          <cell r="G630">
            <v>2699</v>
          </cell>
          <cell r="H630">
            <v>2699</v>
          </cell>
        </row>
        <row r="631">
          <cell r="G631">
            <v>90</v>
          </cell>
          <cell r="H631">
            <v>90</v>
          </cell>
        </row>
        <row r="636">
          <cell r="G636">
            <v>10</v>
          </cell>
          <cell r="H636">
            <v>10</v>
          </cell>
        </row>
        <row r="639">
          <cell r="G639">
            <v>58055.1</v>
          </cell>
          <cell r="H639">
            <v>58055.1</v>
          </cell>
        </row>
        <row r="642">
          <cell r="G642">
            <v>10</v>
          </cell>
          <cell r="H642">
            <v>10</v>
          </cell>
        </row>
        <row r="646">
          <cell r="G646">
            <v>78</v>
          </cell>
          <cell r="H646">
            <v>78</v>
          </cell>
        </row>
        <row r="649">
          <cell r="G649">
            <v>78.5</v>
          </cell>
          <cell r="H649">
            <v>78.5</v>
          </cell>
        </row>
        <row r="653">
          <cell r="G653">
            <v>3043.8</v>
          </cell>
          <cell r="H653">
            <v>3043.8</v>
          </cell>
        </row>
        <row r="655">
          <cell r="G655">
            <v>2956.2</v>
          </cell>
          <cell r="H655">
            <v>2956.2</v>
          </cell>
        </row>
        <row r="659">
          <cell r="G659">
            <v>800</v>
          </cell>
          <cell r="H659">
            <v>800</v>
          </cell>
        </row>
        <row r="661">
          <cell r="G661">
            <v>300</v>
          </cell>
          <cell r="H661">
            <v>300</v>
          </cell>
        </row>
        <row r="664">
          <cell r="G664">
            <v>1800</v>
          </cell>
          <cell r="H664">
            <v>1800</v>
          </cell>
        </row>
        <row r="665">
          <cell r="G665">
            <v>183.7000000000001</v>
          </cell>
          <cell r="H665">
            <v>183.7000000000001</v>
          </cell>
        </row>
        <row r="666">
          <cell r="G666">
            <v>3.2</v>
          </cell>
          <cell r="H666">
            <v>3.2</v>
          </cell>
        </row>
        <row r="671">
          <cell r="G671">
            <v>3300</v>
          </cell>
          <cell r="H671">
            <v>3300</v>
          </cell>
        </row>
        <row r="672">
          <cell r="G672">
            <v>636.6</v>
          </cell>
          <cell r="H672">
            <v>636.6</v>
          </cell>
        </row>
        <row r="676">
          <cell r="G676">
            <v>10</v>
          </cell>
          <cell r="H676">
            <v>10</v>
          </cell>
        </row>
        <row r="678">
          <cell r="G678">
            <v>20</v>
          </cell>
          <cell r="H678">
            <v>20</v>
          </cell>
        </row>
        <row r="682">
          <cell r="G682">
            <v>35245.3</v>
          </cell>
          <cell r="H682">
            <v>35245.3</v>
          </cell>
        </row>
        <row r="683">
          <cell r="G683">
            <v>5998.8</v>
          </cell>
          <cell r="H683">
            <v>5998.8</v>
          </cell>
        </row>
        <row r="684">
          <cell r="G684">
            <v>391.2</v>
          </cell>
          <cell r="H684">
            <v>391.2</v>
          </cell>
        </row>
        <row r="697">
          <cell r="G697">
            <v>10524.4</v>
          </cell>
          <cell r="H697">
            <v>10524.4</v>
          </cell>
        </row>
        <row r="701">
          <cell r="G701">
            <v>31802.9</v>
          </cell>
          <cell r="H701">
            <v>31802.9</v>
          </cell>
        </row>
        <row r="707">
          <cell r="G707">
            <v>3000</v>
          </cell>
          <cell r="H707">
            <v>3000</v>
          </cell>
        </row>
        <row r="715">
          <cell r="G715">
            <v>61607.6</v>
          </cell>
          <cell r="H715">
            <v>61607.6</v>
          </cell>
        </row>
        <row r="722">
          <cell r="G722">
            <v>36097.9</v>
          </cell>
          <cell r="H722">
            <v>36097.9</v>
          </cell>
        </row>
        <row r="725">
          <cell r="G725">
            <v>19412.3</v>
          </cell>
          <cell r="H725">
            <v>19412.3</v>
          </cell>
        </row>
        <row r="726">
          <cell r="G726">
            <v>3355.6</v>
          </cell>
          <cell r="H726">
            <v>3355.6</v>
          </cell>
        </row>
        <row r="727">
          <cell r="G727">
            <v>403.6</v>
          </cell>
          <cell r="H727">
            <v>403.6</v>
          </cell>
        </row>
        <row r="731">
          <cell r="G731">
            <v>35972.2</v>
          </cell>
          <cell r="H731">
            <v>35972.2</v>
          </cell>
        </row>
        <row r="732">
          <cell r="G732">
            <v>5555.1</v>
          </cell>
          <cell r="H732">
            <v>5555.1</v>
          </cell>
        </row>
        <row r="733">
          <cell r="G733">
            <v>528.2</v>
          </cell>
          <cell r="H733">
            <v>528.2</v>
          </cell>
        </row>
        <row r="737">
          <cell r="G737">
            <v>7857.7</v>
          </cell>
          <cell r="H737">
            <v>7857.7</v>
          </cell>
        </row>
        <row r="741">
          <cell r="G741">
            <v>1188.7</v>
          </cell>
          <cell r="H741">
            <v>1188.7</v>
          </cell>
        </row>
        <row r="747">
          <cell r="G747">
            <v>916.8</v>
          </cell>
          <cell r="H747">
            <v>916.8</v>
          </cell>
        </row>
        <row r="748">
          <cell r="G748">
            <v>380</v>
          </cell>
          <cell r="H748">
            <v>380</v>
          </cell>
        </row>
        <row r="752">
          <cell r="G752">
            <v>438.6</v>
          </cell>
          <cell r="H752">
            <v>438.6</v>
          </cell>
        </row>
        <row r="755">
          <cell r="G755">
            <v>824.4</v>
          </cell>
          <cell r="H755">
            <v>824.4</v>
          </cell>
        </row>
        <row r="758">
          <cell r="G758">
            <v>1215.6</v>
          </cell>
          <cell r="H758">
            <v>1215.6</v>
          </cell>
        </row>
        <row r="762">
          <cell r="G762">
            <v>6861.3</v>
          </cell>
          <cell r="H762">
            <v>6861.3</v>
          </cell>
        </row>
        <row r="763">
          <cell r="G763">
            <v>626.5</v>
          </cell>
          <cell r="H763">
            <v>626.5</v>
          </cell>
        </row>
        <row r="764">
          <cell r="G764">
            <v>4.1</v>
          </cell>
          <cell r="H764">
            <v>4.1</v>
          </cell>
        </row>
        <row r="765">
          <cell r="G765">
            <v>3646307.4999999995</v>
          </cell>
          <cell r="H765">
            <v>3650780.2999999993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8"/>
  <sheetViews>
    <sheetView zoomScalePageLayoutView="0" workbookViewId="0" topLeftCell="A1">
      <selection activeCell="G1" sqref="G1:H5"/>
    </sheetView>
  </sheetViews>
  <sheetFormatPr defaultColWidth="9.140625" defaultRowHeight="15"/>
  <cols>
    <col min="1" max="1" width="71.57421875" style="6" customWidth="1"/>
    <col min="2" max="2" width="9.140625" style="2" customWidth="1"/>
    <col min="3" max="3" width="9.00390625" style="3" customWidth="1"/>
    <col min="4" max="4" width="8.421875" style="3" customWidth="1"/>
    <col min="5" max="5" width="16.8515625" style="3" customWidth="1"/>
    <col min="6" max="6" width="12.00390625" style="3" customWidth="1"/>
    <col min="7" max="7" width="20.7109375" style="4" customWidth="1"/>
    <col min="8" max="8" width="20.421875" style="3" customWidth="1"/>
    <col min="9" max="9" width="12.00390625" style="3" customWidth="1"/>
    <col min="10" max="13" width="9.140625" style="3" customWidth="1"/>
    <col min="14" max="14" width="14.421875" style="3" customWidth="1"/>
    <col min="15" max="15" width="6.421875" style="3" customWidth="1"/>
    <col min="16" max="16" width="5.421875" style="3" customWidth="1"/>
    <col min="17" max="17" width="5.8515625" style="3" customWidth="1"/>
    <col min="18" max="18" width="6.140625" style="3" customWidth="1"/>
    <col min="19" max="16384" width="9.140625" style="3" customWidth="1"/>
  </cols>
  <sheetData>
    <row r="1" spans="1:8" ht="15.75">
      <c r="A1" s="1"/>
      <c r="G1" s="125" t="s">
        <v>648</v>
      </c>
      <c r="H1" s="126"/>
    </row>
    <row r="2" spans="1:8" ht="15.75">
      <c r="A2" s="4"/>
      <c r="G2" s="127" t="s">
        <v>649</v>
      </c>
      <c r="H2" s="126"/>
    </row>
    <row r="3" spans="7:8" ht="15.75">
      <c r="G3" s="127" t="s">
        <v>0</v>
      </c>
      <c r="H3" s="126"/>
    </row>
    <row r="4" spans="6:8" ht="15.75">
      <c r="F4" s="7"/>
      <c r="G4" s="127" t="s">
        <v>1</v>
      </c>
      <c r="H4" s="126"/>
    </row>
    <row r="5" spans="1:8" ht="15.75">
      <c r="A5" s="65"/>
      <c r="B5" s="68" t="s">
        <v>2</v>
      </c>
      <c r="C5" s="69"/>
      <c r="D5" s="69"/>
      <c r="E5" s="69"/>
      <c r="F5" s="70"/>
      <c r="G5" s="128" t="s">
        <v>650</v>
      </c>
      <c r="H5" s="126"/>
    </row>
    <row r="6" spans="1:7" ht="15">
      <c r="A6" s="65"/>
      <c r="B6" s="68" t="s">
        <v>3</v>
      </c>
      <c r="C6" s="69"/>
      <c r="D6" s="69"/>
      <c r="E6" s="69"/>
      <c r="F6" s="69"/>
      <c r="G6" s="69"/>
    </row>
    <row r="7" spans="1:7" ht="15">
      <c r="A7" s="65"/>
      <c r="B7" s="68" t="s">
        <v>628</v>
      </c>
      <c r="C7" s="69"/>
      <c r="D7" s="69"/>
      <c r="E7" s="69"/>
      <c r="F7" s="69"/>
      <c r="G7" s="69"/>
    </row>
    <row r="8" spans="1:7" ht="15">
      <c r="A8" s="66"/>
      <c r="B8" s="71"/>
      <c r="C8" s="72"/>
      <c r="D8" s="72"/>
      <c r="E8" s="72"/>
      <c r="F8" s="72"/>
      <c r="G8" s="69"/>
    </row>
    <row r="9" spans="1:8" ht="15">
      <c r="A9" s="122" t="s">
        <v>4</v>
      </c>
      <c r="B9" s="123" t="s">
        <v>5</v>
      </c>
      <c r="C9" s="123"/>
      <c r="D9" s="123"/>
      <c r="E9" s="123"/>
      <c r="F9" s="123"/>
      <c r="G9" s="24" t="s">
        <v>6</v>
      </c>
      <c r="H9" s="24" t="s">
        <v>6</v>
      </c>
    </row>
    <row r="10" spans="1:8" ht="45">
      <c r="A10" s="122"/>
      <c r="B10" s="43" t="s">
        <v>7</v>
      </c>
      <c r="C10" s="74" t="s">
        <v>8</v>
      </c>
      <c r="D10" s="74" t="s">
        <v>9</v>
      </c>
      <c r="E10" s="74" t="s">
        <v>10</v>
      </c>
      <c r="F10" s="74" t="s">
        <v>184</v>
      </c>
      <c r="G10" s="83" t="s">
        <v>629</v>
      </c>
      <c r="H10" s="83" t="s">
        <v>630</v>
      </c>
    </row>
    <row r="11" spans="1:8" s="14" customFormat="1" ht="15.75">
      <c r="A11" s="96" t="s">
        <v>92</v>
      </c>
      <c r="B11" s="97" t="s">
        <v>93</v>
      </c>
      <c r="C11" s="98"/>
      <c r="D11" s="98"/>
      <c r="E11" s="98"/>
      <c r="F11" s="98"/>
      <c r="G11" s="99">
        <f>SUM(G12)</f>
        <v>20369.6</v>
      </c>
      <c r="H11" s="99">
        <f>SUM(H12)</f>
        <v>20369.6</v>
      </c>
    </row>
    <row r="12" spans="1:8" ht="15">
      <c r="A12" s="16" t="s">
        <v>94</v>
      </c>
      <c r="B12" s="43"/>
      <c r="C12" s="43" t="s">
        <v>35</v>
      </c>
      <c r="D12" s="43"/>
      <c r="E12" s="43"/>
      <c r="F12" s="43"/>
      <c r="G12" s="44">
        <f>SUM(G13+G21)</f>
        <v>20369.6</v>
      </c>
      <c r="H12" s="44">
        <f>SUM(H13+H21)</f>
        <v>20369.6</v>
      </c>
    </row>
    <row r="13" spans="1:8" ht="45">
      <c r="A13" s="16" t="s">
        <v>95</v>
      </c>
      <c r="B13" s="43"/>
      <c r="C13" s="43" t="s">
        <v>35</v>
      </c>
      <c r="D13" s="43" t="s">
        <v>55</v>
      </c>
      <c r="E13" s="43"/>
      <c r="F13" s="43"/>
      <c r="G13" s="44">
        <f>SUM(G15)</f>
        <v>13740</v>
      </c>
      <c r="H13" s="44">
        <f>SUM(H15)</f>
        <v>13740</v>
      </c>
    </row>
    <row r="14" spans="1:8" ht="15">
      <c r="A14" s="75" t="s">
        <v>204</v>
      </c>
      <c r="B14" s="43"/>
      <c r="C14" s="43" t="s">
        <v>35</v>
      </c>
      <c r="D14" s="43" t="s">
        <v>55</v>
      </c>
      <c r="E14" s="43" t="s">
        <v>205</v>
      </c>
      <c r="F14" s="43"/>
      <c r="G14" s="44">
        <f>SUM(G15)</f>
        <v>13740</v>
      </c>
      <c r="H14" s="44">
        <f>SUM(H15)</f>
        <v>13740</v>
      </c>
    </row>
    <row r="15" spans="1:8" ht="45">
      <c r="A15" s="16" t="s">
        <v>81</v>
      </c>
      <c r="B15" s="43"/>
      <c r="C15" s="43" t="s">
        <v>35</v>
      </c>
      <c r="D15" s="43" t="s">
        <v>55</v>
      </c>
      <c r="E15" s="43" t="s">
        <v>112</v>
      </c>
      <c r="F15" s="43"/>
      <c r="G15" s="44">
        <f>SUM(G16+G19)</f>
        <v>13740</v>
      </c>
      <c r="H15" s="44">
        <f>SUM(H16+H19)</f>
        <v>13740</v>
      </c>
    </row>
    <row r="16" spans="1:8" ht="15">
      <c r="A16" s="16" t="s">
        <v>83</v>
      </c>
      <c r="B16" s="43"/>
      <c r="C16" s="43" t="s">
        <v>35</v>
      </c>
      <c r="D16" s="43" t="s">
        <v>55</v>
      </c>
      <c r="E16" s="43" t="s">
        <v>113</v>
      </c>
      <c r="F16" s="43"/>
      <c r="G16" s="44">
        <f>SUM(G17+G18)</f>
        <v>12311</v>
      </c>
      <c r="H16" s="44">
        <f>SUM(H17+H18)</f>
        <v>12311</v>
      </c>
    </row>
    <row r="17" spans="1:8" ht="60">
      <c r="A17" s="31" t="s">
        <v>52</v>
      </c>
      <c r="B17" s="43"/>
      <c r="C17" s="43" t="s">
        <v>35</v>
      </c>
      <c r="D17" s="43" t="s">
        <v>55</v>
      </c>
      <c r="E17" s="43" t="s">
        <v>113</v>
      </c>
      <c r="F17" s="43" t="s">
        <v>97</v>
      </c>
      <c r="G17" s="44">
        <v>12301</v>
      </c>
      <c r="H17" s="44">
        <v>12301</v>
      </c>
    </row>
    <row r="18" spans="1:8" ht="30">
      <c r="A18" s="16" t="s">
        <v>53</v>
      </c>
      <c r="B18" s="43"/>
      <c r="C18" s="43" t="s">
        <v>35</v>
      </c>
      <c r="D18" s="43" t="s">
        <v>55</v>
      </c>
      <c r="E18" s="43" t="s">
        <v>113</v>
      </c>
      <c r="F18" s="43" t="s">
        <v>99</v>
      </c>
      <c r="G18" s="25">
        <v>10</v>
      </c>
      <c r="H18" s="25">
        <v>10</v>
      </c>
    </row>
    <row r="19" spans="1:8" ht="30">
      <c r="A19" s="16" t="s">
        <v>100</v>
      </c>
      <c r="B19" s="43"/>
      <c r="C19" s="43" t="s">
        <v>35</v>
      </c>
      <c r="D19" s="43" t="s">
        <v>55</v>
      </c>
      <c r="E19" s="43" t="s">
        <v>114</v>
      </c>
      <c r="F19" s="43"/>
      <c r="G19" s="44">
        <f>SUM(G20)</f>
        <v>1429</v>
      </c>
      <c r="H19" s="44">
        <f>SUM(H20)</f>
        <v>1429</v>
      </c>
    </row>
    <row r="20" spans="1:8" ht="60">
      <c r="A20" s="31" t="s">
        <v>52</v>
      </c>
      <c r="B20" s="43"/>
      <c r="C20" s="43" t="s">
        <v>35</v>
      </c>
      <c r="D20" s="43" t="s">
        <v>55</v>
      </c>
      <c r="E20" s="43" t="s">
        <v>114</v>
      </c>
      <c r="F20" s="43" t="s">
        <v>97</v>
      </c>
      <c r="G20" s="44">
        <v>1429</v>
      </c>
      <c r="H20" s="44">
        <v>1429</v>
      </c>
    </row>
    <row r="21" spans="1:8" ht="15">
      <c r="A21" s="16" t="s">
        <v>101</v>
      </c>
      <c r="B21" s="43"/>
      <c r="C21" s="43" t="s">
        <v>35</v>
      </c>
      <c r="D21" s="43" t="s">
        <v>102</v>
      </c>
      <c r="E21" s="43"/>
      <c r="F21" s="43"/>
      <c r="G21" s="44">
        <f>SUM(G22)</f>
        <v>6629.6</v>
      </c>
      <c r="H21" s="44">
        <f>SUM(H22)</f>
        <v>6629.6</v>
      </c>
    </row>
    <row r="22" spans="1:8" ht="45">
      <c r="A22" s="16" t="s">
        <v>81</v>
      </c>
      <c r="B22" s="43"/>
      <c r="C22" s="43" t="s">
        <v>35</v>
      </c>
      <c r="D22" s="43" t="s">
        <v>102</v>
      </c>
      <c r="E22" s="43" t="s">
        <v>112</v>
      </c>
      <c r="F22" s="43"/>
      <c r="G22" s="44">
        <f>SUM(G23+G26+G28)</f>
        <v>6629.6</v>
      </c>
      <c r="H22" s="44">
        <f>SUM(H23+H26+H28)</f>
        <v>6629.6</v>
      </c>
    </row>
    <row r="23" spans="1:8" ht="15">
      <c r="A23" s="16" t="s">
        <v>103</v>
      </c>
      <c r="B23" s="43"/>
      <c r="C23" s="43" t="s">
        <v>35</v>
      </c>
      <c r="D23" s="43" t="s">
        <v>102</v>
      </c>
      <c r="E23" s="43" t="s">
        <v>115</v>
      </c>
      <c r="F23" s="43"/>
      <c r="G23" s="25">
        <f>SUM(G24:G25)</f>
        <v>615.2</v>
      </c>
      <c r="H23" s="25">
        <f>SUM(H24:H25)</f>
        <v>615.2</v>
      </c>
    </row>
    <row r="24" spans="1:8" ht="30">
      <c r="A24" s="16" t="s">
        <v>53</v>
      </c>
      <c r="B24" s="43"/>
      <c r="C24" s="43" t="s">
        <v>35</v>
      </c>
      <c r="D24" s="43" t="s">
        <v>102</v>
      </c>
      <c r="E24" s="43" t="s">
        <v>115</v>
      </c>
      <c r="F24" s="43" t="s">
        <v>99</v>
      </c>
      <c r="G24" s="25">
        <v>571.2</v>
      </c>
      <c r="H24" s="25">
        <v>571.2</v>
      </c>
    </row>
    <row r="25" spans="1:8" ht="15">
      <c r="A25" s="16" t="s">
        <v>23</v>
      </c>
      <c r="B25" s="43"/>
      <c r="C25" s="43" t="s">
        <v>35</v>
      </c>
      <c r="D25" s="43" t="s">
        <v>102</v>
      </c>
      <c r="E25" s="43" t="s">
        <v>115</v>
      </c>
      <c r="F25" s="43" t="s">
        <v>104</v>
      </c>
      <c r="G25" s="25">
        <v>44</v>
      </c>
      <c r="H25" s="25">
        <v>44</v>
      </c>
    </row>
    <row r="26" spans="1:8" ht="30">
      <c r="A26" s="16" t="s">
        <v>105</v>
      </c>
      <c r="B26" s="43"/>
      <c r="C26" s="43" t="s">
        <v>35</v>
      </c>
      <c r="D26" s="43" t="s">
        <v>102</v>
      </c>
      <c r="E26" s="43" t="s">
        <v>116</v>
      </c>
      <c r="F26" s="43"/>
      <c r="G26" s="25">
        <f>SUM(G27)</f>
        <v>410</v>
      </c>
      <c r="H26" s="25">
        <f>SUM(H27)</f>
        <v>410</v>
      </c>
    </row>
    <row r="27" spans="1:8" ht="30">
      <c r="A27" s="16" t="s">
        <v>53</v>
      </c>
      <c r="B27" s="43"/>
      <c r="C27" s="43" t="s">
        <v>35</v>
      </c>
      <c r="D27" s="43" t="s">
        <v>102</v>
      </c>
      <c r="E27" s="43" t="s">
        <v>116</v>
      </c>
      <c r="F27" s="43" t="s">
        <v>99</v>
      </c>
      <c r="G27" s="25">
        <v>410</v>
      </c>
      <c r="H27" s="25">
        <v>410</v>
      </c>
    </row>
    <row r="28" spans="1:8" ht="30">
      <c r="A28" s="75" t="s">
        <v>106</v>
      </c>
      <c r="B28" s="43"/>
      <c r="C28" s="43" t="s">
        <v>35</v>
      </c>
      <c r="D28" s="43" t="s">
        <v>102</v>
      </c>
      <c r="E28" s="43" t="s">
        <v>117</v>
      </c>
      <c r="F28" s="43"/>
      <c r="G28" s="44">
        <f>SUM(G29:G31)</f>
        <v>5604.400000000001</v>
      </c>
      <c r="H28" s="44">
        <f>SUM(H29:H31)</f>
        <v>5604.400000000001</v>
      </c>
    </row>
    <row r="29" spans="1:8" ht="30">
      <c r="A29" s="16" t="s">
        <v>53</v>
      </c>
      <c r="B29" s="43"/>
      <c r="C29" s="43" t="s">
        <v>35</v>
      </c>
      <c r="D29" s="43" t="s">
        <v>102</v>
      </c>
      <c r="E29" s="43" t="s">
        <v>117</v>
      </c>
      <c r="F29" s="43" t="s">
        <v>99</v>
      </c>
      <c r="G29" s="44">
        <f>5935.8-1000</f>
        <v>4935.8</v>
      </c>
      <c r="H29" s="44">
        <f>5935.8-1000</f>
        <v>4935.8</v>
      </c>
    </row>
    <row r="30" spans="1:8" ht="15">
      <c r="A30" s="16" t="s">
        <v>43</v>
      </c>
      <c r="B30" s="43"/>
      <c r="C30" s="43" t="s">
        <v>35</v>
      </c>
      <c r="D30" s="43" t="s">
        <v>102</v>
      </c>
      <c r="E30" s="43" t="s">
        <v>117</v>
      </c>
      <c r="F30" s="43" t="s">
        <v>107</v>
      </c>
      <c r="G30" s="44">
        <v>667</v>
      </c>
      <c r="H30" s="44">
        <v>667</v>
      </c>
    </row>
    <row r="31" spans="1:8" ht="15">
      <c r="A31" s="16" t="s">
        <v>23</v>
      </c>
      <c r="B31" s="43"/>
      <c r="C31" s="43" t="s">
        <v>35</v>
      </c>
      <c r="D31" s="43" t="s">
        <v>102</v>
      </c>
      <c r="E31" s="43" t="s">
        <v>117</v>
      </c>
      <c r="F31" s="43" t="s">
        <v>104</v>
      </c>
      <c r="G31" s="44">
        <v>1.6</v>
      </c>
      <c r="H31" s="44">
        <v>1.6</v>
      </c>
    </row>
    <row r="32" spans="1:8" s="14" customFormat="1" ht="15.75">
      <c r="A32" s="96" t="s">
        <v>108</v>
      </c>
      <c r="B32" s="97" t="s">
        <v>109</v>
      </c>
      <c r="C32" s="97"/>
      <c r="D32" s="97"/>
      <c r="E32" s="97"/>
      <c r="F32" s="97"/>
      <c r="G32" s="99">
        <f>SUM(G33)</f>
        <v>6717.5</v>
      </c>
      <c r="H32" s="99">
        <f>SUM(H33)</f>
        <v>6717.5</v>
      </c>
    </row>
    <row r="33" spans="1:8" ht="15">
      <c r="A33" s="16" t="s">
        <v>94</v>
      </c>
      <c r="B33" s="43"/>
      <c r="C33" s="43" t="s">
        <v>35</v>
      </c>
      <c r="D33" s="43"/>
      <c r="E33" s="43"/>
      <c r="F33" s="43"/>
      <c r="G33" s="44">
        <f>SUM(G34)+G42</f>
        <v>6717.5</v>
      </c>
      <c r="H33" s="44">
        <f>SUM(H34)+H42</f>
        <v>6717.5</v>
      </c>
    </row>
    <row r="34" spans="1:8" ht="45">
      <c r="A34" s="75" t="s">
        <v>110</v>
      </c>
      <c r="B34" s="43"/>
      <c r="C34" s="43" t="s">
        <v>35</v>
      </c>
      <c r="D34" s="43" t="s">
        <v>79</v>
      </c>
      <c r="E34" s="43"/>
      <c r="F34" s="43"/>
      <c r="G34" s="44">
        <f>SUM(G36)</f>
        <v>5918</v>
      </c>
      <c r="H34" s="44">
        <f>SUM(H36)</f>
        <v>5918</v>
      </c>
    </row>
    <row r="35" spans="1:8" ht="15">
      <c r="A35" s="75" t="s">
        <v>204</v>
      </c>
      <c r="B35" s="43"/>
      <c r="C35" s="43" t="s">
        <v>35</v>
      </c>
      <c r="D35" s="43" t="s">
        <v>79</v>
      </c>
      <c r="E35" s="43" t="s">
        <v>205</v>
      </c>
      <c r="F35" s="43"/>
      <c r="G35" s="44">
        <f>SUM(G36)</f>
        <v>5918</v>
      </c>
      <c r="H35" s="44">
        <f>SUM(H36)</f>
        <v>5918</v>
      </c>
    </row>
    <row r="36" spans="1:8" ht="45">
      <c r="A36" s="16" t="s">
        <v>81</v>
      </c>
      <c r="B36" s="43"/>
      <c r="C36" s="43" t="s">
        <v>35</v>
      </c>
      <c r="D36" s="43" t="s">
        <v>79</v>
      </c>
      <c r="E36" s="43" t="s">
        <v>112</v>
      </c>
      <c r="F36" s="43"/>
      <c r="G36" s="44">
        <f>SUM(G37+G40)</f>
        <v>5918</v>
      </c>
      <c r="H36" s="44">
        <f>SUM(H37+H40)</f>
        <v>5918</v>
      </c>
    </row>
    <row r="37" spans="1:8" ht="30">
      <c r="A37" s="16" t="s">
        <v>206</v>
      </c>
      <c r="B37" s="43"/>
      <c r="C37" s="43" t="s">
        <v>35</v>
      </c>
      <c r="D37" s="43" t="s">
        <v>79</v>
      </c>
      <c r="E37" s="43" t="s">
        <v>118</v>
      </c>
      <c r="F37" s="43"/>
      <c r="G37" s="44">
        <f>SUM(G38:G39)</f>
        <v>4136</v>
      </c>
      <c r="H37" s="44">
        <f>SUM(H38:H39)</f>
        <v>4136</v>
      </c>
    </row>
    <row r="38" spans="1:8" ht="60">
      <c r="A38" s="31" t="s">
        <v>52</v>
      </c>
      <c r="B38" s="43"/>
      <c r="C38" s="43" t="s">
        <v>35</v>
      </c>
      <c r="D38" s="43" t="s">
        <v>79</v>
      </c>
      <c r="E38" s="43" t="s">
        <v>118</v>
      </c>
      <c r="F38" s="43" t="s">
        <v>97</v>
      </c>
      <c r="G38" s="44">
        <v>4131</v>
      </c>
      <c r="H38" s="44">
        <v>4131</v>
      </c>
    </row>
    <row r="39" spans="1:8" ht="30">
      <c r="A39" s="16" t="s">
        <v>53</v>
      </c>
      <c r="B39" s="43"/>
      <c r="C39" s="43" t="s">
        <v>35</v>
      </c>
      <c r="D39" s="43" t="s">
        <v>79</v>
      </c>
      <c r="E39" s="43" t="s">
        <v>118</v>
      </c>
      <c r="F39" s="43" t="s">
        <v>99</v>
      </c>
      <c r="G39" s="25">
        <v>5</v>
      </c>
      <c r="H39" s="25">
        <v>5</v>
      </c>
    </row>
    <row r="40" spans="1:8" ht="30">
      <c r="A40" s="16" t="s">
        <v>111</v>
      </c>
      <c r="B40" s="43"/>
      <c r="C40" s="43" t="s">
        <v>35</v>
      </c>
      <c r="D40" s="43" t="s">
        <v>79</v>
      </c>
      <c r="E40" s="43" t="s">
        <v>119</v>
      </c>
      <c r="F40" s="43"/>
      <c r="G40" s="44">
        <f>SUM(G41)</f>
        <v>1782</v>
      </c>
      <c r="H40" s="44">
        <f>SUM(H41)</f>
        <v>1782</v>
      </c>
    </row>
    <row r="41" spans="1:8" ht="60">
      <c r="A41" s="31" t="s">
        <v>52</v>
      </c>
      <c r="B41" s="43"/>
      <c r="C41" s="43" t="s">
        <v>35</v>
      </c>
      <c r="D41" s="43" t="s">
        <v>79</v>
      </c>
      <c r="E41" s="43" t="s">
        <v>119</v>
      </c>
      <c r="F41" s="43" t="s">
        <v>97</v>
      </c>
      <c r="G41" s="44">
        <v>1782</v>
      </c>
      <c r="H41" s="44">
        <v>1782</v>
      </c>
    </row>
    <row r="42" spans="1:8" ht="15">
      <c r="A42" s="16" t="s">
        <v>101</v>
      </c>
      <c r="B42" s="43"/>
      <c r="C42" s="43" t="s">
        <v>35</v>
      </c>
      <c r="D42" s="43" t="s">
        <v>102</v>
      </c>
      <c r="E42" s="43"/>
      <c r="F42" s="43"/>
      <c r="G42" s="44">
        <f>SUM(G43)</f>
        <v>799.5</v>
      </c>
      <c r="H42" s="44">
        <f>SUM(H43)</f>
        <v>799.5</v>
      </c>
    </row>
    <row r="43" spans="1:8" ht="45">
      <c r="A43" s="16" t="s">
        <v>81</v>
      </c>
      <c r="B43" s="43"/>
      <c r="C43" s="43" t="s">
        <v>35</v>
      </c>
      <c r="D43" s="43" t="s">
        <v>102</v>
      </c>
      <c r="E43" s="43" t="s">
        <v>112</v>
      </c>
      <c r="F43" s="43"/>
      <c r="G43" s="25">
        <f>SUM(G44+G47+G49)</f>
        <v>799.5</v>
      </c>
      <c r="H43" s="25">
        <f>SUM(H44+H47+H49)</f>
        <v>799.5</v>
      </c>
    </row>
    <row r="44" spans="1:8" ht="15">
      <c r="A44" s="16" t="s">
        <v>103</v>
      </c>
      <c r="B44" s="43"/>
      <c r="C44" s="43" t="s">
        <v>35</v>
      </c>
      <c r="D44" s="43" t="s">
        <v>102</v>
      </c>
      <c r="E44" s="43" t="s">
        <v>115</v>
      </c>
      <c r="F44" s="43"/>
      <c r="G44" s="25">
        <f>SUM(G45:G46)</f>
        <v>192.39999999999998</v>
      </c>
      <c r="H44" s="25">
        <f>SUM(H45:H46)</f>
        <v>192.39999999999998</v>
      </c>
    </row>
    <row r="45" spans="1:8" ht="30">
      <c r="A45" s="16" t="s">
        <v>53</v>
      </c>
      <c r="B45" s="43"/>
      <c r="C45" s="43" t="s">
        <v>35</v>
      </c>
      <c r="D45" s="43" t="s">
        <v>102</v>
      </c>
      <c r="E45" s="43" t="s">
        <v>115</v>
      </c>
      <c r="F45" s="43" t="s">
        <v>99</v>
      </c>
      <c r="G45" s="25">
        <v>189.7</v>
      </c>
      <c r="H45" s="25">
        <v>189.7</v>
      </c>
    </row>
    <row r="46" spans="1:8" ht="15">
      <c r="A46" s="16" t="s">
        <v>23</v>
      </c>
      <c r="B46" s="43"/>
      <c r="C46" s="43" t="s">
        <v>35</v>
      </c>
      <c r="D46" s="43" t="s">
        <v>102</v>
      </c>
      <c r="E46" s="43" t="s">
        <v>115</v>
      </c>
      <c r="F46" s="43" t="s">
        <v>104</v>
      </c>
      <c r="G46" s="25">
        <v>2.7</v>
      </c>
      <c r="H46" s="25">
        <v>2.7</v>
      </c>
    </row>
    <row r="47" spans="1:8" ht="30">
      <c r="A47" s="16" t="s">
        <v>105</v>
      </c>
      <c r="B47" s="43"/>
      <c r="C47" s="43" t="s">
        <v>35</v>
      </c>
      <c r="D47" s="43" t="s">
        <v>102</v>
      </c>
      <c r="E47" s="43" t="s">
        <v>116</v>
      </c>
      <c r="F47" s="43"/>
      <c r="G47" s="25">
        <f>SUM(G48)</f>
        <v>179.89999999999998</v>
      </c>
      <c r="H47" s="25">
        <f>SUM(H48)</f>
        <v>179.89999999999998</v>
      </c>
    </row>
    <row r="48" spans="1:8" ht="30">
      <c r="A48" s="16" t="s">
        <v>53</v>
      </c>
      <c r="B48" s="43"/>
      <c r="C48" s="43" t="s">
        <v>35</v>
      </c>
      <c r="D48" s="43" t="s">
        <v>102</v>
      </c>
      <c r="E48" s="43" t="s">
        <v>116</v>
      </c>
      <c r="F48" s="43" t="s">
        <v>99</v>
      </c>
      <c r="G48" s="44">
        <f>379.9-200</f>
        <v>179.89999999999998</v>
      </c>
      <c r="H48" s="44">
        <f>379.9-200</f>
        <v>179.89999999999998</v>
      </c>
    </row>
    <row r="49" spans="1:8" ht="30">
      <c r="A49" s="75" t="s">
        <v>106</v>
      </c>
      <c r="B49" s="43"/>
      <c r="C49" s="43" t="s">
        <v>35</v>
      </c>
      <c r="D49" s="43" t="s">
        <v>102</v>
      </c>
      <c r="E49" s="43" t="s">
        <v>117</v>
      </c>
      <c r="F49" s="43"/>
      <c r="G49" s="44">
        <f>SUM(G50:G51)</f>
        <v>427.2</v>
      </c>
      <c r="H49" s="44">
        <f>SUM(H50:H51)</f>
        <v>427.2</v>
      </c>
    </row>
    <row r="50" spans="1:8" ht="30">
      <c r="A50" s="16" t="s">
        <v>53</v>
      </c>
      <c r="B50" s="43"/>
      <c r="C50" s="43" t="s">
        <v>35</v>
      </c>
      <c r="D50" s="43" t="s">
        <v>102</v>
      </c>
      <c r="E50" s="43" t="s">
        <v>117</v>
      </c>
      <c r="F50" s="43" t="s">
        <v>99</v>
      </c>
      <c r="G50" s="44">
        <f>914-500</f>
        <v>414</v>
      </c>
      <c r="H50" s="44">
        <f>914-500</f>
        <v>414</v>
      </c>
    </row>
    <row r="51" spans="1:8" ht="15">
      <c r="A51" s="16" t="s">
        <v>23</v>
      </c>
      <c r="B51" s="43"/>
      <c r="C51" s="43" t="s">
        <v>35</v>
      </c>
      <c r="D51" s="43" t="s">
        <v>102</v>
      </c>
      <c r="E51" s="43" t="s">
        <v>117</v>
      </c>
      <c r="F51" s="43" t="s">
        <v>104</v>
      </c>
      <c r="G51" s="44">
        <v>13.2</v>
      </c>
      <c r="H51" s="44">
        <v>13.2</v>
      </c>
    </row>
    <row r="52" spans="1:8" s="14" customFormat="1" ht="15.75">
      <c r="A52" s="100" t="s">
        <v>226</v>
      </c>
      <c r="B52" s="98">
        <v>283</v>
      </c>
      <c r="C52" s="101"/>
      <c r="D52" s="101"/>
      <c r="E52" s="101"/>
      <c r="F52" s="101"/>
      <c r="G52" s="102">
        <f>SUM(G53+G130+G161+G248+G268)+G199+G263+G294</f>
        <v>474284.19999999995</v>
      </c>
      <c r="H52" s="102">
        <f>SUM(H53+H130+H161+H248+H268)+H199+H263+H294</f>
        <v>473816.79999999993</v>
      </c>
    </row>
    <row r="53" spans="1:8" ht="15">
      <c r="A53" s="22" t="s">
        <v>94</v>
      </c>
      <c r="B53" s="74"/>
      <c r="C53" s="26" t="s">
        <v>35</v>
      </c>
      <c r="D53" s="26"/>
      <c r="E53" s="26"/>
      <c r="F53" s="24"/>
      <c r="G53" s="25">
        <f>SUM(G54+G59)+G85+G90</f>
        <v>140031.9</v>
      </c>
      <c r="H53" s="25">
        <f>SUM(H54+H59)+H85+H90</f>
        <v>139564.5</v>
      </c>
    </row>
    <row r="54" spans="1:10" ht="30">
      <c r="A54" s="22" t="s">
        <v>187</v>
      </c>
      <c r="B54" s="74"/>
      <c r="C54" s="26" t="s">
        <v>35</v>
      </c>
      <c r="D54" s="26" t="s">
        <v>45</v>
      </c>
      <c r="E54" s="26"/>
      <c r="F54" s="24"/>
      <c r="G54" s="25">
        <f aca="true" t="shared" si="0" ref="G54:H57">SUM(G55)</f>
        <v>1618.2</v>
      </c>
      <c r="H54" s="25">
        <f t="shared" si="0"/>
        <v>1618.2</v>
      </c>
      <c r="I54" s="121"/>
      <c r="J54" s="121"/>
    </row>
    <row r="55" spans="1:8" ht="30">
      <c r="A55" s="23" t="s">
        <v>227</v>
      </c>
      <c r="B55" s="78"/>
      <c r="C55" s="26" t="s">
        <v>35</v>
      </c>
      <c r="D55" s="26" t="s">
        <v>45</v>
      </c>
      <c r="E55" s="24" t="s">
        <v>228</v>
      </c>
      <c r="F55" s="24"/>
      <c r="G55" s="25">
        <f t="shared" si="0"/>
        <v>1618.2</v>
      </c>
      <c r="H55" s="25">
        <f t="shared" si="0"/>
        <v>1618.2</v>
      </c>
    </row>
    <row r="56" spans="1:8" ht="45">
      <c r="A56" s="22" t="s">
        <v>81</v>
      </c>
      <c r="B56" s="74"/>
      <c r="C56" s="26" t="s">
        <v>35</v>
      </c>
      <c r="D56" s="26" t="s">
        <v>45</v>
      </c>
      <c r="E56" s="26" t="s">
        <v>229</v>
      </c>
      <c r="F56" s="26"/>
      <c r="G56" s="25">
        <f t="shared" si="0"/>
        <v>1618.2</v>
      </c>
      <c r="H56" s="25">
        <f t="shared" si="0"/>
        <v>1618.2</v>
      </c>
    </row>
    <row r="57" spans="1:8" ht="15">
      <c r="A57" s="22" t="s">
        <v>230</v>
      </c>
      <c r="B57" s="74"/>
      <c r="C57" s="26" t="s">
        <v>35</v>
      </c>
      <c r="D57" s="26" t="s">
        <v>45</v>
      </c>
      <c r="E57" s="26" t="s">
        <v>231</v>
      </c>
      <c r="F57" s="26"/>
      <c r="G57" s="25">
        <f t="shared" si="0"/>
        <v>1618.2</v>
      </c>
      <c r="H57" s="25">
        <f t="shared" si="0"/>
        <v>1618.2</v>
      </c>
    </row>
    <row r="58" spans="1:8" ht="60">
      <c r="A58" s="31" t="s">
        <v>52</v>
      </c>
      <c r="B58" s="74"/>
      <c r="C58" s="26" t="s">
        <v>35</v>
      </c>
      <c r="D58" s="26" t="s">
        <v>45</v>
      </c>
      <c r="E58" s="26" t="s">
        <v>231</v>
      </c>
      <c r="F58" s="26" t="s">
        <v>97</v>
      </c>
      <c r="G58" s="25">
        <v>1618.2</v>
      </c>
      <c r="H58" s="25">
        <v>1618.2</v>
      </c>
    </row>
    <row r="59" spans="1:8" ht="45">
      <c r="A59" s="22" t="s">
        <v>306</v>
      </c>
      <c r="B59" s="74"/>
      <c r="C59" s="26" t="s">
        <v>35</v>
      </c>
      <c r="D59" s="26" t="s">
        <v>14</v>
      </c>
      <c r="E59" s="24"/>
      <c r="F59" s="24"/>
      <c r="G59" s="25">
        <f>SUM(G71)+G60+G66+G77</f>
        <v>99750.8</v>
      </c>
      <c r="H59" s="25">
        <f>SUM(H71)+H60+H66+H77</f>
        <v>99750.8</v>
      </c>
    </row>
    <row r="60" spans="1:8" ht="30">
      <c r="A60" s="22" t="s">
        <v>635</v>
      </c>
      <c r="B60" s="74"/>
      <c r="C60" s="26" t="s">
        <v>35</v>
      </c>
      <c r="D60" s="26" t="s">
        <v>14</v>
      </c>
      <c r="E60" s="24" t="s">
        <v>232</v>
      </c>
      <c r="F60" s="24"/>
      <c r="G60" s="25">
        <f aca="true" t="shared" si="1" ref="G60:H62">SUM(G61)</f>
        <v>1358.3</v>
      </c>
      <c r="H60" s="25">
        <f t="shared" si="1"/>
        <v>1358.3</v>
      </c>
    </row>
    <row r="61" spans="1:8" ht="90">
      <c r="A61" s="23" t="s">
        <v>233</v>
      </c>
      <c r="B61" s="78"/>
      <c r="C61" s="26" t="s">
        <v>35</v>
      </c>
      <c r="D61" s="26" t="s">
        <v>14</v>
      </c>
      <c r="E61" s="26" t="s">
        <v>234</v>
      </c>
      <c r="F61" s="24"/>
      <c r="G61" s="25">
        <f t="shared" si="1"/>
        <v>1358.3</v>
      </c>
      <c r="H61" s="25">
        <f t="shared" si="1"/>
        <v>1358.3</v>
      </c>
    </row>
    <row r="62" spans="1:8" ht="45">
      <c r="A62" s="22" t="s">
        <v>81</v>
      </c>
      <c r="B62" s="74"/>
      <c r="C62" s="26" t="s">
        <v>35</v>
      </c>
      <c r="D62" s="26" t="s">
        <v>14</v>
      </c>
      <c r="E62" s="26" t="s">
        <v>235</v>
      </c>
      <c r="F62" s="24"/>
      <c r="G62" s="25">
        <f t="shared" si="1"/>
        <v>1358.3</v>
      </c>
      <c r="H62" s="25">
        <f t="shared" si="1"/>
        <v>1358.3</v>
      </c>
    </row>
    <row r="63" spans="1:8" ht="45">
      <c r="A63" s="22" t="s">
        <v>236</v>
      </c>
      <c r="B63" s="74"/>
      <c r="C63" s="26" t="s">
        <v>35</v>
      </c>
      <c r="D63" s="26" t="s">
        <v>14</v>
      </c>
      <c r="E63" s="26" t="s">
        <v>237</v>
      </c>
      <c r="F63" s="24"/>
      <c r="G63" s="25">
        <f>SUM(G64:G65)</f>
        <v>1358.3</v>
      </c>
      <c r="H63" s="25">
        <f>SUM(H64:H65)</f>
        <v>1358.3</v>
      </c>
    </row>
    <row r="64" spans="1:8" ht="60">
      <c r="A64" s="31" t="s">
        <v>52</v>
      </c>
      <c r="B64" s="74"/>
      <c r="C64" s="26" t="s">
        <v>35</v>
      </c>
      <c r="D64" s="26" t="s">
        <v>14</v>
      </c>
      <c r="E64" s="26" t="s">
        <v>237</v>
      </c>
      <c r="F64" s="26" t="s">
        <v>97</v>
      </c>
      <c r="G64" s="25">
        <v>1334.7</v>
      </c>
      <c r="H64" s="25">
        <v>1334.7</v>
      </c>
    </row>
    <row r="65" spans="1:8" ht="30">
      <c r="A65" s="16" t="s">
        <v>53</v>
      </c>
      <c r="B65" s="74"/>
      <c r="C65" s="26" t="s">
        <v>35</v>
      </c>
      <c r="D65" s="26" t="s">
        <v>14</v>
      </c>
      <c r="E65" s="26" t="s">
        <v>237</v>
      </c>
      <c r="F65" s="26" t="s">
        <v>99</v>
      </c>
      <c r="G65" s="25">
        <v>23.6</v>
      </c>
      <c r="H65" s="25">
        <v>23.6</v>
      </c>
    </row>
    <row r="66" spans="1:9" ht="30">
      <c r="A66" s="22" t="s">
        <v>506</v>
      </c>
      <c r="B66" s="76"/>
      <c r="C66" s="26" t="s">
        <v>35</v>
      </c>
      <c r="D66" s="26" t="s">
        <v>14</v>
      </c>
      <c r="E66" s="26" t="s">
        <v>245</v>
      </c>
      <c r="F66" s="24"/>
      <c r="G66" s="25">
        <f>SUM(G67)</f>
        <v>357.70000000000005</v>
      </c>
      <c r="H66" s="25">
        <f>SUM(H67)</f>
        <v>357.70000000000005</v>
      </c>
      <c r="I66" s="17"/>
    </row>
    <row r="67" spans="1:9" ht="90">
      <c r="A67" s="23" t="s">
        <v>233</v>
      </c>
      <c r="B67" s="76"/>
      <c r="C67" s="26" t="s">
        <v>35</v>
      </c>
      <c r="D67" s="26" t="s">
        <v>14</v>
      </c>
      <c r="E67" s="24" t="s">
        <v>515</v>
      </c>
      <c r="F67" s="24"/>
      <c r="G67" s="25">
        <f>SUM(G68)</f>
        <v>357.70000000000005</v>
      </c>
      <c r="H67" s="25">
        <f>SUM(H68)</f>
        <v>357.70000000000005</v>
      </c>
      <c r="I67" s="18"/>
    </row>
    <row r="68" spans="1:9" ht="30">
      <c r="A68" s="22" t="s">
        <v>242</v>
      </c>
      <c r="B68" s="76"/>
      <c r="C68" s="26" t="s">
        <v>35</v>
      </c>
      <c r="D68" s="26" t="s">
        <v>14</v>
      </c>
      <c r="E68" s="24" t="s">
        <v>516</v>
      </c>
      <c r="F68" s="24"/>
      <c r="G68" s="25">
        <f>SUM(G69:G70)</f>
        <v>357.70000000000005</v>
      </c>
      <c r="H68" s="25">
        <f>SUM(H69:H70)</f>
        <v>357.70000000000005</v>
      </c>
      <c r="I68" s="18"/>
    </row>
    <row r="69" spans="1:9" ht="60">
      <c r="A69" s="31" t="s">
        <v>52</v>
      </c>
      <c r="B69" s="76"/>
      <c r="C69" s="26" t="s">
        <v>35</v>
      </c>
      <c r="D69" s="26" t="s">
        <v>14</v>
      </c>
      <c r="E69" s="24" t="s">
        <v>516</v>
      </c>
      <c r="F69" s="24">
        <v>100</v>
      </c>
      <c r="G69" s="25">
        <v>288.8</v>
      </c>
      <c r="H69" s="25">
        <v>288.8</v>
      </c>
      <c r="I69" s="18"/>
    </row>
    <row r="70" spans="1:9" ht="30">
      <c r="A70" s="16" t="s">
        <v>53</v>
      </c>
      <c r="B70" s="76"/>
      <c r="C70" s="26" t="s">
        <v>35</v>
      </c>
      <c r="D70" s="26" t="s">
        <v>14</v>
      </c>
      <c r="E70" s="24" t="s">
        <v>516</v>
      </c>
      <c r="F70" s="26" t="s">
        <v>99</v>
      </c>
      <c r="G70" s="25">
        <v>68.9</v>
      </c>
      <c r="H70" s="25">
        <v>68.9</v>
      </c>
      <c r="I70" s="18"/>
    </row>
    <row r="71" spans="1:8" ht="30">
      <c r="A71" s="23" t="s">
        <v>227</v>
      </c>
      <c r="B71" s="78"/>
      <c r="C71" s="26" t="s">
        <v>35</v>
      </c>
      <c r="D71" s="26" t="s">
        <v>14</v>
      </c>
      <c r="E71" s="24" t="s">
        <v>228</v>
      </c>
      <c r="F71" s="24"/>
      <c r="G71" s="25">
        <f>SUM(G72)</f>
        <v>97941</v>
      </c>
      <c r="H71" s="25">
        <f>SUM(H72)</f>
        <v>97941</v>
      </c>
    </row>
    <row r="72" spans="1:8" ht="45">
      <c r="A72" s="22" t="s">
        <v>81</v>
      </c>
      <c r="B72" s="74"/>
      <c r="C72" s="26" t="s">
        <v>35</v>
      </c>
      <c r="D72" s="26" t="s">
        <v>14</v>
      </c>
      <c r="E72" s="26" t="s">
        <v>229</v>
      </c>
      <c r="F72" s="26"/>
      <c r="G72" s="25">
        <f>SUM(G73)</f>
        <v>97941</v>
      </c>
      <c r="H72" s="25">
        <f>SUM(H73)</f>
        <v>97941</v>
      </c>
    </row>
    <row r="73" spans="1:8" ht="15">
      <c r="A73" s="22" t="s">
        <v>83</v>
      </c>
      <c r="B73" s="74"/>
      <c r="C73" s="26" t="s">
        <v>35</v>
      </c>
      <c r="D73" s="26" t="s">
        <v>14</v>
      </c>
      <c r="E73" s="26" t="s">
        <v>238</v>
      </c>
      <c r="F73" s="26"/>
      <c r="G73" s="25">
        <f>SUM(G74:G76)</f>
        <v>97941</v>
      </c>
      <c r="H73" s="25">
        <f>SUM(H74:H76)</f>
        <v>97941</v>
      </c>
    </row>
    <row r="74" spans="1:8" ht="60">
      <c r="A74" s="31" t="s">
        <v>52</v>
      </c>
      <c r="B74" s="74"/>
      <c r="C74" s="26" t="s">
        <v>35</v>
      </c>
      <c r="D74" s="26" t="s">
        <v>14</v>
      </c>
      <c r="E74" s="26" t="s">
        <v>238</v>
      </c>
      <c r="F74" s="26" t="s">
        <v>97</v>
      </c>
      <c r="G74" s="25">
        <v>97846.9</v>
      </c>
      <c r="H74" s="25">
        <v>97846.9</v>
      </c>
    </row>
    <row r="75" spans="1:8" ht="30">
      <c r="A75" s="16" t="s">
        <v>53</v>
      </c>
      <c r="B75" s="74"/>
      <c r="C75" s="26" t="s">
        <v>35</v>
      </c>
      <c r="D75" s="26" t="s">
        <v>14</v>
      </c>
      <c r="E75" s="26" t="s">
        <v>238</v>
      </c>
      <c r="F75" s="26" t="s">
        <v>99</v>
      </c>
      <c r="G75" s="25">
        <v>94.1</v>
      </c>
      <c r="H75" s="25">
        <v>94.1</v>
      </c>
    </row>
    <row r="76" spans="1:8" ht="15">
      <c r="A76" s="22" t="s">
        <v>43</v>
      </c>
      <c r="B76" s="74"/>
      <c r="C76" s="26" t="s">
        <v>35</v>
      </c>
      <c r="D76" s="26" t="s">
        <v>14</v>
      </c>
      <c r="E76" s="26" t="s">
        <v>238</v>
      </c>
      <c r="F76" s="26" t="s">
        <v>107</v>
      </c>
      <c r="G76" s="25">
        <v>0</v>
      </c>
      <c r="H76" s="25">
        <v>0</v>
      </c>
    </row>
    <row r="77" spans="1:8" ht="15">
      <c r="A77" s="22" t="s">
        <v>204</v>
      </c>
      <c r="B77" s="74"/>
      <c r="C77" s="26" t="s">
        <v>35</v>
      </c>
      <c r="D77" s="26" t="s">
        <v>14</v>
      </c>
      <c r="E77" s="26" t="s">
        <v>205</v>
      </c>
      <c r="F77" s="26"/>
      <c r="G77" s="25">
        <f>SUM(G78)</f>
        <v>93.8</v>
      </c>
      <c r="H77" s="25">
        <f>SUM(H78)</f>
        <v>93.8</v>
      </c>
    </row>
    <row r="78" spans="1:8" ht="90">
      <c r="A78" s="23" t="s">
        <v>233</v>
      </c>
      <c r="B78" s="78"/>
      <c r="C78" s="26" t="s">
        <v>35</v>
      </c>
      <c r="D78" s="26" t="s">
        <v>14</v>
      </c>
      <c r="E78" s="26" t="s">
        <v>239</v>
      </c>
      <c r="F78" s="26"/>
      <c r="G78" s="25">
        <f>SUM(G79+G82)</f>
        <v>93.8</v>
      </c>
      <c r="H78" s="25">
        <f>SUM(H79+H82)</f>
        <v>93.8</v>
      </c>
    </row>
    <row r="79" spans="1:8" ht="45">
      <c r="A79" s="22" t="s">
        <v>240</v>
      </c>
      <c r="B79" s="74"/>
      <c r="C79" s="26" t="s">
        <v>35</v>
      </c>
      <c r="D79" s="26" t="s">
        <v>14</v>
      </c>
      <c r="E79" s="26" t="s">
        <v>241</v>
      </c>
      <c r="F79" s="24"/>
      <c r="G79" s="25">
        <f>SUM(G80:G81)</f>
        <v>93.8</v>
      </c>
      <c r="H79" s="25">
        <f>SUM(H80:H81)</f>
        <v>93.8</v>
      </c>
    </row>
    <row r="80" spans="1:8" ht="60">
      <c r="A80" s="31" t="s">
        <v>52</v>
      </c>
      <c r="B80" s="74"/>
      <c r="C80" s="26" t="s">
        <v>35</v>
      </c>
      <c r="D80" s="26" t="s">
        <v>14</v>
      </c>
      <c r="E80" s="26" t="s">
        <v>241</v>
      </c>
      <c r="F80" s="26" t="s">
        <v>97</v>
      </c>
      <c r="G80" s="25">
        <v>72.3</v>
      </c>
      <c r="H80" s="25">
        <v>72.3</v>
      </c>
    </row>
    <row r="81" spans="1:8" ht="30">
      <c r="A81" s="16" t="s">
        <v>53</v>
      </c>
      <c r="B81" s="74"/>
      <c r="C81" s="26" t="s">
        <v>35</v>
      </c>
      <c r="D81" s="26" t="s">
        <v>14</v>
      </c>
      <c r="E81" s="26" t="s">
        <v>241</v>
      </c>
      <c r="F81" s="26" t="s">
        <v>99</v>
      </c>
      <c r="G81" s="25">
        <v>21.5</v>
      </c>
      <c r="H81" s="25">
        <v>21.5</v>
      </c>
    </row>
    <row r="82" spans="1:9" ht="45" hidden="1">
      <c r="A82" s="22" t="s">
        <v>517</v>
      </c>
      <c r="B82" s="32"/>
      <c r="C82" s="26" t="s">
        <v>35</v>
      </c>
      <c r="D82" s="26" t="s">
        <v>14</v>
      </c>
      <c r="E82" s="26" t="s">
        <v>518</v>
      </c>
      <c r="F82" s="24"/>
      <c r="G82" s="25">
        <f>SUM(G83:G84)</f>
        <v>0</v>
      </c>
      <c r="H82" s="25">
        <f>SUM(H83:H84)</f>
        <v>0</v>
      </c>
      <c r="I82" s="19"/>
    </row>
    <row r="83" spans="1:9" ht="45" hidden="1">
      <c r="A83" s="22" t="s">
        <v>96</v>
      </c>
      <c r="B83" s="32"/>
      <c r="C83" s="26" t="s">
        <v>35</v>
      </c>
      <c r="D83" s="26" t="s">
        <v>14</v>
      </c>
      <c r="E83" s="26" t="s">
        <v>518</v>
      </c>
      <c r="F83" s="26" t="s">
        <v>97</v>
      </c>
      <c r="G83" s="25"/>
      <c r="H83" s="25"/>
      <c r="I83" s="18"/>
    </row>
    <row r="84" spans="1:9" ht="15" hidden="1">
      <c r="A84" s="22" t="s">
        <v>98</v>
      </c>
      <c r="B84" s="32"/>
      <c r="C84" s="26" t="s">
        <v>35</v>
      </c>
      <c r="D84" s="26" t="s">
        <v>14</v>
      </c>
      <c r="E84" s="26" t="s">
        <v>518</v>
      </c>
      <c r="F84" s="26" t="s">
        <v>99</v>
      </c>
      <c r="G84" s="25"/>
      <c r="H84" s="25"/>
      <c r="I84" s="18"/>
    </row>
    <row r="85" spans="1:8" ht="15" hidden="1">
      <c r="A85" s="22" t="s">
        <v>188</v>
      </c>
      <c r="B85" s="74"/>
      <c r="C85" s="26" t="s">
        <v>35</v>
      </c>
      <c r="D85" s="26" t="s">
        <v>189</v>
      </c>
      <c r="E85" s="26"/>
      <c r="F85" s="26"/>
      <c r="G85" s="25">
        <f aca="true" t="shared" si="2" ref="G85:H88">SUM(G86)</f>
        <v>0</v>
      </c>
      <c r="H85" s="25">
        <f t="shared" si="2"/>
        <v>0</v>
      </c>
    </row>
    <row r="86" spans="1:8" ht="15" hidden="1">
      <c r="A86" s="22" t="s">
        <v>211</v>
      </c>
      <c r="B86" s="74"/>
      <c r="C86" s="26" t="s">
        <v>35</v>
      </c>
      <c r="D86" s="26" t="s">
        <v>189</v>
      </c>
      <c r="E86" s="26" t="s">
        <v>205</v>
      </c>
      <c r="F86" s="26"/>
      <c r="G86" s="25">
        <f t="shared" si="2"/>
        <v>0</v>
      </c>
      <c r="H86" s="25">
        <f t="shared" si="2"/>
        <v>0</v>
      </c>
    </row>
    <row r="87" spans="1:8" ht="90" hidden="1">
      <c r="A87" s="23" t="s">
        <v>233</v>
      </c>
      <c r="B87" s="78"/>
      <c r="C87" s="26" t="s">
        <v>35</v>
      </c>
      <c r="D87" s="26" t="s">
        <v>189</v>
      </c>
      <c r="E87" s="26" t="s">
        <v>239</v>
      </c>
      <c r="F87" s="26"/>
      <c r="G87" s="25">
        <f t="shared" si="2"/>
        <v>0</v>
      </c>
      <c r="H87" s="25">
        <f t="shared" si="2"/>
        <v>0</v>
      </c>
    </row>
    <row r="88" spans="1:8" ht="60" hidden="1">
      <c r="A88" s="22" t="s">
        <v>243</v>
      </c>
      <c r="B88" s="74"/>
      <c r="C88" s="26" t="s">
        <v>35</v>
      </c>
      <c r="D88" s="26" t="s">
        <v>189</v>
      </c>
      <c r="E88" s="26" t="s">
        <v>244</v>
      </c>
      <c r="F88" s="26"/>
      <c r="G88" s="25">
        <f t="shared" si="2"/>
        <v>0</v>
      </c>
      <c r="H88" s="25">
        <f t="shared" si="2"/>
        <v>0</v>
      </c>
    </row>
    <row r="89" spans="1:8" ht="15" hidden="1">
      <c r="A89" s="22" t="s">
        <v>98</v>
      </c>
      <c r="B89" s="74"/>
      <c r="C89" s="26" t="s">
        <v>35</v>
      </c>
      <c r="D89" s="26" t="s">
        <v>189</v>
      </c>
      <c r="E89" s="26" t="s">
        <v>244</v>
      </c>
      <c r="F89" s="26" t="s">
        <v>99</v>
      </c>
      <c r="G89" s="25"/>
      <c r="H89" s="25"/>
    </row>
    <row r="90" spans="1:8" ht="15">
      <c r="A90" s="22" t="s">
        <v>101</v>
      </c>
      <c r="B90" s="74"/>
      <c r="C90" s="26" t="s">
        <v>35</v>
      </c>
      <c r="D90" s="26" t="s">
        <v>102</v>
      </c>
      <c r="E90" s="26"/>
      <c r="F90" s="24"/>
      <c r="G90" s="25">
        <f>SUM(G91+G93+G96+G106+G117+G119+G122+G124)</f>
        <v>38662.9</v>
      </c>
      <c r="H90" s="25">
        <f>SUM(H91+H93+H96+H106+H117+H119+H122+H124)</f>
        <v>38195.5</v>
      </c>
    </row>
    <row r="91" spans="1:8" ht="30" hidden="1">
      <c r="A91" s="22" t="s">
        <v>507</v>
      </c>
      <c r="B91" s="74"/>
      <c r="C91" s="26" t="s">
        <v>35</v>
      </c>
      <c r="D91" s="26" t="s">
        <v>102</v>
      </c>
      <c r="E91" s="26" t="s">
        <v>245</v>
      </c>
      <c r="F91" s="24"/>
      <c r="G91" s="25">
        <f>SUM(G92)</f>
        <v>0</v>
      </c>
      <c r="H91" s="25">
        <f>SUM(H92)</f>
        <v>0</v>
      </c>
    </row>
    <row r="92" spans="1:8" ht="15" hidden="1">
      <c r="A92" s="22" t="s">
        <v>98</v>
      </c>
      <c r="B92" s="74"/>
      <c r="C92" s="26" t="s">
        <v>35</v>
      </c>
      <c r="D92" s="26" t="s">
        <v>102</v>
      </c>
      <c r="E92" s="24" t="s">
        <v>245</v>
      </c>
      <c r="F92" s="24">
        <v>200</v>
      </c>
      <c r="G92" s="25"/>
      <c r="H92" s="25"/>
    </row>
    <row r="93" spans="1:8" ht="45">
      <c r="A93" s="22" t="s">
        <v>246</v>
      </c>
      <c r="B93" s="74"/>
      <c r="C93" s="26" t="s">
        <v>35</v>
      </c>
      <c r="D93" s="26" t="s">
        <v>102</v>
      </c>
      <c r="E93" s="26" t="s">
        <v>247</v>
      </c>
      <c r="F93" s="24"/>
      <c r="G93" s="25">
        <f>SUM(G94:G95)</f>
        <v>100</v>
      </c>
      <c r="H93" s="25">
        <f>SUM(H94:H95)</f>
        <v>100</v>
      </c>
    </row>
    <row r="94" spans="1:8" ht="30">
      <c r="A94" s="16" t="s">
        <v>53</v>
      </c>
      <c r="B94" s="74"/>
      <c r="C94" s="26" t="s">
        <v>35</v>
      </c>
      <c r="D94" s="26" t="s">
        <v>102</v>
      </c>
      <c r="E94" s="24" t="s">
        <v>247</v>
      </c>
      <c r="F94" s="24">
        <v>200</v>
      </c>
      <c r="G94" s="25">
        <v>100</v>
      </c>
      <c r="H94" s="25">
        <v>100</v>
      </c>
    </row>
    <row r="95" spans="1:8" ht="15" hidden="1">
      <c r="A95" s="22" t="s">
        <v>23</v>
      </c>
      <c r="B95" s="74"/>
      <c r="C95" s="26" t="s">
        <v>35</v>
      </c>
      <c r="D95" s="26" t="s">
        <v>102</v>
      </c>
      <c r="E95" s="24" t="s">
        <v>247</v>
      </c>
      <c r="F95" s="24">
        <v>800</v>
      </c>
      <c r="G95" s="25"/>
      <c r="H95" s="25"/>
    </row>
    <row r="96" spans="1:8" ht="30">
      <c r="A96" s="23" t="s">
        <v>227</v>
      </c>
      <c r="B96" s="78"/>
      <c r="C96" s="26" t="s">
        <v>35</v>
      </c>
      <c r="D96" s="26" t="s">
        <v>102</v>
      </c>
      <c r="E96" s="24" t="s">
        <v>228</v>
      </c>
      <c r="F96" s="24"/>
      <c r="G96" s="25">
        <f>SUM(G97)</f>
        <v>29513.800000000003</v>
      </c>
      <c r="H96" s="25">
        <f>SUM(H97)</f>
        <v>29513.800000000003</v>
      </c>
    </row>
    <row r="97" spans="1:8" ht="45">
      <c r="A97" s="22" t="s">
        <v>81</v>
      </c>
      <c r="B97" s="74"/>
      <c r="C97" s="26" t="s">
        <v>35</v>
      </c>
      <c r="D97" s="26" t="s">
        <v>102</v>
      </c>
      <c r="E97" s="26" t="s">
        <v>229</v>
      </c>
      <c r="F97" s="24"/>
      <c r="G97" s="25">
        <f>SUM(G98+G101+G103)</f>
        <v>29513.800000000003</v>
      </c>
      <c r="H97" s="25">
        <f>SUM(H98+H101+H103)</f>
        <v>29513.800000000003</v>
      </c>
    </row>
    <row r="98" spans="1:8" ht="15">
      <c r="A98" s="22" t="s">
        <v>103</v>
      </c>
      <c r="B98" s="74"/>
      <c r="C98" s="26" t="s">
        <v>35</v>
      </c>
      <c r="D98" s="26" t="s">
        <v>102</v>
      </c>
      <c r="E98" s="24" t="s">
        <v>248</v>
      </c>
      <c r="F98" s="24"/>
      <c r="G98" s="25">
        <f>SUM(G99:G100)</f>
        <v>3792.6</v>
      </c>
      <c r="H98" s="25">
        <f>SUM(H99:H100)</f>
        <v>3792.6</v>
      </c>
    </row>
    <row r="99" spans="1:8" ht="30">
      <c r="A99" s="16" t="s">
        <v>53</v>
      </c>
      <c r="B99" s="74"/>
      <c r="C99" s="26" t="s">
        <v>35</v>
      </c>
      <c r="D99" s="26" t="s">
        <v>102</v>
      </c>
      <c r="E99" s="24" t="s">
        <v>248</v>
      </c>
      <c r="F99" s="24">
        <v>200</v>
      </c>
      <c r="G99" s="25">
        <v>3723</v>
      </c>
      <c r="H99" s="25">
        <v>3723</v>
      </c>
    </row>
    <row r="100" spans="1:8" ht="15">
      <c r="A100" s="22" t="s">
        <v>23</v>
      </c>
      <c r="B100" s="74"/>
      <c r="C100" s="26" t="s">
        <v>35</v>
      </c>
      <c r="D100" s="26" t="s">
        <v>102</v>
      </c>
      <c r="E100" s="24" t="s">
        <v>248</v>
      </c>
      <c r="F100" s="24">
        <v>800</v>
      </c>
      <c r="G100" s="25">
        <v>69.6</v>
      </c>
      <c r="H100" s="25">
        <v>69.6</v>
      </c>
    </row>
    <row r="101" spans="1:8" ht="30">
      <c r="A101" s="22" t="s">
        <v>105</v>
      </c>
      <c r="B101" s="74"/>
      <c r="C101" s="26" t="s">
        <v>35</v>
      </c>
      <c r="D101" s="26" t="s">
        <v>102</v>
      </c>
      <c r="E101" s="24" t="s">
        <v>249</v>
      </c>
      <c r="F101" s="24"/>
      <c r="G101" s="25">
        <f>SUM(G102)</f>
        <v>10187.5</v>
      </c>
      <c r="H101" s="25">
        <f>SUM(H102)</f>
        <v>10187.5</v>
      </c>
    </row>
    <row r="102" spans="1:8" ht="30">
      <c r="A102" s="16" t="s">
        <v>53</v>
      </c>
      <c r="B102" s="74"/>
      <c r="C102" s="26" t="s">
        <v>35</v>
      </c>
      <c r="D102" s="26" t="s">
        <v>102</v>
      </c>
      <c r="E102" s="24" t="s">
        <v>249</v>
      </c>
      <c r="F102" s="24">
        <v>200</v>
      </c>
      <c r="G102" s="25">
        <v>10187.5</v>
      </c>
      <c r="H102" s="25">
        <v>10187.5</v>
      </c>
    </row>
    <row r="103" spans="1:8" ht="30">
      <c r="A103" s="22" t="s">
        <v>106</v>
      </c>
      <c r="B103" s="74"/>
      <c r="C103" s="26" t="s">
        <v>35</v>
      </c>
      <c r="D103" s="26" t="s">
        <v>102</v>
      </c>
      <c r="E103" s="24" t="s">
        <v>250</v>
      </c>
      <c r="F103" s="24"/>
      <c r="G103" s="25">
        <f>SUM(G104:G105)</f>
        <v>15533.7</v>
      </c>
      <c r="H103" s="25">
        <f>SUM(H104:H105)</f>
        <v>15533.7</v>
      </c>
    </row>
    <row r="104" spans="1:8" ht="30">
      <c r="A104" s="16" t="s">
        <v>53</v>
      </c>
      <c r="B104" s="74"/>
      <c r="C104" s="26" t="s">
        <v>35</v>
      </c>
      <c r="D104" s="26" t="s">
        <v>102</v>
      </c>
      <c r="E104" s="24" t="s">
        <v>250</v>
      </c>
      <c r="F104" s="24">
        <v>200</v>
      </c>
      <c r="G104" s="25">
        <v>11365.7</v>
      </c>
      <c r="H104" s="25">
        <v>11365.7</v>
      </c>
    </row>
    <row r="105" spans="1:8" ht="15">
      <c r="A105" s="22" t="s">
        <v>23</v>
      </c>
      <c r="B105" s="74"/>
      <c r="C105" s="26" t="s">
        <v>35</v>
      </c>
      <c r="D105" s="26" t="s">
        <v>102</v>
      </c>
      <c r="E105" s="24" t="s">
        <v>250</v>
      </c>
      <c r="F105" s="24">
        <v>800</v>
      </c>
      <c r="G105" s="25">
        <v>4168</v>
      </c>
      <c r="H105" s="25">
        <v>4168</v>
      </c>
    </row>
    <row r="106" spans="1:8" ht="45">
      <c r="A106" s="22" t="s">
        <v>303</v>
      </c>
      <c r="B106" s="74"/>
      <c r="C106" s="26" t="s">
        <v>35</v>
      </c>
      <c r="D106" s="26" t="s">
        <v>102</v>
      </c>
      <c r="E106" s="24" t="s">
        <v>251</v>
      </c>
      <c r="F106" s="24"/>
      <c r="G106" s="25">
        <f>SUM(G107)+G112</f>
        <v>5482</v>
      </c>
      <c r="H106" s="25">
        <f>SUM(H107)+H112</f>
        <v>5482</v>
      </c>
    </row>
    <row r="107" spans="1:8" ht="45">
      <c r="A107" s="22" t="s">
        <v>252</v>
      </c>
      <c r="B107" s="74"/>
      <c r="C107" s="26" t="s">
        <v>35</v>
      </c>
      <c r="D107" s="26" t="s">
        <v>102</v>
      </c>
      <c r="E107" s="24" t="s">
        <v>253</v>
      </c>
      <c r="F107" s="24"/>
      <c r="G107" s="25">
        <f>SUM(G108)</f>
        <v>5382</v>
      </c>
      <c r="H107" s="25">
        <f>SUM(H108)</f>
        <v>5382</v>
      </c>
    </row>
    <row r="108" spans="1:8" ht="45">
      <c r="A108" s="22" t="s">
        <v>81</v>
      </c>
      <c r="B108" s="74"/>
      <c r="C108" s="26" t="s">
        <v>35</v>
      </c>
      <c r="D108" s="26" t="s">
        <v>102</v>
      </c>
      <c r="E108" s="24" t="s">
        <v>254</v>
      </c>
      <c r="F108" s="24"/>
      <c r="G108" s="25">
        <f>SUM(G109)</f>
        <v>5382</v>
      </c>
      <c r="H108" s="25">
        <f>SUM(H109)</f>
        <v>5382</v>
      </c>
    </row>
    <row r="109" spans="1:8" ht="30">
      <c r="A109" s="22" t="s">
        <v>255</v>
      </c>
      <c r="B109" s="74"/>
      <c r="C109" s="26" t="s">
        <v>35</v>
      </c>
      <c r="D109" s="26" t="s">
        <v>102</v>
      </c>
      <c r="E109" s="24" t="s">
        <v>256</v>
      </c>
      <c r="F109" s="24"/>
      <c r="G109" s="25">
        <f>SUM(G110:G111)</f>
        <v>5382</v>
      </c>
      <c r="H109" s="25">
        <f>SUM(H110:H111)</f>
        <v>5382</v>
      </c>
    </row>
    <row r="110" spans="1:8" ht="30">
      <c r="A110" s="16" t="s">
        <v>53</v>
      </c>
      <c r="B110" s="74"/>
      <c r="C110" s="26" t="s">
        <v>35</v>
      </c>
      <c r="D110" s="26" t="s">
        <v>102</v>
      </c>
      <c r="E110" s="24" t="s">
        <v>256</v>
      </c>
      <c r="F110" s="24">
        <v>200</v>
      </c>
      <c r="G110" s="25">
        <v>5297</v>
      </c>
      <c r="H110" s="25">
        <v>5297</v>
      </c>
    </row>
    <row r="111" spans="1:8" ht="15">
      <c r="A111" s="22" t="s">
        <v>23</v>
      </c>
      <c r="B111" s="74"/>
      <c r="C111" s="26" t="s">
        <v>35</v>
      </c>
      <c r="D111" s="26" t="s">
        <v>102</v>
      </c>
      <c r="E111" s="24" t="s">
        <v>256</v>
      </c>
      <c r="F111" s="24">
        <v>800</v>
      </c>
      <c r="G111" s="25">
        <v>85</v>
      </c>
      <c r="H111" s="25">
        <v>85</v>
      </c>
    </row>
    <row r="112" spans="1:8" ht="30">
      <c r="A112" s="22" t="s">
        <v>257</v>
      </c>
      <c r="B112" s="74"/>
      <c r="C112" s="26" t="s">
        <v>35</v>
      </c>
      <c r="D112" s="26" t="s">
        <v>102</v>
      </c>
      <c r="E112" s="24" t="s">
        <v>258</v>
      </c>
      <c r="F112" s="24"/>
      <c r="G112" s="25">
        <f>SUM(G113)</f>
        <v>100</v>
      </c>
      <c r="H112" s="25">
        <f>SUM(H113)</f>
        <v>100</v>
      </c>
    </row>
    <row r="113" spans="1:8" ht="45">
      <c r="A113" s="22" t="s">
        <v>81</v>
      </c>
      <c r="B113" s="74"/>
      <c r="C113" s="26" t="s">
        <v>35</v>
      </c>
      <c r="D113" s="26" t="s">
        <v>102</v>
      </c>
      <c r="E113" s="24" t="s">
        <v>259</v>
      </c>
      <c r="F113" s="24"/>
      <c r="G113" s="25">
        <f>SUM(G114)</f>
        <v>100</v>
      </c>
      <c r="H113" s="25">
        <f>SUM(H114)</f>
        <v>100</v>
      </c>
    </row>
    <row r="114" spans="1:8" ht="30">
      <c r="A114" s="22" t="s">
        <v>255</v>
      </c>
      <c r="B114" s="74"/>
      <c r="C114" s="26" t="s">
        <v>35</v>
      </c>
      <c r="D114" s="26" t="s">
        <v>102</v>
      </c>
      <c r="E114" s="24" t="s">
        <v>260</v>
      </c>
      <c r="F114" s="24"/>
      <c r="G114" s="25">
        <f>SUM(G115:G116)</f>
        <v>100</v>
      </c>
      <c r="H114" s="25">
        <f>SUM(H115:H116)</f>
        <v>100</v>
      </c>
    </row>
    <row r="115" spans="1:8" ht="30">
      <c r="A115" s="16" t="s">
        <v>53</v>
      </c>
      <c r="B115" s="74"/>
      <c r="C115" s="26" t="s">
        <v>35</v>
      </c>
      <c r="D115" s="26" t="s">
        <v>102</v>
      </c>
      <c r="E115" s="24" t="s">
        <v>260</v>
      </c>
      <c r="F115" s="24">
        <v>200</v>
      </c>
      <c r="G115" s="25">
        <v>100</v>
      </c>
      <c r="H115" s="25">
        <v>100</v>
      </c>
    </row>
    <row r="116" spans="1:8" ht="15" hidden="1">
      <c r="A116" s="22" t="s">
        <v>23</v>
      </c>
      <c r="B116" s="74"/>
      <c r="C116" s="26" t="s">
        <v>35</v>
      </c>
      <c r="D116" s="26" t="s">
        <v>102</v>
      </c>
      <c r="E116" s="24" t="s">
        <v>260</v>
      </c>
      <c r="F116" s="24">
        <v>800</v>
      </c>
      <c r="G116" s="25"/>
      <c r="H116" s="25"/>
    </row>
    <row r="117" spans="1:8" ht="30" hidden="1">
      <c r="A117" s="22" t="s">
        <v>261</v>
      </c>
      <c r="B117" s="74"/>
      <c r="C117" s="26" t="s">
        <v>35</v>
      </c>
      <c r="D117" s="26" t="s">
        <v>102</v>
      </c>
      <c r="E117" s="24" t="s">
        <v>262</v>
      </c>
      <c r="F117" s="24"/>
      <c r="G117" s="25">
        <f>SUM(G118)</f>
        <v>0</v>
      </c>
      <c r="H117" s="25">
        <f>SUM(H118)</f>
        <v>0</v>
      </c>
    </row>
    <row r="118" spans="1:8" ht="15" hidden="1">
      <c r="A118" s="22" t="s">
        <v>98</v>
      </c>
      <c r="B118" s="74"/>
      <c r="C118" s="26" t="s">
        <v>35</v>
      </c>
      <c r="D118" s="26" t="s">
        <v>102</v>
      </c>
      <c r="E118" s="24" t="s">
        <v>262</v>
      </c>
      <c r="F118" s="24">
        <v>200</v>
      </c>
      <c r="G118" s="25"/>
      <c r="H118" s="25"/>
    </row>
    <row r="119" spans="1:8" ht="30">
      <c r="A119" s="22" t="s">
        <v>263</v>
      </c>
      <c r="B119" s="74"/>
      <c r="C119" s="26" t="s">
        <v>35</v>
      </c>
      <c r="D119" s="26" t="s">
        <v>102</v>
      </c>
      <c r="E119" s="24" t="s">
        <v>264</v>
      </c>
      <c r="F119" s="24"/>
      <c r="G119" s="25">
        <f>SUM(G120:G121)</f>
        <v>632.4</v>
      </c>
      <c r="H119" s="25">
        <f>SUM(H120:H121)</f>
        <v>163</v>
      </c>
    </row>
    <row r="120" spans="1:8" ht="30">
      <c r="A120" s="16" t="s">
        <v>53</v>
      </c>
      <c r="B120" s="74"/>
      <c r="C120" s="26" t="s">
        <v>35</v>
      </c>
      <c r="D120" s="26" t="s">
        <v>102</v>
      </c>
      <c r="E120" s="24" t="s">
        <v>264</v>
      </c>
      <c r="F120" s="24">
        <v>200</v>
      </c>
      <c r="G120" s="25">
        <v>482.4</v>
      </c>
      <c r="H120" s="25">
        <v>13</v>
      </c>
    </row>
    <row r="121" spans="1:8" ht="15">
      <c r="A121" s="22" t="s">
        <v>43</v>
      </c>
      <c r="B121" s="74"/>
      <c r="C121" s="26" t="s">
        <v>35</v>
      </c>
      <c r="D121" s="26" t="s">
        <v>102</v>
      </c>
      <c r="E121" s="24" t="s">
        <v>264</v>
      </c>
      <c r="F121" s="24">
        <v>300</v>
      </c>
      <c r="G121" s="25">
        <v>150</v>
      </c>
      <c r="H121" s="25">
        <v>150</v>
      </c>
    </row>
    <row r="122" spans="1:8" ht="30">
      <c r="A122" s="22" t="s">
        <v>265</v>
      </c>
      <c r="B122" s="74"/>
      <c r="C122" s="26" t="s">
        <v>35</v>
      </c>
      <c r="D122" s="26" t="s">
        <v>102</v>
      </c>
      <c r="E122" s="24" t="s">
        <v>266</v>
      </c>
      <c r="F122" s="24"/>
      <c r="G122" s="25">
        <f>SUM(G123)</f>
        <v>135</v>
      </c>
      <c r="H122" s="25">
        <f>SUM(H123)</f>
        <v>137</v>
      </c>
    </row>
    <row r="123" spans="1:8" ht="30">
      <c r="A123" s="16" t="s">
        <v>53</v>
      </c>
      <c r="B123" s="74"/>
      <c r="C123" s="26" t="s">
        <v>35</v>
      </c>
      <c r="D123" s="26" t="s">
        <v>102</v>
      </c>
      <c r="E123" s="24" t="s">
        <v>266</v>
      </c>
      <c r="F123" s="24">
        <v>200</v>
      </c>
      <c r="G123" s="25">
        <v>135</v>
      </c>
      <c r="H123" s="25">
        <v>137</v>
      </c>
    </row>
    <row r="124" spans="1:8" ht="45">
      <c r="A124" s="22" t="s">
        <v>267</v>
      </c>
      <c r="B124" s="74"/>
      <c r="C124" s="26" t="s">
        <v>35</v>
      </c>
      <c r="D124" s="26" t="s">
        <v>102</v>
      </c>
      <c r="E124" s="24" t="s">
        <v>268</v>
      </c>
      <c r="F124" s="24"/>
      <c r="G124" s="25">
        <f>SUM(G125+G128)</f>
        <v>2799.7000000000003</v>
      </c>
      <c r="H124" s="25">
        <f>SUM(H125+H128)</f>
        <v>2799.7000000000003</v>
      </c>
    </row>
    <row r="125" spans="1:8" ht="90">
      <c r="A125" s="23" t="s">
        <v>233</v>
      </c>
      <c r="B125" s="74"/>
      <c r="C125" s="26" t="s">
        <v>35</v>
      </c>
      <c r="D125" s="26" t="s">
        <v>102</v>
      </c>
      <c r="E125" s="24" t="s">
        <v>520</v>
      </c>
      <c r="F125" s="24"/>
      <c r="G125" s="25">
        <f>SUM(G126)</f>
        <v>87.4</v>
      </c>
      <c r="H125" s="25">
        <f>SUM(H126)</f>
        <v>87.4</v>
      </c>
    </row>
    <row r="126" spans="1:8" ht="45">
      <c r="A126" s="22" t="s">
        <v>519</v>
      </c>
      <c r="B126" s="74"/>
      <c r="C126" s="26" t="s">
        <v>35</v>
      </c>
      <c r="D126" s="26" t="s">
        <v>102</v>
      </c>
      <c r="E126" s="24" t="s">
        <v>521</v>
      </c>
      <c r="F126" s="24"/>
      <c r="G126" s="25">
        <f>SUM(G127)</f>
        <v>87.4</v>
      </c>
      <c r="H126" s="25">
        <f>SUM(H127)</f>
        <v>87.4</v>
      </c>
    </row>
    <row r="127" spans="1:8" ht="30">
      <c r="A127" s="22" t="s">
        <v>270</v>
      </c>
      <c r="B127" s="74"/>
      <c r="C127" s="26" t="s">
        <v>35</v>
      </c>
      <c r="D127" s="26" t="s">
        <v>102</v>
      </c>
      <c r="E127" s="24" t="s">
        <v>521</v>
      </c>
      <c r="F127" s="24">
        <v>600</v>
      </c>
      <c r="G127" s="25">
        <v>87.4</v>
      </c>
      <c r="H127" s="25">
        <v>87.4</v>
      </c>
    </row>
    <row r="128" spans="1:8" ht="45">
      <c r="A128" s="22" t="s">
        <v>27</v>
      </c>
      <c r="B128" s="74"/>
      <c r="C128" s="26" t="s">
        <v>35</v>
      </c>
      <c r="D128" s="26" t="s">
        <v>102</v>
      </c>
      <c r="E128" s="24" t="s">
        <v>269</v>
      </c>
      <c r="F128" s="24"/>
      <c r="G128" s="25">
        <f>SUM(G129)</f>
        <v>2712.3</v>
      </c>
      <c r="H128" s="25">
        <f>SUM(H129)</f>
        <v>2712.3</v>
      </c>
    </row>
    <row r="129" spans="1:8" ht="30">
      <c r="A129" s="22" t="s">
        <v>270</v>
      </c>
      <c r="B129" s="74"/>
      <c r="C129" s="26" t="s">
        <v>35</v>
      </c>
      <c r="D129" s="26" t="s">
        <v>102</v>
      </c>
      <c r="E129" s="24" t="s">
        <v>269</v>
      </c>
      <c r="F129" s="24">
        <v>600</v>
      </c>
      <c r="G129" s="25">
        <v>2712.3</v>
      </c>
      <c r="H129" s="25">
        <v>2712.3</v>
      </c>
    </row>
    <row r="130" spans="1:8" ht="30">
      <c r="A130" s="22" t="s">
        <v>271</v>
      </c>
      <c r="B130" s="74"/>
      <c r="C130" s="26" t="s">
        <v>55</v>
      </c>
      <c r="D130" s="26"/>
      <c r="E130" s="26"/>
      <c r="F130" s="26"/>
      <c r="G130" s="25">
        <f>SUM(G131)+G138</f>
        <v>23954.5</v>
      </c>
      <c r="H130" s="25">
        <f>SUM(H131)+H138</f>
        <v>23954.5</v>
      </c>
    </row>
    <row r="131" spans="1:8" ht="15">
      <c r="A131" s="73" t="s">
        <v>191</v>
      </c>
      <c r="B131" s="24"/>
      <c r="C131" s="26" t="s">
        <v>55</v>
      </c>
      <c r="D131" s="26" t="s">
        <v>14</v>
      </c>
      <c r="E131" s="26"/>
      <c r="F131" s="26"/>
      <c r="G131" s="25">
        <f aca="true" t="shared" si="3" ref="G131:H133">SUM(G132)</f>
        <v>4842.3</v>
      </c>
      <c r="H131" s="25">
        <f t="shared" si="3"/>
        <v>4842.3</v>
      </c>
    </row>
    <row r="132" spans="1:8" ht="60">
      <c r="A132" s="22" t="s">
        <v>535</v>
      </c>
      <c r="B132" s="74"/>
      <c r="C132" s="26" t="s">
        <v>55</v>
      </c>
      <c r="D132" s="26" t="s">
        <v>14</v>
      </c>
      <c r="E132" s="26" t="s">
        <v>536</v>
      </c>
      <c r="F132" s="26"/>
      <c r="G132" s="25">
        <f t="shared" si="3"/>
        <v>4842.3</v>
      </c>
      <c r="H132" s="25">
        <f t="shared" si="3"/>
        <v>4842.3</v>
      </c>
    </row>
    <row r="133" spans="1:8" ht="90">
      <c r="A133" s="23" t="s">
        <v>233</v>
      </c>
      <c r="B133" s="78"/>
      <c r="C133" s="26" t="s">
        <v>55</v>
      </c>
      <c r="D133" s="26" t="s">
        <v>14</v>
      </c>
      <c r="E133" s="26" t="s">
        <v>537</v>
      </c>
      <c r="F133" s="26"/>
      <c r="G133" s="25">
        <f t="shared" si="3"/>
        <v>4842.3</v>
      </c>
      <c r="H133" s="25">
        <f t="shared" si="3"/>
        <v>4842.3</v>
      </c>
    </row>
    <row r="134" spans="1:8" ht="30">
      <c r="A134" s="22" t="s">
        <v>272</v>
      </c>
      <c r="B134" s="74"/>
      <c r="C134" s="26" t="s">
        <v>55</v>
      </c>
      <c r="D134" s="26" t="s">
        <v>14</v>
      </c>
      <c r="E134" s="26" t="s">
        <v>538</v>
      </c>
      <c r="F134" s="26"/>
      <c r="G134" s="25">
        <f>SUM(G135:G137)</f>
        <v>4842.3</v>
      </c>
      <c r="H134" s="25">
        <f>SUM(H135:H137)</f>
        <v>4842.3</v>
      </c>
    </row>
    <row r="135" spans="1:8" ht="60">
      <c r="A135" s="31" t="s">
        <v>52</v>
      </c>
      <c r="B135" s="74"/>
      <c r="C135" s="26" t="s">
        <v>55</v>
      </c>
      <c r="D135" s="26" t="s">
        <v>14</v>
      </c>
      <c r="E135" s="26" t="s">
        <v>538</v>
      </c>
      <c r="F135" s="26" t="s">
        <v>97</v>
      </c>
      <c r="G135" s="25">
        <v>3824.3</v>
      </c>
      <c r="H135" s="25">
        <v>3824.3</v>
      </c>
    </row>
    <row r="136" spans="1:8" ht="30">
      <c r="A136" s="16" t="s">
        <v>53</v>
      </c>
      <c r="B136" s="74"/>
      <c r="C136" s="26" t="s">
        <v>55</v>
      </c>
      <c r="D136" s="26" t="s">
        <v>14</v>
      </c>
      <c r="E136" s="26" t="s">
        <v>538</v>
      </c>
      <c r="F136" s="26" t="s">
        <v>99</v>
      </c>
      <c r="G136" s="25">
        <v>920</v>
      </c>
      <c r="H136" s="25">
        <v>920</v>
      </c>
    </row>
    <row r="137" spans="1:8" ht="15">
      <c r="A137" s="22" t="s">
        <v>23</v>
      </c>
      <c r="B137" s="74"/>
      <c r="C137" s="26" t="s">
        <v>55</v>
      </c>
      <c r="D137" s="26" t="s">
        <v>14</v>
      </c>
      <c r="E137" s="26" t="s">
        <v>538</v>
      </c>
      <c r="F137" s="26" t="s">
        <v>104</v>
      </c>
      <c r="G137" s="25">
        <v>98</v>
      </c>
      <c r="H137" s="25">
        <v>98</v>
      </c>
    </row>
    <row r="138" spans="1:8" ht="30">
      <c r="A138" s="31" t="s">
        <v>357</v>
      </c>
      <c r="B138" s="43"/>
      <c r="C138" s="43" t="s">
        <v>55</v>
      </c>
      <c r="D138" s="43" t="s">
        <v>192</v>
      </c>
      <c r="E138" s="43"/>
      <c r="F138" s="43"/>
      <c r="G138" s="44">
        <f>SUM(G139+G157)</f>
        <v>19112.2</v>
      </c>
      <c r="H138" s="44">
        <f>SUM(H139+H157)</f>
        <v>19112.2</v>
      </c>
    </row>
    <row r="139" spans="1:8" ht="45">
      <c r="A139" s="31" t="s">
        <v>358</v>
      </c>
      <c r="B139" s="43"/>
      <c r="C139" s="43" t="s">
        <v>55</v>
      </c>
      <c r="D139" s="43" t="s">
        <v>192</v>
      </c>
      <c r="E139" s="43" t="s">
        <v>364</v>
      </c>
      <c r="F139" s="43"/>
      <c r="G139" s="44">
        <f>SUM(G140,G150,G154)</f>
        <v>18612.2</v>
      </c>
      <c r="H139" s="44">
        <f>SUM(H140,H150,H154)</f>
        <v>18612.2</v>
      </c>
    </row>
    <row r="140" spans="1:8" ht="45">
      <c r="A140" s="31" t="s">
        <v>359</v>
      </c>
      <c r="B140" s="43"/>
      <c r="C140" s="43" t="s">
        <v>55</v>
      </c>
      <c r="D140" s="43" t="s">
        <v>192</v>
      </c>
      <c r="E140" s="43" t="s">
        <v>365</v>
      </c>
      <c r="F140" s="43"/>
      <c r="G140" s="44">
        <f>SUM(G141,G146)</f>
        <v>16772.4</v>
      </c>
      <c r="H140" s="44">
        <f>SUM(H141,H146)</f>
        <v>16772.4</v>
      </c>
    </row>
    <row r="141" spans="1:8" ht="15">
      <c r="A141" s="31" t="s">
        <v>36</v>
      </c>
      <c r="B141" s="43"/>
      <c r="C141" s="43" t="s">
        <v>55</v>
      </c>
      <c r="D141" s="43" t="s">
        <v>192</v>
      </c>
      <c r="E141" s="43" t="s">
        <v>366</v>
      </c>
      <c r="F141" s="43"/>
      <c r="G141" s="44">
        <f>SUM(G142)+G144</f>
        <v>1079.9</v>
      </c>
      <c r="H141" s="44">
        <f>SUM(H142)+H144</f>
        <v>1079.9</v>
      </c>
    </row>
    <row r="142" spans="1:8" ht="30">
      <c r="A142" s="31" t="s">
        <v>360</v>
      </c>
      <c r="B142" s="43"/>
      <c r="C142" s="43" t="s">
        <v>55</v>
      </c>
      <c r="D142" s="43" t="s">
        <v>192</v>
      </c>
      <c r="E142" s="43" t="s">
        <v>367</v>
      </c>
      <c r="F142" s="43"/>
      <c r="G142" s="44">
        <f>SUM(G143)</f>
        <v>1036.9</v>
      </c>
      <c r="H142" s="44">
        <f>SUM(H143)</f>
        <v>1036.9</v>
      </c>
    </row>
    <row r="143" spans="1:8" ht="30">
      <c r="A143" s="31" t="s">
        <v>53</v>
      </c>
      <c r="B143" s="43"/>
      <c r="C143" s="43" t="s">
        <v>55</v>
      </c>
      <c r="D143" s="43" t="s">
        <v>192</v>
      </c>
      <c r="E143" s="43" t="s">
        <v>367</v>
      </c>
      <c r="F143" s="43" t="s">
        <v>99</v>
      </c>
      <c r="G143" s="44">
        <v>1036.9</v>
      </c>
      <c r="H143" s="44">
        <v>1036.9</v>
      </c>
    </row>
    <row r="144" spans="1:8" ht="30">
      <c r="A144" s="31" t="s">
        <v>361</v>
      </c>
      <c r="B144" s="43"/>
      <c r="C144" s="43" t="s">
        <v>55</v>
      </c>
      <c r="D144" s="43" t="s">
        <v>192</v>
      </c>
      <c r="E144" s="43" t="s">
        <v>368</v>
      </c>
      <c r="F144" s="43"/>
      <c r="G144" s="44">
        <f>SUM(G145)</f>
        <v>43</v>
      </c>
      <c r="H144" s="44">
        <f>SUM(H145)</f>
        <v>43</v>
      </c>
    </row>
    <row r="145" spans="1:8" ht="30">
      <c r="A145" s="31" t="s">
        <v>53</v>
      </c>
      <c r="B145" s="43"/>
      <c r="C145" s="43" t="s">
        <v>55</v>
      </c>
      <c r="D145" s="43" t="s">
        <v>192</v>
      </c>
      <c r="E145" s="43" t="s">
        <v>368</v>
      </c>
      <c r="F145" s="43" t="s">
        <v>99</v>
      </c>
      <c r="G145" s="44">
        <v>43</v>
      </c>
      <c r="H145" s="44">
        <v>43</v>
      </c>
    </row>
    <row r="146" spans="1:8" ht="30">
      <c r="A146" s="31" t="s">
        <v>46</v>
      </c>
      <c r="B146" s="43"/>
      <c r="C146" s="43" t="s">
        <v>55</v>
      </c>
      <c r="D146" s="43" t="s">
        <v>192</v>
      </c>
      <c r="E146" s="43" t="s">
        <v>369</v>
      </c>
      <c r="F146" s="43"/>
      <c r="G146" s="44">
        <f>SUM(G147:G149)</f>
        <v>15692.500000000002</v>
      </c>
      <c r="H146" s="44">
        <f>SUM(H147:H149)</f>
        <v>15692.500000000002</v>
      </c>
    </row>
    <row r="147" spans="1:8" ht="60">
      <c r="A147" s="31" t="s">
        <v>52</v>
      </c>
      <c r="B147" s="43"/>
      <c r="C147" s="43" t="s">
        <v>55</v>
      </c>
      <c r="D147" s="43" t="s">
        <v>192</v>
      </c>
      <c r="E147" s="43" t="s">
        <v>369</v>
      </c>
      <c r="F147" s="43" t="s">
        <v>97</v>
      </c>
      <c r="G147" s="44">
        <v>10390.1</v>
      </c>
      <c r="H147" s="44">
        <v>10390.1</v>
      </c>
    </row>
    <row r="148" spans="1:8" ht="30">
      <c r="A148" s="31" t="s">
        <v>53</v>
      </c>
      <c r="B148" s="43"/>
      <c r="C148" s="43" t="s">
        <v>55</v>
      </c>
      <c r="D148" s="43" t="s">
        <v>192</v>
      </c>
      <c r="E148" s="43" t="s">
        <v>369</v>
      </c>
      <c r="F148" s="43" t="s">
        <v>99</v>
      </c>
      <c r="G148" s="44">
        <v>5180.3</v>
      </c>
      <c r="H148" s="44">
        <v>5180.3</v>
      </c>
    </row>
    <row r="149" spans="1:8" ht="15">
      <c r="A149" s="31" t="s">
        <v>23</v>
      </c>
      <c r="B149" s="43"/>
      <c r="C149" s="43" t="s">
        <v>55</v>
      </c>
      <c r="D149" s="43" t="s">
        <v>192</v>
      </c>
      <c r="E149" s="43" t="s">
        <v>369</v>
      </c>
      <c r="F149" s="43" t="s">
        <v>104</v>
      </c>
      <c r="G149" s="44">
        <v>122.1</v>
      </c>
      <c r="H149" s="44">
        <v>122.1</v>
      </c>
    </row>
    <row r="150" spans="1:8" ht="60">
      <c r="A150" s="31" t="s">
        <v>362</v>
      </c>
      <c r="B150" s="43"/>
      <c r="C150" s="43" t="s">
        <v>55</v>
      </c>
      <c r="D150" s="43" t="s">
        <v>192</v>
      </c>
      <c r="E150" s="43" t="s">
        <v>370</v>
      </c>
      <c r="F150" s="43"/>
      <c r="G150" s="44">
        <f aca="true" t="shared" si="4" ref="G150:H152">SUM(G151)</f>
        <v>1199.8</v>
      </c>
      <c r="H150" s="44">
        <f t="shared" si="4"/>
        <v>1199.8</v>
      </c>
    </row>
    <row r="151" spans="1:8" ht="15">
      <c r="A151" s="31" t="s">
        <v>36</v>
      </c>
      <c r="B151" s="43"/>
      <c r="C151" s="43" t="s">
        <v>55</v>
      </c>
      <c r="D151" s="43" t="s">
        <v>192</v>
      </c>
      <c r="E151" s="43" t="s">
        <v>371</v>
      </c>
      <c r="F151" s="43"/>
      <c r="G151" s="44">
        <f t="shared" si="4"/>
        <v>1199.8</v>
      </c>
      <c r="H151" s="44">
        <f t="shared" si="4"/>
        <v>1199.8</v>
      </c>
    </row>
    <row r="152" spans="1:8" ht="30">
      <c r="A152" s="31" t="s">
        <v>361</v>
      </c>
      <c r="B152" s="43"/>
      <c r="C152" s="43" t="s">
        <v>55</v>
      </c>
      <c r="D152" s="43" t="s">
        <v>192</v>
      </c>
      <c r="E152" s="43" t="s">
        <v>372</v>
      </c>
      <c r="F152" s="43"/>
      <c r="G152" s="44">
        <f t="shared" si="4"/>
        <v>1199.8</v>
      </c>
      <c r="H152" s="44">
        <f t="shared" si="4"/>
        <v>1199.8</v>
      </c>
    </row>
    <row r="153" spans="1:8" ht="30">
      <c r="A153" s="31" t="s">
        <v>53</v>
      </c>
      <c r="B153" s="43"/>
      <c r="C153" s="43" t="s">
        <v>55</v>
      </c>
      <c r="D153" s="43" t="s">
        <v>192</v>
      </c>
      <c r="E153" s="43" t="s">
        <v>372</v>
      </c>
      <c r="F153" s="43" t="s">
        <v>99</v>
      </c>
      <c r="G153" s="44">
        <v>1199.8</v>
      </c>
      <c r="H153" s="44">
        <v>1199.8</v>
      </c>
    </row>
    <row r="154" spans="1:8" ht="45">
      <c r="A154" s="31" t="s">
        <v>363</v>
      </c>
      <c r="B154" s="43"/>
      <c r="C154" s="43" t="s">
        <v>55</v>
      </c>
      <c r="D154" s="43" t="s">
        <v>192</v>
      </c>
      <c r="E154" s="43" t="s">
        <v>373</v>
      </c>
      <c r="F154" s="43"/>
      <c r="G154" s="44">
        <f>SUM(G155)</f>
        <v>640</v>
      </c>
      <c r="H154" s="44">
        <f>SUM(H155)</f>
        <v>640</v>
      </c>
    </row>
    <row r="155" spans="1:8" ht="15">
      <c r="A155" s="31" t="s">
        <v>36</v>
      </c>
      <c r="B155" s="43"/>
      <c r="C155" s="43" t="s">
        <v>55</v>
      </c>
      <c r="D155" s="43" t="s">
        <v>192</v>
      </c>
      <c r="E155" s="43" t="s">
        <v>374</v>
      </c>
      <c r="F155" s="43"/>
      <c r="G155" s="44">
        <f>SUM(G156)</f>
        <v>640</v>
      </c>
      <c r="H155" s="44">
        <f>SUM(H156)</f>
        <v>640</v>
      </c>
    </row>
    <row r="156" spans="1:8" ht="30">
      <c r="A156" s="31" t="s">
        <v>53</v>
      </c>
      <c r="B156" s="43"/>
      <c r="C156" s="43" t="s">
        <v>55</v>
      </c>
      <c r="D156" s="43" t="s">
        <v>192</v>
      </c>
      <c r="E156" s="43" t="s">
        <v>374</v>
      </c>
      <c r="F156" s="43" t="s">
        <v>99</v>
      </c>
      <c r="G156" s="44">
        <v>640</v>
      </c>
      <c r="H156" s="44">
        <v>640</v>
      </c>
    </row>
    <row r="157" spans="1:8" ht="15">
      <c r="A157" s="31" t="s">
        <v>204</v>
      </c>
      <c r="B157" s="43"/>
      <c r="C157" s="43" t="s">
        <v>55</v>
      </c>
      <c r="D157" s="43" t="s">
        <v>192</v>
      </c>
      <c r="E157" s="43" t="s">
        <v>205</v>
      </c>
      <c r="F157" s="43"/>
      <c r="G157" s="44">
        <f aca="true" t="shared" si="5" ref="G157:H159">SUM(G158)</f>
        <v>500</v>
      </c>
      <c r="H157" s="44">
        <f t="shared" si="5"/>
        <v>500</v>
      </c>
    </row>
    <row r="158" spans="1:8" ht="45">
      <c r="A158" s="31" t="s">
        <v>354</v>
      </c>
      <c r="B158" s="43"/>
      <c r="C158" s="43" t="s">
        <v>55</v>
      </c>
      <c r="D158" s="43" t="s">
        <v>192</v>
      </c>
      <c r="E158" s="43" t="s">
        <v>412</v>
      </c>
      <c r="F158" s="43"/>
      <c r="G158" s="44">
        <f t="shared" si="5"/>
        <v>500</v>
      </c>
      <c r="H158" s="44">
        <f t="shared" si="5"/>
        <v>500</v>
      </c>
    </row>
    <row r="159" spans="1:8" ht="30">
      <c r="A159" s="31" t="s">
        <v>411</v>
      </c>
      <c r="B159" s="43"/>
      <c r="C159" s="43" t="s">
        <v>55</v>
      </c>
      <c r="D159" s="43" t="s">
        <v>192</v>
      </c>
      <c r="E159" s="43" t="s">
        <v>413</v>
      </c>
      <c r="F159" s="43"/>
      <c r="G159" s="44">
        <f t="shared" si="5"/>
        <v>500</v>
      </c>
      <c r="H159" s="44">
        <f t="shared" si="5"/>
        <v>500</v>
      </c>
    </row>
    <row r="160" spans="1:8" ht="30">
      <c r="A160" s="31" t="s">
        <v>53</v>
      </c>
      <c r="B160" s="43"/>
      <c r="C160" s="43" t="s">
        <v>55</v>
      </c>
      <c r="D160" s="43" t="s">
        <v>192</v>
      </c>
      <c r="E160" s="43" t="s">
        <v>413</v>
      </c>
      <c r="F160" s="43" t="s">
        <v>99</v>
      </c>
      <c r="G160" s="44">
        <v>500</v>
      </c>
      <c r="H160" s="44">
        <v>500</v>
      </c>
    </row>
    <row r="161" spans="1:8" ht="15">
      <c r="A161" s="22" t="s">
        <v>13</v>
      </c>
      <c r="B161" s="74"/>
      <c r="C161" s="26" t="s">
        <v>14</v>
      </c>
      <c r="D161" s="24"/>
      <c r="E161" s="24"/>
      <c r="F161" s="24"/>
      <c r="G161" s="25">
        <f>SUM(G180)+G162+G170</f>
        <v>158913.09999999998</v>
      </c>
      <c r="H161" s="25">
        <f>SUM(H180)+H162+H170</f>
        <v>158913.09999999998</v>
      </c>
    </row>
    <row r="162" spans="1:8" ht="15">
      <c r="A162" s="31" t="s">
        <v>15</v>
      </c>
      <c r="B162" s="43"/>
      <c r="C162" s="43" t="s">
        <v>14</v>
      </c>
      <c r="D162" s="43" t="s">
        <v>16</v>
      </c>
      <c r="E162" s="43"/>
      <c r="F162" s="43"/>
      <c r="G162" s="44">
        <f aca="true" t="shared" si="6" ref="G162:H164">SUM(G163)</f>
        <v>75711.9</v>
      </c>
      <c r="H162" s="44">
        <f t="shared" si="6"/>
        <v>75711.9</v>
      </c>
    </row>
    <row r="163" spans="1:8" ht="45">
      <c r="A163" s="31" t="s">
        <v>334</v>
      </c>
      <c r="B163" s="43"/>
      <c r="C163" s="43" t="s">
        <v>14</v>
      </c>
      <c r="D163" s="43" t="s">
        <v>16</v>
      </c>
      <c r="E163" s="43" t="s">
        <v>375</v>
      </c>
      <c r="F163" s="43"/>
      <c r="G163" s="44">
        <f t="shared" si="6"/>
        <v>75711.9</v>
      </c>
      <c r="H163" s="44">
        <f t="shared" si="6"/>
        <v>75711.9</v>
      </c>
    </row>
    <row r="164" spans="1:8" ht="30">
      <c r="A164" s="31" t="s">
        <v>335</v>
      </c>
      <c r="B164" s="43"/>
      <c r="C164" s="43" t="s">
        <v>14</v>
      </c>
      <c r="D164" s="43" t="s">
        <v>16</v>
      </c>
      <c r="E164" s="43" t="s">
        <v>376</v>
      </c>
      <c r="F164" s="43"/>
      <c r="G164" s="44">
        <f t="shared" si="6"/>
        <v>75711.9</v>
      </c>
      <c r="H164" s="44">
        <f t="shared" si="6"/>
        <v>75711.9</v>
      </c>
    </row>
    <row r="165" spans="1:8" ht="45">
      <c r="A165" s="31" t="s">
        <v>19</v>
      </c>
      <c r="B165" s="43"/>
      <c r="C165" s="43" t="s">
        <v>14</v>
      </c>
      <c r="D165" s="43" t="s">
        <v>16</v>
      </c>
      <c r="E165" s="43" t="s">
        <v>377</v>
      </c>
      <c r="F165" s="43"/>
      <c r="G165" s="44">
        <f>SUM(G166+G168)</f>
        <v>75711.9</v>
      </c>
      <c r="H165" s="44">
        <f>SUM(H166+H168)</f>
        <v>75711.9</v>
      </c>
    </row>
    <row r="166" spans="1:8" ht="15">
      <c r="A166" s="31" t="s">
        <v>21</v>
      </c>
      <c r="B166" s="43"/>
      <c r="C166" s="43" t="s">
        <v>14</v>
      </c>
      <c r="D166" s="43" t="s">
        <v>16</v>
      </c>
      <c r="E166" s="43" t="s">
        <v>378</v>
      </c>
      <c r="F166" s="43"/>
      <c r="G166" s="44">
        <f>SUM(G167)</f>
        <v>30111.9</v>
      </c>
      <c r="H166" s="44">
        <f>SUM(H167)</f>
        <v>30111.9</v>
      </c>
    </row>
    <row r="167" spans="1:8" ht="15">
      <c r="A167" s="31" t="s">
        <v>23</v>
      </c>
      <c r="B167" s="43"/>
      <c r="C167" s="43" t="s">
        <v>14</v>
      </c>
      <c r="D167" s="43" t="s">
        <v>16</v>
      </c>
      <c r="E167" s="43" t="s">
        <v>378</v>
      </c>
      <c r="F167" s="43" t="s">
        <v>104</v>
      </c>
      <c r="G167" s="44">
        <v>30111.9</v>
      </c>
      <c r="H167" s="44">
        <v>30111.9</v>
      </c>
    </row>
    <row r="168" spans="1:8" ht="15">
      <c r="A168" s="31" t="s">
        <v>336</v>
      </c>
      <c r="B168" s="43"/>
      <c r="C168" s="43" t="s">
        <v>14</v>
      </c>
      <c r="D168" s="43" t="s">
        <v>16</v>
      </c>
      <c r="E168" s="43" t="s">
        <v>379</v>
      </c>
      <c r="F168" s="43"/>
      <c r="G168" s="44">
        <f>SUM(G169)</f>
        <v>45600</v>
      </c>
      <c r="H168" s="44">
        <f>SUM(H169)</f>
        <v>45600</v>
      </c>
    </row>
    <row r="169" spans="1:8" ht="15">
      <c r="A169" s="31" t="s">
        <v>23</v>
      </c>
      <c r="B169" s="43"/>
      <c r="C169" s="43" t="s">
        <v>14</v>
      </c>
      <c r="D169" s="43" t="s">
        <v>16</v>
      </c>
      <c r="E169" s="43" t="s">
        <v>379</v>
      </c>
      <c r="F169" s="43" t="s">
        <v>104</v>
      </c>
      <c r="G169" s="44">
        <v>45600</v>
      </c>
      <c r="H169" s="44">
        <v>45600</v>
      </c>
    </row>
    <row r="170" spans="1:8" ht="15">
      <c r="A170" s="31" t="s">
        <v>337</v>
      </c>
      <c r="B170" s="43"/>
      <c r="C170" s="43" t="s">
        <v>14</v>
      </c>
      <c r="D170" s="43" t="s">
        <v>192</v>
      </c>
      <c r="E170" s="43"/>
      <c r="F170" s="43"/>
      <c r="G170" s="44">
        <f>SUM(G171,G176)</f>
        <v>76150</v>
      </c>
      <c r="H170" s="44">
        <f>SUM(H171,H176)</f>
        <v>76150</v>
      </c>
    </row>
    <row r="171" spans="1:8" ht="45">
      <c r="A171" s="31" t="s">
        <v>334</v>
      </c>
      <c r="B171" s="43"/>
      <c r="C171" s="43" t="s">
        <v>14</v>
      </c>
      <c r="D171" s="43" t="s">
        <v>192</v>
      </c>
      <c r="E171" s="43" t="s">
        <v>375</v>
      </c>
      <c r="F171" s="43"/>
      <c r="G171" s="44">
        <f aca="true" t="shared" si="7" ref="G171:H174">SUM(G172)</f>
        <v>70150</v>
      </c>
      <c r="H171" s="44">
        <f t="shared" si="7"/>
        <v>70150</v>
      </c>
    </row>
    <row r="172" spans="1:8" ht="30">
      <c r="A172" s="31" t="s">
        <v>338</v>
      </c>
      <c r="B172" s="43"/>
      <c r="C172" s="43" t="s">
        <v>14</v>
      </c>
      <c r="D172" s="43" t="s">
        <v>192</v>
      </c>
      <c r="E172" s="43" t="s">
        <v>380</v>
      </c>
      <c r="F172" s="43"/>
      <c r="G172" s="44">
        <f t="shared" si="7"/>
        <v>70150</v>
      </c>
      <c r="H172" s="44">
        <f t="shared" si="7"/>
        <v>70150</v>
      </c>
    </row>
    <row r="173" spans="1:8" ht="15">
      <c r="A173" s="31" t="s">
        <v>36</v>
      </c>
      <c r="B173" s="43"/>
      <c r="C173" s="43" t="s">
        <v>14</v>
      </c>
      <c r="D173" s="43" t="s">
        <v>192</v>
      </c>
      <c r="E173" s="43" t="s">
        <v>381</v>
      </c>
      <c r="F173" s="43"/>
      <c r="G173" s="44">
        <f t="shared" si="7"/>
        <v>70150</v>
      </c>
      <c r="H173" s="44">
        <f t="shared" si="7"/>
        <v>70150</v>
      </c>
    </row>
    <row r="174" spans="1:8" ht="45">
      <c r="A174" s="31" t="s">
        <v>339</v>
      </c>
      <c r="B174" s="43"/>
      <c r="C174" s="43" t="s">
        <v>14</v>
      </c>
      <c r="D174" s="43" t="s">
        <v>192</v>
      </c>
      <c r="E174" s="43" t="s">
        <v>382</v>
      </c>
      <c r="F174" s="43"/>
      <c r="G174" s="44">
        <f t="shared" si="7"/>
        <v>70150</v>
      </c>
      <c r="H174" s="44">
        <f t="shared" si="7"/>
        <v>70150</v>
      </c>
    </row>
    <row r="175" spans="1:8" ht="30">
      <c r="A175" s="31" t="s">
        <v>53</v>
      </c>
      <c r="B175" s="43"/>
      <c r="C175" s="43" t="s">
        <v>14</v>
      </c>
      <c r="D175" s="43" t="s">
        <v>192</v>
      </c>
      <c r="E175" s="43" t="s">
        <v>382</v>
      </c>
      <c r="F175" s="43" t="s">
        <v>99</v>
      </c>
      <c r="G175" s="44">
        <v>70150</v>
      </c>
      <c r="H175" s="44">
        <v>70150</v>
      </c>
    </row>
    <row r="176" spans="1:8" ht="45">
      <c r="A176" s="31" t="s">
        <v>428</v>
      </c>
      <c r="B176" s="43"/>
      <c r="C176" s="43" t="s">
        <v>14</v>
      </c>
      <c r="D176" s="43" t="s">
        <v>192</v>
      </c>
      <c r="E176" s="43" t="s">
        <v>383</v>
      </c>
      <c r="F176" s="43"/>
      <c r="G176" s="44">
        <f aca="true" t="shared" si="8" ref="G176:H178">SUM(G177)</f>
        <v>6000</v>
      </c>
      <c r="H176" s="44">
        <f t="shared" si="8"/>
        <v>6000</v>
      </c>
    </row>
    <row r="177" spans="1:8" ht="15">
      <c r="A177" s="31" t="s">
        <v>36</v>
      </c>
      <c r="B177" s="43"/>
      <c r="C177" s="43" t="s">
        <v>14</v>
      </c>
      <c r="D177" s="43" t="s">
        <v>192</v>
      </c>
      <c r="E177" s="43" t="s">
        <v>384</v>
      </c>
      <c r="F177" s="43"/>
      <c r="G177" s="44">
        <f t="shared" si="8"/>
        <v>6000</v>
      </c>
      <c r="H177" s="44">
        <f t="shared" si="8"/>
        <v>6000</v>
      </c>
    </row>
    <row r="178" spans="1:8" ht="45">
      <c r="A178" s="31" t="s">
        <v>339</v>
      </c>
      <c r="B178" s="43"/>
      <c r="C178" s="43" t="s">
        <v>14</v>
      </c>
      <c r="D178" s="43" t="s">
        <v>192</v>
      </c>
      <c r="E178" s="43" t="s">
        <v>385</v>
      </c>
      <c r="F178" s="43"/>
      <c r="G178" s="44">
        <f t="shared" si="8"/>
        <v>6000</v>
      </c>
      <c r="H178" s="44">
        <f t="shared" si="8"/>
        <v>6000</v>
      </c>
    </row>
    <row r="179" spans="1:8" ht="30">
      <c r="A179" s="31" t="s">
        <v>53</v>
      </c>
      <c r="B179" s="43"/>
      <c r="C179" s="43" t="s">
        <v>14</v>
      </c>
      <c r="D179" s="43" t="s">
        <v>192</v>
      </c>
      <c r="E179" s="43" t="s">
        <v>385</v>
      </c>
      <c r="F179" s="43" t="s">
        <v>99</v>
      </c>
      <c r="G179" s="44">
        <v>6000</v>
      </c>
      <c r="H179" s="44">
        <v>6000</v>
      </c>
    </row>
    <row r="180" spans="1:8" ht="15">
      <c r="A180" s="22" t="s">
        <v>24</v>
      </c>
      <c r="B180" s="74"/>
      <c r="C180" s="26" t="s">
        <v>14</v>
      </c>
      <c r="D180" s="26" t="s">
        <v>25</v>
      </c>
      <c r="E180" s="24"/>
      <c r="F180" s="24"/>
      <c r="G180" s="25">
        <f>SUM(G181+G196)+G190</f>
        <v>7051.2</v>
      </c>
      <c r="H180" s="25">
        <f>SUM(H181+H196)+H190</f>
        <v>7051.2</v>
      </c>
    </row>
    <row r="181" spans="1:8" ht="30">
      <c r="A181" s="22" t="s">
        <v>307</v>
      </c>
      <c r="B181" s="74"/>
      <c r="C181" s="26" t="s">
        <v>14</v>
      </c>
      <c r="D181" s="26" t="s">
        <v>25</v>
      </c>
      <c r="E181" s="24" t="s">
        <v>273</v>
      </c>
      <c r="F181" s="24"/>
      <c r="G181" s="25">
        <f>SUM(G182+G186)</f>
        <v>1500</v>
      </c>
      <c r="H181" s="25">
        <f>SUM(H182+H186)</f>
        <v>1500</v>
      </c>
    </row>
    <row r="182" spans="1:8" ht="30">
      <c r="A182" s="22" t="s">
        <v>304</v>
      </c>
      <c r="B182" s="74"/>
      <c r="C182" s="26" t="s">
        <v>14</v>
      </c>
      <c r="D182" s="26" t="s">
        <v>25</v>
      </c>
      <c r="E182" s="26" t="s">
        <v>274</v>
      </c>
      <c r="F182" s="24"/>
      <c r="G182" s="25">
        <f aca="true" t="shared" si="9" ref="G182:H184">SUM(G183)</f>
        <v>500</v>
      </c>
      <c r="H182" s="25">
        <f t="shared" si="9"/>
        <v>500</v>
      </c>
    </row>
    <row r="183" spans="1:8" ht="45">
      <c r="A183" s="56" t="s">
        <v>19</v>
      </c>
      <c r="B183" s="85"/>
      <c r="C183" s="26" t="s">
        <v>14</v>
      </c>
      <c r="D183" s="26" t="s">
        <v>25</v>
      </c>
      <c r="E183" s="26" t="s">
        <v>511</v>
      </c>
      <c r="F183" s="24"/>
      <c r="G183" s="25">
        <f t="shared" si="9"/>
        <v>500</v>
      </c>
      <c r="H183" s="25">
        <f t="shared" si="9"/>
        <v>500</v>
      </c>
    </row>
    <row r="184" spans="1:8" ht="30">
      <c r="A184" s="22" t="s">
        <v>275</v>
      </c>
      <c r="B184" s="74"/>
      <c r="C184" s="26" t="s">
        <v>14</v>
      </c>
      <c r="D184" s="26" t="s">
        <v>25</v>
      </c>
      <c r="E184" s="26" t="s">
        <v>333</v>
      </c>
      <c r="F184" s="26"/>
      <c r="G184" s="25">
        <f t="shared" si="9"/>
        <v>500</v>
      </c>
      <c r="H184" s="25">
        <f t="shared" si="9"/>
        <v>500</v>
      </c>
    </row>
    <row r="185" spans="1:8" ht="15">
      <c r="A185" s="22" t="s">
        <v>23</v>
      </c>
      <c r="B185" s="74"/>
      <c r="C185" s="26" t="s">
        <v>14</v>
      </c>
      <c r="D185" s="26" t="s">
        <v>25</v>
      </c>
      <c r="E185" s="26" t="s">
        <v>333</v>
      </c>
      <c r="F185" s="26" t="s">
        <v>104</v>
      </c>
      <c r="G185" s="25">
        <v>500</v>
      </c>
      <c r="H185" s="25">
        <v>500</v>
      </c>
    </row>
    <row r="186" spans="1:8" ht="30">
      <c r="A186" s="22" t="s">
        <v>276</v>
      </c>
      <c r="B186" s="74"/>
      <c r="C186" s="26" t="s">
        <v>14</v>
      </c>
      <c r="D186" s="26" t="s">
        <v>25</v>
      </c>
      <c r="E186" s="26" t="s">
        <v>277</v>
      </c>
      <c r="F186" s="24"/>
      <c r="G186" s="25">
        <f aca="true" t="shared" si="10" ref="G186:H188">SUM(G187)</f>
        <v>1000</v>
      </c>
      <c r="H186" s="25">
        <f t="shared" si="10"/>
        <v>1000</v>
      </c>
    </row>
    <row r="187" spans="1:8" ht="30">
      <c r="A187" s="56" t="s">
        <v>70</v>
      </c>
      <c r="B187" s="85"/>
      <c r="C187" s="26" t="s">
        <v>14</v>
      </c>
      <c r="D187" s="26" t="s">
        <v>25</v>
      </c>
      <c r="E187" s="104" t="s">
        <v>641</v>
      </c>
      <c r="F187" s="24"/>
      <c r="G187" s="25">
        <f t="shared" si="10"/>
        <v>1000</v>
      </c>
      <c r="H187" s="25">
        <f t="shared" si="10"/>
        <v>1000</v>
      </c>
    </row>
    <row r="188" spans="1:8" ht="45">
      <c r="A188" s="22" t="s">
        <v>278</v>
      </c>
      <c r="B188" s="74"/>
      <c r="C188" s="26" t="s">
        <v>14</v>
      </c>
      <c r="D188" s="26" t="s">
        <v>25</v>
      </c>
      <c r="E188" s="26" t="s">
        <v>331</v>
      </c>
      <c r="F188" s="26"/>
      <c r="G188" s="25">
        <f t="shared" si="10"/>
        <v>1000</v>
      </c>
      <c r="H188" s="25">
        <f t="shared" si="10"/>
        <v>1000</v>
      </c>
    </row>
    <row r="189" spans="1:8" ht="30">
      <c r="A189" s="22" t="s">
        <v>270</v>
      </c>
      <c r="B189" s="74"/>
      <c r="C189" s="26" t="s">
        <v>14</v>
      </c>
      <c r="D189" s="26" t="s">
        <v>25</v>
      </c>
      <c r="E189" s="26" t="s">
        <v>331</v>
      </c>
      <c r="F189" s="26" t="s">
        <v>133</v>
      </c>
      <c r="G189" s="25">
        <v>1000</v>
      </c>
      <c r="H189" s="25">
        <v>1000</v>
      </c>
    </row>
    <row r="190" spans="1:8" ht="30">
      <c r="A190" s="31" t="s">
        <v>340</v>
      </c>
      <c r="B190" s="43"/>
      <c r="C190" s="43" t="s">
        <v>14</v>
      </c>
      <c r="D190" s="43" t="s">
        <v>25</v>
      </c>
      <c r="E190" s="43" t="s">
        <v>386</v>
      </c>
      <c r="F190" s="43"/>
      <c r="G190" s="44">
        <f>SUM(G191)</f>
        <v>5061.2</v>
      </c>
      <c r="H190" s="44">
        <f>SUM(H191)</f>
        <v>5061.2</v>
      </c>
    </row>
    <row r="191" spans="1:8" ht="30">
      <c r="A191" s="31" t="s">
        <v>341</v>
      </c>
      <c r="B191" s="43"/>
      <c r="C191" s="43" t="s">
        <v>14</v>
      </c>
      <c r="D191" s="43" t="s">
        <v>25</v>
      </c>
      <c r="E191" s="43" t="s">
        <v>387</v>
      </c>
      <c r="F191" s="43"/>
      <c r="G191" s="44">
        <f>SUM(G192)</f>
        <v>5061.2</v>
      </c>
      <c r="H191" s="44">
        <f>SUM(H192)</f>
        <v>5061.2</v>
      </c>
    </row>
    <row r="192" spans="1:8" ht="30">
      <c r="A192" s="31" t="s">
        <v>46</v>
      </c>
      <c r="B192" s="43"/>
      <c r="C192" s="43" t="s">
        <v>14</v>
      </c>
      <c r="D192" s="43" t="s">
        <v>25</v>
      </c>
      <c r="E192" s="43" t="s">
        <v>388</v>
      </c>
      <c r="F192" s="43"/>
      <c r="G192" s="44">
        <f>SUM(G193:G195)</f>
        <v>5061.2</v>
      </c>
      <c r="H192" s="44">
        <f>SUM(H193:H195)</f>
        <v>5061.2</v>
      </c>
    </row>
    <row r="193" spans="1:8" ht="60">
      <c r="A193" s="31" t="s">
        <v>52</v>
      </c>
      <c r="B193" s="43"/>
      <c r="C193" s="43" t="s">
        <v>14</v>
      </c>
      <c r="D193" s="43" t="s">
        <v>25</v>
      </c>
      <c r="E193" s="43" t="s">
        <v>388</v>
      </c>
      <c r="F193" s="43" t="s">
        <v>97</v>
      </c>
      <c r="G193" s="44">
        <v>3995.8</v>
      </c>
      <c r="H193" s="44">
        <v>3995.8</v>
      </c>
    </row>
    <row r="194" spans="1:8" ht="30">
      <c r="A194" s="31" t="s">
        <v>53</v>
      </c>
      <c r="B194" s="43"/>
      <c r="C194" s="43" t="s">
        <v>14</v>
      </c>
      <c r="D194" s="43" t="s">
        <v>25</v>
      </c>
      <c r="E194" s="43" t="s">
        <v>388</v>
      </c>
      <c r="F194" s="43" t="s">
        <v>99</v>
      </c>
      <c r="G194" s="44">
        <v>1042</v>
      </c>
      <c r="H194" s="44">
        <v>1042</v>
      </c>
    </row>
    <row r="195" spans="1:8" ht="15">
      <c r="A195" s="31" t="s">
        <v>23</v>
      </c>
      <c r="B195" s="43"/>
      <c r="C195" s="43" t="s">
        <v>14</v>
      </c>
      <c r="D195" s="43" t="s">
        <v>25</v>
      </c>
      <c r="E195" s="43" t="s">
        <v>388</v>
      </c>
      <c r="F195" s="43" t="s">
        <v>104</v>
      </c>
      <c r="G195" s="44">
        <v>23.4</v>
      </c>
      <c r="H195" s="44">
        <v>23.4</v>
      </c>
    </row>
    <row r="196" spans="1:8" ht="45">
      <c r="A196" s="22" t="s">
        <v>303</v>
      </c>
      <c r="B196" s="74"/>
      <c r="C196" s="26" t="s">
        <v>14</v>
      </c>
      <c r="D196" s="26" t="s">
        <v>25</v>
      </c>
      <c r="E196" s="24" t="s">
        <v>251</v>
      </c>
      <c r="F196" s="26"/>
      <c r="G196" s="25">
        <f>SUM(G197)</f>
        <v>490</v>
      </c>
      <c r="H196" s="25">
        <f>SUM(H197)</f>
        <v>490</v>
      </c>
    </row>
    <row r="197" spans="1:8" ht="60">
      <c r="A197" s="22" t="s">
        <v>279</v>
      </c>
      <c r="B197" s="74"/>
      <c r="C197" s="26" t="s">
        <v>14</v>
      </c>
      <c r="D197" s="26" t="s">
        <v>25</v>
      </c>
      <c r="E197" s="24" t="s">
        <v>280</v>
      </c>
      <c r="F197" s="26"/>
      <c r="G197" s="25">
        <f>SUM(G198)</f>
        <v>490</v>
      </c>
      <c r="H197" s="25">
        <f>SUM(H198)</f>
        <v>490</v>
      </c>
    </row>
    <row r="198" spans="1:8" ht="30">
      <c r="A198" s="16" t="s">
        <v>53</v>
      </c>
      <c r="B198" s="74"/>
      <c r="C198" s="26" t="s">
        <v>14</v>
      </c>
      <c r="D198" s="26" t="s">
        <v>25</v>
      </c>
      <c r="E198" s="24" t="s">
        <v>280</v>
      </c>
      <c r="F198" s="26" t="s">
        <v>99</v>
      </c>
      <c r="G198" s="25">
        <v>490</v>
      </c>
      <c r="H198" s="25">
        <v>490</v>
      </c>
    </row>
    <row r="199" spans="1:8" ht="15">
      <c r="A199" s="22" t="s">
        <v>281</v>
      </c>
      <c r="B199" s="74"/>
      <c r="C199" s="26" t="s">
        <v>189</v>
      </c>
      <c r="D199" s="26"/>
      <c r="E199" s="24"/>
      <c r="F199" s="26"/>
      <c r="G199" s="25">
        <f>SUM(G200+G204+G220+G240)</f>
        <v>79114.09999999999</v>
      </c>
      <c r="H199" s="25">
        <f>SUM(H200+H204+H220+H240)</f>
        <v>79114.09999999999</v>
      </c>
    </row>
    <row r="200" spans="1:8" ht="15" hidden="1">
      <c r="A200" s="22" t="s">
        <v>193</v>
      </c>
      <c r="B200" s="74"/>
      <c r="C200" s="26" t="s">
        <v>189</v>
      </c>
      <c r="D200" s="26" t="s">
        <v>35</v>
      </c>
      <c r="E200" s="24"/>
      <c r="F200" s="26"/>
      <c r="G200" s="25">
        <f aca="true" t="shared" si="11" ref="G200:H202">SUM(G201)</f>
        <v>0</v>
      </c>
      <c r="H200" s="25">
        <f t="shared" si="11"/>
        <v>0</v>
      </c>
    </row>
    <row r="201" spans="1:8" ht="30" hidden="1">
      <c r="A201" s="22" t="s">
        <v>282</v>
      </c>
      <c r="B201" s="74"/>
      <c r="C201" s="26" t="s">
        <v>189</v>
      </c>
      <c r="D201" s="26" t="s">
        <v>35</v>
      </c>
      <c r="E201" s="24" t="s">
        <v>283</v>
      </c>
      <c r="F201" s="26"/>
      <c r="G201" s="25">
        <f t="shared" si="11"/>
        <v>0</v>
      </c>
      <c r="H201" s="25">
        <f t="shared" si="11"/>
        <v>0</v>
      </c>
    </row>
    <row r="202" spans="1:8" ht="30" hidden="1">
      <c r="A202" s="22" t="s">
        <v>284</v>
      </c>
      <c r="B202" s="74"/>
      <c r="C202" s="26" t="s">
        <v>285</v>
      </c>
      <c r="D202" s="26" t="s">
        <v>35</v>
      </c>
      <c r="E202" s="24" t="s">
        <v>286</v>
      </c>
      <c r="F202" s="26"/>
      <c r="G202" s="25">
        <f t="shared" si="11"/>
        <v>0</v>
      </c>
      <c r="H202" s="25">
        <f t="shared" si="11"/>
        <v>0</v>
      </c>
    </row>
    <row r="203" spans="1:8" ht="15" hidden="1">
      <c r="A203" s="22" t="s">
        <v>98</v>
      </c>
      <c r="B203" s="74"/>
      <c r="C203" s="26" t="s">
        <v>285</v>
      </c>
      <c r="D203" s="26" t="s">
        <v>35</v>
      </c>
      <c r="E203" s="24" t="s">
        <v>286</v>
      </c>
      <c r="F203" s="26" t="s">
        <v>99</v>
      </c>
      <c r="G203" s="25"/>
      <c r="H203" s="25"/>
    </row>
    <row r="204" spans="1:8" ht="15">
      <c r="A204" s="31" t="s">
        <v>194</v>
      </c>
      <c r="B204" s="43"/>
      <c r="C204" s="43" t="s">
        <v>189</v>
      </c>
      <c r="D204" s="43" t="s">
        <v>45</v>
      </c>
      <c r="E204" s="43"/>
      <c r="F204" s="43"/>
      <c r="G204" s="44">
        <f>SUM(G205,G209,G213)</f>
        <v>3748.2</v>
      </c>
      <c r="H204" s="44">
        <f>SUM(H205,H209,H213)</f>
        <v>3748.2</v>
      </c>
    </row>
    <row r="205" spans="1:8" ht="45">
      <c r="A205" s="31" t="s">
        <v>342</v>
      </c>
      <c r="B205" s="43"/>
      <c r="C205" s="43" t="s">
        <v>189</v>
      </c>
      <c r="D205" s="43" t="s">
        <v>45</v>
      </c>
      <c r="E205" s="43" t="s">
        <v>389</v>
      </c>
      <c r="F205" s="43"/>
      <c r="G205" s="44">
        <f aca="true" t="shared" si="12" ref="G205:H207">SUM(G206)</f>
        <v>2681.2</v>
      </c>
      <c r="H205" s="44">
        <f t="shared" si="12"/>
        <v>2681.2</v>
      </c>
    </row>
    <row r="206" spans="1:8" ht="15">
      <c r="A206" s="31" t="s">
        <v>36</v>
      </c>
      <c r="B206" s="43"/>
      <c r="C206" s="43" t="s">
        <v>189</v>
      </c>
      <c r="D206" s="43" t="s">
        <v>45</v>
      </c>
      <c r="E206" s="43" t="s">
        <v>390</v>
      </c>
      <c r="F206" s="43"/>
      <c r="G206" s="44">
        <f t="shared" si="12"/>
        <v>2681.2</v>
      </c>
      <c r="H206" s="44">
        <f t="shared" si="12"/>
        <v>2681.2</v>
      </c>
    </row>
    <row r="207" spans="1:8" ht="15">
      <c r="A207" s="31" t="s">
        <v>343</v>
      </c>
      <c r="B207" s="43"/>
      <c r="C207" s="43" t="s">
        <v>189</v>
      </c>
      <c r="D207" s="43" t="s">
        <v>45</v>
      </c>
      <c r="E207" s="43" t="s">
        <v>391</v>
      </c>
      <c r="F207" s="43"/>
      <c r="G207" s="44">
        <f t="shared" si="12"/>
        <v>2681.2</v>
      </c>
      <c r="H207" s="44">
        <f t="shared" si="12"/>
        <v>2681.2</v>
      </c>
    </row>
    <row r="208" spans="1:8" ht="30">
      <c r="A208" s="31" t="s">
        <v>53</v>
      </c>
      <c r="B208" s="43"/>
      <c r="C208" s="43" t="s">
        <v>189</v>
      </c>
      <c r="D208" s="43" t="s">
        <v>45</v>
      </c>
      <c r="E208" s="43" t="s">
        <v>391</v>
      </c>
      <c r="F208" s="43" t="s">
        <v>99</v>
      </c>
      <c r="G208" s="44">
        <v>2681.2</v>
      </c>
      <c r="H208" s="44">
        <v>2681.2</v>
      </c>
    </row>
    <row r="209" spans="1:8" ht="45">
      <c r="A209" s="31" t="s">
        <v>344</v>
      </c>
      <c r="B209" s="43"/>
      <c r="C209" s="43" t="s">
        <v>189</v>
      </c>
      <c r="D209" s="43" t="s">
        <v>45</v>
      </c>
      <c r="E209" s="43" t="s">
        <v>392</v>
      </c>
      <c r="F209" s="43"/>
      <c r="G209" s="44">
        <f aca="true" t="shared" si="13" ref="G209:H211">SUM(G210)</f>
        <v>1067</v>
      </c>
      <c r="H209" s="44">
        <f t="shared" si="13"/>
        <v>1067</v>
      </c>
    </row>
    <row r="210" spans="1:8" ht="15">
      <c r="A210" s="31" t="s">
        <v>36</v>
      </c>
      <c r="B210" s="43"/>
      <c r="C210" s="43" t="s">
        <v>189</v>
      </c>
      <c r="D210" s="43" t="s">
        <v>45</v>
      </c>
      <c r="E210" s="43" t="s">
        <v>393</v>
      </c>
      <c r="F210" s="43"/>
      <c r="G210" s="44">
        <f t="shared" si="13"/>
        <v>1067</v>
      </c>
      <c r="H210" s="44">
        <f t="shared" si="13"/>
        <v>1067</v>
      </c>
    </row>
    <row r="211" spans="1:8" ht="15">
      <c r="A211" s="31" t="s">
        <v>343</v>
      </c>
      <c r="B211" s="43"/>
      <c r="C211" s="43" t="s">
        <v>189</v>
      </c>
      <c r="D211" s="43" t="s">
        <v>45</v>
      </c>
      <c r="E211" s="43" t="s">
        <v>394</v>
      </c>
      <c r="F211" s="43"/>
      <c r="G211" s="44">
        <f t="shared" si="13"/>
        <v>1067</v>
      </c>
      <c r="H211" s="44">
        <f t="shared" si="13"/>
        <v>1067</v>
      </c>
    </row>
    <row r="212" spans="1:8" ht="30">
      <c r="A212" s="31" t="s">
        <v>53</v>
      </c>
      <c r="B212" s="43"/>
      <c r="C212" s="43" t="s">
        <v>189</v>
      </c>
      <c r="D212" s="43" t="s">
        <v>45</v>
      </c>
      <c r="E212" s="43" t="s">
        <v>394</v>
      </c>
      <c r="F212" s="43" t="s">
        <v>99</v>
      </c>
      <c r="G212" s="44">
        <v>1067</v>
      </c>
      <c r="H212" s="44">
        <v>1067</v>
      </c>
    </row>
    <row r="213" spans="1:8" ht="45" hidden="1">
      <c r="A213" s="31" t="s">
        <v>292</v>
      </c>
      <c r="B213" s="43"/>
      <c r="C213" s="43" t="s">
        <v>189</v>
      </c>
      <c r="D213" s="43" t="s">
        <v>45</v>
      </c>
      <c r="E213" s="43" t="s">
        <v>293</v>
      </c>
      <c r="F213" s="43"/>
      <c r="G213" s="44">
        <f>SUM(G214,G217)</f>
        <v>0</v>
      </c>
      <c r="H213" s="44">
        <f>SUM(H214,H217)</f>
        <v>0</v>
      </c>
    </row>
    <row r="214" spans="1:8" ht="30" hidden="1">
      <c r="A214" s="31" t="s">
        <v>345</v>
      </c>
      <c r="B214" s="43"/>
      <c r="C214" s="43" t="s">
        <v>189</v>
      </c>
      <c r="D214" s="43" t="s">
        <v>45</v>
      </c>
      <c r="E214" s="43" t="s">
        <v>395</v>
      </c>
      <c r="F214" s="43"/>
      <c r="G214" s="44">
        <f>SUM(G215)</f>
        <v>0</v>
      </c>
      <c r="H214" s="44">
        <f>SUM(H215)</f>
        <v>0</v>
      </c>
    </row>
    <row r="215" spans="1:8" ht="30" hidden="1">
      <c r="A215" s="31" t="s">
        <v>346</v>
      </c>
      <c r="B215" s="43"/>
      <c r="C215" s="43" t="s">
        <v>189</v>
      </c>
      <c r="D215" s="43" t="s">
        <v>45</v>
      </c>
      <c r="E215" s="43" t="s">
        <v>396</v>
      </c>
      <c r="F215" s="43"/>
      <c r="G215" s="44">
        <f>SUM(G216)</f>
        <v>0</v>
      </c>
      <c r="H215" s="44">
        <f>SUM(H216)</f>
        <v>0</v>
      </c>
    </row>
    <row r="216" spans="1:8" ht="30" hidden="1">
      <c r="A216" s="31" t="s">
        <v>347</v>
      </c>
      <c r="B216" s="43"/>
      <c r="C216" s="43" t="s">
        <v>189</v>
      </c>
      <c r="D216" s="43" t="s">
        <v>45</v>
      </c>
      <c r="E216" s="43" t="s">
        <v>396</v>
      </c>
      <c r="F216" s="43" t="s">
        <v>300</v>
      </c>
      <c r="G216" s="44"/>
      <c r="H216" s="44"/>
    </row>
    <row r="217" spans="1:8" ht="30" hidden="1">
      <c r="A217" s="31" t="s">
        <v>348</v>
      </c>
      <c r="B217" s="43"/>
      <c r="C217" s="43" t="s">
        <v>189</v>
      </c>
      <c r="D217" s="43" t="s">
        <v>45</v>
      </c>
      <c r="E217" s="43" t="s">
        <v>397</v>
      </c>
      <c r="F217" s="43"/>
      <c r="G217" s="44">
        <f>SUM(G218)</f>
        <v>0</v>
      </c>
      <c r="H217" s="44">
        <f>SUM(H218)</f>
        <v>0</v>
      </c>
    </row>
    <row r="218" spans="1:8" ht="30" hidden="1">
      <c r="A218" s="31" t="s">
        <v>346</v>
      </c>
      <c r="B218" s="43"/>
      <c r="C218" s="43" t="s">
        <v>189</v>
      </c>
      <c r="D218" s="43" t="s">
        <v>45</v>
      </c>
      <c r="E218" s="43" t="s">
        <v>398</v>
      </c>
      <c r="F218" s="43"/>
      <c r="G218" s="44">
        <f>SUM(G219)</f>
        <v>0</v>
      </c>
      <c r="H218" s="44">
        <f>SUM(H219)</f>
        <v>0</v>
      </c>
    </row>
    <row r="219" spans="1:8" ht="30" hidden="1">
      <c r="A219" s="31" t="s">
        <v>347</v>
      </c>
      <c r="B219" s="43"/>
      <c r="C219" s="43" t="s">
        <v>189</v>
      </c>
      <c r="D219" s="43" t="s">
        <v>45</v>
      </c>
      <c r="E219" s="43" t="s">
        <v>398</v>
      </c>
      <c r="F219" s="43" t="s">
        <v>300</v>
      </c>
      <c r="G219" s="44"/>
      <c r="H219" s="44"/>
    </row>
    <row r="220" spans="1:8" ht="15">
      <c r="A220" s="31" t="s">
        <v>195</v>
      </c>
      <c r="B220" s="43"/>
      <c r="C220" s="43" t="s">
        <v>189</v>
      </c>
      <c r="D220" s="43" t="s">
        <v>55</v>
      </c>
      <c r="E220" s="43"/>
      <c r="F220" s="43"/>
      <c r="G220" s="44">
        <f>SUM(G221,G232,G236)</f>
        <v>75365.9</v>
      </c>
      <c r="H220" s="44">
        <f>SUM(H221,H232,H236)</f>
        <v>75365.9</v>
      </c>
    </row>
    <row r="221" spans="1:8" ht="30">
      <c r="A221" s="42" t="s">
        <v>349</v>
      </c>
      <c r="B221" s="80"/>
      <c r="C221" s="43" t="s">
        <v>189</v>
      </c>
      <c r="D221" s="43" t="s">
        <v>55</v>
      </c>
      <c r="E221" s="43" t="s">
        <v>399</v>
      </c>
      <c r="F221" s="43"/>
      <c r="G221" s="44">
        <f>SUM(G222,G229)</f>
        <v>73617.5</v>
      </c>
      <c r="H221" s="44">
        <f>SUM(H222,H229)</f>
        <v>73617.5</v>
      </c>
    </row>
    <row r="222" spans="1:8" ht="15">
      <c r="A222" s="31" t="s">
        <v>36</v>
      </c>
      <c r="B222" s="43"/>
      <c r="C222" s="43" t="s">
        <v>189</v>
      </c>
      <c r="D222" s="43" t="s">
        <v>55</v>
      </c>
      <c r="E222" s="43" t="s">
        <v>400</v>
      </c>
      <c r="F222" s="43"/>
      <c r="G222" s="44">
        <f>SUM(G223,G225,G227)</f>
        <v>66502.5</v>
      </c>
      <c r="H222" s="44">
        <f>SUM(H223,H225,H227)</f>
        <v>66502.5</v>
      </c>
    </row>
    <row r="223" spans="1:8" ht="15">
      <c r="A223" s="31" t="s">
        <v>350</v>
      </c>
      <c r="B223" s="43"/>
      <c r="C223" s="43" t="s">
        <v>189</v>
      </c>
      <c r="D223" s="43" t="s">
        <v>55</v>
      </c>
      <c r="E223" s="43" t="s">
        <v>401</v>
      </c>
      <c r="F223" s="43"/>
      <c r="G223" s="44">
        <f>SUM(G224)</f>
        <v>48510</v>
      </c>
      <c r="H223" s="44">
        <f>SUM(H224)</f>
        <v>48510</v>
      </c>
    </row>
    <row r="224" spans="1:8" ht="29.25" customHeight="1">
      <c r="A224" s="31" t="s">
        <v>53</v>
      </c>
      <c r="B224" s="43"/>
      <c r="C224" s="43" t="s">
        <v>189</v>
      </c>
      <c r="D224" s="43" t="s">
        <v>55</v>
      </c>
      <c r="E224" s="43" t="s">
        <v>401</v>
      </c>
      <c r="F224" s="43" t="s">
        <v>99</v>
      </c>
      <c r="G224" s="44">
        <v>48510</v>
      </c>
      <c r="H224" s="44">
        <v>48510</v>
      </c>
    </row>
    <row r="225" spans="1:8" ht="15" hidden="1">
      <c r="A225" s="31" t="s">
        <v>351</v>
      </c>
      <c r="B225" s="43"/>
      <c r="C225" s="43" t="s">
        <v>189</v>
      </c>
      <c r="D225" s="43" t="s">
        <v>55</v>
      </c>
      <c r="E225" s="43" t="s">
        <v>402</v>
      </c>
      <c r="F225" s="43"/>
      <c r="G225" s="44">
        <f>SUM(G226)</f>
        <v>0</v>
      </c>
      <c r="H225" s="44">
        <f>SUM(H226)</f>
        <v>0</v>
      </c>
    </row>
    <row r="226" spans="1:8" ht="30" hidden="1">
      <c r="A226" s="31" t="s">
        <v>53</v>
      </c>
      <c r="B226" s="43"/>
      <c r="C226" s="43" t="s">
        <v>189</v>
      </c>
      <c r="D226" s="43" t="s">
        <v>55</v>
      </c>
      <c r="E226" s="43" t="s">
        <v>402</v>
      </c>
      <c r="F226" s="43" t="s">
        <v>99</v>
      </c>
      <c r="G226" s="44"/>
      <c r="H226" s="44"/>
    </row>
    <row r="227" spans="1:8" ht="15">
      <c r="A227" s="31" t="s">
        <v>352</v>
      </c>
      <c r="B227" s="43"/>
      <c r="C227" s="43" t="s">
        <v>189</v>
      </c>
      <c r="D227" s="43" t="s">
        <v>55</v>
      </c>
      <c r="E227" s="43" t="s">
        <v>403</v>
      </c>
      <c r="F227" s="43"/>
      <c r="G227" s="44">
        <f>SUM(G228)</f>
        <v>17992.5</v>
      </c>
      <c r="H227" s="44">
        <f>SUM(H228)</f>
        <v>17992.5</v>
      </c>
    </row>
    <row r="228" spans="1:8" ht="30">
      <c r="A228" s="31" t="s">
        <v>53</v>
      </c>
      <c r="B228" s="43"/>
      <c r="C228" s="43" t="s">
        <v>189</v>
      </c>
      <c r="D228" s="43" t="s">
        <v>55</v>
      </c>
      <c r="E228" s="43" t="s">
        <v>403</v>
      </c>
      <c r="F228" s="43" t="s">
        <v>99</v>
      </c>
      <c r="G228" s="44">
        <v>17992.5</v>
      </c>
      <c r="H228" s="44">
        <v>17992.5</v>
      </c>
    </row>
    <row r="229" spans="1:8" ht="45">
      <c r="A229" s="31" t="s">
        <v>27</v>
      </c>
      <c r="B229" s="43"/>
      <c r="C229" s="43" t="s">
        <v>189</v>
      </c>
      <c r="D229" s="43" t="s">
        <v>55</v>
      </c>
      <c r="E229" s="43" t="s">
        <v>404</v>
      </c>
      <c r="F229" s="43"/>
      <c r="G229" s="44">
        <f>SUM(G230)</f>
        <v>7115</v>
      </c>
      <c r="H229" s="44">
        <f>SUM(H230)</f>
        <v>7115</v>
      </c>
    </row>
    <row r="230" spans="1:8" ht="15">
      <c r="A230" s="31" t="s">
        <v>352</v>
      </c>
      <c r="B230" s="43"/>
      <c r="C230" s="43" t="s">
        <v>189</v>
      </c>
      <c r="D230" s="43" t="s">
        <v>55</v>
      </c>
      <c r="E230" s="43" t="s">
        <v>405</v>
      </c>
      <c r="F230" s="43"/>
      <c r="G230" s="44">
        <f>SUM(G231)</f>
        <v>7115</v>
      </c>
      <c r="H230" s="44">
        <f>SUM(H231)</f>
        <v>7115</v>
      </c>
    </row>
    <row r="231" spans="1:8" ht="30">
      <c r="A231" s="31" t="s">
        <v>270</v>
      </c>
      <c r="B231" s="43"/>
      <c r="C231" s="43" t="s">
        <v>189</v>
      </c>
      <c r="D231" s="43" t="s">
        <v>55</v>
      </c>
      <c r="E231" s="43" t="s">
        <v>405</v>
      </c>
      <c r="F231" s="43" t="s">
        <v>133</v>
      </c>
      <c r="G231" s="44">
        <v>7115</v>
      </c>
      <c r="H231" s="44">
        <v>7115</v>
      </c>
    </row>
    <row r="232" spans="1:8" ht="45">
      <c r="A232" s="31" t="s">
        <v>429</v>
      </c>
      <c r="B232" s="43"/>
      <c r="C232" s="43" t="s">
        <v>189</v>
      </c>
      <c r="D232" s="43" t="s">
        <v>55</v>
      </c>
      <c r="E232" s="43" t="s">
        <v>392</v>
      </c>
      <c r="F232" s="43"/>
      <c r="G232" s="44">
        <f aca="true" t="shared" si="14" ref="G232:H234">SUM(G233)</f>
        <v>1550</v>
      </c>
      <c r="H232" s="44">
        <f t="shared" si="14"/>
        <v>1550</v>
      </c>
    </row>
    <row r="233" spans="1:8" ht="15">
      <c r="A233" s="31" t="s">
        <v>36</v>
      </c>
      <c r="B233" s="43"/>
      <c r="C233" s="43" t="s">
        <v>189</v>
      </c>
      <c r="D233" s="43" t="s">
        <v>55</v>
      </c>
      <c r="E233" s="43" t="s">
        <v>393</v>
      </c>
      <c r="F233" s="43"/>
      <c r="G233" s="44">
        <f t="shared" si="14"/>
        <v>1550</v>
      </c>
      <c r="H233" s="44">
        <f t="shared" si="14"/>
        <v>1550</v>
      </c>
    </row>
    <row r="234" spans="1:8" ht="15">
      <c r="A234" s="31" t="s">
        <v>352</v>
      </c>
      <c r="B234" s="43"/>
      <c r="C234" s="43" t="s">
        <v>189</v>
      </c>
      <c r="D234" s="43" t="s">
        <v>55</v>
      </c>
      <c r="E234" s="43" t="s">
        <v>406</v>
      </c>
      <c r="F234" s="43"/>
      <c r="G234" s="44">
        <f t="shared" si="14"/>
        <v>1550</v>
      </c>
      <c r="H234" s="44">
        <f t="shared" si="14"/>
        <v>1550</v>
      </c>
    </row>
    <row r="235" spans="1:8" ht="30">
      <c r="A235" s="31" t="s">
        <v>53</v>
      </c>
      <c r="B235" s="43"/>
      <c r="C235" s="43" t="s">
        <v>189</v>
      </c>
      <c r="D235" s="43" t="s">
        <v>55</v>
      </c>
      <c r="E235" s="43" t="s">
        <v>406</v>
      </c>
      <c r="F235" s="43" t="s">
        <v>99</v>
      </c>
      <c r="G235" s="44">
        <v>1550</v>
      </c>
      <c r="H235" s="44">
        <v>1550</v>
      </c>
    </row>
    <row r="236" spans="1:8" ht="15">
      <c r="A236" s="31" t="s">
        <v>353</v>
      </c>
      <c r="B236" s="43"/>
      <c r="C236" s="43" t="s">
        <v>189</v>
      </c>
      <c r="D236" s="43" t="s">
        <v>55</v>
      </c>
      <c r="E236" s="43" t="s">
        <v>205</v>
      </c>
      <c r="F236" s="43"/>
      <c r="G236" s="44">
        <f aca="true" t="shared" si="15" ref="G236:H238">SUM(G237)</f>
        <v>198.4</v>
      </c>
      <c r="H236" s="44">
        <f t="shared" si="15"/>
        <v>198.4</v>
      </c>
    </row>
    <row r="237" spans="1:8" ht="90">
      <c r="A237" s="42" t="s">
        <v>305</v>
      </c>
      <c r="B237" s="80"/>
      <c r="C237" s="43" t="s">
        <v>189</v>
      </c>
      <c r="D237" s="43" t="s">
        <v>55</v>
      </c>
      <c r="E237" s="43" t="s">
        <v>239</v>
      </c>
      <c r="F237" s="43"/>
      <c r="G237" s="44">
        <f t="shared" si="15"/>
        <v>198.4</v>
      </c>
      <c r="H237" s="44">
        <f t="shared" si="15"/>
        <v>198.4</v>
      </c>
    </row>
    <row r="238" spans="1:8" ht="75">
      <c r="A238" s="42" t="s">
        <v>408</v>
      </c>
      <c r="B238" s="80"/>
      <c r="C238" s="43" t="s">
        <v>189</v>
      </c>
      <c r="D238" s="43" t="s">
        <v>55</v>
      </c>
      <c r="E238" s="43" t="s">
        <v>407</v>
      </c>
      <c r="F238" s="43"/>
      <c r="G238" s="44">
        <f t="shared" si="15"/>
        <v>198.4</v>
      </c>
      <c r="H238" s="44">
        <f t="shared" si="15"/>
        <v>198.4</v>
      </c>
    </row>
    <row r="239" spans="1:8" ht="30">
      <c r="A239" s="31" t="s">
        <v>53</v>
      </c>
      <c r="B239" s="43"/>
      <c r="C239" s="43" t="s">
        <v>189</v>
      </c>
      <c r="D239" s="43" t="s">
        <v>55</v>
      </c>
      <c r="E239" s="43" t="s">
        <v>407</v>
      </c>
      <c r="F239" s="43" t="s">
        <v>99</v>
      </c>
      <c r="G239" s="44">
        <v>198.4</v>
      </c>
      <c r="H239" s="44">
        <v>198.4</v>
      </c>
    </row>
    <row r="240" spans="1:8" ht="15" hidden="1">
      <c r="A240" s="31" t="s">
        <v>196</v>
      </c>
      <c r="B240" s="43"/>
      <c r="C240" s="32" t="s">
        <v>189</v>
      </c>
      <c r="D240" s="32" t="s">
        <v>189</v>
      </c>
      <c r="E240" s="32"/>
      <c r="F240" s="32"/>
      <c r="G240" s="33">
        <f>SUM(G241)+G244</f>
        <v>0</v>
      </c>
      <c r="H240" s="33">
        <f>SUM(H241)+H244</f>
        <v>0</v>
      </c>
    </row>
    <row r="241" spans="1:8" ht="30" hidden="1">
      <c r="A241" s="31" t="s">
        <v>340</v>
      </c>
      <c r="B241" s="43"/>
      <c r="C241" s="32" t="s">
        <v>189</v>
      </c>
      <c r="D241" s="32" t="s">
        <v>189</v>
      </c>
      <c r="E241" s="32" t="s">
        <v>386</v>
      </c>
      <c r="F241" s="32"/>
      <c r="G241" s="33">
        <f>SUM(G242)</f>
        <v>0</v>
      </c>
      <c r="H241" s="33">
        <f>SUM(H242)</f>
        <v>0</v>
      </c>
    </row>
    <row r="242" spans="1:8" ht="30" hidden="1">
      <c r="A242" s="31" t="s">
        <v>346</v>
      </c>
      <c r="B242" s="43"/>
      <c r="C242" s="32" t="s">
        <v>189</v>
      </c>
      <c r="D242" s="32" t="s">
        <v>189</v>
      </c>
      <c r="E242" s="32" t="s">
        <v>409</v>
      </c>
      <c r="F242" s="32"/>
      <c r="G242" s="33">
        <f>SUM(G243)</f>
        <v>0</v>
      </c>
      <c r="H242" s="33">
        <f>SUM(H243)</f>
        <v>0</v>
      </c>
    </row>
    <row r="243" spans="1:8" ht="30" hidden="1">
      <c r="A243" s="31" t="s">
        <v>347</v>
      </c>
      <c r="B243" s="43"/>
      <c r="C243" s="32" t="s">
        <v>189</v>
      </c>
      <c r="D243" s="32" t="s">
        <v>189</v>
      </c>
      <c r="E243" s="32" t="s">
        <v>409</v>
      </c>
      <c r="F243" s="32" t="s">
        <v>300</v>
      </c>
      <c r="G243" s="33"/>
      <c r="H243" s="33"/>
    </row>
    <row r="244" spans="1:8" ht="30" hidden="1">
      <c r="A244" s="31" t="s">
        <v>282</v>
      </c>
      <c r="B244" s="43"/>
      <c r="C244" s="32" t="s">
        <v>189</v>
      </c>
      <c r="D244" s="32" t="s">
        <v>189</v>
      </c>
      <c r="E244" s="32" t="s">
        <v>283</v>
      </c>
      <c r="F244" s="32"/>
      <c r="G244" s="33">
        <f aca="true" t="shared" si="16" ref="G244:H246">SUM(G245)</f>
        <v>0</v>
      </c>
      <c r="H244" s="33">
        <f t="shared" si="16"/>
        <v>0</v>
      </c>
    </row>
    <row r="245" spans="1:8" ht="30" hidden="1">
      <c r="A245" s="31" t="s">
        <v>532</v>
      </c>
      <c r="B245" s="43"/>
      <c r="C245" s="32" t="s">
        <v>189</v>
      </c>
      <c r="D245" s="32" t="s">
        <v>189</v>
      </c>
      <c r="E245" s="32" t="s">
        <v>286</v>
      </c>
      <c r="F245" s="32"/>
      <c r="G245" s="33">
        <f t="shared" si="16"/>
        <v>0</v>
      </c>
      <c r="H245" s="33">
        <f t="shared" si="16"/>
        <v>0</v>
      </c>
    </row>
    <row r="246" spans="1:8" ht="30" hidden="1">
      <c r="A246" s="31" t="s">
        <v>533</v>
      </c>
      <c r="B246" s="43"/>
      <c r="C246" s="32" t="s">
        <v>189</v>
      </c>
      <c r="D246" s="32" t="s">
        <v>189</v>
      </c>
      <c r="E246" s="32" t="s">
        <v>534</v>
      </c>
      <c r="F246" s="32"/>
      <c r="G246" s="33">
        <f t="shared" si="16"/>
        <v>0</v>
      </c>
      <c r="H246" s="33">
        <f t="shared" si="16"/>
        <v>0</v>
      </c>
    </row>
    <row r="247" spans="1:8" ht="30" hidden="1">
      <c r="A247" s="31" t="s">
        <v>347</v>
      </c>
      <c r="B247" s="43"/>
      <c r="C247" s="32" t="s">
        <v>189</v>
      </c>
      <c r="D247" s="32" t="s">
        <v>189</v>
      </c>
      <c r="E247" s="32" t="s">
        <v>534</v>
      </c>
      <c r="F247" s="32" t="s">
        <v>300</v>
      </c>
      <c r="G247" s="33"/>
      <c r="H247" s="33"/>
    </row>
    <row r="248" spans="1:8" ht="15">
      <c r="A248" s="22" t="s">
        <v>287</v>
      </c>
      <c r="B248" s="74"/>
      <c r="C248" s="26" t="s">
        <v>79</v>
      </c>
      <c r="D248" s="24"/>
      <c r="E248" s="24"/>
      <c r="F248" s="24"/>
      <c r="G248" s="25">
        <f>SUM(G249+G255)</f>
        <v>5704.299999999999</v>
      </c>
      <c r="H248" s="25">
        <f>SUM(H249+H255)</f>
        <v>5704.299999999999</v>
      </c>
    </row>
    <row r="249" spans="1:8" ht="30">
      <c r="A249" s="22" t="s">
        <v>288</v>
      </c>
      <c r="B249" s="74"/>
      <c r="C249" s="26" t="s">
        <v>79</v>
      </c>
      <c r="D249" s="26" t="s">
        <v>55</v>
      </c>
      <c r="E249" s="24"/>
      <c r="F249" s="24"/>
      <c r="G249" s="25">
        <f>SUM(G250)</f>
        <v>4704.299999999999</v>
      </c>
      <c r="H249" s="25">
        <f>SUM(H250)</f>
        <v>4704.299999999999</v>
      </c>
    </row>
    <row r="250" spans="1:8" ht="30">
      <c r="A250" s="22" t="s">
        <v>289</v>
      </c>
      <c r="B250" s="74"/>
      <c r="C250" s="26" t="s">
        <v>79</v>
      </c>
      <c r="D250" s="26" t="s">
        <v>55</v>
      </c>
      <c r="E250" s="24" t="s">
        <v>290</v>
      </c>
      <c r="F250" s="24"/>
      <c r="G250" s="25">
        <f>SUM(G251)</f>
        <v>4704.299999999999</v>
      </c>
      <c r="H250" s="25">
        <f>SUM(H251)</f>
        <v>4704.299999999999</v>
      </c>
    </row>
    <row r="251" spans="1:8" ht="30">
      <c r="A251" s="22" t="s">
        <v>46</v>
      </c>
      <c r="B251" s="74"/>
      <c r="C251" s="26" t="s">
        <v>79</v>
      </c>
      <c r="D251" s="26" t="s">
        <v>55</v>
      </c>
      <c r="E251" s="24" t="s">
        <v>291</v>
      </c>
      <c r="F251" s="24"/>
      <c r="G251" s="25">
        <f>SUM(G252:G254)</f>
        <v>4704.299999999999</v>
      </c>
      <c r="H251" s="25">
        <f>SUM(H252:H254)</f>
        <v>4704.299999999999</v>
      </c>
    </row>
    <row r="252" spans="1:8" ht="60">
      <c r="A252" s="31" t="s">
        <v>52</v>
      </c>
      <c r="B252" s="74"/>
      <c r="C252" s="26" t="s">
        <v>79</v>
      </c>
      <c r="D252" s="26" t="s">
        <v>55</v>
      </c>
      <c r="E252" s="24" t="s">
        <v>291</v>
      </c>
      <c r="F252" s="26" t="s">
        <v>97</v>
      </c>
      <c r="G252" s="25">
        <f>3939.6+25.2</f>
        <v>3964.7999999999997</v>
      </c>
      <c r="H252" s="25">
        <f>3939.6+25.2</f>
        <v>3964.7999999999997</v>
      </c>
    </row>
    <row r="253" spans="1:8" ht="30">
      <c r="A253" s="16" t="s">
        <v>53</v>
      </c>
      <c r="B253" s="74"/>
      <c r="C253" s="26" t="s">
        <v>79</v>
      </c>
      <c r="D253" s="26" t="s">
        <v>55</v>
      </c>
      <c r="E253" s="24" t="s">
        <v>291</v>
      </c>
      <c r="F253" s="26" t="s">
        <v>99</v>
      </c>
      <c r="G253" s="25">
        <f>709.8-25.2</f>
        <v>684.5999999999999</v>
      </c>
      <c r="H253" s="25">
        <f>709.8-25.2</f>
        <v>684.5999999999999</v>
      </c>
    </row>
    <row r="254" spans="1:8" ht="15">
      <c r="A254" s="22" t="s">
        <v>23</v>
      </c>
      <c r="B254" s="74"/>
      <c r="C254" s="26" t="s">
        <v>79</v>
      </c>
      <c r="D254" s="26" t="s">
        <v>55</v>
      </c>
      <c r="E254" s="24" t="s">
        <v>291</v>
      </c>
      <c r="F254" s="26" t="s">
        <v>104</v>
      </c>
      <c r="G254" s="25">
        <v>54.9</v>
      </c>
      <c r="H254" s="25">
        <v>54.9</v>
      </c>
    </row>
    <row r="255" spans="1:8" ht="15">
      <c r="A255" s="22" t="s">
        <v>197</v>
      </c>
      <c r="B255" s="74"/>
      <c r="C255" s="26" t="s">
        <v>79</v>
      </c>
      <c r="D255" s="26" t="s">
        <v>189</v>
      </c>
      <c r="E255" s="24"/>
      <c r="F255" s="24"/>
      <c r="G255" s="25">
        <f>SUM(G256)</f>
        <v>1000</v>
      </c>
      <c r="H255" s="25">
        <f>SUM(H256)</f>
        <v>1000</v>
      </c>
    </row>
    <row r="256" spans="1:8" ht="30">
      <c r="A256" s="22" t="s">
        <v>289</v>
      </c>
      <c r="B256" s="74"/>
      <c r="C256" s="26" t="s">
        <v>79</v>
      </c>
      <c r="D256" s="26" t="s">
        <v>189</v>
      </c>
      <c r="E256" s="24" t="s">
        <v>290</v>
      </c>
      <c r="F256" s="24"/>
      <c r="G256" s="25">
        <f>SUM(G257)</f>
        <v>1000</v>
      </c>
      <c r="H256" s="25">
        <f>SUM(H257)</f>
        <v>1000</v>
      </c>
    </row>
    <row r="257" spans="1:8" ht="15">
      <c r="A257" s="22" t="s">
        <v>36</v>
      </c>
      <c r="B257" s="74"/>
      <c r="C257" s="26" t="s">
        <v>79</v>
      </c>
      <c r="D257" s="26" t="s">
        <v>189</v>
      </c>
      <c r="E257" s="24" t="s">
        <v>302</v>
      </c>
      <c r="F257" s="24"/>
      <c r="G257" s="25">
        <f>SUM(G258)+G260</f>
        <v>1000</v>
      </c>
      <c r="H257" s="25">
        <f>SUM(H258)+H260</f>
        <v>1000</v>
      </c>
    </row>
    <row r="258" spans="1:8" ht="45" hidden="1">
      <c r="A258" s="22" t="s">
        <v>354</v>
      </c>
      <c r="B258" s="74"/>
      <c r="C258" s="26" t="s">
        <v>79</v>
      </c>
      <c r="D258" s="26" t="s">
        <v>189</v>
      </c>
      <c r="E258" s="24" t="s">
        <v>355</v>
      </c>
      <c r="F258" s="24"/>
      <c r="G258" s="25">
        <f>SUM(G259)</f>
        <v>0</v>
      </c>
      <c r="H258" s="25">
        <f>SUM(H259)</f>
        <v>0</v>
      </c>
    </row>
    <row r="259" spans="1:8" ht="15" hidden="1">
      <c r="A259" s="22" t="s">
        <v>98</v>
      </c>
      <c r="B259" s="74"/>
      <c r="C259" s="26" t="s">
        <v>79</v>
      </c>
      <c r="D259" s="26" t="s">
        <v>189</v>
      </c>
      <c r="E259" s="24" t="s">
        <v>355</v>
      </c>
      <c r="F259" s="26" t="s">
        <v>99</v>
      </c>
      <c r="G259" s="25"/>
      <c r="H259" s="25"/>
    </row>
    <row r="260" spans="1:8" ht="45">
      <c r="A260" s="22" t="s">
        <v>354</v>
      </c>
      <c r="B260" s="74"/>
      <c r="C260" s="26" t="s">
        <v>79</v>
      </c>
      <c r="D260" s="26" t="s">
        <v>189</v>
      </c>
      <c r="E260" s="24" t="s">
        <v>355</v>
      </c>
      <c r="F260" s="24"/>
      <c r="G260" s="25">
        <f>SUM(G261:G262)</f>
        <v>1000</v>
      </c>
      <c r="H260" s="25">
        <f>SUM(H261:H262)</f>
        <v>1000</v>
      </c>
    </row>
    <row r="261" spans="1:8" ht="60">
      <c r="A261" s="31" t="s">
        <v>52</v>
      </c>
      <c r="B261" s="74"/>
      <c r="C261" s="26" t="s">
        <v>79</v>
      </c>
      <c r="D261" s="26" t="s">
        <v>189</v>
      </c>
      <c r="E261" s="24" t="s">
        <v>355</v>
      </c>
      <c r="F261" s="24">
        <v>100</v>
      </c>
      <c r="G261" s="25">
        <v>25</v>
      </c>
      <c r="H261" s="25">
        <v>25</v>
      </c>
    </row>
    <row r="262" spans="1:8" ht="30">
      <c r="A262" s="16" t="s">
        <v>53</v>
      </c>
      <c r="B262" s="74"/>
      <c r="C262" s="26" t="s">
        <v>79</v>
      </c>
      <c r="D262" s="26" t="s">
        <v>189</v>
      </c>
      <c r="E262" s="24" t="s">
        <v>355</v>
      </c>
      <c r="F262" s="26" t="s">
        <v>99</v>
      </c>
      <c r="G262" s="25">
        <v>975</v>
      </c>
      <c r="H262" s="25">
        <v>975</v>
      </c>
    </row>
    <row r="263" spans="1:8" ht="15" hidden="1">
      <c r="A263" s="31" t="s">
        <v>122</v>
      </c>
      <c r="B263" s="43"/>
      <c r="C263" s="32" t="s">
        <v>123</v>
      </c>
      <c r="D263" s="32" t="s">
        <v>33</v>
      </c>
      <c r="E263" s="32"/>
      <c r="F263" s="32"/>
      <c r="G263" s="33">
        <f aca="true" t="shared" si="17" ref="G263:H266">SUM(G264)</f>
        <v>0</v>
      </c>
      <c r="H263" s="33">
        <f t="shared" si="17"/>
        <v>0</v>
      </c>
    </row>
    <row r="264" spans="1:8" ht="15" hidden="1">
      <c r="A264" s="31" t="s">
        <v>200</v>
      </c>
      <c r="B264" s="43"/>
      <c r="C264" s="32" t="s">
        <v>123</v>
      </c>
      <c r="D264" s="32" t="s">
        <v>192</v>
      </c>
      <c r="E264" s="32"/>
      <c r="F264" s="32"/>
      <c r="G264" s="33">
        <f t="shared" si="17"/>
        <v>0</v>
      </c>
      <c r="H264" s="33">
        <f t="shared" si="17"/>
        <v>0</v>
      </c>
    </row>
    <row r="265" spans="1:8" ht="30" hidden="1">
      <c r="A265" s="31" t="s">
        <v>340</v>
      </c>
      <c r="B265" s="43"/>
      <c r="C265" s="32" t="s">
        <v>123</v>
      </c>
      <c r="D265" s="32" t="s">
        <v>192</v>
      </c>
      <c r="E265" s="32" t="s">
        <v>386</v>
      </c>
      <c r="F265" s="32"/>
      <c r="G265" s="33">
        <f t="shared" si="17"/>
        <v>0</v>
      </c>
      <c r="H265" s="33">
        <f t="shared" si="17"/>
        <v>0</v>
      </c>
    </row>
    <row r="266" spans="1:8" ht="30" hidden="1">
      <c r="A266" s="31" t="s">
        <v>346</v>
      </c>
      <c r="B266" s="43"/>
      <c r="C266" s="32" t="s">
        <v>123</v>
      </c>
      <c r="D266" s="32" t="s">
        <v>192</v>
      </c>
      <c r="E266" s="32" t="s">
        <v>409</v>
      </c>
      <c r="F266" s="32"/>
      <c r="G266" s="33">
        <f t="shared" si="17"/>
        <v>0</v>
      </c>
      <c r="H266" s="33">
        <f t="shared" si="17"/>
        <v>0</v>
      </c>
    </row>
    <row r="267" spans="1:8" ht="30" hidden="1">
      <c r="A267" s="31" t="s">
        <v>347</v>
      </c>
      <c r="B267" s="43"/>
      <c r="C267" s="32" t="s">
        <v>123</v>
      </c>
      <c r="D267" s="32" t="s">
        <v>192</v>
      </c>
      <c r="E267" s="32" t="s">
        <v>409</v>
      </c>
      <c r="F267" s="32" t="s">
        <v>300</v>
      </c>
      <c r="G267" s="33"/>
      <c r="H267" s="33"/>
    </row>
    <row r="268" spans="1:8" ht="15">
      <c r="A268" s="22" t="s">
        <v>31</v>
      </c>
      <c r="B268" s="74"/>
      <c r="C268" s="26" t="s">
        <v>32</v>
      </c>
      <c r="D268" s="26"/>
      <c r="E268" s="24"/>
      <c r="F268" s="24"/>
      <c r="G268" s="25">
        <f>SUM(G269+G276)+G289</f>
        <v>66566.3</v>
      </c>
      <c r="H268" s="25">
        <f>SUM(H269+H276)+H289</f>
        <v>66566.3</v>
      </c>
    </row>
    <row r="269" spans="1:8" ht="15">
      <c r="A269" s="22" t="s">
        <v>54</v>
      </c>
      <c r="B269" s="74"/>
      <c r="C269" s="26" t="s">
        <v>32</v>
      </c>
      <c r="D269" s="26" t="s">
        <v>55</v>
      </c>
      <c r="E269" s="24"/>
      <c r="F269" s="24"/>
      <c r="G269" s="25">
        <f>SUM(G273)+G270</f>
        <v>500</v>
      </c>
      <c r="H269" s="25">
        <f>SUM(H273)+H270</f>
        <v>500</v>
      </c>
    </row>
    <row r="270" spans="1:8" ht="45">
      <c r="A270" s="22" t="s">
        <v>292</v>
      </c>
      <c r="B270" s="74"/>
      <c r="C270" s="26" t="s">
        <v>32</v>
      </c>
      <c r="D270" s="26" t="s">
        <v>55</v>
      </c>
      <c r="E270" s="24" t="s">
        <v>293</v>
      </c>
      <c r="F270" s="24"/>
      <c r="G270" s="25">
        <f>SUM(G271)</f>
        <v>500</v>
      </c>
      <c r="H270" s="25">
        <f>SUM(H271)</f>
        <v>500</v>
      </c>
    </row>
    <row r="271" spans="1:8" ht="30">
      <c r="A271" s="22" t="s">
        <v>308</v>
      </c>
      <c r="B271" s="74"/>
      <c r="C271" s="26" t="s">
        <v>32</v>
      </c>
      <c r="D271" s="26" t="s">
        <v>55</v>
      </c>
      <c r="E271" s="24" t="s">
        <v>294</v>
      </c>
      <c r="F271" s="24"/>
      <c r="G271" s="25">
        <f>SUM(G272)</f>
        <v>500</v>
      </c>
      <c r="H271" s="25">
        <f>SUM(H272)</f>
        <v>500</v>
      </c>
    </row>
    <row r="272" spans="1:8" ht="15">
      <c r="A272" s="22" t="s">
        <v>43</v>
      </c>
      <c r="B272" s="74"/>
      <c r="C272" s="26" t="s">
        <v>32</v>
      </c>
      <c r="D272" s="26" t="s">
        <v>55</v>
      </c>
      <c r="E272" s="24" t="s">
        <v>294</v>
      </c>
      <c r="F272" s="24">
        <v>300</v>
      </c>
      <c r="G272" s="25">
        <v>500</v>
      </c>
      <c r="H272" s="25">
        <v>500</v>
      </c>
    </row>
    <row r="273" spans="1:8" ht="30" hidden="1">
      <c r="A273" s="22" t="s">
        <v>295</v>
      </c>
      <c r="B273" s="74"/>
      <c r="C273" s="26" t="s">
        <v>32</v>
      </c>
      <c r="D273" s="26" t="s">
        <v>55</v>
      </c>
      <c r="E273" s="24" t="s">
        <v>283</v>
      </c>
      <c r="F273" s="24"/>
      <c r="G273" s="25">
        <f>SUM(G274)</f>
        <v>0</v>
      </c>
      <c r="H273" s="25">
        <f>SUM(H274)</f>
        <v>0</v>
      </c>
    </row>
    <row r="274" spans="1:8" ht="90" hidden="1">
      <c r="A274" s="22" t="s">
        <v>296</v>
      </c>
      <c r="B274" s="74"/>
      <c r="C274" s="26" t="s">
        <v>32</v>
      </c>
      <c r="D274" s="26" t="s">
        <v>55</v>
      </c>
      <c r="E274" s="24" t="s">
        <v>297</v>
      </c>
      <c r="F274" s="24"/>
      <c r="G274" s="25">
        <f>SUM(G275)</f>
        <v>0</v>
      </c>
      <c r="H274" s="25">
        <f>SUM(H275)</f>
        <v>0</v>
      </c>
    </row>
    <row r="275" spans="1:8" ht="15" hidden="1">
      <c r="A275" s="22" t="s">
        <v>98</v>
      </c>
      <c r="B275" s="74"/>
      <c r="C275" s="26" t="s">
        <v>32</v>
      </c>
      <c r="D275" s="26" t="s">
        <v>55</v>
      </c>
      <c r="E275" s="24" t="s">
        <v>297</v>
      </c>
      <c r="F275" s="24">
        <v>200</v>
      </c>
      <c r="G275" s="25"/>
      <c r="H275" s="25"/>
    </row>
    <row r="276" spans="1:8" ht="15">
      <c r="A276" s="22" t="s">
        <v>201</v>
      </c>
      <c r="B276" s="74"/>
      <c r="C276" s="26" t="s">
        <v>32</v>
      </c>
      <c r="D276" s="26" t="s">
        <v>14</v>
      </c>
      <c r="E276" s="26"/>
      <c r="F276" s="26"/>
      <c r="G276" s="25">
        <f>SUM(G277)+G282</f>
        <v>44006.3</v>
      </c>
      <c r="H276" s="25">
        <f>SUM(H277)+H282</f>
        <v>44006.3</v>
      </c>
    </row>
    <row r="277" spans="1:8" ht="45">
      <c r="A277" s="22" t="s">
        <v>642</v>
      </c>
      <c r="B277" s="74"/>
      <c r="C277" s="26" t="s">
        <v>32</v>
      </c>
      <c r="D277" s="26" t="s">
        <v>14</v>
      </c>
      <c r="E277" s="26" t="s">
        <v>525</v>
      </c>
      <c r="F277" s="26"/>
      <c r="G277" s="25">
        <f aca="true" t="shared" si="18" ref="G277:H280">SUM(G278)</f>
        <v>4500</v>
      </c>
      <c r="H277" s="25">
        <f t="shared" si="18"/>
        <v>4500</v>
      </c>
    </row>
    <row r="278" spans="1:8" ht="15">
      <c r="A278" s="22" t="s">
        <v>644</v>
      </c>
      <c r="B278" s="74"/>
      <c r="C278" s="26" t="s">
        <v>32</v>
      </c>
      <c r="D278" s="26" t="s">
        <v>14</v>
      </c>
      <c r="E278" s="26" t="s">
        <v>526</v>
      </c>
      <c r="F278" s="26"/>
      <c r="G278" s="25">
        <f t="shared" si="18"/>
        <v>4500</v>
      </c>
      <c r="H278" s="25">
        <f t="shared" si="18"/>
        <v>4500</v>
      </c>
    </row>
    <row r="279" spans="1:8" ht="90">
      <c r="A279" s="22" t="s">
        <v>305</v>
      </c>
      <c r="B279" s="43"/>
      <c r="C279" s="26" t="s">
        <v>32</v>
      </c>
      <c r="D279" s="26" t="s">
        <v>14</v>
      </c>
      <c r="E279" s="26" t="s">
        <v>527</v>
      </c>
      <c r="F279" s="26"/>
      <c r="G279" s="25">
        <f t="shared" si="18"/>
        <v>4500</v>
      </c>
      <c r="H279" s="25">
        <f t="shared" si="18"/>
        <v>4500</v>
      </c>
    </row>
    <row r="280" spans="1:8" ht="45">
      <c r="A280" s="22" t="s">
        <v>523</v>
      </c>
      <c r="B280" s="74"/>
      <c r="C280" s="26" t="s">
        <v>32</v>
      </c>
      <c r="D280" s="26" t="s">
        <v>14</v>
      </c>
      <c r="E280" s="26" t="s">
        <v>528</v>
      </c>
      <c r="F280" s="26"/>
      <c r="G280" s="25">
        <f t="shared" si="18"/>
        <v>4500</v>
      </c>
      <c r="H280" s="25">
        <f t="shared" si="18"/>
        <v>4500</v>
      </c>
    </row>
    <row r="281" spans="1:8" ht="30">
      <c r="A281" s="22" t="s">
        <v>299</v>
      </c>
      <c r="B281" s="74"/>
      <c r="C281" s="26" t="s">
        <v>32</v>
      </c>
      <c r="D281" s="26" t="s">
        <v>14</v>
      </c>
      <c r="E281" s="26" t="s">
        <v>528</v>
      </c>
      <c r="F281" s="26" t="s">
        <v>300</v>
      </c>
      <c r="G281" s="25">
        <v>4500</v>
      </c>
      <c r="H281" s="25">
        <v>4500</v>
      </c>
    </row>
    <row r="282" spans="1:8" ht="30">
      <c r="A282" s="22" t="s">
        <v>282</v>
      </c>
      <c r="B282" s="74"/>
      <c r="C282" s="26" t="s">
        <v>32</v>
      </c>
      <c r="D282" s="26" t="s">
        <v>14</v>
      </c>
      <c r="E282" s="24" t="s">
        <v>283</v>
      </c>
      <c r="F282" s="24"/>
      <c r="G282" s="25">
        <f>SUM(G283)</f>
        <v>39506.3</v>
      </c>
      <c r="H282" s="25">
        <f>SUM(H283)</f>
        <v>39506.3</v>
      </c>
    </row>
    <row r="283" spans="1:8" ht="60">
      <c r="A283" s="22" t="s">
        <v>524</v>
      </c>
      <c r="B283" s="74"/>
      <c r="C283" s="26" t="s">
        <v>32</v>
      </c>
      <c r="D283" s="26" t="s">
        <v>14</v>
      </c>
      <c r="E283" s="24" t="s">
        <v>529</v>
      </c>
      <c r="F283" s="24"/>
      <c r="G283" s="25">
        <f>SUM(G284)</f>
        <v>39506.3</v>
      </c>
      <c r="H283" s="25">
        <f>SUM(H284)</f>
        <v>39506.3</v>
      </c>
    </row>
    <row r="284" spans="1:8" ht="90">
      <c r="A284" s="22" t="s">
        <v>305</v>
      </c>
      <c r="B284" s="74"/>
      <c r="C284" s="26" t="s">
        <v>32</v>
      </c>
      <c r="D284" s="26" t="s">
        <v>14</v>
      </c>
      <c r="E284" s="24" t="s">
        <v>530</v>
      </c>
      <c r="F284" s="24"/>
      <c r="G284" s="25">
        <f>SUM(G285+G287)</f>
        <v>39506.3</v>
      </c>
      <c r="H284" s="25">
        <f>SUM(H285+H287)</f>
        <v>39506.3</v>
      </c>
    </row>
    <row r="285" spans="1:8" ht="60">
      <c r="A285" s="84" t="s">
        <v>298</v>
      </c>
      <c r="B285" s="74"/>
      <c r="C285" s="26" t="s">
        <v>32</v>
      </c>
      <c r="D285" s="26" t="s">
        <v>14</v>
      </c>
      <c r="E285" s="24" t="s">
        <v>531</v>
      </c>
      <c r="F285" s="24"/>
      <c r="G285" s="25">
        <f>SUM(G286)</f>
        <v>15520.3</v>
      </c>
      <c r="H285" s="25">
        <f>SUM(H286)</f>
        <v>15520.3</v>
      </c>
    </row>
    <row r="286" spans="1:8" ht="30">
      <c r="A286" s="22" t="s">
        <v>299</v>
      </c>
      <c r="B286" s="74"/>
      <c r="C286" s="26" t="s">
        <v>32</v>
      </c>
      <c r="D286" s="26" t="s">
        <v>14</v>
      </c>
      <c r="E286" s="24" t="s">
        <v>531</v>
      </c>
      <c r="F286" s="24">
        <v>400</v>
      </c>
      <c r="G286" s="25">
        <v>15520.3</v>
      </c>
      <c r="H286" s="25">
        <v>15520.3</v>
      </c>
    </row>
    <row r="287" spans="1:8" ht="60">
      <c r="A287" s="22" t="s">
        <v>301</v>
      </c>
      <c r="B287" s="74"/>
      <c r="C287" s="26" t="s">
        <v>32</v>
      </c>
      <c r="D287" s="26" t="s">
        <v>14</v>
      </c>
      <c r="E287" s="120" t="s">
        <v>646</v>
      </c>
      <c r="F287" s="24"/>
      <c r="G287" s="25">
        <f>SUM(G288)</f>
        <v>23986</v>
      </c>
      <c r="H287" s="25">
        <f>SUM(H288)</f>
        <v>23986</v>
      </c>
    </row>
    <row r="288" spans="1:8" ht="30">
      <c r="A288" s="22" t="s">
        <v>299</v>
      </c>
      <c r="B288" s="74"/>
      <c r="C288" s="26" t="s">
        <v>32</v>
      </c>
      <c r="D288" s="26" t="s">
        <v>14</v>
      </c>
      <c r="E288" s="120" t="s">
        <v>646</v>
      </c>
      <c r="F288" s="26" t="s">
        <v>300</v>
      </c>
      <c r="G288" s="25">
        <v>23986</v>
      </c>
      <c r="H288" s="25">
        <v>23986</v>
      </c>
    </row>
    <row r="289" spans="1:8" ht="15">
      <c r="A289" s="22" t="s">
        <v>78</v>
      </c>
      <c r="B289" s="74"/>
      <c r="C289" s="26" t="s">
        <v>32</v>
      </c>
      <c r="D289" s="26" t="s">
        <v>79</v>
      </c>
      <c r="E289" s="24"/>
      <c r="F289" s="24"/>
      <c r="G289" s="25">
        <f>G290</f>
        <v>22060</v>
      </c>
      <c r="H289" s="25">
        <f>H290</f>
        <v>22060</v>
      </c>
    </row>
    <row r="290" spans="1:8" ht="75">
      <c r="A290" s="22" t="s">
        <v>87</v>
      </c>
      <c r="B290" s="74"/>
      <c r="C290" s="26" t="s">
        <v>32</v>
      </c>
      <c r="D290" s="26" t="s">
        <v>79</v>
      </c>
      <c r="E290" s="24" t="s">
        <v>26</v>
      </c>
      <c r="F290" s="24"/>
      <c r="G290" s="25">
        <f>SUM(G291)</f>
        <v>22060</v>
      </c>
      <c r="H290" s="25">
        <f>SUM(H291)</f>
        <v>22060</v>
      </c>
    </row>
    <row r="291" spans="1:8" ht="45">
      <c r="A291" s="22" t="s">
        <v>27</v>
      </c>
      <c r="B291" s="74"/>
      <c r="C291" s="26" t="s">
        <v>32</v>
      </c>
      <c r="D291" s="26" t="s">
        <v>79</v>
      </c>
      <c r="E291" s="24" t="s">
        <v>28</v>
      </c>
      <c r="F291" s="24"/>
      <c r="G291" s="25">
        <f>G292</f>
        <v>22060</v>
      </c>
      <c r="H291" s="25">
        <f>H292</f>
        <v>22060</v>
      </c>
    </row>
    <row r="292" spans="1:8" ht="45">
      <c r="A292" s="22" t="s">
        <v>29</v>
      </c>
      <c r="B292" s="74"/>
      <c r="C292" s="26" t="s">
        <v>32</v>
      </c>
      <c r="D292" s="26" t="s">
        <v>79</v>
      </c>
      <c r="E292" s="24" t="s">
        <v>30</v>
      </c>
      <c r="F292" s="24"/>
      <c r="G292" s="25">
        <f>SUM(G293)</f>
        <v>22060</v>
      </c>
      <c r="H292" s="25">
        <f>SUM(H293)</f>
        <v>22060</v>
      </c>
    </row>
    <row r="293" spans="1:8" ht="45">
      <c r="A293" s="22" t="s">
        <v>73</v>
      </c>
      <c r="B293" s="74"/>
      <c r="C293" s="26"/>
      <c r="D293" s="26"/>
      <c r="E293" s="24" t="s">
        <v>30</v>
      </c>
      <c r="F293" s="24">
        <v>600</v>
      </c>
      <c r="G293" s="25">
        <v>22060</v>
      </c>
      <c r="H293" s="25">
        <v>22060</v>
      </c>
    </row>
    <row r="294" spans="1:8" ht="15" hidden="1">
      <c r="A294" s="31" t="s">
        <v>310</v>
      </c>
      <c r="B294" s="43"/>
      <c r="C294" s="32" t="s">
        <v>190</v>
      </c>
      <c r="D294" s="32" t="s">
        <v>33</v>
      </c>
      <c r="E294" s="32"/>
      <c r="F294" s="32"/>
      <c r="G294" s="33">
        <f>SUM(G295)</f>
        <v>0</v>
      </c>
      <c r="H294" s="33">
        <f>SUM(H295)</f>
        <v>0</v>
      </c>
    </row>
    <row r="295" spans="1:8" ht="15" hidden="1">
      <c r="A295" s="31" t="s">
        <v>202</v>
      </c>
      <c r="B295" s="43"/>
      <c r="C295" s="32" t="s">
        <v>190</v>
      </c>
      <c r="D295" s="32" t="s">
        <v>35</v>
      </c>
      <c r="E295" s="32"/>
      <c r="F295" s="32"/>
      <c r="G295" s="33">
        <f>SUM(G296,G299)</f>
        <v>0</v>
      </c>
      <c r="H295" s="33">
        <f>SUM(H296,H299)</f>
        <v>0</v>
      </c>
    </row>
    <row r="296" spans="1:8" ht="30" hidden="1">
      <c r="A296" s="31" t="s">
        <v>340</v>
      </c>
      <c r="B296" s="43"/>
      <c r="C296" s="32" t="s">
        <v>190</v>
      </c>
      <c r="D296" s="32" t="s">
        <v>35</v>
      </c>
      <c r="E296" s="32" t="s">
        <v>386</v>
      </c>
      <c r="F296" s="32"/>
      <c r="G296" s="33">
        <f>SUM(G297)</f>
        <v>0</v>
      </c>
      <c r="H296" s="33">
        <f>SUM(H297)</f>
        <v>0</v>
      </c>
    </row>
    <row r="297" spans="1:8" ht="30" hidden="1">
      <c r="A297" s="31" t="s">
        <v>346</v>
      </c>
      <c r="B297" s="43"/>
      <c r="C297" s="32" t="s">
        <v>190</v>
      </c>
      <c r="D297" s="32" t="s">
        <v>35</v>
      </c>
      <c r="E297" s="32" t="s">
        <v>409</v>
      </c>
      <c r="F297" s="32"/>
      <c r="G297" s="33">
        <f>SUM(G298)</f>
        <v>0</v>
      </c>
      <c r="H297" s="33">
        <f>SUM(H298)</f>
        <v>0</v>
      </c>
    </row>
    <row r="298" spans="1:8" ht="30" hidden="1">
      <c r="A298" s="31" t="s">
        <v>347</v>
      </c>
      <c r="B298" s="43"/>
      <c r="C298" s="32" t="s">
        <v>190</v>
      </c>
      <c r="D298" s="32" t="s">
        <v>35</v>
      </c>
      <c r="E298" s="32" t="s">
        <v>409</v>
      </c>
      <c r="F298" s="32" t="s">
        <v>300</v>
      </c>
      <c r="G298" s="33"/>
      <c r="H298" s="33"/>
    </row>
    <row r="299" spans="1:8" ht="30" hidden="1">
      <c r="A299" s="67" t="s">
        <v>312</v>
      </c>
      <c r="B299" s="78"/>
      <c r="C299" s="32" t="s">
        <v>190</v>
      </c>
      <c r="D299" s="32" t="s">
        <v>35</v>
      </c>
      <c r="E299" s="76" t="s">
        <v>313</v>
      </c>
      <c r="F299" s="76"/>
      <c r="G299" s="33">
        <f aca="true" t="shared" si="19" ref="G299:H301">SUM(G300)</f>
        <v>0</v>
      </c>
      <c r="H299" s="33">
        <f t="shared" si="19"/>
        <v>0</v>
      </c>
    </row>
    <row r="300" spans="1:8" ht="45" hidden="1">
      <c r="A300" s="67" t="s">
        <v>356</v>
      </c>
      <c r="B300" s="78"/>
      <c r="C300" s="32" t="s">
        <v>190</v>
      </c>
      <c r="D300" s="32" t="s">
        <v>35</v>
      </c>
      <c r="E300" s="76" t="s">
        <v>325</v>
      </c>
      <c r="F300" s="76"/>
      <c r="G300" s="33">
        <f t="shared" si="19"/>
        <v>0</v>
      </c>
      <c r="H300" s="33">
        <f t="shared" si="19"/>
        <v>0</v>
      </c>
    </row>
    <row r="301" spans="1:8" ht="30" hidden="1">
      <c r="A301" s="31" t="s">
        <v>346</v>
      </c>
      <c r="B301" s="43"/>
      <c r="C301" s="32" t="s">
        <v>190</v>
      </c>
      <c r="D301" s="32" t="s">
        <v>35</v>
      </c>
      <c r="E301" s="76" t="s">
        <v>410</v>
      </c>
      <c r="F301" s="76"/>
      <c r="G301" s="33">
        <f t="shared" si="19"/>
        <v>0</v>
      </c>
      <c r="H301" s="33">
        <f t="shared" si="19"/>
        <v>0</v>
      </c>
    </row>
    <row r="302" spans="1:8" ht="30" hidden="1">
      <c r="A302" s="31" t="s">
        <v>347</v>
      </c>
      <c r="B302" s="43"/>
      <c r="C302" s="32" t="s">
        <v>190</v>
      </c>
      <c r="D302" s="32" t="s">
        <v>35</v>
      </c>
      <c r="E302" s="76" t="s">
        <v>410</v>
      </c>
      <c r="F302" s="76">
        <v>400</v>
      </c>
      <c r="G302" s="33"/>
      <c r="H302" s="33"/>
    </row>
    <row r="303" spans="1:8" s="14" customFormat="1" ht="31.5">
      <c r="A303" s="96" t="s">
        <v>224</v>
      </c>
      <c r="B303" s="97" t="s">
        <v>225</v>
      </c>
      <c r="C303" s="97"/>
      <c r="D303" s="97"/>
      <c r="E303" s="97"/>
      <c r="F303" s="97"/>
      <c r="G303" s="99">
        <f>SUM(G304+G329+G334)</f>
        <v>34844.5</v>
      </c>
      <c r="H303" s="99">
        <f>SUM(H304+H329+H334)</f>
        <v>35311.899999999994</v>
      </c>
    </row>
    <row r="304" spans="1:8" ht="15">
      <c r="A304" s="22" t="s">
        <v>94</v>
      </c>
      <c r="B304" s="43"/>
      <c r="C304" s="26" t="s">
        <v>35</v>
      </c>
      <c r="D304" s="26"/>
      <c r="E304" s="26"/>
      <c r="F304" s="24"/>
      <c r="G304" s="60">
        <f>SUM(G305+G311+G315)</f>
        <v>25156.199999999997</v>
      </c>
      <c r="H304" s="60">
        <f>SUM(H305+H311+H315)</f>
        <v>25156.199999999997</v>
      </c>
    </row>
    <row r="305" spans="1:8" ht="45">
      <c r="A305" s="22" t="s">
        <v>110</v>
      </c>
      <c r="B305" s="43"/>
      <c r="C305" s="26" t="s">
        <v>35</v>
      </c>
      <c r="D305" s="26" t="s">
        <v>79</v>
      </c>
      <c r="E305" s="24"/>
      <c r="F305" s="24"/>
      <c r="G305" s="60">
        <f aca="true" t="shared" si="20" ref="G305:H307">SUM(G306)</f>
        <v>19734.1</v>
      </c>
      <c r="H305" s="60">
        <f t="shared" si="20"/>
        <v>19734.1</v>
      </c>
    </row>
    <row r="306" spans="1:8" ht="30">
      <c r="A306" s="23" t="s">
        <v>207</v>
      </c>
      <c r="B306" s="43"/>
      <c r="C306" s="26" t="s">
        <v>35</v>
      </c>
      <c r="D306" s="26" t="s">
        <v>79</v>
      </c>
      <c r="E306" s="24" t="s">
        <v>208</v>
      </c>
      <c r="F306" s="24"/>
      <c r="G306" s="60">
        <f t="shared" si="20"/>
        <v>19734.1</v>
      </c>
      <c r="H306" s="60">
        <f t="shared" si="20"/>
        <v>19734.1</v>
      </c>
    </row>
    <row r="307" spans="1:8" ht="45">
      <c r="A307" s="22" t="s">
        <v>81</v>
      </c>
      <c r="B307" s="43"/>
      <c r="C307" s="26" t="s">
        <v>35</v>
      </c>
      <c r="D307" s="26" t="s">
        <v>79</v>
      </c>
      <c r="E307" s="26" t="s">
        <v>209</v>
      </c>
      <c r="F307" s="26"/>
      <c r="G307" s="60">
        <f t="shared" si="20"/>
        <v>19734.1</v>
      </c>
      <c r="H307" s="60">
        <f t="shared" si="20"/>
        <v>19734.1</v>
      </c>
    </row>
    <row r="308" spans="1:8" ht="15">
      <c r="A308" s="22" t="s">
        <v>83</v>
      </c>
      <c r="B308" s="43"/>
      <c r="C308" s="26" t="s">
        <v>35</v>
      </c>
      <c r="D308" s="26" t="s">
        <v>79</v>
      </c>
      <c r="E308" s="26" t="s">
        <v>210</v>
      </c>
      <c r="F308" s="26"/>
      <c r="G308" s="60">
        <f>SUM(G309:G310)</f>
        <v>19734.1</v>
      </c>
      <c r="H308" s="60">
        <f>SUM(H309:H310)</f>
        <v>19734.1</v>
      </c>
    </row>
    <row r="309" spans="1:8" ht="60">
      <c r="A309" s="31" t="s">
        <v>52</v>
      </c>
      <c r="B309" s="43"/>
      <c r="C309" s="26" t="s">
        <v>35</v>
      </c>
      <c r="D309" s="26" t="s">
        <v>79</v>
      </c>
      <c r="E309" s="26" t="s">
        <v>210</v>
      </c>
      <c r="F309" s="26" t="s">
        <v>97</v>
      </c>
      <c r="G309" s="60">
        <v>19727</v>
      </c>
      <c r="H309" s="60">
        <v>19727</v>
      </c>
    </row>
    <row r="310" spans="1:8" ht="30">
      <c r="A310" s="16" t="s">
        <v>53</v>
      </c>
      <c r="B310" s="43"/>
      <c r="C310" s="26" t="s">
        <v>35</v>
      </c>
      <c r="D310" s="26" t="s">
        <v>79</v>
      </c>
      <c r="E310" s="26" t="s">
        <v>210</v>
      </c>
      <c r="F310" s="26" t="s">
        <v>99</v>
      </c>
      <c r="G310" s="60">
        <v>7.1</v>
      </c>
      <c r="H310" s="60">
        <v>7.1</v>
      </c>
    </row>
    <row r="311" spans="1:8" ht="15" hidden="1">
      <c r="A311" s="22" t="s">
        <v>155</v>
      </c>
      <c r="B311" s="43"/>
      <c r="C311" s="26" t="s">
        <v>35</v>
      </c>
      <c r="D311" s="26" t="s">
        <v>190</v>
      </c>
      <c r="E311" s="26"/>
      <c r="F311" s="24"/>
      <c r="G311" s="60">
        <f aca="true" t="shared" si="21" ref="G311:H313">SUM(G312)</f>
        <v>0</v>
      </c>
      <c r="H311" s="60">
        <f t="shared" si="21"/>
        <v>0</v>
      </c>
    </row>
    <row r="312" spans="1:8" ht="15" hidden="1">
      <c r="A312" s="23" t="s">
        <v>211</v>
      </c>
      <c r="B312" s="43"/>
      <c r="C312" s="26" t="s">
        <v>35</v>
      </c>
      <c r="D312" s="26" t="s">
        <v>190</v>
      </c>
      <c r="E312" s="26" t="s">
        <v>205</v>
      </c>
      <c r="F312" s="24"/>
      <c r="G312" s="60">
        <f t="shared" si="21"/>
        <v>0</v>
      </c>
      <c r="H312" s="60">
        <f t="shared" si="21"/>
        <v>0</v>
      </c>
    </row>
    <row r="313" spans="1:8" ht="15" hidden="1">
      <c r="A313" s="22" t="s">
        <v>156</v>
      </c>
      <c r="B313" s="43"/>
      <c r="C313" s="26" t="s">
        <v>35</v>
      </c>
      <c r="D313" s="26" t="s">
        <v>190</v>
      </c>
      <c r="E313" s="26" t="s">
        <v>212</v>
      </c>
      <c r="F313" s="24"/>
      <c r="G313" s="60">
        <f t="shared" si="21"/>
        <v>0</v>
      </c>
      <c r="H313" s="60">
        <f t="shared" si="21"/>
        <v>0</v>
      </c>
    </row>
    <row r="314" spans="1:8" ht="15" hidden="1">
      <c r="A314" s="22" t="s">
        <v>23</v>
      </c>
      <c r="B314" s="43"/>
      <c r="C314" s="26" t="s">
        <v>35</v>
      </c>
      <c r="D314" s="26" t="s">
        <v>190</v>
      </c>
      <c r="E314" s="26" t="s">
        <v>212</v>
      </c>
      <c r="F314" s="24">
        <v>800</v>
      </c>
      <c r="G314" s="60"/>
      <c r="H314" s="60"/>
    </row>
    <row r="315" spans="1:8" ht="15">
      <c r="A315" s="22" t="s">
        <v>101</v>
      </c>
      <c r="B315" s="43"/>
      <c r="C315" s="26" t="s">
        <v>35</v>
      </c>
      <c r="D315" s="26" t="s">
        <v>102</v>
      </c>
      <c r="E315" s="26"/>
      <c r="F315" s="24"/>
      <c r="G315" s="60">
        <f>SUM(G316)</f>
        <v>5422.1</v>
      </c>
      <c r="H315" s="60">
        <f>SUM(H316)</f>
        <v>5422.1</v>
      </c>
    </row>
    <row r="316" spans="1:8" ht="30">
      <c r="A316" s="23" t="s">
        <v>207</v>
      </c>
      <c r="B316" s="43"/>
      <c r="C316" s="26" t="s">
        <v>35</v>
      </c>
      <c r="D316" s="26" t="s">
        <v>102</v>
      </c>
      <c r="E316" s="24" t="s">
        <v>208</v>
      </c>
      <c r="F316" s="24"/>
      <c r="G316" s="60">
        <f>SUM(G317)</f>
        <v>5422.1</v>
      </c>
      <c r="H316" s="60">
        <f>SUM(H317)</f>
        <v>5422.1</v>
      </c>
    </row>
    <row r="317" spans="1:8" ht="45">
      <c r="A317" s="22" t="s">
        <v>81</v>
      </c>
      <c r="B317" s="43"/>
      <c r="C317" s="26" t="s">
        <v>35</v>
      </c>
      <c r="D317" s="26" t="s">
        <v>79</v>
      </c>
      <c r="E317" s="26" t="s">
        <v>209</v>
      </c>
      <c r="F317" s="24"/>
      <c r="G317" s="60">
        <f>SUM(G318+G321+G323)</f>
        <v>5422.1</v>
      </c>
      <c r="H317" s="60">
        <f>SUM(H318+H321+H323)</f>
        <v>5422.1</v>
      </c>
    </row>
    <row r="318" spans="1:8" ht="15">
      <c r="A318" s="22" t="s">
        <v>103</v>
      </c>
      <c r="B318" s="43"/>
      <c r="C318" s="26" t="s">
        <v>35</v>
      </c>
      <c r="D318" s="26" t="s">
        <v>102</v>
      </c>
      <c r="E318" s="24" t="s">
        <v>213</v>
      </c>
      <c r="F318" s="24"/>
      <c r="G318" s="60">
        <f>SUM(G319:G320)</f>
        <v>213.3</v>
      </c>
      <c r="H318" s="60">
        <f>SUM(H319:H320)</f>
        <v>213.3</v>
      </c>
    </row>
    <row r="319" spans="1:8" ht="30">
      <c r="A319" s="16" t="s">
        <v>53</v>
      </c>
      <c r="B319" s="43"/>
      <c r="C319" s="26" t="s">
        <v>35</v>
      </c>
      <c r="D319" s="26" t="s">
        <v>102</v>
      </c>
      <c r="E319" s="24" t="s">
        <v>213</v>
      </c>
      <c r="F319" s="24">
        <v>200</v>
      </c>
      <c r="G319" s="60">
        <v>211.3</v>
      </c>
      <c r="H319" s="60">
        <v>211.3</v>
      </c>
    </row>
    <row r="320" spans="1:8" ht="15">
      <c r="A320" s="22" t="s">
        <v>23</v>
      </c>
      <c r="B320" s="43"/>
      <c r="C320" s="26" t="s">
        <v>35</v>
      </c>
      <c r="D320" s="26" t="s">
        <v>102</v>
      </c>
      <c r="E320" s="24" t="s">
        <v>213</v>
      </c>
      <c r="F320" s="24">
        <v>800</v>
      </c>
      <c r="G320" s="60">
        <v>2</v>
      </c>
      <c r="H320" s="60">
        <v>2</v>
      </c>
    </row>
    <row r="321" spans="1:8" ht="30">
      <c r="A321" s="22" t="s">
        <v>105</v>
      </c>
      <c r="B321" s="43"/>
      <c r="C321" s="26" t="s">
        <v>35</v>
      </c>
      <c r="D321" s="26" t="s">
        <v>102</v>
      </c>
      <c r="E321" s="24" t="s">
        <v>214</v>
      </c>
      <c r="F321" s="24"/>
      <c r="G321" s="60">
        <f>SUM(G322)</f>
        <v>300.6</v>
      </c>
      <c r="H321" s="60">
        <f>SUM(H322)</f>
        <v>300.6</v>
      </c>
    </row>
    <row r="322" spans="1:8" ht="30">
      <c r="A322" s="16" t="s">
        <v>53</v>
      </c>
      <c r="B322" s="43"/>
      <c r="C322" s="26" t="s">
        <v>35</v>
      </c>
      <c r="D322" s="26" t="s">
        <v>102</v>
      </c>
      <c r="E322" s="24" t="s">
        <v>214</v>
      </c>
      <c r="F322" s="24">
        <v>200</v>
      </c>
      <c r="G322" s="60">
        <v>300.6</v>
      </c>
      <c r="H322" s="60">
        <v>300.6</v>
      </c>
    </row>
    <row r="323" spans="1:8" ht="30">
      <c r="A323" s="22" t="s">
        <v>106</v>
      </c>
      <c r="B323" s="43"/>
      <c r="C323" s="26" t="s">
        <v>35</v>
      </c>
      <c r="D323" s="26" t="s">
        <v>102</v>
      </c>
      <c r="E323" s="24" t="s">
        <v>215</v>
      </c>
      <c r="F323" s="24"/>
      <c r="G323" s="60">
        <f>SUM(G324:G325)</f>
        <v>4908.2</v>
      </c>
      <c r="H323" s="60">
        <f>SUM(H324:H325)</f>
        <v>4908.2</v>
      </c>
    </row>
    <row r="324" spans="1:8" ht="30">
      <c r="A324" s="16" t="s">
        <v>53</v>
      </c>
      <c r="B324" s="43"/>
      <c r="C324" s="26" t="s">
        <v>35</v>
      </c>
      <c r="D324" s="26" t="s">
        <v>102</v>
      </c>
      <c r="E324" s="24" t="s">
        <v>215</v>
      </c>
      <c r="F324" s="24">
        <v>200</v>
      </c>
      <c r="G324" s="60">
        <v>4908.2</v>
      </c>
      <c r="H324" s="60">
        <v>4908.2</v>
      </c>
    </row>
    <row r="325" spans="1:8" ht="15" hidden="1">
      <c r="A325" s="22" t="s">
        <v>23</v>
      </c>
      <c r="B325" s="43"/>
      <c r="C325" s="26" t="s">
        <v>35</v>
      </c>
      <c r="D325" s="26" t="s">
        <v>102</v>
      </c>
      <c r="E325" s="24" t="s">
        <v>215</v>
      </c>
      <c r="F325" s="24">
        <v>800</v>
      </c>
      <c r="G325" s="60"/>
      <c r="H325" s="60"/>
    </row>
    <row r="326" spans="1:8" ht="15" hidden="1">
      <c r="A326" s="23" t="s">
        <v>211</v>
      </c>
      <c r="B326" s="43"/>
      <c r="C326" s="26" t="s">
        <v>35</v>
      </c>
      <c r="D326" s="26" t="s">
        <v>102</v>
      </c>
      <c r="E326" s="26" t="s">
        <v>205</v>
      </c>
      <c r="F326" s="24"/>
      <c r="G326" s="60">
        <f>SUM(G327)</f>
        <v>0</v>
      </c>
      <c r="H326" s="60">
        <f>SUM(H327)</f>
        <v>0</v>
      </c>
    </row>
    <row r="327" spans="1:8" ht="30" hidden="1">
      <c r="A327" s="22" t="s">
        <v>216</v>
      </c>
      <c r="B327" s="43"/>
      <c r="C327" s="26" t="s">
        <v>35</v>
      </c>
      <c r="D327" s="26" t="s">
        <v>102</v>
      </c>
      <c r="E327" s="26" t="s">
        <v>217</v>
      </c>
      <c r="F327" s="24"/>
      <c r="G327" s="60">
        <f>SUM(G328)</f>
        <v>0</v>
      </c>
      <c r="H327" s="60">
        <f>SUM(H328)</f>
        <v>0</v>
      </c>
    </row>
    <row r="328" spans="1:8" ht="15" hidden="1">
      <c r="A328" s="22" t="s">
        <v>23</v>
      </c>
      <c r="B328" s="43"/>
      <c r="C328" s="26" t="s">
        <v>35</v>
      </c>
      <c r="D328" s="26" t="s">
        <v>102</v>
      </c>
      <c r="E328" s="26" t="s">
        <v>217</v>
      </c>
      <c r="F328" s="24">
        <v>800</v>
      </c>
      <c r="G328" s="24"/>
      <c r="H328" s="24"/>
    </row>
    <row r="329" spans="1:8" ht="15">
      <c r="A329" s="22" t="s">
        <v>31</v>
      </c>
      <c r="B329" s="43"/>
      <c r="C329" s="26" t="s">
        <v>32</v>
      </c>
      <c r="D329" s="26"/>
      <c r="E329" s="24"/>
      <c r="F329" s="24"/>
      <c r="G329" s="24">
        <f aca="true" t="shared" si="22" ref="G329:H332">SUM(G330)</f>
        <v>7798.3</v>
      </c>
      <c r="H329" s="24">
        <f t="shared" si="22"/>
        <v>10155.7</v>
      </c>
    </row>
    <row r="330" spans="1:8" ht="15">
      <c r="A330" s="22" t="s">
        <v>78</v>
      </c>
      <c r="B330" s="43"/>
      <c r="C330" s="26" t="s">
        <v>32</v>
      </c>
      <c r="D330" s="26" t="s">
        <v>79</v>
      </c>
      <c r="E330" s="24"/>
      <c r="F330" s="24"/>
      <c r="G330" s="24">
        <f t="shared" si="22"/>
        <v>7798.3</v>
      </c>
      <c r="H330" s="24">
        <f t="shared" si="22"/>
        <v>10155.7</v>
      </c>
    </row>
    <row r="331" spans="1:8" ht="15">
      <c r="A331" s="23" t="s">
        <v>211</v>
      </c>
      <c r="B331" s="43"/>
      <c r="C331" s="26" t="s">
        <v>32</v>
      </c>
      <c r="D331" s="26" t="s">
        <v>79</v>
      </c>
      <c r="E331" s="26" t="s">
        <v>205</v>
      </c>
      <c r="F331" s="24"/>
      <c r="G331" s="24">
        <f t="shared" si="22"/>
        <v>7798.3</v>
      </c>
      <c r="H331" s="24">
        <f t="shared" si="22"/>
        <v>10155.7</v>
      </c>
    </row>
    <row r="332" spans="1:8" ht="60">
      <c r="A332" s="22" t="s">
        <v>640</v>
      </c>
      <c r="B332" s="43"/>
      <c r="C332" s="26" t="s">
        <v>32</v>
      </c>
      <c r="D332" s="26" t="s">
        <v>79</v>
      </c>
      <c r="E332" s="24" t="s">
        <v>218</v>
      </c>
      <c r="F332" s="24"/>
      <c r="G332" s="24">
        <f t="shared" si="22"/>
        <v>7798.3</v>
      </c>
      <c r="H332" s="24">
        <f t="shared" si="22"/>
        <v>10155.7</v>
      </c>
    </row>
    <row r="333" spans="1:8" ht="15">
      <c r="A333" s="22" t="s">
        <v>23</v>
      </c>
      <c r="B333" s="43"/>
      <c r="C333" s="26" t="s">
        <v>32</v>
      </c>
      <c r="D333" s="26" t="s">
        <v>79</v>
      </c>
      <c r="E333" s="24" t="s">
        <v>218</v>
      </c>
      <c r="F333" s="24">
        <v>800</v>
      </c>
      <c r="G333" s="24">
        <v>7798.3</v>
      </c>
      <c r="H333" s="24">
        <v>10155.7</v>
      </c>
    </row>
    <row r="334" spans="1:8" ht="15">
      <c r="A334" s="22" t="s">
        <v>219</v>
      </c>
      <c r="B334" s="43"/>
      <c r="C334" s="26" t="s">
        <v>102</v>
      </c>
      <c r="D334" s="26"/>
      <c r="E334" s="24"/>
      <c r="F334" s="24"/>
      <c r="G334" s="24">
        <f aca="true" t="shared" si="23" ref="G334:H337">SUM(G335)</f>
        <v>1890</v>
      </c>
      <c r="H334" s="24">
        <f t="shared" si="23"/>
        <v>0</v>
      </c>
    </row>
    <row r="335" spans="1:8" ht="30">
      <c r="A335" s="22" t="s">
        <v>220</v>
      </c>
      <c r="B335" s="43"/>
      <c r="C335" s="26" t="s">
        <v>102</v>
      </c>
      <c r="D335" s="26" t="s">
        <v>35</v>
      </c>
      <c r="E335" s="24"/>
      <c r="F335" s="24"/>
      <c r="G335" s="24">
        <f t="shared" si="23"/>
        <v>1890</v>
      </c>
      <c r="H335" s="24">
        <f t="shared" si="23"/>
        <v>0</v>
      </c>
    </row>
    <row r="336" spans="1:8" ht="30">
      <c r="A336" s="23" t="s">
        <v>207</v>
      </c>
      <c r="B336" s="43"/>
      <c r="C336" s="26" t="s">
        <v>102</v>
      </c>
      <c r="D336" s="26" t="s">
        <v>35</v>
      </c>
      <c r="E336" s="24" t="s">
        <v>208</v>
      </c>
      <c r="F336" s="24"/>
      <c r="G336" s="24">
        <f t="shared" si="23"/>
        <v>1890</v>
      </c>
      <c r="H336" s="24">
        <f t="shared" si="23"/>
        <v>0</v>
      </c>
    </row>
    <row r="337" spans="1:8" ht="15">
      <c r="A337" s="22" t="s">
        <v>221</v>
      </c>
      <c r="B337" s="43"/>
      <c r="C337" s="26" t="s">
        <v>102</v>
      </c>
      <c r="D337" s="26" t="s">
        <v>35</v>
      </c>
      <c r="E337" s="24" t="s">
        <v>222</v>
      </c>
      <c r="F337" s="24"/>
      <c r="G337" s="24">
        <f t="shared" si="23"/>
        <v>1890</v>
      </c>
      <c r="H337" s="24">
        <f t="shared" si="23"/>
        <v>0</v>
      </c>
    </row>
    <row r="338" spans="1:8" ht="15">
      <c r="A338" s="22" t="s">
        <v>223</v>
      </c>
      <c r="B338" s="43"/>
      <c r="C338" s="26" t="s">
        <v>102</v>
      </c>
      <c r="D338" s="26" t="s">
        <v>35</v>
      </c>
      <c r="E338" s="24" t="s">
        <v>222</v>
      </c>
      <c r="F338" s="24">
        <v>700</v>
      </c>
      <c r="G338" s="24">
        <v>1890</v>
      </c>
      <c r="H338" s="24"/>
    </row>
    <row r="339" spans="1:8" s="14" customFormat="1" ht="31.5">
      <c r="A339" s="96" t="s">
        <v>11</v>
      </c>
      <c r="B339" s="55" t="s">
        <v>12</v>
      </c>
      <c r="C339" s="101"/>
      <c r="D339" s="101"/>
      <c r="E339" s="101"/>
      <c r="F339" s="101"/>
      <c r="G339" s="103">
        <f>G340+G352</f>
        <v>1021035.4000000001</v>
      </c>
      <c r="H339" s="103">
        <f>H340+H352</f>
        <v>1025508.2000000001</v>
      </c>
    </row>
    <row r="340" spans="1:8" ht="15">
      <c r="A340" s="16" t="s">
        <v>13</v>
      </c>
      <c r="B340" s="26"/>
      <c r="C340" s="26" t="s">
        <v>14</v>
      </c>
      <c r="D340" s="24"/>
      <c r="E340" s="24"/>
      <c r="F340" s="24"/>
      <c r="G340" s="25">
        <f>G341+G347</f>
        <v>0</v>
      </c>
      <c r="H340" s="25">
        <f>H341+H347</f>
        <v>0</v>
      </c>
    </row>
    <row r="341" spans="1:8" ht="15">
      <c r="A341" s="16" t="s">
        <v>15</v>
      </c>
      <c r="B341" s="26"/>
      <c r="C341" s="26" t="s">
        <v>14</v>
      </c>
      <c r="D341" s="26" t="s">
        <v>16</v>
      </c>
      <c r="E341" s="24"/>
      <c r="F341" s="24"/>
      <c r="G341" s="25">
        <f aca="true" t="shared" si="24" ref="G341:H343">G342</f>
        <v>0</v>
      </c>
      <c r="H341" s="25">
        <f t="shared" si="24"/>
        <v>0</v>
      </c>
    </row>
    <row r="342" spans="1:8" ht="30">
      <c r="A342" s="16" t="s">
        <v>85</v>
      </c>
      <c r="B342" s="26"/>
      <c r="C342" s="26" t="s">
        <v>14</v>
      </c>
      <c r="D342" s="26" t="s">
        <v>16</v>
      </c>
      <c r="E342" s="24" t="s">
        <v>17</v>
      </c>
      <c r="F342" s="24"/>
      <c r="G342" s="25">
        <f t="shared" si="24"/>
        <v>0</v>
      </c>
      <c r="H342" s="25">
        <f t="shared" si="24"/>
        <v>0</v>
      </c>
    </row>
    <row r="343" spans="1:8" ht="45">
      <c r="A343" s="16" t="s">
        <v>86</v>
      </c>
      <c r="B343" s="26"/>
      <c r="C343" s="26" t="s">
        <v>14</v>
      </c>
      <c r="D343" s="26" t="s">
        <v>16</v>
      </c>
      <c r="E343" s="24" t="s">
        <v>18</v>
      </c>
      <c r="F343" s="24"/>
      <c r="G343" s="25">
        <f t="shared" si="24"/>
        <v>0</v>
      </c>
      <c r="H343" s="25">
        <f t="shared" si="24"/>
        <v>0</v>
      </c>
    </row>
    <row r="344" spans="1:8" ht="45">
      <c r="A344" s="16" t="s">
        <v>19</v>
      </c>
      <c r="B344" s="26"/>
      <c r="C344" s="26" t="s">
        <v>14</v>
      </c>
      <c r="D344" s="26" t="s">
        <v>16</v>
      </c>
      <c r="E344" s="24" t="s">
        <v>20</v>
      </c>
      <c r="F344" s="24"/>
      <c r="G344" s="25">
        <f>SUM(G345)</f>
        <v>0</v>
      </c>
      <c r="H344" s="25">
        <f>SUM(H345)</f>
        <v>0</v>
      </c>
    </row>
    <row r="345" spans="1:8" ht="15">
      <c r="A345" s="16" t="s">
        <v>21</v>
      </c>
      <c r="B345" s="26"/>
      <c r="C345" s="26" t="s">
        <v>14</v>
      </c>
      <c r="D345" s="26" t="s">
        <v>16</v>
      </c>
      <c r="E345" s="24" t="s">
        <v>22</v>
      </c>
      <c r="F345" s="24"/>
      <c r="G345" s="25">
        <f>G346</f>
        <v>0</v>
      </c>
      <c r="H345" s="25">
        <f>H346</f>
        <v>0</v>
      </c>
    </row>
    <row r="346" spans="1:8" ht="15">
      <c r="A346" s="16" t="s">
        <v>23</v>
      </c>
      <c r="B346" s="26"/>
      <c r="C346" s="26" t="s">
        <v>14</v>
      </c>
      <c r="D346" s="26" t="s">
        <v>16</v>
      </c>
      <c r="E346" s="24" t="s">
        <v>22</v>
      </c>
      <c r="F346" s="24">
        <v>800</v>
      </c>
      <c r="G346" s="25"/>
      <c r="H346" s="25"/>
    </row>
    <row r="347" spans="1:8" ht="15" hidden="1">
      <c r="A347" s="16" t="s">
        <v>24</v>
      </c>
      <c r="B347" s="26"/>
      <c r="C347" s="26" t="s">
        <v>14</v>
      </c>
      <c r="D347" s="26" t="s">
        <v>25</v>
      </c>
      <c r="E347" s="24"/>
      <c r="F347" s="24"/>
      <c r="G347" s="25">
        <f>G348</f>
        <v>0</v>
      </c>
      <c r="H347" s="25">
        <f>H348</f>
        <v>0</v>
      </c>
    </row>
    <row r="348" spans="1:8" ht="75" hidden="1">
      <c r="A348" s="16" t="s">
        <v>87</v>
      </c>
      <c r="B348" s="26"/>
      <c r="C348" s="26" t="s">
        <v>14</v>
      </c>
      <c r="D348" s="26" t="s">
        <v>25</v>
      </c>
      <c r="E348" s="24" t="s">
        <v>26</v>
      </c>
      <c r="F348" s="24"/>
      <c r="G348" s="25">
        <f>G349</f>
        <v>0</v>
      </c>
      <c r="H348" s="25">
        <f>H349</f>
        <v>0</v>
      </c>
    </row>
    <row r="349" spans="1:8" ht="45" hidden="1">
      <c r="A349" s="16" t="s">
        <v>27</v>
      </c>
      <c r="B349" s="26"/>
      <c r="C349" s="26" t="s">
        <v>14</v>
      </c>
      <c r="D349" s="26" t="s">
        <v>25</v>
      </c>
      <c r="E349" s="24" t="s">
        <v>28</v>
      </c>
      <c r="F349" s="24"/>
      <c r="G349" s="25">
        <f>SUM(G350)</f>
        <v>0</v>
      </c>
      <c r="H349" s="25">
        <f>SUM(H350)</f>
        <v>0</v>
      </c>
    </row>
    <row r="350" spans="1:8" ht="45" hidden="1">
      <c r="A350" s="16" t="s">
        <v>29</v>
      </c>
      <c r="B350" s="26"/>
      <c r="C350" s="26" t="s">
        <v>14</v>
      </c>
      <c r="D350" s="26" t="s">
        <v>25</v>
      </c>
      <c r="E350" s="24" t="s">
        <v>30</v>
      </c>
      <c r="F350" s="24"/>
      <c r="G350" s="25">
        <f>G351</f>
        <v>0</v>
      </c>
      <c r="H350" s="25">
        <f>H351</f>
        <v>0</v>
      </c>
    </row>
    <row r="351" spans="1:8" ht="45" hidden="1">
      <c r="A351" s="16" t="s">
        <v>73</v>
      </c>
      <c r="B351" s="26"/>
      <c r="C351" s="26" t="s">
        <v>14</v>
      </c>
      <c r="D351" s="26" t="s">
        <v>25</v>
      </c>
      <c r="E351" s="24" t="s">
        <v>30</v>
      </c>
      <c r="F351" s="24">
        <v>600</v>
      </c>
      <c r="G351" s="25"/>
      <c r="H351" s="25"/>
    </row>
    <row r="352" spans="1:8" ht="15">
      <c r="A352" s="16" t="s">
        <v>31</v>
      </c>
      <c r="B352" s="26"/>
      <c r="C352" s="26" t="s">
        <v>32</v>
      </c>
      <c r="D352" s="26" t="s">
        <v>33</v>
      </c>
      <c r="E352" s="24"/>
      <c r="F352" s="24"/>
      <c r="G352" s="25">
        <f>G353+G360+G375+G478+G454</f>
        <v>1021035.4000000001</v>
      </c>
      <c r="H352" s="25">
        <f>H353+H360+H375+H478+H454</f>
        <v>1025508.2000000001</v>
      </c>
    </row>
    <row r="353" spans="1:8" ht="15">
      <c r="A353" s="16" t="s">
        <v>34</v>
      </c>
      <c r="B353" s="26"/>
      <c r="C353" s="26" t="s">
        <v>32</v>
      </c>
      <c r="D353" s="26" t="s">
        <v>35</v>
      </c>
      <c r="E353" s="24"/>
      <c r="F353" s="24"/>
      <c r="G353" s="25">
        <f aca="true" t="shared" si="25" ref="G353:H355">G354</f>
        <v>7468.3</v>
      </c>
      <c r="H353" s="25">
        <f t="shared" si="25"/>
        <v>7468.3</v>
      </c>
    </row>
    <row r="354" spans="1:8" ht="30">
      <c r="A354" s="16" t="s">
        <v>85</v>
      </c>
      <c r="B354" s="26"/>
      <c r="C354" s="26" t="s">
        <v>32</v>
      </c>
      <c r="D354" s="26" t="s">
        <v>35</v>
      </c>
      <c r="E354" s="24" t="s">
        <v>17</v>
      </c>
      <c r="F354" s="24"/>
      <c r="G354" s="25">
        <f t="shared" si="25"/>
        <v>7468.3</v>
      </c>
      <c r="H354" s="25">
        <f t="shared" si="25"/>
        <v>7468.3</v>
      </c>
    </row>
    <row r="355" spans="1:8" ht="45">
      <c r="A355" s="16" t="s">
        <v>86</v>
      </c>
      <c r="B355" s="26"/>
      <c r="C355" s="26" t="s">
        <v>32</v>
      </c>
      <c r="D355" s="26" t="s">
        <v>35</v>
      </c>
      <c r="E355" s="24" t="s">
        <v>18</v>
      </c>
      <c r="F355" s="24"/>
      <c r="G355" s="25">
        <f t="shared" si="25"/>
        <v>7468.3</v>
      </c>
      <c r="H355" s="25">
        <f t="shared" si="25"/>
        <v>7468.3</v>
      </c>
    </row>
    <row r="356" spans="1:8" ht="15">
      <c r="A356" s="16" t="s">
        <v>36</v>
      </c>
      <c r="B356" s="26"/>
      <c r="C356" s="26" t="s">
        <v>32</v>
      </c>
      <c r="D356" s="26" t="s">
        <v>35</v>
      </c>
      <c r="E356" s="24" t="s">
        <v>37</v>
      </c>
      <c r="F356" s="24"/>
      <c r="G356" s="25">
        <f>SUM(G357)</f>
        <v>7468.3</v>
      </c>
      <c r="H356" s="25">
        <f>SUM(H357)</f>
        <v>7468.3</v>
      </c>
    </row>
    <row r="357" spans="1:8" ht="15">
      <c r="A357" s="16" t="s">
        <v>39</v>
      </c>
      <c r="B357" s="26"/>
      <c r="C357" s="26" t="s">
        <v>32</v>
      </c>
      <c r="D357" s="26" t="s">
        <v>35</v>
      </c>
      <c r="E357" s="24" t="s">
        <v>40</v>
      </c>
      <c r="F357" s="24"/>
      <c r="G357" s="25">
        <f>G358</f>
        <v>7468.3</v>
      </c>
      <c r="H357" s="25">
        <f>H358</f>
        <v>7468.3</v>
      </c>
    </row>
    <row r="358" spans="1:8" ht="30">
      <c r="A358" s="16" t="s">
        <v>41</v>
      </c>
      <c r="B358" s="26"/>
      <c r="C358" s="26" t="s">
        <v>32</v>
      </c>
      <c r="D358" s="26" t="s">
        <v>35</v>
      </c>
      <c r="E358" s="24" t="s">
        <v>42</v>
      </c>
      <c r="F358" s="24"/>
      <c r="G358" s="25">
        <f>G359</f>
        <v>7468.3</v>
      </c>
      <c r="H358" s="25">
        <f>H359</f>
        <v>7468.3</v>
      </c>
    </row>
    <row r="359" spans="1:8" ht="15">
      <c r="A359" s="16" t="s">
        <v>43</v>
      </c>
      <c r="B359" s="26"/>
      <c r="C359" s="26" t="s">
        <v>32</v>
      </c>
      <c r="D359" s="26" t="s">
        <v>35</v>
      </c>
      <c r="E359" s="24" t="s">
        <v>42</v>
      </c>
      <c r="F359" s="24">
        <v>300</v>
      </c>
      <c r="G359" s="25">
        <v>7468.3</v>
      </c>
      <c r="H359" s="25">
        <v>7468.3</v>
      </c>
    </row>
    <row r="360" spans="1:8" ht="15">
      <c r="A360" s="16" t="s">
        <v>44</v>
      </c>
      <c r="B360" s="26"/>
      <c r="C360" s="26" t="s">
        <v>32</v>
      </c>
      <c r="D360" s="26" t="s">
        <v>45</v>
      </c>
      <c r="E360" s="24"/>
      <c r="F360" s="24"/>
      <c r="G360" s="25">
        <f>G368+G361</f>
        <v>55430.6</v>
      </c>
      <c r="H360" s="25">
        <f>H368+H361</f>
        <v>55848.2</v>
      </c>
    </row>
    <row r="361" spans="1:8" ht="45">
      <c r="A361" s="58" t="s">
        <v>539</v>
      </c>
      <c r="B361" s="26"/>
      <c r="C361" s="26" t="s">
        <v>32</v>
      </c>
      <c r="D361" s="26" t="s">
        <v>45</v>
      </c>
      <c r="E361" s="26" t="s">
        <v>525</v>
      </c>
      <c r="F361" s="24"/>
      <c r="G361" s="25">
        <f aca="true" t="shared" si="26" ref="G361:H363">G362</f>
        <v>53230.6</v>
      </c>
      <c r="H361" s="25">
        <f t="shared" si="26"/>
        <v>53648.2</v>
      </c>
    </row>
    <row r="362" spans="1:8" ht="45">
      <c r="A362" s="58" t="s">
        <v>540</v>
      </c>
      <c r="B362" s="26"/>
      <c r="C362" s="26" t="s">
        <v>32</v>
      </c>
      <c r="D362" s="26" t="s">
        <v>45</v>
      </c>
      <c r="E362" s="26" t="s">
        <v>541</v>
      </c>
      <c r="F362" s="24"/>
      <c r="G362" s="25">
        <f t="shared" si="26"/>
        <v>53230.6</v>
      </c>
      <c r="H362" s="25">
        <f t="shared" si="26"/>
        <v>53648.2</v>
      </c>
    </row>
    <row r="363" spans="1:8" ht="90">
      <c r="A363" s="58" t="s">
        <v>305</v>
      </c>
      <c r="B363" s="26"/>
      <c r="C363" s="26" t="s">
        <v>32</v>
      </c>
      <c r="D363" s="26" t="s">
        <v>45</v>
      </c>
      <c r="E363" s="26" t="s">
        <v>542</v>
      </c>
      <c r="F363" s="24"/>
      <c r="G363" s="25">
        <f t="shared" si="26"/>
        <v>53230.6</v>
      </c>
      <c r="H363" s="25">
        <f t="shared" si="26"/>
        <v>53648.2</v>
      </c>
    </row>
    <row r="364" spans="1:8" ht="30">
      <c r="A364" s="16" t="s">
        <v>543</v>
      </c>
      <c r="B364" s="26"/>
      <c r="C364" s="26" t="s">
        <v>32</v>
      </c>
      <c r="D364" s="26" t="s">
        <v>45</v>
      </c>
      <c r="E364" s="26" t="s">
        <v>544</v>
      </c>
      <c r="F364" s="24"/>
      <c r="G364" s="25">
        <f>G365+G366+G367</f>
        <v>53230.6</v>
      </c>
      <c r="H364" s="25">
        <f>H365+H366+H367</f>
        <v>53648.2</v>
      </c>
    </row>
    <row r="365" spans="1:8" ht="60">
      <c r="A365" s="22" t="s">
        <v>52</v>
      </c>
      <c r="B365" s="26"/>
      <c r="C365" s="26" t="s">
        <v>32</v>
      </c>
      <c r="D365" s="26" t="s">
        <v>45</v>
      </c>
      <c r="E365" s="26" t="s">
        <v>544</v>
      </c>
      <c r="F365" s="24">
        <v>100</v>
      </c>
      <c r="G365" s="25">
        <v>44568.5</v>
      </c>
      <c r="H365" s="25">
        <v>44568.5</v>
      </c>
    </row>
    <row r="366" spans="1:8" ht="30">
      <c r="A366" s="22" t="s">
        <v>53</v>
      </c>
      <c r="B366" s="26"/>
      <c r="C366" s="26" t="s">
        <v>32</v>
      </c>
      <c r="D366" s="26" t="s">
        <v>45</v>
      </c>
      <c r="E366" s="26" t="s">
        <v>544</v>
      </c>
      <c r="F366" s="24">
        <v>200</v>
      </c>
      <c r="G366" s="25">
        <v>8608.1</v>
      </c>
      <c r="H366" s="25">
        <v>9025.7</v>
      </c>
    </row>
    <row r="367" spans="1:8" ht="15">
      <c r="A367" s="22" t="s">
        <v>23</v>
      </c>
      <c r="B367" s="26"/>
      <c r="C367" s="26" t="s">
        <v>32</v>
      </c>
      <c r="D367" s="26" t="s">
        <v>45</v>
      </c>
      <c r="E367" s="26" t="s">
        <v>544</v>
      </c>
      <c r="F367" s="24">
        <v>800</v>
      </c>
      <c r="G367" s="25">
        <v>54</v>
      </c>
      <c r="H367" s="25">
        <v>54</v>
      </c>
    </row>
    <row r="368" spans="1:8" ht="30">
      <c r="A368" s="16" t="s">
        <v>85</v>
      </c>
      <c r="B368" s="26"/>
      <c r="C368" s="26" t="s">
        <v>32</v>
      </c>
      <c r="D368" s="26" t="s">
        <v>45</v>
      </c>
      <c r="E368" s="24" t="s">
        <v>17</v>
      </c>
      <c r="F368" s="24"/>
      <c r="G368" s="25">
        <f>G369</f>
        <v>2200</v>
      </c>
      <c r="H368" s="25">
        <f>H369</f>
        <v>2200</v>
      </c>
    </row>
    <row r="369" spans="1:8" ht="45">
      <c r="A369" s="16" t="s">
        <v>86</v>
      </c>
      <c r="B369" s="26"/>
      <c r="C369" s="26" t="s">
        <v>32</v>
      </c>
      <c r="D369" s="26" t="s">
        <v>45</v>
      </c>
      <c r="E369" s="24" t="s">
        <v>18</v>
      </c>
      <c r="F369" s="24"/>
      <c r="G369" s="25">
        <f>G370</f>
        <v>2200</v>
      </c>
      <c r="H369" s="25">
        <f>H370</f>
        <v>2200</v>
      </c>
    </row>
    <row r="370" spans="1:8" ht="30">
      <c r="A370" s="16" t="s">
        <v>46</v>
      </c>
      <c r="B370" s="26"/>
      <c r="C370" s="26" t="s">
        <v>32</v>
      </c>
      <c r="D370" s="26" t="s">
        <v>45</v>
      </c>
      <c r="E370" s="24" t="s">
        <v>47</v>
      </c>
      <c r="F370" s="24"/>
      <c r="G370" s="25">
        <f>SUM(G371)</f>
        <v>2200</v>
      </c>
      <c r="H370" s="25">
        <f>SUM(H371)</f>
        <v>2200</v>
      </c>
    </row>
    <row r="371" spans="1:8" ht="15">
      <c r="A371" s="16" t="s">
        <v>48</v>
      </c>
      <c r="B371" s="26"/>
      <c r="C371" s="26" t="s">
        <v>32</v>
      </c>
      <c r="D371" s="26" t="s">
        <v>45</v>
      </c>
      <c r="E371" s="24" t="s">
        <v>49</v>
      </c>
      <c r="F371" s="24"/>
      <c r="G371" s="25">
        <f>G372</f>
        <v>2200</v>
      </c>
      <c r="H371" s="25">
        <f>H372</f>
        <v>2200</v>
      </c>
    </row>
    <row r="372" spans="1:8" ht="45">
      <c r="A372" s="16" t="s">
        <v>50</v>
      </c>
      <c r="B372" s="26"/>
      <c r="C372" s="26" t="s">
        <v>32</v>
      </c>
      <c r="D372" s="26" t="s">
        <v>45</v>
      </c>
      <c r="E372" s="24" t="s">
        <v>51</v>
      </c>
      <c r="F372" s="24"/>
      <c r="G372" s="25">
        <f>G373+G374</f>
        <v>2200</v>
      </c>
      <c r="H372" s="25">
        <f>H373+H374</f>
        <v>2200</v>
      </c>
    </row>
    <row r="373" spans="1:8" ht="60">
      <c r="A373" s="58" t="s">
        <v>52</v>
      </c>
      <c r="B373" s="26"/>
      <c r="C373" s="26" t="s">
        <v>32</v>
      </c>
      <c r="D373" s="26" t="s">
        <v>45</v>
      </c>
      <c r="E373" s="24" t="s">
        <v>51</v>
      </c>
      <c r="F373" s="24">
        <v>100</v>
      </c>
      <c r="G373" s="25">
        <v>1190</v>
      </c>
      <c r="H373" s="25">
        <v>1190</v>
      </c>
    </row>
    <row r="374" spans="1:8" ht="30">
      <c r="A374" s="58" t="s">
        <v>53</v>
      </c>
      <c r="B374" s="26"/>
      <c r="C374" s="26" t="s">
        <v>32</v>
      </c>
      <c r="D374" s="26" t="s">
        <v>45</v>
      </c>
      <c r="E374" s="24" t="s">
        <v>51</v>
      </c>
      <c r="F374" s="24">
        <v>200</v>
      </c>
      <c r="G374" s="25">
        <v>1010</v>
      </c>
      <c r="H374" s="25">
        <v>1010</v>
      </c>
    </row>
    <row r="375" spans="1:8" ht="15">
      <c r="A375" s="16" t="s">
        <v>54</v>
      </c>
      <c r="B375" s="26"/>
      <c r="C375" s="26" t="s">
        <v>32</v>
      </c>
      <c r="D375" s="26" t="s">
        <v>55</v>
      </c>
      <c r="E375" s="24"/>
      <c r="F375" s="24"/>
      <c r="G375" s="25">
        <f>G429+G450+G376</f>
        <v>729103.6000000001</v>
      </c>
      <c r="H375" s="25">
        <f>H429+H450+H376</f>
        <v>731920.8</v>
      </c>
    </row>
    <row r="376" spans="1:8" ht="45">
      <c r="A376" s="58" t="s">
        <v>539</v>
      </c>
      <c r="B376" s="26"/>
      <c r="C376" s="26" t="s">
        <v>32</v>
      </c>
      <c r="D376" s="26" t="s">
        <v>55</v>
      </c>
      <c r="E376" s="26" t="s">
        <v>525</v>
      </c>
      <c r="F376" s="24"/>
      <c r="G376" s="25">
        <f>G377+G382</f>
        <v>720929.6000000001</v>
      </c>
      <c r="H376" s="25">
        <f>H377+H382</f>
        <v>723746.8</v>
      </c>
    </row>
    <row r="377" spans="1:8" ht="15">
      <c r="A377" s="16" t="s">
        <v>545</v>
      </c>
      <c r="B377" s="26"/>
      <c r="C377" s="26" t="s">
        <v>32</v>
      </c>
      <c r="D377" s="26" t="s">
        <v>55</v>
      </c>
      <c r="E377" s="26" t="s">
        <v>526</v>
      </c>
      <c r="F377" s="24"/>
      <c r="G377" s="25">
        <f>G378</f>
        <v>91906.20000000001</v>
      </c>
      <c r="H377" s="25">
        <f>H378</f>
        <v>91835.40000000001</v>
      </c>
    </row>
    <row r="378" spans="1:8" ht="90">
      <c r="A378" s="16" t="s">
        <v>305</v>
      </c>
      <c r="B378" s="26"/>
      <c r="C378" s="26" t="s">
        <v>32</v>
      </c>
      <c r="D378" s="26" t="s">
        <v>55</v>
      </c>
      <c r="E378" s="26" t="s">
        <v>527</v>
      </c>
      <c r="F378" s="24"/>
      <c r="G378" s="25">
        <f>G379</f>
        <v>91906.20000000001</v>
      </c>
      <c r="H378" s="25">
        <f>H379</f>
        <v>91835.40000000001</v>
      </c>
    </row>
    <row r="379" spans="1:8" ht="120">
      <c r="A379" s="58" t="s">
        <v>546</v>
      </c>
      <c r="B379" s="26"/>
      <c r="C379" s="26" t="s">
        <v>32</v>
      </c>
      <c r="D379" s="26" t="s">
        <v>55</v>
      </c>
      <c r="E379" s="26" t="s">
        <v>547</v>
      </c>
      <c r="F379" s="24"/>
      <c r="G379" s="25">
        <f>G380+G381</f>
        <v>91906.20000000001</v>
      </c>
      <c r="H379" s="25">
        <f>H380+H381</f>
        <v>91835.40000000001</v>
      </c>
    </row>
    <row r="380" spans="1:8" ht="30">
      <c r="A380" s="22" t="s">
        <v>53</v>
      </c>
      <c r="B380" s="26"/>
      <c r="C380" s="26" t="s">
        <v>32</v>
      </c>
      <c r="D380" s="26" t="s">
        <v>55</v>
      </c>
      <c r="E380" s="26" t="s">
        <v>547</v>
      </c>
      <c r="F380" s="24">
        <v>200</v>
      </c>
      <c r="G380" s="25">
        <v>1249.6</v>
      </c>
      <c r="H380" s="25">
        <v>1253.8</v>
      </c>
    </row>
    <row r="381" spans="1:8" ht="15">
      <c r="A381" s="22" t="s">
        <v>43</v>
      </c>
      <c r="B381" s="26"/>
      <c r="C381" s="26" t="s">
        <v>32</v>
      </c>
      <c r="D381" s="26" t="s">
        <v>55</v>
      </c>
      <c r="E381" s="26" t="s">
        <v>547</v>
      </c>
      <c r="F381" s="24">
        <v>300</v>
      </c>
      <c r="G381" s="25">
        <v>90656.6</v>
      </c>
      <c r="H381" s="25">
        <v>90581.6</v>
      </c>
    </row>
    <row r="382" spans="1:8" ht="30">
      <c r="A382" s="16" t="s">
        <v>548</v>
      </c>
      <c r="B382" s="26"/>
      <c r="C382" s="26" t="s">
        <v>32</v>
      </c>
      <c r="D382" s="26" t="s">
        <v>55</v>
      </c>
      <c r="E382" s="26" t="s">
        <v>549</v>
      </c>
      <c r="F382" s="24"/>
      <c r="G382" s="25">
        <f>G383</f>
        <v>629023.4000000001</v>
      </c>
      <c r="H382" s="25">
        <f>H383</f>
        <v>631911.4</v>
      </c>
    </row>
    <row r="383" spans="1:8" ht="90">
      <c r="A383" s="16" t="s">
        <v>305</v>
      </c>
      <c r="B383" s="26"/>
      <c r="C383" s="26" t="s">
        <v>32</v>
      </c>
      <c r="D383" s="26" t="s">
        <v>55</v>
      </c>
      <c r="E383" s="26" t="s">
        <v>550</v>
      </c>
      <c r="F383" s="24"/>
      <c r="G383" s="25">
        <f>G384+G387+G390+G393+G396+G399+G402+G405+G408+G411+G414+G417+G420+G423+G426</f>
        <v>629023.4000000001</v>
      </c>
      <c r="H383" s="25">
        <f>H384+H387+H390+H393+H396+H399+H402+H405+H408+H411+H414+H417+H420+H423+H426</f>
        <v>631911.4</v>
      </c>
    </row>
    <row r="384" spans="1:8" ht="60">
      <c r="A384" s="16" t="s">
        <v>551</v>
      </c>
      <c r="B384" s="26"/>
      <c r="C384" s="26" t="s">
        <v>32</v>
      </c>
      <c r="D384" s="26" t="s">
        <v>55</v>
      </c>
      <c r="E384" s="26" t="s">
        <v>552</v>
      </c>
      <c r="F384" s="24"/>
      <c r="G384" s="25">
        <f>G385+G386</f>
        <v>171422.19999999998</v>
      </c>
      <c r="H384" s="25">
        <f>H385+H386</f>
        <v>171422.19999999998</v>
      </c>
    </row>
    <row r="385" spans="1:8" ht="30">
      <c r="A385" s="22" t="s">
        <v>53</v>
      </c>
      <c r="B385" s="26"/>
      <c r="C385" s="26" t="s">
        <v>32</v>
      </c>
      <c r="D385" s="26" t="s">
        <v>55</v>
      </c>
      <c r="E385" s="26" t="s">
        <v>552</v>
      </c>
      <c r="F385" s="24">
        <v>200</v>
      </c>
      <c r="G385" s="25">
        <v>2555.4</v>
      </c>
      <c r="H385" s="25">
        <v>2555.4</v>
      </c>
    </row>
    <row r="386" spans="1:8" ht="15">
      <c r="A386" s="22" t="s">
        <v>43</v>
      </c>
      <c r="B386" s="26"/>
      <c r="C386" s="26" t="s">
        <v>32</v>
      </c>
      <c r="D386" s="26" t="s">
        <v>55</v>
      </c>
      <c r="E386" s="26" t="s">
        <v>552</v>
      </c>
      <c r="F386" s="24">
        <v>300</v>
      </c>
      <c r="G386" s="25">
        <v>168866.8</v>
      </c>
      <c r="H386" s="25">
        <v>168866.8</v>
      </c>
    </row>
    <row r="387" spans="1:8" ht="45">
      <c r="A387" s="16" t="s">
        <v>553</v>
      </c>
      <c r="B387" s="26"/>
      <c r="C387" s="26" t="s">
        <v>32</v>
      </c>
      <c r="D387" s="26" t="s">
        <v>55</v>
      </c>
      <c r="E387" s="26" t="s">
        <v>554</v>
      </c>
      <c r="F387" s="26"/>
      <c r="G387" s="25">
        <f>G388+G389</f>
        <v>8404.2</v>
      </c>
      <c r="H387" s="25">
        <f>H388+H389</f>
        <v>8404.2</v>
      </c>
    </row>
    <row r="388" spans="1:8" ht="30">
      <c r="A388" s="22" t="s">
        <v>53</v>
      </c>
      <c r="B388" s="26"/>
      <c r="C388" s="26" t="s">
        <v>32</v>
      </c>
      <c r="D388" s="26" t="s">
        <v>55</v>
      </c>
      <c r="E388" s="26" t="s">
        <v>554</v>
      </c>
      <c r="F388" s="26" t="s">
        <v>99</v>
      </c>
      <c r="G388" s="25">
        <v>125.5</v>
      </c>
      <c r="H388" s="25">
        <v>125.5</v>
      </c>
    </row>
    <row r="389" spans="1:8" ht="15">
      <c r="A389" s="22" t="s">
        <v>43</v>
      </c>
      <c r="B389" s="26"/>
      <c r="C389" s="26" t="s">
        <v>32</v>
      </c>
      <c r="D389" s="26" t="s">
        <v>55</v>
      </c>
      <c r="E389" s="26" t="s">
        <v>554</v>
      </c>
      <c r="F389" s="26" t="s">
        <v>107</v>
      </c>
      <c r="G389" s="25">
        <v>8278.7</v>
      </c>
      <c r="H389" s="25">
        <v>8278.7</v>
      </c>
    </row>
    <row r="390" spans="1:8" ht="45">
      <c r="A390" s="16" t="s">
        <v>555</v>
      </c>
      <c r="B390" s="26"/>
      <c r="C390" s="26" t="s">
        <v>32</v>
      </c>
      <c r="D390" s="26" t="s">
        <v>55</v>
      </c>
      <c r="E390" s="26" t="s">
        <v>556</v>
      </c>
      <c r="F390" s="26"/>
      <c r="G390" s="25">
        <f>G391+G392</f>
        <v>105759.9</v>
      </c>
      <c r="H390" s="25">
        <f>H391+H392</f>
        <v>105759.9</v>
      </c>
    </row>
    <row r="391" spans="1:8" ht="30">
      <c r="A391" s="22" t="s">
        <v>53</v>
      </c>
      <c r="B391" s="26"/>
      <c r="C391" s="26" t="s">
        <v>32</v>
      </c>
      <c r="D391" s="26" t="s">
        <v>55</v>
      </c>
      <c r="E391" s="26" t="s">
        <v>556</v>
      </c>
      <c r="F391" s="26" t="s">
        <v>99</v>
      </c>
      <c r="G391" s="25">
        <v>1574.4</v>
      </c>
      <c r="H391" s="25">
        <v>1574.4</v>
      </c>
    </row>
    <row r="392" spans="1:8" ht="15">
      <c r="A392" s="22" t="s">
        <v>43</v>
      </c>
      <c r="B392" s="26"/>
      <c r="C392" s="26" t="s">
        <v>32</v>
      </c>
      <c r="D392" s="26" t="s">
        <v>55</v>
      </c>
      <c r="E392" s="26" t="s">
        <v>556</v>
      </c>
      <c r="F392" s="26" t="s">
        <v>107</v>
      </c>
      <c r="G392" s="25">
        <v>104185.5</v>
      </c>
      <c r="H392" s="25">
        <v>104185.5</v>
      </c>
    </row>
    <row r="393" spans="1:8" ht="60">
      <c r="A393" s="16" t="s">
        <v>557</v>
      </c>
      <c r="B393" s="26"/>
      <c r="C393" s="26" t="s">
        <v>32</v>
      </c>
      <c r="D393" s="26" t="s">
        <v>55</v>
      </c>
      <c r="E393" s="26" t="s">
        <v>558</v>
      </c>
      <c r="F393" s="26"/>
      <c r="G393" s="25">
        <f>G394+G395</f>
        <v>742.9</v>
      </c>
      <c r="H393" s="25">
        <f>H394+H395</f>
        <v>773.3</v>
      </c>
    </row>
    <row r="394" spans="1:8" ht="30">
      <c r="A394" s="22" t="s">
        <v>53</v>
      </c>
      <c r="B394" s="26"/>
      <c r="C394" s="26" t="s">
        <v>32</v>
      </c>
      <c r="D394" s="26" t="s">
        <v>55</v>
      </c>
      <c r="E394" s="26" t="s">
        <v>558</v>
      </c>
      <c r="F394" s="26" t="s">
        <v>99</v>
      </c>
      <c r="G394" s="25">
        <v>11.5</v>
      </c>
      <c r="H394" s="25">
        <v>12</v>
      </c>
    </row>
    <row r="395" spans="1:8" ht="15">
      <c r="A395" s="22" t="s">
        <v>43</v>
      </c>
      <c r="B395" s="26"/>
      <c r="C395" s="26" t="s">
        <v>32</v>
      </c>
      <c r="D395" s="26" t="s">
        <v>55</v>
      </c>
      <c r="E395" s="26" t="s">
        <v>558</v>
      </c>
      <c r="F395" s="26" t="s">
        <v>107</v>
      </c>
      <c r="G395" s="25">
        <v>731.4</v>
      </c>
      <c r="H395" s="25">
        <v>761.3</v>
      </c>
    </row>
    <row r="396" spans="1:8" ht="60">
      <c r="A396" s="16" t="s">
        <v>559</v>
      </c>
      <c r="B396" s="26"/>
      <c r="C396" s="26" t="s">
        <v>32</v>
      </c>
      <c r="D396" s="26" t="s">
        <v>55</v>
      </c>
      <c r="E396" s="26" t="s">
        <v>560</v>
      </c>
      <c r="F396" s="26"/>
      <c r="G396" s="25">
        <f>G397+G398</f>
        <v>90</v>
      </c>
      <c r="H396" s="25">
        <f>H397+H398</f>
        <v>90</v>
      </c>
    </row>
    <row r="397" spans="1:8" ht="30">
      <c r="A397" s="22" t="s">
        <v>53</v>
      </c>
      <c r="B397" s="26"/>
      <c r="C397" s="26" t="s">
        <v>32</v>
      </c>
      <c r="D397" s="26" t="s">
        <v>55</v>
      </c>
      <c r="E397" s="26" t="s">
        <v>560</v>
      </c>
      <c r="F397" s="26" t="s">
        <v>99</v>
      </c>
      <c r="G397" s="25">
        <v>1.5</v>
      </c>
      <c r="H397" s="25">
        <v>1.5</v>
      </c>
    </row>
    <row r="398" spans="1:8" ht="15">
      <c r="A398" s="22" t="s">
        <v>43</v>
      </c>
      <c r="B398" s="26"/>
      <c r="C398" s="26" t="s">
        <v>32</v>
      </c>
      <c r="D398" s="26" t="s">
        <v>55</v>
      </c>
      <c r="E398" s="26" t="s">
        <v>560</v>
      </c>
      <c r="F398" s="26" t="s">
        <v>107</v>
      </c>
      <c r="G398" s="25">
        <v>88.5</v>
      </c>
      <c r="H398" s="25">
        <v>88.5</v>
      </c>
    </row>
    <row r="399" spans="1:8" ht="75">
      <c r="A399" s="16" t="s">
        <v>561</v>
      </c>
      <c r="B399" s="26"/>
      <c r="C399" s="26" t="s">
        <v>32</v>
      </c>
      <c r="D399" s="26" t="s">
        <v>55</v>
      </c>
      <c r="E399" s="26" t="s">
        <v>562</v>
      </c>
      <c r="F399" s="26"/>
      <c r="G399" s="25">
        <f>G400+G401</f>
        <v>23218.4</v>
      </c>
      <c r="H399" s="25">
        <f>H400+H401</f>
        <v>23218.4</v>
      </c>
    </row>
    <row r="400" spans="1:8" ht="30">
      <c r="A400" s="22" t="s">
        <v>53</v>
      </c>
      <c r="B400" s="26"/>
      <c r="C400" s="26" t="s">
        <v>32</v>
      </c>
      <c r="D400" s="26" t="s">
        <v>55</v>
      </c>
      <c r="E400" s="26" t="s">
        <v>562</v>
      </c>
      <c r="F400" s="26" t="s">
        <v>99</v>
      </c>
      <c r="G400" s="25">
        <v>572.4</v>
      </c>
      <c r="H400" s="25">
        <v>572.4</v>
      </c>
    </row>
    <row r="401" spans="1:8" ht="15">
      <c r="A401" s="22" t="s">
        <v>43</v>
      </c>
      <c r="B401" s="26"/>
      <c r="C401" s="26" t="s">
        <v>32</v>
      </c>
      <c r="D401" s="26" t="s">
        <v>55</v>
      </c>
      <c r="E401" s="26" t="s">
        <v>562</v>
      </c>
      <c r="F401" s="26" t="s">
        <v>107</v>
      </c>
      <c r="G401" s="25">
        <v>22646</v>
      </c>
      <c r="H401" s="25">
        <v>22646</v>
      </c>
    </row>
    <row r="402" spans="1:8" ht="30">
      <c r="A402" s="16" t="s">
        <v>563</v>
      </c>
      <c r="B402" s="26"/>
      <c r="C402" s="26" t="s">
        <v>32</v>
      </c>
      <c r="D402" s="26" t="s">
        <v>55</v>
      </c>
      <c r="E402" s="26" t="s">
        <v>564</v>
      </c>
      <c r="F402" s="26"/>
      <c r="G402" s="25">
        <f>G403+G404</f>
        <v>166487</v>
      </c>
      <c r="H402" s="25">
        <f>H403+H404</f>
        <v>169051.4</v>
      </c>
    </row>
    <row r="403" spans="1:8" ht="30">
      <c r="A403" s="22" t="s">
        <v>53</v>
      </c>
      <c r="B403" s="26"/>
      <c r="C403" s="26" t="s">
        <v>32</v>
      </c>
      <c r="D403" s="26" t="s">
        <v>55</v>
      </c>
      <c r="E403" s="26" t="s">
        <v>564</v>
      </c>
      <c r="F403" s="26" t="s">
        <v>99</v>
      </c>
      <c r="G403" s="25">
        <v>2469.4</v>
      </c>
      <c r="H403" s="25">
        <v>2507.4</v>
      </c>
    </row>
    <row r="404" spans="1:8" ht="15">
      <c r="A404" s="22" t="s">
        <v>43</v>
      </c>
      <c r="B404" s="26"/>
      <c r="C404" s="26" t="s">
        <v>32</v>
      </c>
      <c r="D404" s="26" t="s">
        <v>55</v>
      </c>
      <c r="E404" s="26" t="s">
        <v>564</v>
      </c>
      <c r="F404" s="26" t="s">
        <v>107</v>
      </c>
      <c r="G404" s="25">
        <v>164017.6</v>
      </c>
      <c r="H404" s="25">
        <v>166544</v>
      </c>
    </row>
    <row r="405" spans="1:8" ht="45">
      <c r="A405" s="16" t="s">
        <v>565</v>
      </c>
      <c r="B405" s="26"/>
      <c r="C405" s="26" t="s">
        <v>32</v>
      </c>
      <c r="D405" s="26" t="s">
        <v>55</v>
      </c>
      <c r="E405" s="26" t="s">
        <v>566</v>
      </c>
      <c r="F405" s="26"/>
      <c r="G405" s="25">
        <f>G406+G407</f>
        <v>1971.5</v>
      </c>
      <c r="H405" s="25">
        <f>H406+H407</f>
        <v>1971.5</v>
      </c>
    </row>
    <row r="406" spans="1:8" ht="30">
      <c r="A406" s="22" t="s">
        <v>53</v>
      </c>
      <c r="B406" s="26"/>
      <c r="C406" s="26" t="s">
        <v>32</v>
      </c>
      <c r="D406" s="26" t="s">
        <v>55</v>
      </c>
      <c r="E406" s="26" t="s">
        <v>566</v>
      </c>
      <c r="F406" s="26" t="s">
        <v>99</v>
      </c>
      <c r="G406" s="25">
        <v>29</v>
      </c>
      <c r="H406" s="25">
        <v>29</v>
      </c>
    </row>
    <row r="407" spans="1:8" ht="15">
      <c r="A407" s="22" t="s">
        <v>43</v>
      </c>
      <c r="B407" s="26"/>
      <c r="C407" s="26" t="s">
        <v>32</v>
      </c>
      <c r="D407" s="26" t="s">
        <v>55</v>
      </c>
      <c r="E407" s="26" t="s">
        <v>566</v>
      </c>
      <c r="F407" s="26" t="s">
        <v>107</v>
      </c>
      <c r="G407" s="25">
        <v>1942.5</v>
      </c>
      <c r="H407" s="25">
        <v>1942.5</v>
      </c>
    </row>
    <row r="408" spans="1:8" ht="45">
      <c r="A408" s="16" t="s">
        <v>567</v>
      </c>
      <c r="B408" s="26"/>
      <c r="C408" s="26" t="s">
        <v>32</v>
      </c>
      <c r="D408" s="26" t="s">
        <v>55</v>
      </c>
      <c r="E408" s="26" t="s">
        <v>568</v>
      </c>
      <c r="F408" s="26"/>
      <c r="G408" s="25">
        <f>G409+G410</f>
        <v>12809.8</v>
      </c>
      <c r="H408" s="25">
        <f>H409+H410</f>
        <v>12809.8</v>
      </c>
    </row>
    <row r="409" spans="1:8" ht="30">
      <c r="A409" s="22" t="s">
        <v>53</v>
      </c>
      <c r="B409" s="26"/>
      <c r="C409" s="26" t="s">
        <v>32</v>
      </c>
      <c r="D409" s="26" t="s">
        <v>55</v>
      </c>
      <c r="E409" s="26" t="s">
        <v>568</v>
      </c>
      <c r="F409" s="26" t="s">
        <v>99</v>
      </c>
      <c r="G409" s="25">
        <v>189.3</v>
      </c>
      <c r="H409" s="25">
        <v>189.3</v>
      </c>
    </row>
    <row r="410" spans="1:8" ht="15">
      <c r="A410" s="22" t="s">
        <v>43</v>
      </c>
      <c r="B410" s="26"/>
      <c r="C410" s="26" t="s">
        <v>32</v>
      </c>
      <c r="D410" s="26" t="s">
        <v>55</v>
      </c>
      <c r="E410" s="26" t="s">
        <v>568</v>
      </c>
      <c r="F410" s="26" t="s">
        <v>107</v>
      </c>
      <c r="G410" s="25">
        <v>12620.5</v>
      </c>
      <c r="H410" s="25">
        <v>12620.5</v>
      </c>
    </row>
    <row r="411" spans="1:8" ht="30">
      <c r="A411" s="16" t="s">
        <v>569</v>
      </c>
      <c r="B411" s="26"/>
      <c r="C411" s="26" t="s">
        <v>32</v>
      </c>
      <c r="D411" s="26" t="s">
        <v>55</v>
      </c>
      <c r="E411" s="26" t="s">
        <v>570</v>
      </c>
      <c r="F411" s="26"/>
      <c r="G411" s="25">
        <f>G412+G413</f>
        <v>127614.4</v>
      </c>
      <c r="H411" s="25">
        <f>H412+H413</f>
        <v>127588.8</v>
      </c>
    </row>
    <row r="412" spans="1:8" ht="30">
      <c r="A412" s="22" t="s">
        <v>53</v>
      </c>
      <c r="B412" s="26"/>
      <c r="C412" s="26" t="s">
        <v>32</v>
      </c>
      <c r="D412" s="26" t="s">
        <v>55</v>
      </c>
      <c r="E412" s="26" t="s">
        <v>570</v>
      </c>
      <c r="F412" s="26" t="s">
        <v>99</v>
      </c>
      <c r="G412" s="25">
        <v>1885.9</v>
      </c>
      <c r="H412" s="25">
        <v>1885.5</v>
      </c>
    </row>
    <row r="413" spans="1:8" ht="15">
      <c r="A413" s="22" t="s">
        <v>43</v>
      </c>
      <c r="B413" s="26"/>
      <c r="C413" s="26" t="s">
        <v>32</v>
      </c>
      <c r="D413" s="26" t="s">
        <v>55</v>
      </c>
      <c r="E413" s="26" t="s">
        <v>570</v>
      </c>
      <c r="F413" s="26" t="s">
        <v>107</v>
      </c>
      <c r="G413" s="25">
        <v>125728.5</v>
      </c>
      <c r="H413" s="25">
        <v>125703.3</v>
      </c>
    </row>
    <row r="414" spans="1:8" ht="105">
      <c r="A414" s="16" t="s">
        <v>571</v>
      </c>
      <c r="B414" s="26"/>
      <c r="C414" s="26" t="s">
        <v>32</v>
      </c>
      <c r="D414" s="26" t="s">
        <v>55</v>
      </c>
      <c r="E414" s="26" t="s">
        <v>572</v>
      </c>
      <c r="F414" s="26"/>
      <c r="G414" s="25">
        <f>G415+G416</f>
        <v>7.3</v>
      </c>
      <c r="H414" s="25">
        <f>H415+H416</f>
        <v>8.7</v>
      </c>
    </row>
    <row r="415" spans="1:8" ht="30">
      <c r="A415" s="22" t="s">
        <v>53</v>
      </c>
      <c r="B415" s="26"/>
      <c r="C415" s="26" t="s">
        <v>32</v>
      </c>
      <c r="D415" s="26" t="s">
        <v>55</v>
      </c>
      <c r="E415" s="26" t="s">
        <v>572</v>
      </c>
      <c r="F415" s="26" t="s">
        <v>99</v>
      </c>
      <c r="G415" s="25">
        <v>0.1</v>
      </c>
      <c r="H415" s="25">
        <v>0.1</v>
      </c>
    </row>
    <row r="416" spans="1:8" ht="15">
      <c r="A416" s="22" t="s">
        <v>43</v>
      </c>
      <c r="B416" s="26"/>
      <c r="C416" s="26" t="s">
        <v>32</v>
      </c>
      <c r="D416" s="26" t="s">
        <v>55</v>
      </c>
      <c r="E416" s="26" t="s">
        <v>572</v>
      </c>
      <c r="F416" s="26" t="s">
        <v>107</v>
      </c>
      <c r="G416" s="25">
        <v>7.2</v>
      </c>
      <c r="H416" s="25">
        <v>8.6</v>
      </c>
    </row>
    <row r="417" spans="1:8" ht="45">
      <c r="A417" s="16" t="s">
        <v>573</v>
      </c>
      <c r="B417" s="26"/>
      <c r="C417" s="26" t="s">
        <v>32</v>
      </c>
      <c r="D417" s="26" t="s">
        <v>55</v>
      </c>
      <c r="E417" s="26" t="s">
        <v>574</v>
      </c>
      <c r="F417" s="26"/>
      <c r="G417" s="25">
        <f>G418+G419</f>
        <v>8390.400000000001</v>
      </c>
      <c r="H417" s="25">
        <f>H418+H419</f>
        <v>8707.8</v>
      </c>
    </row>
    <row r="418" spans="1:8" ht="30">
      <c r="A418" s="22" t="s">
        <v>53</v>
      </c>
      <c r="B418" s="26"/>
      <c r="C418" s="26" t="s">
        <v>32</v>
      </c>
      <c r="D418" s="26" t="s">
        <v>55</v>
      </c>
      <c r="E418" s="26" t="s">
        <v>574</v>
      </c>
      <c r="F418" s="26" t="s">
        <v>99</v>
      </c>
      <c r="G418" s="25">
        <v>33.7</v>
      </c>
      <c r="H418" s="25">
        <v>37.4</v>
      </c>
    </row>
    <row r="419" spans="1:8" ht="15">
      <c r="A419" s="22" t="s">
        <v>43</v>
      </c>
      <c r="B419" s="26"/>
      <c r="C419" s="26" t="s">
        <v>32</v>
      </c>
      <c r="D419" s="26" t="s">
        <v>55</v>
      </c>
      <c r="E419" s="26" t="s">
        <v>574</v>
      </c>
      <c r="F419" s="26" t="s">
        <v>107</v>
      </c>
      <c r="G419" s="25">
        <v>8356.7</v>
      </c>
      <c r="H419" s="25">
        <v>8670.4</v>
      </c>
    </row>
    <row r="420" spans="1:8" ht="60">
      <c r="A420" s="16" t="s">
        <v>575</v>
      </c>
      <c r="B420" s="26"/>
      <c r="C420" s="26" t="s">
        <v>32</v>
      </c>
      <c r="D420" s="26" t="s">
        <v>55</v>
      </c>
      <c r="E420" s="26" t="s">
        <v>576</v>
      </c>
      <c r="F420" s="26"/>
      <c r="G420" s="25">
        <f>G421+G422</f>
        <v>1635.2</v>
      </c>
      <c r="H420" s="25">
        <f>H421+H422</f>
        <v>1635.2</v>
      </c>
    </row>
    <row r="421" spans="1:8" ht="30">
      <c r="A421" s="22" t="s">
        <v>53</v>
      </c>
      <c r="B421" s="26"/>
      <c r="C421" s="26" t="s">
        <v>32</v>
      </c>
      <c r="D421" s="26" t="s">
        <v>55</v>
      </c>
      <c r="E421" s="26" t="s">
        <v>576</v>
      </c>
      <c r="F421" s="26" t="s">
        <v>99</v>
      </c>
      <c r="G421" s="25">
        <v>28.4</v>
      </c>
      <c r="H421" s="25">
        <v>28.4</v>
      </c>
    </row>
    <row r="422" spans="1:8" ht="15">
      <c r="A422" s="22" t="s">
        <v>43</v>
      </c>
      <c r="B422" s="26"/>
      <c r="C422" s="26" t="s">
        <v>32</v>
      </c>
      <c r="D422" s="26" t="s">
        <v>55</v>
      </c>
      <c r="E422" s="26" t="s">
        <v>576</v>
      </c>
      <c r="F422" s="26" t="s">
        <v>107</v>
      </c>
      <c r="G422" s="25">
        <v>1606.8</v>
      </c>
      <c r="H422" s="25">
        <v>1606.8</v>
      </c>
    </row>
    <row r="423" spans="1:8" ht="30">
      <c r="A423" s="16" t="s">
        <v>577</v>
      </c>
      <c r="B423" s="26"/>
      <c r="C423" s="26" t="s">
        <v>32</v>
      </c>
      <c r="D423" s="26" t="s">
        <v>55</v>
      </c>
      <c r="E423" s="26" t="s">
        <v>578</v>
      </c>
      <c r="F423" s="26"/>
      <c r="G423" s="25">
        <f>G424+G425</f>
        <v>69.3</v>
      </c>
      <c r="H423" s="25">
        <f>H424+H425</f>
        <v>69.3</v>
      </c>
    </row>
    <row r="424" spans="1:8" ht="30">
      <c r="A424" s="22" t="s">
        <v>53</v>
      </c>
      <c r="B424" s="26"/>
      <c r="C424" s="26" t="s">
        <v>32</v>
      </c>
      <c r="D424" s="26" t="s">
        <v>55</v>
      </c>
      <c r="E424" s="26" t="s">
        <v>578</v>
      </c>
      <c r="F424" s="26" t="s">
        <v>99</v>
      </c>
      <c r="G424" s="25">
        <v>1</v>
      </c>
      <c r="H424" s="25">
        <v>1</v>
      </c>
    </row>
    <row r="425" spans="1:8" ht="15">
      <c r="A425" s="22" t="s">
        <v>43</v>
      </c>
      <c r="B425" s="26"/>
      <c r="C425" s="26" t="s">
        <v>32</v>
      </c>
      <c r="D425" s="26" t="s">
        <v>55</v>
      </c>
      <c r="E425" s="26" t="s">
        <v>578</v>
      </c>
      <c r="F425" s="26" t="s">
        <v>107</v>
      </c>
      <c r="G425" s="25">
        <v>68.3</v>
      </c>
      <c r="H425" s="25">
        <v>68.3</v>
      </c>
    </row>
    <row r="426" spans="1:8" ht="60">
      <c r="A426" s="16" t="s">
        <v>579</v>
      </c>
      <c r="B426" s="26"/>
      <c r="C426" s="26" t="s">
        <v>32</v>
      </c>
      <c r="D426" s="26" t="s">
        <v>55</v>
      </c>
      <c r="E426" s="26" t="s">
        <v>580</v>
      </c>
      <c r="F426" s="26"/>
      <c r="G426" s="25">
        <f>G427+G428</f>
        <v>400.9</v>
      </c>
      <c r="H426" s="25">
        <f>H427+H428</f>
        <v>400.9</v>
      </c>
    </row>
    <row r="427" spans="1:8" ht="30">
      <c r="A427" s="22" t="s">
        <v>53</v>
      </c>
      <c r="B427" s="26"/>
      <c r="C427" s="26" t="s">
        <v>32</v>
      </c>
      <c r="D427" s="26" t="s">
        <v>55</v>
      </c>
      <c r="E427" s="26" t="s">
        <v>580</v>
      </c>
      <c r="F427" s="26" t="s">
        <v>99</v>
      </c>
      <c r="G427" s="25">
        <v>5.2</v>
      </c>
      <c r="H427" s="25">
        <v>5.2</v>
      </c>
    </row>
    <row r="428" spans="1:8" ht="15">
      <c r="A428" s="22" t="s">
        <v>43</v>
      </c>
      <c r="B428" s="26"/>
      <c r="C428" s="26" t="s">
        <v>32</v>
      </c>
      <c r="D428" s="26" t="s">
        <v>55</v>
      </c>
      <c r="E428" s="26" t="s">
        <v>580</v>
      </c>
      <c r="F428" s="26" t="s">
        <v>107</v>
      </c>
      <c r="G428" s="25">
        <v>395.7</v>
      </c>
      <c r="H428" s="25">
        <v>395.7</v>
      </c>
    </row>
    <row r="429" spans="1:8" ht="30">
      <c r="A429" s="16" t="s">
        <v>85</v>
      </c>
      <c r="B429" s="26"/>
      <c r="C429" s="26" t="s">
        <v>32</v>
      </c>
      <c r="D429" s="26" t="s">
        <v>55</v>
      </c>
      <c r="E429" s="24" t="s">
        <v>17</v>
      </c>
      <c r="F429" s="24"/>
      <c r="G429" s="25">
        <f>G430+G441+G446</f>
        <v>4574</v>
      </c>
      <c r="H429" s="25">
        <f>H430+H441+H446</f>
        <v>4574</v>
      </c>
    </row>
    <row r="430" spans="1:8" ht="45">
      <c r="A430" s="16" t="s">
        <v>86</v>
      </c>
      <c r="B430" s="26"/>
      <c r="C430" s="26" t="s">
        <v>32</v>
      </c>
      <c r="D430" s="26" t="s">
        <v>55</v>
      </c>
      <c r="E430" s="24" t="s">
        <v>18</v>
      </c>
      <c r="F430" s="24"/>
      <c r="G430" s="25">
        <f>G431</f>
        <v>3823.5000000000005</v>
      </c>
      <c r="H430" s="25">
        <f>H431</f>
        <v>3823.5000000000005</v>
      </c>
    </row>
    <row r="431" spans="1:8" ht="15">
      <c r="A431" s="16" t="s">
        <v>36</v>
      </c>
      <c r="B431" s="26"/>
      <c r="C431" s="26" t="s">
        <v>32</v>
      </c>
      <c r="D431" s="26" t="s">
        <v>55</v>
      </c>
      <c r="E431" s="24" t="s">
        <v>37</v>
      </c>
      <c r="F431" s="24"/>
      <c r="G431" s="25">
        <f>SUM(G432+G437)</f>
        <v>3823.5000000000005</v>
      </c>
      <c r="H431" s="25">
        <f>SUM(H432+H437)</f>
        <v>3823.5000000000005</v>
      </c>
    </row>
    <row r="432" spans="1:8" ht="15">
      <c r="A432" s="16" t="s">
        <v>56</v>
      </c>
      <c r="B432" s="26"/>
      <c r="C432" s="26" t="s">
        <v>32</v>
      </c>
      <c r="D432" s="26" t="s">
        <v>55</v>
      </c>
      <c r="E432" s="24" t="s">
        <v>57</v>
      </c>
      <c r="F432" s="24"/>
      <c r="G432" s="25">
        <f>G433+G435</f>
        <v>2602.1000000000004</v>
      </c>
      <c r="H432" s="25">
        <f>H433+H435</f>
        <v>2602.1000000000004</v>
      </c>
    </row>
    <row r="433" spans="1:8" ht="15">
      <c r="A433" s="16" t="s">
        <v>58</v>
      </c>
      <c r="B433" s="26"/>
      <c r="C433" s="26" t="s">
        <v>32</v>
      </c>
      <c r="D433" s="26" t="s">
        <v>55</v>
      </c>
      <c r="E433" s="24" t="s">
        <v>59</v>
      </c>
      <c r="F433" s="24"/>
      <c r="G433" s="25">
        <f>G434</f>
        <v>1218.7</v>
      </c>
      <c r="H433" s="25">
        <f>H434</f>
        <v>1218.7</v>
      </c>
    </row>
    <row r="434" spans="1:8" ht="15">
      <c r="A434" s="16" t="s">
        <v>43</v>
      </c>
      <c r="B434" s="26"/>
      <c r="C434" s="26" t="s">
        <v>32</v>
      </c>
      <c r="D434" s="26" t="s">
        <v>55</v>
      </c>
      <c r="E434" s="24" t="s">
        <v>59</v>
      </c>
      <c r="F434" s="24">
        <v>300</v>
      </c>
      <c r="G434" s="25">
        <v>1218.7</v>
      </c>
      <c r="H434" s="25">
        <v>1218.7</v>
      </c>
    </row>
    <row r="435" spans="1:8" ht="30">
      <c r="A435" s="16" t="s">
        <v>60</v>
      </c>
      <c r="B435" s="26"/>
      <c r="C435" s="26" t="s">
        <v>32</v>
      </c>
      <c r="D435" s="26" t="s">
        <v>55</v>
      </c>
      <c r="E435" s="24" t="s">
        <v>61</v>
      </c>
      <c r="F435" s="24"/>
      <c r="G435" s="25">
        <f>G436</f>
        <v>1383.4</v>
      </c>
      <c r="H435" s="25">
        <f>H436</f>
        <v>1383.4</v>
      </c>
    </row>
    <row r="436" spans="1:8" ht="15">
      <c r="A436" s="16" t="s">
        <v>43</v>
      </c>
      <c r="B436" s="26"/>
      <c r="C436" s="26" t="s">
        <v>32</v>
      </c>
      <c r="D436" s="26" t="s">
        <v>55</v>
      </c>
      <c r="E436" s="24" t="s">
        <v>61</v>
      </c>
      <c r="F436" s="24">
        <v>300</v>
      </c>
      <c r="G436" s="25">
        <v>1383.4</v>
      </c>
      <c r="H436" s="25">
        <v>1383.4</v>
      </c>
    </row>
    <row r="437" spans="1:8" ht="30">
      <c r="A437" s="16" t="s">
        <v>62</v>
      </c>
      <c r="B437" s="26"/>
      <c r="C437" s="26" t="s">
        <v>32</v>
      </c>
      <c r="D437" s="26" t="s">
        <v>55</v>
      </c>
      <c r="E437" s="24" t="s">
        <v>63</v>
      </c>
      <c r="F437" s="24"/>
      <c r="G437" s="25">
        <f>G438</f>
        <v>1221.4</v>
      </c>
      <c r="H437" s="25">
        <f>H438</f>
        <v>1221.4</v>
      </c>
    </row>
    <row r="438" spans="1:8" ht="15">
      <c r="A438" s="16" t="s">
        <v>64</v>
      </c>
      <c r="B438" s="26"/>
      <c r="C438" s="26" t="s">
        <v>32</v>
      </c>
      <c r="D438" s="26" t="s">
        <v>55</v>
      </c>
      <c r="E438" s="24" t="s">
        <v>65</v>
      </c>
      <c r="F438" s="24"/>
      <c r="G438" s="25">
        <f>G439+G440</f>
        <v>1221.4</v>
      </c>
      <c r="H438" s="25">
        <f>H439+H440</f>
        <v>1221.4</v>
      </c>
    </row>
    <row r="439" spans="1:8" ht="30">
      <c r="A439" s="58" t="s">
        <v>53</v>
      </c>
      <c r="B439" s="26"/>
      <c r="C439" s="26" t="s">
        <v>32</v>
      </c>
      <c r="D439" s="26" t="s">
        <v>55</v>
      </c>
      <c r="E439" s="24" t="s">
        <v>65</v>
      </c>
      <c r="F439" s="24">
        <v>200</v>
      </c>
      <c r="G439" s="25">
        <v>819.4</v>
      </c>
      <c r="H439" s="25">
        <v>819.4</v>
      </c>
    </row>
    <row r="440" spans="1:8" ht="15">
      <c r="A440" s="16" t="s">
        <v>43</v>
      </c>
      <c r="B440" s="26"/>
      <c r="C440" s="26" t="s">
        <v>32</v>
      </c>
      <c r="D440" s="26" t="s">
        <v>55</v>
      </c>
      <c r="E440" s="24" t="s">
        <v>65</v>
      </c>
      <c r="F440" s="24">
        <v>300</v>
      </c>
      <c r="G440" s="25">
        <v>402</v>
      </c>
      <c r="H440" s="25">
        <v>402</v>
      </c>
    </row>
    <row r="441" spans="1:8" ht="15">
      <c r="A441" s="16" t="s">
        <v>88</v>
      </c>
      <c r="B441" s="26"/>
      <c r="C441" s="26" t="s">
        <v>32</v>
      </c>
      <c r="D441" s="26" t="s">
        <v>55</v>
      </c>
      <c r="E441" s="24" t="s">
        <v>66</v>
      </c>
      <c r="F441" s="24"/>
      <c r="G441" s="25">
        <f>G442</f>
        <v>150.5</v>
      </c>
      <c r="H441" s="25">
        <f>H442</f>
        <v>150.5</v>
      </c>
    </row>
    <row r="442" spans="1:8" ht="15">
      <c r="A442" s="16" t="s">
        <v>36</v>
      </c>
      <c r="B442" s="26"/>
      <c r="C442" s="26" t="s">
        <v>32</v>
      </c>
      <c r="D442" s="26" t="s">
        <v>55</v>
      </c>
      <c r="E442" s="24" t="s">
        <v>67</v>
      </c>
      <c r="F442" s="24"/>
      <c r="G442" s="25">
        <f>G443</f>
        <v>150.5</v>
      </c>
      <c r="H442" s="25">
        <f>H443</f>
        <v>150.5</v>
      </c>
    </row>
    <row r="443" spans="1:8" ht="15">
      <c r="A443" s="16" t="s">
        <v>38</v>
      </c>
      <c r="B443" s="26"/>
      <c r="C443" s="26" t="s">
        <v>32</v>
      </c>
      <c r="D443" s="26" t="s">
        <v>55</v>
      </c>
      <c r="E443" s="24" t="s">
        <v>68</v>
      </c>
      <c r="F443" s="24"/>
      <c r="G443" s="25">
        <f>G444+G445</f>
        <v>150.5</v>
      </c>
      <c r="H443" s="25">
        <f>H444+H445</f>
        <v>150.5</v>
      </c>
    </row>
    <row r="444" spans="1:8" ht="30">
      <c r="A444" s="58" t="s">
        <v>53</v>
      </c>
      <c r="B444" s="26"/>
      <c r="C444" s="26" t="s">
        <v>32</v>
      </c>
      <c r="D444" s="26" t="s">
        <v>55</v>
      </c>
      <c r="E444" s="24" t="s">
        <v>68</v>
      </c>
      <c r="F444" s="24">
        <v>200</v>
      </c>
      <c r="G444" s="25">
        <v>83.5</v>
      </c>
      <c r="H444" s="25">
        <v>83.5</v>
      </c>
    </row>
    <row r="445" spans="1:8" ht="15">
      <c r="A445" s="16" t="s">
        <v>43</v>
      </c>
      <c r="B445" s="26"/>
      <c r="C445" s="26" t="s">
        <v>32</v>
      </c>
      <c r="D445" s="26" t="s">
        <v>55</v>
      </c>
      <c r="E445" s="24" t="s">
        <v>68</v>
      </c>
      <c r="F445" s="24">
        <v>300</v>
      </c>
      <c r="G445" s="25">
        <v>67</v>
      </c>
      <c r="H445" s="25">
        <v>67</v>
      </c>
    </row>
    <row r="446" spans="1:8" ht="15">
      <c r="A446" s="16" t="s">
        <v>89</v>
      </c>
      <c r="B446" s="26"/>
      <c r="C446" s="26" t="s">
        <v>32</v>
      </c>
      <c r="D446" s="26" t="s">
        <v>55</v>
      </c>
      <c r="E446" s="24" t="s">
        <v>69</v>
      </c>
      <c r="F446" s="24"/>
      <c r="G446" s="25">
        <f aca="true" t="shared" si="27" ref="G446:H448">G447</f>
        <v>600</v>
      </c>
      <c r="H446" s="25">
        <f t="shared" si="27"/>
        <v>600</v>
      </c>
    </row>
    <row r="447" spans="1:8" ht="30">
      <c r="A447" s="16" t="s">
        <v>70</v>
      </c>
      <c r="B447" s="26"/>
      <c r="C447" s="26" t="s">
        <v>32</v>
      </c>
      <c r="D447" s="26" t="s">
        <v>55</v>
      </c>
      <c r="E447" s="24" t="s">
        <v>71</v>
      </c>
      <c r="F447" s="24"/>
      <c r="G447" s="25">
        <f t="shared" si="27"/>
        <v>600</v>
      </c>
      <c r="H447" s="25">
        <f t="shared" si="27"/>
        <v>600</v>
      </c>
    </row>
    <row r="448" spans="1:8" ht="15">
      <c r="A448" s="16" t="s">
        <v>38</v>
      </c>
      <c r="B448" s="26"/>
      <c r="C448" s="26" t="s">
        <v>32</v>
      </c>
      <c r="D448" s="26" t="s">
        <v>55</v>
      </c>
      <c r="E448" s="24" t="s">
        <v>72</v>
      </c>
      <c r="F448" s="24"/>
      <c r="G448" s="25">
        <f t="shared" si="27"/>
        <v>600</v>
      </c>
      <c r="H448" s="25">
        <f t="shared" si="27"/>
        <v>600</v>
      </c>
    </row>
    <row r="449" spans="1:8" ht="45">
      <c r="A449" s="16" t="s">
        <v>73</v>
      </c>
      <c r="B449" s="26"/>
      <c r="C449" s="26" t="s">
        <v>32</v>
      </c>
      <c r="D449" s="26" t="s">
        <v>55</v>
      </c>
      <c r="E449" s="24" t="s">
        <v>72</v>
      </c>
      <c r="F449" s="24">
        <v>600</v>
      </c>
      <c r="G449" s="25">
        <v>600</v>
      </c>
      <c r="H449" s="25">
        <v>600</v>
      </c>
    </row>
    <row r="450" spans="1:8" ht="60">
      <c r="A450" s="16" t="s">
        <v>90</v>
      </c>
      <c r="B450" s="26"/>
      <c r="C450" s="26" t="s">
        <v>32</v>
      </c>
      <c r="D450" s="26" t="s">
        <v>55</v>
      </c>
      <c r="E450" s="24" t="s">
        <v>74</v>
      </c>
      <c r="F450" s="24"/>
      <c r="G450" s="25">
        <f>G451</f>
        <v>3600</v>
      </c>
      <c r="H450" s="25">
        <f>H451</f>
        <v>3600</v>
      </c>
    </row>
    <row r="451" spans="1:8" ht="15">
      <c r="A451" s="16" t="s">
        <v>36</v>
      </c>
      <c r="B451" s="26"/>
      <c r="C451" s="26" t="s">
        <v>32</v>
      </c>
      <c r="D451" s="26" t="s">
        <v>55</v>
      </c>
      <c r="E451" s="24" t="s">
        <v>75</v>
      </c>
      <c r="F451" s="24"/>
      <c r="G451" s="25">
        <f>SUM(G452)</f>
        <v>3600</v>
      </c>
      <c r="H451" s="25">
        <f>SUM(H452)</f>
        <v>3600</v>
      </c>
    </row>
    <row r="452" spans="1:8" ht="30">
      <c r="A452" s="16" t="s">
        <v>76</v>
      </c>
      <c r="B452" s="26"/>
      <c r="C452" s="26" t="s">
        <v>32</v>
      </c>
      <c r="D452" s="26" t="s">
        <v>55</v>
      </c>
      <c r="E452" s="24" t="s">
        <v>77</v>
      </c>
      <c r="F452" s="24"/>
      <c r="G452" s="25">
        <f>G453</f>
        <v>3600</v>
      </c>
      <c r="H452" s="25">
        <f>H453</f>
        <v>3600</v>
      </c>
    </row>
    <row r="453" spans="1:8" ht="30">
      <c r="A453" s="58" t="s">
        <v>53</v>
      </c>
      <c r="B453" s="26"/>
      <c r="C453" s="26" t="s">
        <v>32</v>
      </c>
      <c r="D453" s="26" t="s">
        <v>55</v>
      </c>
      <c r="E453" s="24" t="s">
        <v>77</v>
      </c>
      <c r="F453" s="24">
        <v>200</v>
      </c>
      <c r="G453" s="25">
        <v>3600</v>
      </c>
      <c r="H453" s="25">
        <v>3600</v>
      </c>
    </row>
    <row r="454" spans="1:8" ht="15">
      <c r="A454" s="22" t="s">
        <v>201</v>
      </c>
      <c r="B454" s="26"/>
      <c r="C454" s="26" t="s">
        <v>32</v>
      </c>
      <c r="D454" s="26" t="s">
        <v>14</v>
      </c>
      <c r="E454" s="24"/>
      <c r="F454" s="24"/>
      <c r="G454" s="25">
        <f aca="true" t="shared" si="28" ref="G454:H456">G455</f>
        <v>198557</v>
      </c>
      <c r="H454" s="25">
        <f t="shared" si="28"/>
        <v>199795</v>
      </c>
    </row>
    <row r="455" spans="1:8" ht="45">
      <c r="A455" s="58" t="s">
        <v>539</v>
      </c>
      <c r="B455" s="26"/>
      <c r="C455" s="26" t="s">
        <v>32</v>
      </c>
      <c r="D455" s="26" t="s">
        <v>14</v>
      </c>
      <c r="E455" s="26" t="s">
        <v>525</v>
      </c>
      <c r="F455" s="24"/>
      <c r="G455" s="25">
        <f t="shared" si="28"/>
        <v>198557</v>
      </c>
      <c r="H455" s="25">
        <f t="shared" si="28"/>
        <v>199795</v>
      </c>
    </row>
    <row r="456" spans="1:8" ht="15">
      <c r="A456" s="16" t="s">
        <v>545</v>
      </c>
      <c r="B456" s="26"/>
      <c r="C456" s="26" t="s">
        <v>32</v>
      </c>
      <c r="D456" s="26" t="s">
        <v>14</v>
      </c>
      <c r="E456" s="26" t="s">
        <v>526</v>
      </c>
      <c r="F456" s="24"/>
      <c r="G456" s="25">
        <f t="shared" si="28"/>
        <v>198557</v>
      </c>
      <c r="H456" s="25">
        <f t="shared" si="28"/>
        <v>199795</v>
      </c>
    </row>
    <row r="457" spans="1:8" ht="90">
      <c r="A457" s="16" t="s">
        <v>305</v>
      </c>
      <c r="B457" s="26"/>
      <c r="C457" s="26" t="s">
        <v>32</v>
      </c>
      <c r="D457" s="26" t="s">
        <v>14</v>
      </c>
      <c r="E457" s="26" t="s">
        <v>527</v>
      </c>
      <c r="F457" s="24"/>
      <c r="G457" s="25">
        <f>G458+G463+G466+G469+G472+G475</f>
        <v>198557</v>
      </c>
      <c r="H457" s="25">
        <f>H458+H463+H466+H469+H472+H475</f>
        <v>199795</v>
      </c>
    </row>
    <row r="458" spans="1:8" ht="60">
      <c r="A458" s="22" t="s">
        <v>581</v>
      </c>
      <c r="B458" s="26"/>
      <c r="C458" s="26" t="s">
        <v>32</v>
      </c>
      <c r="D458" s="26" t="s">
        <v>14</v>
      </c>
      <c r="E458" s="24" t="s">
        <v>582</v>
      </c>
      <c r="F458" s="24"/>
      <c r="G458" s="25">
        <f>G459+G460+G462+G461</f>
        <v>65590.4</v>
      </c>
      <c r="H458" s="25">
        <f>H459+H460+H462+H461</f>
        <v>66681</v>
      </c>
    </row>
    <row r="459" spans="1:8" ht="60">
      <c r="A459" s="22" t="s">
        <v>52</v>
      </c>
      <c r="B459" s="26"/>
      <c r="C459" s="26" t="s">
        <v>32</v>
      </c>
      <c r="D459" s="26" t="s">
        <v>14</v>
      </c>
      <c r="E459" s="24" t="s">
        <v>582</v>
      </c>
      <c r="F459" s="24">
        <v>100</v>
      </c>
      <c r="G459" s="25">
        <v>43974.5</v>
      </c>
      <c r="H459" s="25">
        <v>43974.5</v>
      </c>
    </row>
    <row r="460" spans="1:8" ht="30">
      <c r="A460" s="22" t="s">
        <v>53</v>
      </c>
      <c r="B460" s="26"/>
      <c r="C460" s="26" t="s">
        <v>32</v>
      </c>
      <c r="D460" s="26" t="s">
        <v>14</v>
      </c>
      <c r="E460" s="24" t="s">
        <v>582</v>
      </c>
      <c r="F460" s="24">
        <v>200</v>
      </c>
      <c r="G460" s="25">
        <v>21493.5</v>
      </c>
      <c r="H460" s="25">
        <v>22578.6</v>
      </c>
    </row>
    <row r="461" spans="1:8" ht="15">
      <c r="A461" s="22" t="s">
        <v>43</v>
      </c>
      <c r="B461" s="120"/>
      <c r="C461" s="120" t="s">
        <v>32</v>
      </c>
      <c r="D461" s="120" t="s">
        <v>14</v>
      </c>
      <c r="E461" s="24" t="s">
        <v>582</v>
      </c>
      <c r="F461" s="24">
        <v>300</v>
      </c>
      <c r="G461" s="25">
        <v>94</v>
      </c>
      <c r="H461" s="25">
        <v>99.5</v>
      </c>
    </row>
    <row r="462" spans="1:8" ht="15">
      <c r="A462" s="22" t="s">
        <v>23</v>
      </c>
      <c r="B462" s="26"/>
      <c r="C462" s="26" t="s">
        <v>32</v>
      </c>
      <c r="D462" s="26" t="s">
        <v>14</v>
      </c>
      <c r="E462" s="24" t="s">
        <v>582</v>
      </c>
      <c r="F462" s="24">
        <v>800</v>
      </c>
      <c r="G462" s="25">
        <v>28.4</v>
      </c>
      <c r="H462" s="25">
        <v>28.4</v>
      </c>
    </row>
    <row r="463" spans="1:8" ht="60">
      <c r="A463" s="22" t="s">
        <v>583</v>
      </c>
      <c r="B463" s="26"/>
      <c r="C463" s="26" t="s">
        <v>32</v>
      </c>
      <c r="D463" s="26" t="s">
        <v>14</v>
      </c>
      <c r="E463" s="24" t="s">
        <v>584</v>
      </c>
      <c r="F463" s="24"/>
      <c r="G463" s="25">
        <f>G464+G465</f>
        <v>14118.5</v>
      </c>
      <c r="H463" s="25">
        <f>H464+H465</f>
        <v>14118.5</v>
      </c>
    </row>
    <row r="464" spans="1:8" ht="30">
      <c r="A464" s="22" t="s">
        <v>53</v>
      </c>
      <c r="B464" s="26"/>
      <c r="C464" s="26" t="s">
        <v>32</v>
      </c>
      <c r="D464" s="26" t="s">
        <v>14</v>
      </c>
      <c r="E464" s="24" t="s">
        <v>584</v>
      </c>
      <c r="F464" s="24">
        <v>200</v>
      </c>
      <c r="G464" s="25">
        <v>197.1</v>
      </c>
      <c r="H464" s="25">
        <v>197.1</v>
      </c>
    </row>
    <row r="465" spans="1:8" ht="15">
      <c r="A465" s="22" t="s">
        <v>43</v>
      </c>
      <c r="B465" s="26"/>
      <c r="C465" s="26" t="s">
        <v>32</v>
      </c>
      <c r="D465" s="26" t="s">
        <v>14</v>
      </c>
      <c r="E465" s="24" t="s">
        <v>584</v>
      </c>
      <c r="F465" s="24">
        <v>300</v>
      </c>
      <c r="G465" s="25">
        <v>13921.4</v>
      </c>
      <c r="H465" s="25">
        <v>13921.4</v>
      </c>
    </row>
    <row r="466" spans="1:8" ht="30">
      <c r="A466" s="22" t="s">
        <v>585</v>
      </c>
      <c r="B466" s="26"/>
      <c r="C466" s="26" t="s">
        <v>32</v>
      </c>
      <c r="D466" s="26" t="s">
        <v>14</v>
      </c>
      <c r="E466" s="24" t="s">
        <v>586</v>
      </c>
      <c r="F466" s="24"/>
      <c r="G466" s="25">
        <f>G467+G468</f>
        <v>52185.4</v>
      </c>
      <c r="H466" s="25">
        <f>H467+H468</f>
        <v>52185.4</v>
      </c>
    </row>
    <row r="467" spans="1:8" ht="30">
      <c r="A467" s="22" t="s">
        <v>53</v>
      </c>
      <c r="B467" s="26"/>
      <c r="C467" s="26" t="s">
        <v>32</v>
      </c>
      <c r="D467" s="26" t="s">
        <v>14</v>
      </c>
      <c r="E467" s="24" t="s">
        <v>586</v>
      </c>
      <c r="F467" s="24">
        <v>200</v>
      </c>
      <c r="G467" s="25">
        <v>775.3</v>
      </c>
      <c r="H467" s="25">
        <v>775.3</v>
      </c>
    </row>
    <row r="468" spans="1:8" ht="15">
      <c r="A468" s="22" t="s">
        <v>43</v>
      </c>
      <c r="B468" s="26"/>
      <c r="C468" s="26" t="s">
        <v>32</v>
      </c>
      <c r="D468" s="26" t="s">
        <v>14</v>
      </c>
      <c r="E468" s="24" t="s">
        <v>586</v>
      </c>
      <c r="F468" s="24">
        <v>300</v>
      </c>
      <c r="G468" s="25">
        <v>51410.1</v>
      </c>
      <c r="H468" s="25">
        <v>51410.1</v>
      </c>
    </row>
    <row r="469" spans="1:8" ht="45">
      <c r="A469" s="22" t="s">
        <v>587</v>
      </c>
      <c r="B469" s="26"/>
      <c r="C469" s="26" t="s">
        <v>32</v>
      </c>
      <c r="D469" s="26" t="s">
        <v>14</v>
      </c>
      <c r="E469" s="24" t="s">
        <v>588</v>
      </c>
      <c r="F469" s="24"/>
      <c r="G469" s="25">
        <f>G470+G471</f>
        <v>5357.2</v>
      </c>
      <c r="H469" s="25">
        <f>H470+H471</f>
        <v>5357.2</v>
      </c>
    </row>
    <row r="470" spans="1:8" ht="30">
      <c r="A470" s="22" t="s">
        <v>53</v>
      </c>
      <c r="B470" s="26"/>
      <c r="C470" s="26" t="s">
        <v>32</v>
      </c>
      <c r="D470" s="26" t="s">
        <v>14</v>
      </c>
      <c r="E470" s="24" t="s">
        <v>588</v>
      </c>
      <c r="F470" s="24">
        <v>200</v>
      </c>
      <c r="G470" s="25">
        <v>79.2</v>
      </c>
      <c r="H470" s="25">
        <v>79.2</v>
      </c>
    </row>
    <row r="471" spans="1:8" ht="15">
      <c r="A471" s="22" t="s">
        <v>43</v>
      </c>
      <c r="B471" s="26"/>
      <c r="C471" s="26" t="s">
        <v>32</v>
      </c>
      <c r="D471" s="26" t="s">
        <v>14</v>
      </c>
      <c r="E471" s="24" t="s">
        <v>588</v>
      </c>
      <c r="F471" s="24">
        <v>300</v>
      </c>
      <c r="G471" s="25">
        <v>5278</v>
      </c>
      <c r="H471" s="25">
        <v>5278</v>
      </c>
    </row>
    <row r="472" spans="1:8" ht="90">
      <c r="A472" s="22" t="s">
        <v>589</v>
      </c>
      <c r="B472" s="26"/>
      <c r="C472" s="26" t="s">
        <v>32</v>
      </c>
      <c r="D472" s="26" t="s">
        <v>14</v>
      </c>
      <c r="E472" s="24" t="s">
        <v>590</v>
      </c>
      <c r="F472" s="24"/>
      <c r="G472" s="25">
        <f>G473+G474</f>
        <v>51195.3</v>
      </c>
      <c r="H472" s="25">
        <f>H473+H474</f>
        <v>51342.7</v>
      </c>
    </row>
    <row r="473" spans="1:8" ht="30">
      <c r="A473" s="22" t="s">
        <v>53</v>
      </c>
      <c r="B473" s="26"/>
      <c r="C473" s="26" t="s">
        <v>32</v>
      </c>
      <c r="D473" s="26" t="s">
        <v>14</v>
      </c>
      <c r="E473" s="24" t="s">
        <v>590</v>
      </c>
      <c r="F473" s="24">
        <v>200</v>
      </c>
      <c r="G473" s="25">
        <v>756.4</v>
      </c>
      <c r="H473" s="25">
        <v>758.6</v>
      </c>
    </row>
    <row r="474" spans="1:8" ht="15">
      <c r="A474" s="22" t="s">
        <v>43</v>
      </c>
      <c r="B474" s="26"/>
      <c r="C474" s="26" t="s">
        <v>32</v>
      </c>
      <c r="D474" s="26" t="s">
        <v>14</v>
      </c>
      <c r="E474" s="24" t="s">
        <v>590</v>
      </c>
      <c r="F474" s="24">
        <v>300</v>
      </c>
      <c r="G474" s="25">
        <v>50438.9</v>
      </c>
      <c r="H474" s="25">
        <v>50584.1</v>
      </c>
    </row>
    <row r="475" spans="1:8" ht="75">
      <c r="A475" s="22" t="s">
        <v>591</v>
      </c>
      <c r="B475" s="26"/>
      <c r="C475" s="26" t="s">
        <v>32</v>
      </c>
      <c r="D475" s="26" t="s">
        <v>14</v>
      </c>
      <c r="E475" s="24" t="s">
        <v>592</v>
      </c>
      <c r="F475" s="24"/>
      <c r="G475" s="25">
        <f>G476+G477</f>
        <v>10110.199999999999</v>
      </c>
      <c r="H475" s="25">
        <f>H476+H477</f>
        <v>10110.199999999999</v>
      </c>
    </row>
    <row r="476" spans="1:8" ht="30">
      <c r="A476" s="22" t="s">
        <v>53</v>
      </c>
      <c r="B476" s="26"/>
      <c r="C476" s="26" t="s">
        <v>32</v>
      </c>
      <c r="D476" s="26" t="s">
        <v>14</v>
      </c>
      <c r="E476" s="24" t="s">
        <v>592</v>
      </c>
      <c r="F476" s="24">
        <v>200</v>
      </c>
      <c r="G476" s="25">
        <v>149.9</v>
      </c>
      <c r="H476" s="25">
        <v>149.9</v>
      </c>
    </row>
    <row r="477" spans="1:8" ht="15">
      <c r="A477" s="22" t="s">
        <v>43</v>
      </c>
      <c r="B477" s="26"/>
      <c r="C477" s="26" t="s">
        <v>32</v>
      </c>
      <c r="D477" s="26" t="s">
        <v>14</v>
      </c>
      <c r="E477" s="24" t="s">
        <v>592</v>
      </c>
      <c r="F477" s="24">
        <v>300</v>
      </c>
      <c r="G477" s="25">
        <v>9960.3</v>
      </c>
      <c r="H477" s="25">
        <v>9960.3</v>
      </c>
    </row>
    <row r="478" spans="1:8" ht="15">
      <c r="A478" s="16" t="s">
        <v>78</v>
      </c>
      <c r="B478" s="26"/>
      <c r="C478" s="26" t="s">
        <v>32</v>
      </c>
      <c r="D478" s="26" t="s">
        <v>79</v>
      </c>
      <c r="E478" s="24"/>
      <c r="F478" s="24"/>
      <c r="G478" s="25">
        <f>G495+G479</f>
        <v>30475.899999999998</v>
      </c>
      <c r="H478" s="25">
        <f>H495+H479</f>
        <v>30475.899999999998</v>
      </c>
    </row>
    <row r="479" spans="1:8" ht="45">
      <c r="A479" s="58" t="s">
        <v>539</v>
      </c>
      <c r="B479" s="26"/>
      <c r="C479" s="26" t="s">
        <v>32</v>
      </c>
      <c r="D479" s="26" t="s">
        <v>79</v>
      </c>
      <c r="E479" s="26" t="s">
        <v>525</v>
      </c>
      <c r="F479" s="24"/>
      <c r="G479" s="25">
        <f>G480+G485+G489</f>
        <v>26983.8</v>
      </c>
      <c r="H479" s="25">
        <f>H480+H485+H489</f>
        <v>26983.8</v>
      </c>
    </row>
    <row r="480" spans="1:8" ht="15">
      <c r="A480" s="16" t="s">
        <v>545</v>
      </c>
      <c r="B480" s="26"/>
      <c r="C480" s="26" t="s">
        <v>32</v>
      </c>
      <c r="D480" s="26" t="s">
        <v>79</v>
      </c>
      <c r="E480" s="26" t="s">
        <v>526</v>
      </c>
      <c r="F480" s="24"/>
      <c r="G480" s="25">
        <f>G481</f>
        <v>5528</v>
      </c>
      <c r="H480" s="25">
        <f>H481</f>
        <v>5528</v>
      </c>
    </row>
    <row r="481" spans="1:8" ht="90">
      <c r="A481" s="16" t="s">
        <v>305</v>
      </c>
      <c r="B481" s="26"/>
      <c r="C481" s="26" t="s">
        <v>32</v>
      </c>
      <c r="D481" s="26" t="s">
        <v>79</v>
      </c>
      <c r="E481" s="26" t="s">
        <v>527</v>
      </c>
      <c r="F481" s="24"/>
      <c r="G481" s="25">
        <f>G482</f>
        <v>5528</v>
      </c>
      <c r="H481" s="25">
        <f>H482</f>
        <v>5528</v>
      </c>
    </row>
    <row r="482" spans="1:8" ht="30">
      <c r="A482" s="22" t="s">
        <v>593</v>
      </c>
      <c r="B482" s="26"/>
      <c r="C482" s="26" t="s">
        <v>32</v>
      </c>
      <c r="D482" s="26" t="s">
        <v>79</v>
      </c>
      <c r="E482" s="24" t="s">
        <v>594</v>
      </c>
      <c r="F482" s="24"/>
      <c r="G482" s="25">
        <f>G483+G484</f>
        <v>5528</v>
      </c>
      <c r="H482" s="25">
        <f>H483+H484</f>
        <v>5528</v>
      </c>
    </row>
    <row r="483" spans="1:8" ht="60">
      <c r="A483" s="22" t="s">
        <v>52</v>
      </c>
      <c r="B483" s="26"/>
      <c r="C483" s="26" t="s">
        <v>32</v>
      </c>
      <c r="D483" s="26" t="s">
        <v>79</v>
      </c>
      <c r="E483" s="24" t="s">
        <v>594</v>
      </c>
      <c r="F483" s="24">
        <v>100</v>
      </c>
      <c r="G483" s="25">
        <v>4948.6</v>
      </c>
      <c r="H483" s="25">
        <v>4948.6</v>
      </c>
    </row>
    <row r="484" spans="1:8" ht="30">
      <c r="A484" s="22" t="s">
        <v>53</v>
      </c>
      <c r="B484" s="26"/>
      <c r="C484" s="26" t="s">
        <v>32</v>
      </c>
      <c r="D484" s="26" t="s">
        <v>79</v>
      </c>
      <c r="E484" s="24" t="s">
        <v>594</v>
      </c>
      <c r="F484" s="24">
        <v>200</v>
      </c>
      <c r="G484" s="25">
        <v>579.4</v>
      </c>
      <c r="H484" s="25">
        <v>579.4</v>
      </c>
    </row>
    <row r="485" spans="1:8" ht="30">
      <c r="A485" s="16" t="s">
        <v>548</v>
      </c>
      <c r="B485" s="26"/>
      <c r="C485" s="26" t="s">
        <v>32</v>
      </c>
      <c r="D485" s="26" t="s">
        <v>79</v>
      </c>
      <c r="E485" s="24" t="s">
        <v>549</v>
      </c>
      <c r="F485" s="24"/>
      <c r="G485" s="25">
        <f>G486</f>
        <v>4233.2</v>
      </c>
      <c r="H485" s="25">
        <f>H486</f>
        <v>4233.2</v>
      </c>
    </row>
    <row r="486" spans="1:8" ht="45">
      <c r="A486" s="22" t="s">
        <v>595</v>
      </c>
      <c r="B486" s="26"/>
      <c r="C486" s="26" t="s">
        <v>32</v>
      </c>
      <c r="D486" s="26" t="s">
        <v>79</v>
      </c>
      <c r="E486" s="24" t="s">
        <v>596</v>
      </c>
      <c r="F486" s="24"/>
      <c r="G486" s="25">
        <f>G487+G488</f>
        <v>4233.2</v>
      </c>
      <c r="H486" s="25">
        <f>H487+H488</f>
        <v>4233.2</v>
      </c>
    </row>
    <row r="487" spans="1:8" ht="60">
      <c r="A487" s="22" t="s">
        <v>52</v>
      </c>
      <c r="B487" s="26"/>
      <c r="C487" s="26" t="s">
        <v>32</v>
      </c>
      <c r="D487" s="26" t="s">
        <v>79</v>
      </c>
      <c r="E487" s="24" t="s">
        <v>596</v>
      </c>
      <c r="F487" s="24">
        <v>100</v>
      </c>
      <c r="G487" s="25">
        <v>3602.4</v>
      </c>
      <c r="H487" s="25">
        <v>3602.4</v>
      </c>
    </row>
    <row r="488" spans="1:8" ht="30">
      <c r="A488" s="22" t="s">
        <v>53</v>
      </c>
      <c r="B488" s="26"/>
      <c r="C488" s="26" t="s">
        <v>32</v>
      </c>
      <c r="D488" s="26" t="s">
        <v>79</v>
      </c>
      <c r="E488" s="24" t="s">
        <v>596</v>
      </c>
      <c r="F488" s="24">
        <v>200</v>
      </c>
      <c r="G488" s="25">
        <v>630.8</v>
      </c>
      <c r="H488" s="25">
        <v>630.8</v>
      </c>
    </row>
    <row r="489" spans="1:8" ht="45">
      <c r="A489" s="22" t="s">
        <v>540</v>
      </c>
      <c r="B489" s="26"/>
      <c r="C489" s="26" t="s">
        <v>32</v>
      </c>
      <c r="D489" s="26" t="s">
        <v>79</v>
      </c>
      <c r="E489" s="26" t="s">
        <v>541</v>
      </c>
      <c r="F489" s="24"/>
      <c r="G489" s="25">
        <f>G490</f>
        <v>17222.6</v>
      </c>
      <c r="H489" s="25">
        <f>H490</f>
        <v>17222.6</v>
      </c>
    </row>
    <row r="490" spans="1:8" ht="45">
      <c r="A490" s="22" t="s">
        <v>597</v>
      </c>
      <c r="B490" s="26"/>
      <c r="C490" s="26" t="s">
        <v>32</v>
      </c>
      <c r="D490" s="26" t="s">
        <v>79</v>
      </c>
      <c r="E490" s="24" t="s">
        <v>598</v>
      </c>
      <c r="F490" s="24"/>
      <c r="G490" s="25">
        <f>G491</f>
        <v>17222.6</v>
      </c>
      <c r="H490" s="25">
        <f>H491</f>
        <v>17222.6</v>
      </c>
    </row>
    <row r="491" spans="1:8" ht="30">
      <c r="A491" s="22" t="s">
        <v>599</v>
      </c>
      <c r="B491" s="26"/>
      <c r="C491" s="26" t="s">
        <v>32</v>
      </c>
      <c r="D491" s="26" t="s">
        <v>79</v>
      </c>
      <c r="E491" s="24" t="s">
        <v>600</v>
      </c>
      <c r="F491" s="24"/>
      <c r="G491" s="25">
        <f>G492+G493+G494</f>
        <v>17222.6</v>
      </c>
      <c r="H491" s="25">
        <f>H492+H493+H494</f>
        <v>17222.6</v>
      </c>
    </row>
    <row r="492" spans="1:8" ht="60">
      <c r="A492" s="22" t="s">
        <v>52</v>
      </c>
      <c r="B492" s="26"/>
      <c r="C492" s="26" t="s">
        <v>32</v>
      </c>
      <c r="D492" s="26" t="s">
        <v>79</v>
      </c>
      <c r="E492" s="24" t="s">
        <v>600</v>
      </c>
      <c r="F492" s="24">
        <v>100</v>
      </c>
      <c r="G492" s="25">
        <v>14583.1</v>
      </c>
      <c r="H492" s="25">
        <v>14583.1</v>
      </c>
    </row>
    <row r="493" spans="1:8" ht="30">
      <c r="A493" s="22" t="s">
        <v>53</v>
      </c>
      <c r="B493" s="26"/>
      <c r="C493" s="26" t="s">
        <v>32</v>
      </c>
      <c r="D493" s="26" t="s">
        <v>79</v>
      </c>
      <c r="E493" s="24" t="s">
        <v>600</v>
      </c>
      <c r="F493" s="24">
        <v>200</v>
      </c>
      <c r="G493" s="25">
        <v>2321.2</v>
      </c>
      <c r="H493" s="25">
        <v>2321.2</v>
      </c>
    </row>
    <row r="494" spans="1:8" ht="15">
      <c r="A494" s="22" t="s">
        <v>23</v>
      </c>
      <c r="B494" s="26"/>
      <c r="C494" s="26" t="s">
        <v>32</v>
      </c>
      <c r="D494" s="26" t="s">
        <v>79</v>
      </c>
      <c r="E494" s="24" t="s">
        <v>600</v>
      </c>
      <c r="F494" s="24">
        <v>800</v>
      </c>
      <c r="G494" s="25">
        <v>318.3</v>
      </c>
      <c r="H494" s="25">
        <v>318.3</v>
      </c>
    </row>
    <row r="495" spans="1:8" ht="30">
      <c r="A495" s="16" t="s">
        <v>85</v>
      </c>
      <c r="B495" s="26"/>
      <c r="C495" s="26" t="s">
        <v>32</v>
      </c>
      <c r="D495" s="26" t="s">
        <v>79</v>
      </c>
      <c r="E495" s="24" t="s">
        <v>17</v>
      </c>
      <c r="F495" s="24"/>
      <c r="G495" s="25">
        <f aca="true" t="shared" si="29" ref="G495:H497">G496</f>
        <v>3492.1</v>
      </c>
      <c r="H495" s="25">
        <f t="shared" si="29"/>
        <v>3492.1</v>
      </c>
    </row>
    <row r="496" spans="1:8" ht="45">
      <c r="A496" s="16" t="s">
        <v>91</v>
      </c>
      <c r="B496" s="26"/>
      <c r="C496" s="26" t="s">
        <v>32</v>
      </c>
      <c r="D496" s="26" t="s">
        <v>79</v>
      </c>
      <c r="E496" s="24" t="s">
        <v>80</v>
      </c>
      <c r="F496" s="24"/>
      <c r="G496" s="25">
        <f t="shared" si="29"/>
        <v>3492.1</v>
      </c>
      <c r="H496" s="25">
        <f t="shared" si="29"/>
        <v>3492.1</v>
      </c>
    </row>
    <row r="497" spans="1:8" ht="45">
      <c r="A497" s="16" t="s">
        <v>81</v>
      </c>
      <c r="B497" s="26"/>
      <c r="C497" s="26" t="s">
        <v>32</v>
      </c>
      <c r="D497" s="26" t="s">
        <v>79</v>
      </c>
      <c r="E497" s="24" t="s">
        <v>82</v>
      </c>
      <c r="F497" s="24"/>
      <c r="G497" s="25">
        <f t="shared" si="29"/>
        <v>3492.1</v>
      </c>
      <c r="H497" s="25">
        <f t="shared" si="29"/>
        <v>3492.1</v>
      </c>
    </row>
    <row r="498" spans="1:8" ht="15">
      <c r="A498" s="16" t="s">
        <v>83</v>
      </c>
      <c r="B498" s="26"/>
      <c r="C498" s="26" t="s">
        <v>32</v>
      </c>
      <c r="D498" s="26" t="s">
        <v>79</v>
      </c>
      <c r="E498" s="24" t="s">
        <v>84</v>
      </c>
      <c r="F498" s="24"/>
      <c r="G498" s="25">
        <f>G499+G500</f>
        <v>3492.1</v>
      </c>
      <c r="H498" s="25">
        <f>H499+H500</f>
        <v>3492.1</v>
      </c>
    </row>
    <row r="499" spans="1:8" ht="60">
      <c r="A499" s="58" t="s">
        <v>52</v>
      </c>
      <c r="B499" s="26"/>
      <c r="C499" s="26" t="s">
        <v>32</v>
      </c>
      <c r="D499" s="26" t="s">
        <v>79</v>
      </c>
      <c r="E499" s="24" t="s">
        <v>84</v>
      </c>
      <c r="F499" s="24">
        <v>100</v>
      </c>
      <c r="G499" s="25">
        <v>3480.1</v>
      </c>
      <c r="H499" s="25">
        <v>3480.1</v>
      </c>
    </row>
    <row r="500" spans="1:8" ht="30">
      <c r="A500" s="58" t="s">
        <v>53</v>
      </c>
      <c r="B500" s="26"/>
      <c r="C500" s="26" t="s">
        <v>32</v>
      </c>
      <c r="D500" s="26" t="s">
        <v>79</v>
      </c>
      <c r="E500" s="24" t="s">
        <v>84</v>
      </c>
      <c r="F500" s="24">
        <v>200</v>
      </c>
      <c r="G500" s="25">
        <v>12</v>
      </c>
      <c r="H500" s="25">
        <v>12</v>
      </c>
    </row>
    <row r="501" spans="1:8" s="14" customFormat="1" ht="47.25">
      <c r="A501" s="100" t="s">
        <v>647</v>
      </c>
      <c r="B501" s="97" t="s">
        <v>309</v>
      </c>
      <c r="C501" s="98"/>
      <c r="D501" s="98"/>
      <c r="E501" s="98"/>
      <c r="F501" s="98"/>
      <c r="G501" s="99">
        <f>G502</f>
        <v>81848.40000000001</v>
      </c>
      <c r="H501" s="99">
        <f>H502</f>
        <v>81848.40000000001</v>
      </c>
    </row>
    <row r="502" spans="1:8" ht="15">
      <c r="A502" s="58" t="s">
        <v>310</v>
      </c>
      <c r="B502" s="43"/>
      <c r="C502" s="43" t="s">
        <v>190</v>
      </c>
      <c r="D502" s="43"/>
      <c r="E502" s="43"/>
      <c r="F502" s="43"/>
      <c r="G502" s="44">
        <f>+G503</f>
        <v>81848.40000000001</v>
      </c>
      <c r="H502" s="44">
        <f>+H503</f>
        <v>81848.40000000001</v>
      </c>
    </row>
    <row r="503" spans="1:8" ht="15">
      <c r="A503" s="58" t="s">
        <v>311</v>
      </c>
      <c r="B503" s="43"/>
      <c r="C503" s="43" t="s">
        <v>190</v>
      </c>
      <c r="D503" s="43" t="s">
        <v>35</v>
      </c>
      <c r="E503" s="43"/>
      <c r="F503" s="43"/>
      <c r="G503" s="44">
        <f>+G504</f>
        <v>81848.40000000001</v>
      </c>
      <c r="H503" s="44">
        <f>+H504</f>
        <v>81848.40000000001</v>
      </c>
    </row>
    <row r="504" spans="1:8" ht="30">
      <c r="A504" s="58" t="s">
        <v>312</v>
      </c>
      <c r="B504" s="43"/>
      <c r="C504" s="43" t="s">
        <v>190</v>
      </c>
      <c r="D504" s="43" t="s">
        <v>35</v>
      </c>
      <c r="E504" s="43" t="s">
        <v>313</v>
      </c>
      <c r="F504" s="43"/>
      <c r="G504" s="44">
        <f>G505+G511+G521+G525</f>
        <v>81848.40000000001</v>
      </c>
      <c r="H504" s="44">
        <f>H505+H511+H521+H525</f>
        <v>81848.40000000001</v>
      </c>
    </row>
    <row r="505" spans="1:8" ht="30">
      <c r="A505" s="58" t="s">
        <v>414</v>
      </c>
      <c r="B505" s="43"/>
      <c r="C505" s="43" t="s">
        <v>190</v>
      </c>
      <c r="D505" s="43" t="s">
        <v>35</v>
      </c>
      <c r="E505" s="43" t="s">
        <v>314</v>
      </c>
      <c r="F505" s="43"/>
      <c r="G505" s="44">
        <f>G506</f>
        <v>5631.1</v>
      </c>
      <c r="H505" s="44">
        <f>H506</f>
        <v>5631.1</v>
      </c>
    </row>
    <row r="506" spans="1:8" ht="30">
      <c r="A506" s="58" t="s">
        <v>46</v>
      </c>
      <c r="B506" s="43"/>
      <c r="C506" s="43" t="s">
        <v>190</v>
      </c>
      <c r="D506" s="43" t="s">
        <v>35</v>
      </c>
      <c r="E506" s="43" t="s">
        <v>315</v>
      </c>
      <c r="F506" s="43"/>
      <c r="G506" s="44">
        <f>G507</f>
        <v>5631.1</v>
      </c>
      <c r="H506" s="44">
        <f>H507</f>
        <v>5631.1</v>
      </c>
    </row>
    <row r="507" spans="1:8" ht="15">
      <c r="A507" s="58" t="s">
        <v>316</v>
      </c>
      <c r="B507" s="43"/>
      <c r="C507" s="43" t="s">
        <v>190</v>
      </c>
      <c r="D507" s="43" t="s">
        <v>35</v>
      </c>
      <c r="E507" s="43" t="s">
        <v>317</v>
      </c>
      <c r="F507" s="43"/>
      <c r="G507" s="44">
        <f>G508+G509+G510</f>
        <v>5631.1</v>
      </c>
      <c r="H507" s="44">
        <f>H508+H509+H510</f>
        <v>5631.1</v>
      </c>
    </row>
    <row r="508" spans="1:8" ht="60">
      <c r="A508" s="31" t="s">
        <v>52</v>
      </c>
      <c r="B508" s="43"/>
      <c r="C508" s="43" t="s">
        <v>190</v>
      </c>
      <c r="D508" s="43" t="s">
        <v>35</v>
      </c>
      <c r="E508" s="43" t="s">
        <v>317</v>
      </c>
      <c r="F508" s="43" t="s">
        <v>97</v>
      </c>
      <c r="G508" s="44">
        <v>5023.2</v>
      </c>
      <c r="H508" s="44">
        <v>5023.2</v>
      </c>
    </row>
    <row r="509" spans="1:8" ht="30">
      <c r="A509" s="58" t="s">
        <v>53</v>
      </c>
      <c r="B509" s="43"/>
      <c r="C509" s="43" t="s">
        <v>190</v>
      </c>
      <c r="D509" s="43" t="s">
        <v>35</v>
      </c>
      <c r="E509" s="43" t="s">
        <v>317</v>
      </c>
      <c r="F509" s="43" t="s">
        <v>99</v>
      </c>
      <c r="G509" s="25">
        <v>606.1</v>
      </c>
      <c r="H509" s="25">
        <v>606.1</v>
      </c>
    </row>
    <row r="510" spans="1:8" ht="15">
      <c r="A510" s="58" t="s">
        <v>23</v>
      </c>
      <c r="B510" s="43"/>
      <c r="C510" s="43" t="s">
        <v>190</v>
      </c>
      <c r="D510" s="43" t="s">
        <v>35</v>
      </c>
      <c r="E510" s="43" t="s">
        <v>317</v>
      </c>
      <c r="F510" s="43" t="s">
        <v>104</v>
      </c>
      <c r="G510" s="44">
        <v>1.8</v>
      </c>
      <c r="H510" s="44">
        <v>1.8</v>
      </c>
    </row>
    <row r="511" spans="1:8" ht="30">
      <c r="A511" s="58" t="s">
        <v>330</v>
      </c>
      <c r="B511" s="43"/>
      <c r="C511" s="43" t="s">
        <v>190</v>
      </c>
      <c r="D511" s="43" t="s">
        <v>35</v>
      </c>
      <c r="E511" s="43" t="s">
        <v>318</v>
      </c>
      <c r="F511" s="43"/>
      <c r="G511" s="44">
        <f>G512</f>
        <v>6013</v>
      </c>
      <c r="H511" s="44">
        <f>H512</f>
        <v>6013</v>
      </c>
    </row>
    <row r="512" spans="1:8" ht="15">
      <c r="A512" s="58" t="s">
        <v>36</v>
      </c>
      <c r="B512" s="43"/>
      <c r="C512" s="43" t="s">
        <v>190</v>
      </c>
      <c r="D512" s="43" t="s">
        <v>35</v>
      </c>
      <c r="E512" s="43" t="s">
        <v>415</v>
      </c>
      <c r="F512" s="43"/>
      <c r="G512" s="44">
        <f>G513+G517+G519</f>
        <v>6013</v>
      </c>
      <c r="H512" s="44">
        <f>H513+H517+H519</f>
        <v>6013</v>
      </c>
    </row>
    <row r="513" spans="1:8" ht="15">
      <c r="A513" s="58" t="s">
        <v>316</v>
      </c>
      <c r="B513" s="43"/>
      <c r="C513" s="43" t="s">
        <v>190</v>
      </c>
      <c r="D513" s="43" t="s">
        <v>35</v>
      </c>
      <c r="E513" s="43" t="s">
        <v>416</v>
      </c>
      <c r="F513" s="43"/>
      <c r="G513" s="44">
        <f>+G514+G515+G516</f>
        <v>4891</v>
      </c>
      <c r="H513" s="44">
        <f>+H514+H515+H516</f>
        <v>4891</v>
      </c>
    </row>
    <row r="514" spans="1:8" ht="60">
      <c r="A514" s="31" t="s">
        <v>52</v>
      </c>
      <c r="B514" s="43"/>
      <c r="C514" s="43" t="s">
        <v>190</v>
      </c>
      <c r="D514" s="43" t="s">
        <v>35</v>
      </c>
      <c r="E514" s="43" t="s">
        <v>416</v>
      </c>
      <c r="F514" s="43" t="s">
        <v>97</v>
      </c>
      <c r="G514" s="44">
        <v>1484</v>
      </c>
      <c r="H514" s="44">
        <v>1484</v>
      </c>
    </row>
    <row r="515" spans="1:8" ht="30">
      <c r="A515" s="58" t="s">
        <v>53</v>
      </c>
      <c r="B515" s="43"/>
      <c r="C515" s="43" t="s">
        <v>190</v>
      </c>
      <c r="D515" s="43" t="s">
        <v>35</v>
      </c>
      <c r="E515" s="43" t="s">
        <v>416</v>
      </c>
      <c r="F515" s="43" t="s">
        <v>99</v>
      </c>
      <c r="G515" s="44">
        <v>2100</v>
      </c>
      <c r="H515" s="44">
        <v>2100</v>
      </c>
    </row>
    <row r="516" spans="1:8" ht="30">
      <c r="A516" s="58" t="s">
        <v>270</v>
      </c>
      <c r="B516" s="43"/>
      <c r="C516" s="43" t="s">
        <v>190</v>
      </c>
      <c r="D516" s="43" t="s">
        <v>35</v>
      </c>
      <c r="E516" s="43" t="s">
        <v>416</v>
      </c>
      <c r="F516" s="43" t="s">
        <v>133</v>
      </c>
      <c r="G516" s="44">
        <v>1307</v>
      </c>
      <c r="H516" s="44">
        <v>1307</v>
      </c>
    </row>
    <row r="517" spans="1:8" ht="30">
      <c r="A517" s="58" t="s">
        <v>326</v>
      </c>
      <c r="B517" s="43"/>
      <c r="C517" s="43" t="s">
        <v>190</v>
      </c>
      <c r="D517" s="43" t="s">
        <v>35</v>
      </c>
      <c r="E517" s="43" t="s">
        <v>417</v>
      </c>
      <c r="F517" s="43"/>
      <c r="G517" s="44">
        <f>G518</f>
        <v>499</v>
      </c>
      <c r="H517" s="44">
        <f>H518</f>
        <v>499</v>
      </c>
    </row>
    <row r="518" spans="1:8" ht="30">
      <c r="A518" s="58" t="s">
        <v>53</v>
      </c>
      <c r="B518" s="43"/>
      <c r="C518" s="43" t="s">
        <v>190</v>
      </c>
      <c r="D518" s="43" t="s">
        <v>35</v>
      </c>
      <c r="E518" s="43" t="s">
        <v>417</v>
      </c>
      <c r="F518" s="43" t="s">
        <v>99</v>
      </c>
      <c r="G518" s="44">
        <v>499</v>
      </c>
      <c r="H518" s="44">
        <v>499</v>
      </c>
    </row>
    <row r="519" spans="1:8" ht="45">
      <c r="A519" s="58" t="s">
        <v>327</v>
      </c>
      <c r="B519" s="43"/>
      <c r="C519" s="43" t="s">
        <v>190</v>
      </c>
      <c r="D519" s="43" t="s">
        <v>35</v>
      </c>
      <c r="E519" s="43" t="s">
        <v>418</v>
      </c>
      <c r="F519" s="43"/>
      <c r="G519" s="44">
        <f>G520</f>
        <v>623</v>
      </c>
      <c r="H519" s="44">
        <f>H520</f>
        <v>623</v>
      </c>
    </row>
    <row r="520" spans="1:8" ht="30">
      <c r="A520" s="58" t="s">
        <v>270</v>
      </c>
      <c r="B520" s="43"/>
      <c r="C520" s="43" t="s">
        <v>190</v>
      </c>
      <c r="D520" s="43" t="s">
        <v>35</v>
      </c>
      <c r="E520" s="43" t="s">
        <v>418</v>
      </c>
      <c r="F520" s="43" t="s">
        <v>133</v>
      </c>
      <c r="G520" s="44">
        <v>623</v>
      </c>
      <c r="H520" s="44">
        <v>623</v>
      </c>
    </row>
    <row r="521" spans="1:8" ht="75">
      <c r="A521" s="58" t="s">
        <v>328</v>
      </c>
      <c r="B521" s="43"/>
      <c r="C521" s="43" t="s">
        <v>190</v>
      </c>
      <c r="D521" s="43" t="s">
        <v>35</v>
      </c>
      <c r="E521" s="74" t="s">
        <v>321</v>
      </c>
      <c r="F521" s="43"/>
      <c r="G521" s="44">
        <f aca="true" t="shared" si="30" ref="G521:H523">G522</f>
        <v>69084.3</v>
      </c>
      <c r="H521" s="44">
        <f t="shared" si="30"/>
        <v>69084.3</v>
      </c>
    </row>
    <row r="522" spans="1:8" ht="30">
      <c r="A522" s="58" t="s">
        <v>319</v>
      </c>
      <c r="B522" s="43"/>
      <c r="C522" s="43" t="s">
        <v>190</v>
      </c>
      <c r="D522" s="43" t="s">
        <v>35</v>
      </c>
      <c r="E522" s="74" t="s">
        <v>419</v>
      </c>
      <c r="F522" s="43"/>
      <c r="G522" s="44">
        <f t="shared" si="30"/>
        <v>69084.3</v>
      </c>
      <c r="H522" s="44">
        <f t="shared" si="30"/>
        <v>69084.3</v>
      </c>
    </row>
    <row r="523" spans="1:8" ht="15">
      <c r="A523" s="58" t="s">
        <v>316</v>
      </c>
      <c r="B523" s="43"/>
      <c r="C523" s="43" t="s">
        <v>190</v>
      </c>
      <c r="D523" s="43" t="s">
        <v>35</v>
      </c>
      <c r="E523" s="74" t="s">
        <v>420</v>
      </c>
      <c r="F523" s="43"/>
      <c r="G523" s="44">
        <f t="shared" si="30"/>
        <v>69084.3</v>
      </c>
      <c r="H523" s="44">
        <f t="shared" si="30"/>
        <v>69084.3</v>
      </c>
    </row>
    <row r="524" spans="1:8" ht="45">
      <c r="A524" s="58" t="s">
        <v>73</v>
      </c>
      <c r="B524" s="43"/>
      <c r="C524" s="43" t="s">
        <v>190</v>
      </c>
      <c r="D524" s="43" t="s">
        <v>35</v>
      </c>
      <c r="E524" s="74" t="s">
        <v>420</v>
      </c>
      <c r="F524" s="43" t="s">
        <v>133</v>
      </c>
      <c r="G524" s="44">
        <v>69084.3</v>
      </c>
      <c r="H524" s="44">
        <v>69084.3</v>
      </c>
    </row>
    <row r="525" spans="1:8" ht="45">
      <c r="A525" s="58" t="s">
        <v>329</v>
      </c>
      <c r="B525" s="43"/>
      <c r="C525" s="43" t="s">
        <v>190</v>
      </c>
      <c r="D525" s="43" t="s">
        <v>35</v>
      </c>
      <c r="E525" s="43" t="s">
        <v>325</v>
      </c>
      <c r="F525" s="43"/>
      <c r="G525" s="44">
        <f>SUM(G526)</f>
        <v>1120</v>
      </c>
      <c r="H525" s="44">
        <f>SUM(H526)</f>
        <v>1120</v>
      </c>
    </row>
    <row r="526" spans="1:8" ht="15">
      <c r="A526" s="58" t="s">
        <v>164</v>
      </c>
      <c r="B526" s="43"/>
      <c r="C526" s="43" t="s">
        <v>190</v>
      </c>
      <c r="D526" s="43" t="s">
        <v>35</v>
      </c>
      <c r="E526" s="43" t="s">
        <v>421</v>
      </c>
      <c r="F526" s="43"/>
      <c r="G526" s="44">
        <f>SUM(G527+G530+G533+G536)</f>
        <v>1120</v>
      </c>
      <c r="H526" s="44">
        <f>SUM(H527+H530+H533+H536)</f>
        <v>1120</v>
      </c>
    </row>
    <row r="527" spans="1:8" ht="30" hidden="1">
      <c r="A527" s="58" t="s">
        <v>512</v>
      </c>
      <c r="B527" s="43"/>
      <c r="C527" s="43" t="s">
        <v>190</v>
      </c>
      <c r="D527" s="43" t="s">
        <v>35</v>
      </c>
      <c r="E527" s="43" t="s">
        <v>513</v>
      </c>
      <c r="F527" s="43"/>
      <c r="G527" s="44">
        <f>G528</f>
        <v>0</v>
      </c>
      <c r="H527" s="44">
        <f>H528</f>
        <v>0</v>
      </c>
    </row>
    <row r="528" spans="1:8" ht="15" hidden="1">
      <c r="A528" s="58" t="s">
        <v>316</v>
      </c>
      <c r="B528" s="43"/>
      <c r="C528" s="43" t="s">
        <v>190</v>
      </c>
      <c r="D528" s="43" t="s">
        <v>35</v>
      </c>
      <c r="E528" s="43" t="s">
        <v>514</v>
      </c>
      <c r="F528" s="43"/>
      <c r="G528" s="44">
        <f>G529</f>
        <v>0</v>
      </c>
      <c r="H528" s="44">
        <f>H529</f>
        <v>0</v>
      </c>
    </row>
    <row r="529" spans="1:8" ht="45" hidden="1">
      <c r="A529" s="58" t="s">
        <v>73</v>
      </c>
      <c r="B529" s="43"/>
      <c r="C529" s="43" t="s">
        <v>190</v>
      </c>
      <c r="D529" s="43" t="s">
        <v>35</v>
      </c>
      <c r="E529" s="43" t="s">
        <v>514</v>
      </c>
      <c r="F529" s="43" t="s">
        <v>133</v>
      </c>
      <c r="G529" s="44"/>
      <c r="H529" s="44"/>
    </row>
    <row r="530" spans="1:8" ht="30">
      <c r="A530" s="58" t="s">
        <v>322</v>
      </c>
      <c r="B530" s="43"/>
      <c r="C530" s="43" t="s">
        <v>190</v>
      </c>
      <c r="D530" s="43" t="s">
        <v>35</v>
      </c>
      <c r="E530" s="43" t="s">
        <v>422</v>
      </c>
      <c r="F530" s="43"/>
      <c r="G530" s="44">
        <f>G531</f>
        <v>1000</v>
      </c>
      <c r="H530" s="44">
        <f>H531</f>
        <v>1000</v>
      </c>
    </row>
    <row r="531" spans="1:8" ht="15">
      <c r="A531" s="58" t="s">
        <v>316</v>
      </c>
      <c r="B531" s="43"/>
      <c r="C531" s="43" t="s">
        <v>190</v>
      </c>
      <c r="D531" s="43" t="s">
        <v>35</v>
      </c>
      <c r="E531" s="43" t="s">
        <v>423</v>
      </c>
      <c r="F531" s="43"/>
      <c r="G531" s="44">
        <f>G532</f>
        <v>1000</v>
      </c>
      <c r="H531" s="44">
        <f>H532</f>
        <v>1000</v>
      </c>
    </row>
    <row r="532" spans="1:8" ht="45">
      <c r="A532" s="58" t="s">
        <v>73</v>
      </c>
      <c r="B532" s="43"/>
      <c r="C532" s="43" t="s">
        <v>190</v>
      </c>
      <c r="D532" s="43" t="s">
        <v>35</v>
      </c>
      <c r="E532" s="43" t="s">
        <v>423</v>
      </c>
      <c r="F532" s="43" t="s">
        <v>133</v>
      </c>
      <c r="G532" s="44">
        <v>1000</v>
      </c>
      <c r="H532" s="44">
        <v>1000</v>
      </c>
    </row>
    <row r="533" spans="1:8" ht="30" hidden="1">
      <c r="A533" s="58" t="s">
        <v>323</v>
      </c>
      <c r="B533" s="43"/>
      <c r="C533" s="43" t="s">
        <v>190</v>
      </c>
      <c r="D533" s="43" t="s">
        <v>35</v>
      </c>
      <c r="E533" s="43" t="s">
        <v>424</v>
      </c>
      <c r="F533" s="43"/>
      <c r="G533" s="44">
        <f>+G534</f>
        <v>0</v>
      </c>
      <c r="H533" s="44">
        <f>+H534</f>
        <v>0</v>
      </c>
    </row>
    <row r="534" spans="1:8" ht="15" hidden="1">
      <c r="A534" s="58" t="s">
        <v>316</v>
      </c>
      <c r="B534" s="43"/>
      <c r="C534" s="43" t="s">
        <v>190</v>
      </c>
      <c r="D534" s="43" t="s">
        <v>35</v>
      </c>
      <c r="E534" s="43" t="s">
        <v>425</v>
      </c>
      <c r="F534" s="43"/>
      <c r="G534" s="44">
        <f>G535</f>
        <v>0</v>
      </c>
      <c r="H534" s="44">
        <f>H535</f>
        <v>0</v>
      </c>
    </row>
    <row r="535" spans="1:8" ht="45" hidden="1">
      <c r="A535" s="58" t="s">
        <v>73</v>
      </c>
      <c r="B535" s="43"/>
      <c r="C535" s="43" t="s">
        <v>190</v>
      </c>
      <c r="D535" s="43" t="s">
        <v>35</v>
      </c>
      <c r="E535" s="43" t="s">
        <v>425</v>
      </c>
      <c r="F535" s="43" t="s">
        <v>133</v>
      </c>
      <c r="G535" s="44"/>
      <c r="H535" s="44"/>
    </row>
    <row r="536" spans="1:8" ht="30">
      <c r="A536" s="58" t="s">
        <v>324</v>
      </c>
      <c r="B536" s="43"/>
      <c r="C536" s="43" t="s">
        <v>190</v>
      </c>
      <c r="D536" s="43" t="s">
        <v>35</v>
      </c>
      <c r="E536" s="43" t="s">
        <v>426</v>
      </c>
      <c r="F536" s="43"/>
      <c r="G536" s="44">
        <f>+G537</f>
        <v>120</v>
      </c>
      <c r="H536" s="44">
        <f>+H537</f>
        <v>120</v>
      </c>
    </row>
    <row r="537" spans="1:8" ht="15">
      <c r="A537" s="58" t="s">
        <v>316</v>
      </c>
      <c r="B537" s="43"/>
      <c r="C537" s="43" t="s">
        <v>190</v>
      </c>
      <c r="D537" s="43" t="s">
        <v>35</v>
      </c>
      <c r="E537" s="43" t="s">
        <v>427</v>
      </c>
      <c r="F537" s="43"/>
      <c r="G537" s="44">
        <f>G538</f>
        <v>120</v>
      </c>
      <c r="H537" s="44">
        <f>H538</f>
        <v>120</v>
      </c>
    </row>
    <row r="538" spans="1:8" ht="15">
      <c r="A538" s="58" t="s">
        <v>320</v>
      </c>
      <c r="B538" s="43"/>
      <c r="C538" s="43" t="s">
        <v>190</v>
      </c>
      <c r="D538" s="43" t="s">
        <v>35</v>
      </c>
      <c r="E538" s="43" t="s">
        <v>427</v>
      </c>
      <c r="F538" s="43" t="s">
        <v>133</v>
      </c>
      <c r="G538" s="44">
        <v>120</v>
      </c>
      <c r="H538" s="44">
        <v>120</v>
      </c>
    </row>
    <row r="539" spans="1:8" s="14" customFormat="1" ht="15.75">
      <c r="A539" s="96" t="s">
        <v>430</v>
      </c>
      <c r="B539" s="97" t="s">
        <v>431</v>
      </c>
      <c r="C539" s="98"/>
      <c r="D539" s="98"/>
      <c r="E539" s="98"/>
      <c r="F539" s="98"/>
      <c r="G539" s="99">
        <f>G540+G686</f>
        <v>1840751.8999999997</v>
      </c>
      <c r="H539" s="99">
        <f>H540+H686</f>
        <v>1840751.8999999997</v>
      </c>
    </row>
    <row r="540" spans="1:8" ht="15">
      <c r="A540" s="16" t="s">
        <v>122</v>
      </c>
      <c r="B540" s="43"/>
      <c r="C540" s="43" t="s">
        <v>123</v>
      </c>
      <c r="D540" s="43"/>
      <c r="E540" s="43"/>
      <c r="F540" s="43"/>
      <c r="G540" s="44">
        <f>G541+G577+G633+G644+G668</f>
        <v>1795424.5999999996</v>
      </c>
      <c r="H540" s="44">
        <f>H541+H577+H633+H644+H668</f>
        <v>1795424.5999999996</v>
      </c>
    </row>
    <row r="541" spans="1:8" ht="15">
      <c r="A541" s="16" t="s">
        <v>198</v>
      </c>
      <c r="B541" s="43"/>
      <c r="C541" s="43" t="s">
        <v>123</v>
      </c>
      <c r="D541" s="43" t="s">
        <v>35</v>
      </c>
      <c r="E541" s="43"/>
      <c r="F541" s="43"/>
      <c r="G541" s="44">
        <f>G548+G542</f>
        <v>705293.7</v>
      </c>
      <c r="H541" s="44">
        <f>H548+H542</f>
        <v>705293.7</v>
      </c>
    </row>
    <row r="542" spans="1:8" ht="45">
      <c r="A542" s="16" t="s">
        <v>601</v>
      </c>
      <c r="B542" s="43"/>
      <c r="C542" s="43" t="s">
        <v>123</v>
      </c>
      <c r="D542" s="43" t="s">
        <v>35</v>
      </c>
      <c r="E542" s="77" t="s">
        <v>602</v>
      </c>
      <c r="F542" s="78"/>
      <c r="G542" s="44">
        <f>G543</f>
        <v>472140.1</v>
      </c>
      <c r="H542" s="44">
        <f>H543</f>
        <v>472140.1</v>
      </c>
    </row>
    <row r="543" spans="1:8" ht="90">
      <c r="A543" s="16" t="s">
        <v>603</v>
      </c>
      <c r="B543" s="43"/>
      <c r="C543" s="43" t="s">
        <v>123</v>
      </c>
      <c r="D543" s="43" t="s">
        <v>35</v>
      </c>
      <c r="E543" s="77" t="s">
        <v>604</v>
      </c>
      <c r="F543" s="78"/>
      <c r="G543" s="44">
        <f>G544</f>
        <v>472140.1</v>
      </c>
      <c r="H543" s="44">
        <f>H544</f>
        <v>472140.1</v>
      </c>
    </row>
    <row r="544" spans="1:8" ht="60">
      <c r="A544" s="16" t="s">
        <v>605</v>
      </c>
      <c r="B544" s="43"/>
      <c r="C544" s="43" t="s">
        <v>123</v>
      </c>
      <c r="D544" s="43" t="s">
        <v>35</v>
      </c>
      <c r="E544" s="77" t="s">
        <v>606</v>
      </c>
      <c r="F544" s="78"/>
      <c r="G544" s="44">
        <f>G545+G546+G547</f>
        <v>472140.1</v>
      </c>
      <c r="H544" s="44">
        <f>H545+H546+H547</f>
        <v>472140.1</v>
      </c>
    </row>
    <row r="545" spans="1:8" ht="60">
      <c r="A545" s="16" t="s">
        <v>52</v>
      </c>
      <c r="B545" s="43"/>
      <c r="C545" s="43" t="s">
        <v>123</v>
      </c>
      <c r="D545" s="43" t="s">
        <v>35</v>
      </c>
      <c r="E545" s="79" t="s">
        <v>606</v>
      </c>
      <c r="F545" s="43" t="s">
        <v>97</v>
      </c>
      <c r="G545" s="44">
        <v>75732.6</v>
      </c>
      <c r="H545" s="44">
        <v>75732.6</v>
      </c>
    </row>
    <row r="546" spans="1:8" ht="30">
      <c r="A546" s="16" t="s">
        <v>53</v>
      </c>
      <c r="B546" s="43"/>
      <c r="C546" s="43" t="s">
        <v>123</v>
      </c>
      <c r="D546" s="43" t="s">
        <v>35</v>
      </c>
      <c r="E546" s="79" t="s">
        <v>606</v>
      </c>
      <c r="F546" s="43" t="s">
        <v>99</v>
      </c>
      <c r="G546" s="44">
        <f>916.1+1468.3</f>
        <v>2384.4</v>
      </c>
      <c r="H546" s="44">
        <f>916.1+1468.3</f>
        <v>2384.4</v>
      </c>
    </row>
    <row r="547" spans="1:8" ht="30">
      <c r="A547" s="16" t="s">
        <v>270</v>
      </c>
      <c r="B547" s="43"/>
      <c r="C547" s="43" t="s">
        <v>123</v>
      </c>
      <c r="D547" s="43" t="s">
        <v>35</v>
      </c>
      <c r="E547" s="79" t="s">
        <v>606</v>
      </c>
      <c r="F547" s="43" t="s">
        <v>133</v>
      </c>
      <c r="G547" s="44">
        <v>394023.1</v>
      </c>
      <c r="H547" s="44">
        <v>394023.1</v>
      </c>
    </row>
    <row r="548" spans="1:8" ht="30">
      <c r="A548" s="16" t="s">
        <v>432</v>
      </c>
      <c r="B548" s="43"/>
      <c r="C548" s="43" t="s">
        <v>123</v>
      </c>
      <c r="D548" s="43" t="s">
        <v>35</v>
      </c>
      <c r="E548" s="24" t="s">
        <v>433</v>
      </c>
      <c r="F548" s="43"/>
      <c r="G548" s="44">
        <f>G549+G557+G560+G569+G573</f>
        <v>233153.6</v>
      </c>
      <c r="H548" s="44">
        <f>H549+H557+H560+H569+H573</f>
        <v>233153.6</v>
      </c>
    </row>
    <row r="549" spans="1:8" ht="15">
      <c r="A549" s="22" t="s">
        <v>36</v>
      </c>
      <c r="B549" s="43"/>
      <c r="C549" s="43" t="s">
        <v>123</v>
      </c>
      <c r="D549" s="43" t="s">
        <v>35</v>
      </c>
      <c r="E549" s="74" t="s">
        <v>434</v>
      </c>
      <c r="F549" s="43"/>
      <c r="G549" s="44">
        <f>SUM(G553+G555)+G550</f>
        <v>1293</v>
      </c>
      <c r="H549" s="44">
        <f>SUM(H553+H555)+H550</f>
        <v>1293</v>
      </c>
    </row>
    <row r="550" spans="1:8" ht="15">
      <c r="A550" s="16" t="s">
        <v>441</v>
      </c>
      <c r="B550" s="43"/>
      <c r="C550" s="43" t="s">
        <v>123</v>
      </c>
      <c r="D550" s="43" t="s">
        <v>35</v>
      </c>
      <c r="E550" s="80" t="s">
        <v>607</v>
      </c>
      <c r="F550" s="43"/>
      <c r="G550" s="44">
        <f>G551+G552</f>
        <v>843</v>
      </c>
      <c r="H550" s="44">
        <f>H551+H552</f>
        <v>843</v>
      </c>
    </row>
    <row r="551" spans="1:8" ht="30">
      <c r="A551" s="16" t="s">
        <v>53</v>
      </c>
      <c r="B551" s="43"/>
      <c r="C551" s="43" t="s">
        <v>123</v>
      </c>
      <c r="D551" s="43" t="s">
        <v>35</v>
      </c>
      <c r="E551" s="80" t="s">
        <v>607</v>
      </c>
      <c r="F551" s="43" t="s">
        <v>99</v>
      </c>
      <c r="G551" s="44">
        <f>10+110</f>
        <v>120</v>
      </c>
      <c r="H551" s="44">
        <f>10+110</f>
        <v>120</v>
      </c>
    </row>
    <row r="552" spans="1:8" ht="45">
      <c r="A552" s="16" t="s">
        <v>73</v>
      </c>
      <c r="B552" s="43"/>
      <c r="C552" s="43" t="s">
        <v>123</v>
      </c>
      <c r="D552" s="43" t="s">
        <v>35</v>
      </c>
      <c r="E552" s="80" t="s">
        <v>607</v>
      </c>
      <c r="F552" s="43" t="s">
        <v>133</v>
      </c>
      <c r="G552" s="44">
        <f>183+540</f>
        <v>723</v>
      </c>
      <c r="H552" s="44">
        <f>183+540</f>
        <v>723</v>
      </c>
    </row>
    <row r="553" spans="1:8" ht="45" hidden="1">
      <c r="A553" s="22" t="s">
        <v>435</v>
      </c>
      <c r="B553" s="43"/>
      <c r="C553" s="43" t="s">
        <v>123</v>
      </c>
      <c r="D553" s="43" t="s">
        <v>35</v>
      </c>
      <c r="E553" s="24" t="s">
        <v>436</v>
      </c>
      <c r="F553" s="43"/>
      <c r="G553" s="44">
        <f>G554</f>
        <v>0</v>
      </c>
      <c r="H553" s="44">
        <f>H554</f>
        <v>0</v>
      </c>
    </row>
    <row r="554" spans="1:8" ht="15" hidden="1">
      <c r="A554" s="22" t="s">
        <v>43</v>
      </c>
      <c r="B554" s="43"/>
      <c r="C554" s="43" t="s">
        <v>123</v>
      </c>
      <c r="D554" s="43" t="s">
        <v>35</v>
      </c>
      <c r="E554" s="24" t="s">
        <v>436</v>
      </c>
      <c r="F554" s="43" t="s">
        <v>107</v>
      </c>
      <c r="G554" s="44">
        <v>0</v>
      </c>
      <c r="H554" s="44">
        <v>0</v>
      </c>
    </row>
    <row r="555" spans="1:8" ht="105">
      <c r="A555" s="22" t="s">
        <v>437</v>
      </c>
      <c r="B555" s="43"/>
      <c r="C555" s="43" t="s">
        <v>123</v>
      </c>
      <c r="D555" s="43" t="s">
        <v>35</v>
      </c>
      <c r="E555" s="74" t="s">
        <v>438</v>
      </c>
      <c r="F555" s="43"/>
      <c r="G555" s="44">
        <f>G556</f>
        <v>450</v>
      </c>
      <c r="H555" s="44">
        <f>H556</f>
        <v>450</v>
      </c>
    </row>
    <row r="556" spans="1:8" ht="45">
      <c r="A556" s="58" t="s">
        <v>73</v>
      </c>
      <c r="B556" s="43"/>
      <c r="C556" s="43" t="s">
        <v>123</v>
      </c>
      <c r="D556" s="43" t="s">
        <v>35</v>
      </c>
      <c r="E556" s="74" t="s">
        <v>438</v>
      </c>
      <c r="F556" s="43" t="s">
        <v>133</v>
      </c>
      <c r="G556" s="44">
        <v>450</v>
      </c>
      <c r="H556" s="44">
        <v>450</v>
      </c>
    </row>
    <row r="557" spans="1:8" ht="45">
      <c r="A557" s="22" t="s">
        <v>27</v>
      </c>
      <c r="B557" s="43"/>
      <c r="C557" s="43" t="s">
        <v>123</v>
      </c>
      <c r="D557" s="43" t="s">
        <v>35</v>
      </c>
      <c r="E557" s="24" t="s">
        <v>439</v>
      </c>
      <c r="F557" s="43"/>
      <c r="G557" s="44">
        <f>SUM(G558)</f>
        <v>185380.7</v>
      </c>
      <c r="H557" s="44">
        <f>SUM(H558)</f>
        <v>185380.7</v>
      </c>
    </row>
    <row r="558" spans="1:8" ht="15">
      <c r="A558" s="22" t="s">
        <v>441</v>
      </c>
      <c r="B558" s="43"/>
      <c r="C558" s="43" t="s">
        <v>123</v>
      </c>
      <c r="D558" s="43" t="s">
        <v>35</v>
      </c>
      <c r="E558" s="24" t="s">
        <v>442</v>
      </c>
      <c r="F558" s="43"/>
      <c r="G558" s="44">
        <f>G559</f>
        <v>185380.7</v>
      </c>
      <c r="H558" s="44">
        <f>H559</f>
        <v>185380.7</v>
      </c>
    </row>
    <row r="559" spans="1:8" ht="45">
      <c r="A559" s="58" t="s">
        <v>73</v>
      </c>
      <c r="B559" s="43"/>
      <c r="C559" s="43" t="s">
        <v>123</v>
      </c>
      <c r="D559" s="43" t="s">
        <v>35</v>
      </c>
      <c r="E559" s="24" t="s">
        <v>442</v>
      </c>
      <c r="F559" s="43" t="s">
        <v>133</v>
      </c>
      <c r="G559" s="44">
        <v>185380.7</v>
      </c>
      <c r="H559" s="44">
        <v>185380.7</v>
      </c>
    </row>
    <row r="560" spans="1:8" ht="15" hidden="1">
      <c r="A560" s="16" t="s">
        <v>164</v>
      </c>
      <c r="B560" s="43"/>
      <c r="C560" s="43" t="s">
        <v>123</v>
      </c>
      <c r="D560" s="43" t="s">
        <v>35</v>
      </c>
      <c r="E560" s="24" t="s">
        <v>505</v>
      </c>
      <c r="F560" s="43"/>
      <c r="G560" s="44">
        <f>SUM(G561)</f>
        <v>0</v>
      </c>
      <c r="H560" s="44">
        <f>SUM(H561)</f>
        <v>0</v>
      </c>
    </row>
    <row r="561" spans="1:8" ht="15" hidden="1">
      <c r="A561" s="22" t="s">
        <v>441</v>
      </c>
      <c r="B561" s="43"/>
      <c r="C561" s="43" t="s">
        <v>123</v>
      </c>
      <c r="D561" s="43" t="s">
        <v>35</v>
      </c>
      <c r="E561" s="24" t="s">
        <v>443</v>
      </c>
      <c r="F561" s="43"/>
      <c r="G561" s="44">
        <f>SUM(G562+G564+G566)</f>
        <v>0</v>
      </c>
      <c r="H561" s="44">
        <f>SUM(H562+H564+H566)</f>
        <v>0</v>
      </c>
    </row>
    <row r="562" spans="1:8" ht="30" hidden="1">
      <c r="A562" s="16" t="s">
        <v>444</v>
      </c>
      <c r="B562" s="43"/>
      <c r="C562" s="43" t="s">
        <v>123</v>
      </c>
      <c r="D562" s="43" t="s">
        <v>35</v>
      </c>
      <c r="E562" s="24" t="s">
        <v>445</v>
      </c>
      <c r="F562" s="43"/>
      <c r="G562" s="44">
        <f>G563</f>
        <v>0</v>
      </c>
      <c r="H562" s="44">
        <f>H563</f>
        <v>0</v>
      </c>
    </row>
    <row r="563" spans="1:8" ht="45" hidden="1">
      <c r="A563" s="58" t="s">
        <v>73</v>
      </c>
      <c r="B563" s="43"/>
      <c r="C563" s="43" t="s">
        <v>123</v>
      </c>
      <c r="D563" s="43" t="s">
        <v>35</v>
      </c>
      <c r="E563" s="24" t="s">
        <v>445</v>
      </c>
      <c r="F563" s="43" t="s">
        <v>133</v>
      </c>
      <c r="G563" s="44">
        <v>0</v>
      </c>
      <c r="H563" s="44">
        <v>0</v>
      </c>
    </row>
    <row r="564" spans="1:8" ht="30" hidden="1">
      <c r="A564" s="16" t="s">
        <v>446</v>
      </c>
      <c r="B564" s="43"/>
      <c r="C564" s="43" t="s">
        <v>123</v>
      </c>
      <c r="D564" s="43" t="s">
        <v>35</v>
      </c>
      <c r="E564" s="24" t="s">
        <v>447</v>
      </c>
      <c r="F564" s="43"/>
      <c r="G564" s="44">
        <f>G565</f>
        <v>0</v>
      </c>
      <c r="H564" s="44">
        <f>H565</f>
        <v>0</v>
      </c>
    </row>
    <row r="565" spans="1:8" ht="45" hidden="1">
      <c r="A565" s="58" t="s">
        <v>73</v>
      </c>
      <c r="B565" s="43"/>
      <c r="C565" s="43" t="s">
        <v>123</v>
      </c>
      <c r="D565" s="43" t="s">
        <v>35</v>
      </c>
      <c r="E565" s="24" t="s">
        <v>447</v>
      </c>
      <c r="F565" s="43" t="s">
        <v>133</v>
      </c>
      <c r="G565" s="44"/>
      <c r="H565" s="44"/>
    </row>
    <row r="566" spans="1:8" ht="30" hidden="1">
      <c r="A566" s="16" t="s">
        <v>448</v>
      </c>
      <c r="B566" s="43"/>
      <c r="C566" s="43" t="s">
        <v>123</v>
      </c>
      <c r="D566" s="43" t="s">
        <v>35</v>
      </c>
      <c r="E566" s="24" t="s">
        <v>449</v>
      </c>
      <c r="F566" s="43"/>
      <c r="G566" s="44">
        <f>G567</f>
        <v>0</v>
      </c>
      <c r="H566" s="44">
        <f>H567</f>
        <v>0</v>
      </c>
    </row>
    <row r="567" spans="1:8" ht="45" hidden="1">
      <c r="A567" s="58" t="s">
        <v>73</v>
      </c>
      <c r="B567" s="43"/>
      <c r="C567" s="43" t="s">
        <v>123</v>
      </c>
      <c r="D567" s="43" t="s">
        <v>35</v>
      </c>
      <c r="E567" s="24" t="s">
        <v>449</v>
      </c>
      <c r="F567" s="43" t="s">
        <v>133</v>
      </c>
      <c r="G567" s="44"/>
      <c r="H567" s="44"/>
    </row>
    <row r="568" spans="1:8" ht="30">
      <c r="A568" s="58" t="s">
        <v>46</v>
      </c>
      <c r="B568" s="43"/>
      <c r="C568" s="43" t="s">
        <v>123</v>
      </c>
      <c r="D568" s="43" t="s">
        <v>35</v>
      </c>
      <c r="E568" s="24" t="s">
        <v>450</v>
      </c>
      <c r="F568" s="43"/>
      <c r="G568" s="44">
        <f>SUM(G569)</f>
        <v>42940.3</v>
      </c>
      <c r="H568" s="44">
        <f>SUM(H569)</f>
        <v>42940.3</v>
      </c>
    </row>
    <row r="569" spans="1:8" ht="15">
      <c r="A569" s="22" t="s">
        <v>441</v>
      </c>
      <c r="B569" s="24"/>
      <c r="C569" s="43" t="s">
        <v>123</v>
      </c>
      <c r="D569" s="43" t="s">
        <v>35</v>
      </c>
      <c r="E569" s="24" t="s">
        <v>451</v>
      </c>
      <c r="F569" s="43"/>
      <c r="G569" s="44">
        <f>G570+G571+G572</f>
        <v>42940.3</v>
      </c>
      <c r="H569" s="44">
        <f>H570+H571+H572</f>
        <v>42940.3</v>
      </c>
    </row>
    <row r="570" spans="1:8" ht="60">
      <c r="A570" s="31" t="s">
        <v>52</v>
      </c>
      <c r="B570" s="43"/>
      <c r="C570" s="43" t="s">
        <v>123</v>
      </c>
      <c r="D570" s="43" t="s">
        <v>35</v>
      </c>
      <c r="E570" s="24" t="s">
        <v>451</v>
      </c>
      <c r="F570" s="43" t="s">
        <v>97</v>
      </c>
      <c r="G570" s="44">
        <v>12926.9</v>
      </c>
      <c r="H570" s="44">
        <v>12926.9</v>
      </c>
    </row>
    <row r="571" spans="1:8" ht="30">
      <c r="A571" s="58" t="s">
        <v>53</v>
      </c>
      <c r="B571" s="43"/>
      <c r="C571" s="43" t="s">
        <v>123</v>
      </c>
      <c r="D571" s="43" t="s">
        <v>35</v>
      </c>
      <c r="E571" s="24" t="s">
        <v>451</v>
      </c>
      <c r="F571" s="43" t="s">
        <v>99</v>
      </c>
      <c r="G571" s="44">
        <v>28422.4</v>
      </c>
      <c r="H571" s="44">
        <v>28422.4</v>
      </c>
    </row>
    <row r="572" spans="1:8" ht="15">
      <c r="A572" s="58" t="s">
        <v>23</v>
      </c>
      <c r="B572" s="43"/>
      <c r="C572" s="43" t="s">
        <v>123</v>
      </c>
      <c r="D572" s="43" t="s">
        <v>35</v>
      </c>
      <c r="E572" s="24" t="s">
        <v>451</v>
      </c>
      <c r="F572" s="43" t="s">
        <v>104</v>
      </c>
      <c r="G572" s="44">
        <v>1591</v>
      </c>
      <c r="H572" s="44">
        <v>1591</v>
      </c>
    </row>
    <row r="573" spans="1:8" ht="30">
      <c r="A573" s="58" t="s">
        <v>452</v>
      </c>
      <c r="B573" s="43"/>
      <c r="C573" s="43" t="s">
        <v>123</v>
      </c>
      <c r="D573" s="43" t="s">
        <v>35</v>
      </c>
      <c r="E573" s="24" t="s">
        <v>453</v>
      </c>
      <c r="F573" s="43"/>
      <c r="G573" s="44">
        <f>G574</f>
        <v>3539.6</v>
      </c>
      <c r="H573" s="44">
        <f>H574</f>
        <v>3539.6</v>
      </c>
    </row>
    <row r="574" spans="1:8" ht="15">
      <c r="A574" s="58" t="s">
        <v>36</v>
      </c>
      <c r="B574" s="43"/>
      <c r="C574" s="43" t="s">
        <v>123</v>
      </c>
      <c r="D574" s="43" t="s">
        <v>35</v>
      </c>
      <c r="E574" s="24" t="s">
        <v>454</v>
      </c>
      <c r="F574" s="43"/>
      <c r="G574" s="44">
        <f>SUM(G575:G576)</f>
        <v>3539.6</v>
      </c>
      <c r="H574" s="44">
        <f>SUM(H575:H576)</f>
        <v>3539.6</v>
      </c>
    </row>
    <row r="575" spans="1:8" ht="30">
      <c r="A575" s="58" t="s">
        <v>53</v>
      </c>
      <c r="B575" s="43"/>
      <c r="C575" s="43" t="s">
        <v>123</v>
      </c>
      <c r="D575" s="43" t="s">
        <v>35</v>
      </c>
      <c r="E575" s="24" t="s">
        <v>454</v>
      </c>
      <c r="F575" s="43" t="s">
        <v>99</v>
      </c>
      <c r="G575" s="44">
        <v>800</v>
      </c>
      <c r="H575" s="44">
        <v>800</v>
      </c>
    </row>
    <row r="576" spans="1:8" ht="45">
      <c r="A576" s="58" t="s">
        <v>73</v>
      </c>
      <c r="B576" s="43"/>
      <c r="C576" s="43" t="s">
        <v>123</v>
      </c>
      <c r="D576" s="43" t="s">
        <v>35</v>
      </c>
      <c r="E576" s="24" t="s">
        <v>454</v>
      </c>
      <c r="F576" s="43" t="s">
        <v>133</v>
      </c>
      <c r="G576" s="44">
        <v>2739.6</v>
      </c>
      <c r="H576" s="44">
        <v>2739.6</v>
      </c>
    </row>
    <row r="577" spans="1:8" ht="15">
      <c r="A577" s="16" t="s">
        <v>199</v>
      </c>
      <c r="B577" s="43"/>
      <c r="C577" s="43" t="s">
        <v>123</v>
      </c>
      <c r="D577" s="43" t="s">
        <v>45</v>
      </c>
      <c r="E577" s="74"/>
      <c r="F577" s="43"/>
      <c r="G577" s="44">
        <f>G589+G578</f>
        <v>977210.4999999999</v>
      </c>
      <c r="H577" s="44">
        <f>H589+H578</f>
        <v>977210.4999999999</v>
      </c>
    </row>
    <row r="578" spans="1:8" ht="30">
      <c r="A578" s="22" t="s">
        <v>635</v>
      </c>
      <c r="B578" s="43"/>
      <c r="C578" s="43" t="s">
        <v>123</v>
      </c>
      <c r="D578" s="43" t="s">
        <v>45</v>
      </c>
      <c r="E578" s="77" t="s">
        <v>232</v>
      </c>
      <c r="F578" s="78"/>
      <c r="G578" s="44">
        <f>G579</f>
        <v>741666.3999999999</v>
      </c>
      <c r="H578" s="44">
        <f>H579</f>
        <v>741666.3999999999</v>
      </c>
    </row>
    <row r="579" spans="1:8" ht="90">
      <c r="A579" s="16" t="s">
        <v>305</v>
      </c>
      <c r="B579" s="43"/>
      <c r="C579" s="43" t="s">
        <v>123</v>
      </c>
      <c r="D579" s="43" t="s">
        <v>45</v>
      </c>
      <c r="E579" s="79" t="s">
        <v>234</v>
      </c>
      <c r="F579" s="43"/>
      <c r="G579" s="44">
        <f>G580+G582+G585</f>
        <v>741666.3999999999</v>
      </c>
      <c r="H579" s="44">
        <f>H580+H582+H585</f>
        <v>741666.3999999999</v>
      </c>
    </row>
    <row r="580" spans="1:8" ht="45">
      <c r="A580" s="16" t="s">
        <v>608</v>
      </c>
      <c r="B580" s="43"/>
      <c r="C580" s="43" t="s">
        <v>123</v>
      </c>
      <c r="D580" s="43" t="s">
        <v>45</v>
      </c>
      <c r="E580" s="79" t="s">
        <v>609</v>
      </c>
      <c r="F580" s="43"/>
      <c r="G580" s="44">
        <f>G581</f>
        <v>7284.8</v>
      </c>
      <c r="H580" s="44">
        <f>H581</f>
        <v>7284.8</v>
      </c>
    </row>
    <row r="581" spans="1:8" ht="30">
      <c r="A581" s="16" t="s">
        <v>132</v>
      </c>
      <c r="B581" s="43"/>
      <c r="C581" s="43" t="s">
        <v>123</v>
      </c>
      <c r="D581" s="43" t="s">
        <v>45</v>
      </c>
      <c r="E581" s="79" t="s">
        <v>609</v>
      </c>
      <c r="F581" s="43" t="s">
        <v>133</v>
      </c>
      <c r="G581" s="44">
        <v>7284.8</v>
      </c>
      <c r="H581" s="44">
        <v>7284.8</v>
      </c>
    </row>
    <row r="582" spans="1:8" ht="90">
      <c r="A582" s="16" t="s">
        <v>610</v>
      </c>
      <c r="B582" s="43"/>
      <c r="C582" s="43" t="s">
        <v>123</v>
      </c>
      <c r="D582" s="43" t="s">
        <v>45</v>
      </c>
      <c r="E582" s="79" t="s">
        <v>611</v>
      </c>
      <c r="F582" s="43"/>
      <c r="G582" s="44">
        <f>G583+G584</f>
        <v>47568.9</v>
      </c>
      <c r="H582" s="44">
        <f>H583+H584</f>
        <v>47568.9</v>
      </c>
    </row>
    <row r="583" spans="1:8" ht="60">
      <c r="A583" s="31" t="s">
        <v>52</v>
      </c>
      <c r="B583" s="43"/>
      <c r="C583" s="43" t="s">
        <v>123</v>
      </c>
      <c r="D583" s="43" t="s">
        <v>45</v>
      </c>
      <c r="E583" s="79" t="s">
        <v>611</v>
      </c>
      <c r="F583" s="43" t="s">
        <v>97</v>
      </c>
      <c r="G583" s="44">
        <v>43729.4</v>
      </c>
      <c r="H583" s="44">
        <v>43729.4</v>
      </c>
    </row>
    <row r="584" spans="1:8" ht="30">
      <c r="A584" s="16" t="s">
        <v>53</v>
      </c>
      <c r="B584" s="43"/>
      <c r="C584" s="43" t="s">
        <v>123</v>
      </c>
      <c r="D584" s="43" t="s">
        <v>45</v>
      </c>
      <c r="E584" s="79" t="s">
        <v>611</v>
      </c>
      <c r="F584" s="43" t="s">
        <v>99</v>
      </c>
      <c r="G584" s="44">
        <v>3839.5</v>
      </c>
      <c r="H584" s="44">
        <v>3839.5</v>
      </c>
    </row>
    <row r="585" spans="1:8" ht="75">
      <c r="A585" s="16" t="s">
        <v>612</v>
      </c>
      <c r="B585" s="43"/>
      <c r="C585" s="43" t="s">
        <v>123</v>
      </c>
      <c r="D585" s="43" t="s">
        <v>45</v>
      </c>
      <c r="E585" s="79" t="s">
        <v>613</v>
      </c>
      <c r="F585" s="43"/>
      <c r="G585" s="44">
        <f>G586+G587+G588</f>
        <v>686812.7</v>
      </c>
      <c r="H585" s="44">
        <f>H586+H587+H588</f>
        <v>686812.7</v>
      </c>
    </row>
    <row r="586" spans="1:8" ht="60">
      <c r="A586" s="16" t="s">
        <v>52</v>
      </c>
      <c r="B586" s="43"/>
      <c r="C586" s="43" t="s">
        <v>123</v>
      </c>
      <c r="D586" s="43" t="s">
        <v>45</v>
      </c>
      <c r="E586" s="79" t="s">
        <v>613</v>
      </c>
      <c r="F586" s="43" t="s">
        <v>97</v>
      </c>
      <c r="G586" s="44">
        <v>323817.6</v>
      </c>
      <c r="H586" s="44">
        <v>323817.6</v>
      </c>
    </row>
    <row r="587" spans="1:8" ht="30">
      <c r="A587" s="16" t="s">
        <v>53</v>
      </c>
      <c r="B587" s="43"/>
      <c r="C587" s="43" t="s">
        <v>123</v>
      </c>
      <c r="D587" s="43" t="s">
        <v>45</v>
      </c>
      <c r="E587" s="79" t="s">
        <v>613</v>
      </c>
      <c r="F587" s="43" t="s">
        <v>99</v>
      </c>
      <c r="G587" s="44">
        <v>4124.7</v>
      </c>
      <c r="H587" s="44">
        <v>4124.7</v>
      </c>
    </row>
    <row r="588" spans="1:8" ht="30">
      <c r="A588" s="16" t="s">
        <v>132</v>
      </c>
      <c r="B588" s="43"/>
      <c r="C588" s="43" t="s">
        <v>123</v>
      </c>
      <c r="D588" s="43" t="s">
        <v>45</v>
      </c>
      <c r="E588" s="79" t="s">
        <v>613</v>
      </c>
      <c r="F588" s="43" t="s">
        <v>133</v>
      </c>
      <c r="G588" s="44">
        <f>99102.9+259767.5</f>
        <v>358870.4</v>
      </c>
      <c r="H588" s="44">
        <f>99102.9+259767.5</f>
        <v>358870.4</v>
      </c>
    </row>
    <row r="589" spans="1:8" ht="30">
      <c r="A589" s="16" t="s">
        <v>432</v>
      </c>
      <c r="B589" s="43"/>
      <c r="C589" s="43" t="s">
        <v>123</v>
      </c>
      <c r="D589" s="43" t="s">
        <v>45</v>
      </c>
      <c r="E589" s="24" t="s">
        <v>433</v>
      </c>
      <c r="F589" s="43"/>
      <c r="G589" s="44">
        <f>G590+G609+G612+G620+G629</f>
        <v>235544.1</v>
      </c>
      <c r="H589" s="44">
        <f>H590+H609+H612+H620+H629</f>
        <v>235544.1</v>
      </c>
    </row>
    <row r="590" spans="1:8" ht="15">
      <c r="A590" s="22" t="s">
        <v>36</v>
      </c>
      <c r="B590" s="43"/>
      <c r="C590" s="43" t="s">
        <v>123</v>
      </c>
      <c r="D590" s="43" t="s">
        <v>45</v>
      </c>
      <c r="E590" s="74" t="s">
        <v>434</v>
      </c>
      <c r="F590" s="74"/>
      <c r="G590" s="44">
        <f>G594+G599+G607+G602+G604+G591+G597</f>
        <v>12389.7</v>
      </c>
      <c r="H590" s="44">
        <f>H594+H599+H607+H602+H604+H591+H597</f>
        <v>12389.7</v>
      </c>
    </row>
    <row r="591" spans="1:8" ht="15">
      <c r="A591" s="16" t="s">
        <v>465</v>
      </c>
      <c r="B591" s="43"/>
      <c r="C591" s="43" t="s">
        <v>123</v>
      </c>
      <c r="D591" s="43" t="s">
        <v>45</v>
      </c>
      <c r="E591" s="80" t="s">
        <v>614</v>
      </c>
      <c r="F591" s="74"/>
      <c r="G591" s="44">
        <f>SUM(G592:G593)</f>
        <v>533.5</v>
      </c>
      <c r="H591" s="44">
        <f>SUM(H592:H593)</f>
        <v>533.5</v>
      </c>
    </row>
    <row r="592" spans="1:8" ht="30">
      <c r="A592" s="16" t="s">
        <v>53</v>
      </c>
      <c r="B592" s="43"/>
      <c r="C592" s="43" t="s">
        <v>123</v>
      </c>
      <c r="D592" s="43" t="s">
        <v>45</v>
      </c>
      <c r="E592" s="80" t="s">
        <v>614</v>
      </c>
      <c r="F592" s="74">
        <v>200</v>
      </c>
      <c r="G592" s="44">
        <f>191.5+30+207</f>
        <v>428.5</v>
      </c>
      <c r="H592" s="44">
        <f>191.5+30+207</f>
        <v>428.5</v>
      </c>
    </row>
    <row r="593" spans="1:8" ht="45">
      <c r="A593" s="16" t="s">
        <v>73</v>
      </c>
      <c r="B593" s="43"/>
      <c r="C593" s="43" t="s">
        <v>123</v>
      </c>
      <c r="D593" s="43" t="s">
        <v>45</v>
      </c>
      <c r="E593" s="80" t="s">
        <v>614</v>
      </c>
      <c r="F593" s="74">
        <v>600</v>
      </c>
      <c r="G593" s="44">
        <f>35+70</f>
        <v>105</v>
      </c>
      <c r="H593" s="44">
        <f>35+70</f>
        <v>105</v>
      </c>
    </row>
    <row r="594" spans="1:8" ht="45" hidden="1">
      <c r="A594" s="22" t="s">
        <v>455</v>
      </c>
      <c r="B594" s="43"/>
      <c r="C594" s="43" t="s">
        <v>123</v>
      </c>
      <c r="D594" s="43" t="s">
        <v>45</v>
      </c>
      <c r="E594" s="74" t="s">
        <v>456</v>
      </c>
      <c r="F594" s="74"/>
      <c r="G594" s="44">
        <f>G595+G596</f>
        <v>0</v>
      </c>
      <c r="H594" s="44">
        <f>H595+H596</f>
        <v>0</v>
      </c>
    </row>
    <row r="595" spans="1:8" ht="30" hidden="1">
      <c r="A595" s="58" t="s">
        <v>53</v>
      </c>
      <c r="B595" s="43"/>
      <c r="C595" s="43" t="s">
        <v>123</v>
      </c>
      <c r="D595" s="43" t="s">
        <v>45</v>
      </c>
      <c r="E595" s="74" t="s">
        <v>456</v>
      </c>
      <c r="F595" s="74">
        <v>200</v>
      </c>
      <c r="G595" s="44">
        <v>0</v>
      </c>
      <c r="H595" s="44">
        <v>0</v>
      </c>
    </row>
    <row r="596" spans="1:8" ht="45" hidden="1">
      <c r="A596" s="58" t="s">
        <v>73</v>
      </c>
      <c r="B596" s="43"/>
      <c r="C596" s="43" t="s">
        <v>123</v>
      </c>
      <c r="D596" s="43" t="s">
        <v>45</v>
      </c>
      <c r="E596" s="74" t="s">
        <v>456</v>
      </c>
      <c r="F596" s="74">
        <v>600</v>
      </c>
      <c r="G596" s="44">
        <v>0</v>
      </c>
      <c r="H596" s="44">
        <v>0</v>
      </c>
    </row>
    <row r="597" spans="1:8" ht="15">
      <c r="A597" s="16" t="s">
        <v>472</v>
      </c>
      <c r="B597" s="43"/>
      <c r="C597" s="43" t="s">
        <v>123</v>
      </c>
      <c r="D597" s="43" t="s">
        <v>45</v>
      </c>
      <c r="E597" s="80" t="s">
        <v>615</v>
      </c>
      <c r="F597" s="74"/>
      <c r="G597" s="44">
        <f>G598</f>
        <v>18</v>
      </c>
      <c r="H597" s="44">
        <f>H598</f>
        <v>18</v>
      </c>
    </row>
    <row r="598" spans="1:8" ht="30">
      <c r="A598" s="16" t="s">
        <v>53</v>
      </c>
      <c r="B598" s="43"/>
      <c r="C598" s="43" t="s">
        <v>487</v>
      </c>
      <c r="D598" s="43" t="s">
        <v>45</v>
      </c>
      <c r="E598" s="80" t="s">
        <v>615</v>
      </c>
      <c r="F598" s="74">
        <v>200</v>
      </c>
      <c r="G598" s="44">
        <v>18</v>
      </c>
      <c r="H598" s="44">
        <v>18</v>
      </c>
    </row>
    <row r="599" spans="1:8" ht="75">
      <c r="A599" s="22" t="s">
        <v>457</v>
      </c>
      <c r="B599" s="43"/>
      <c r="C599" s="43" t="s">
        <v>123</v>
      </c>
      <c r="D599" s="43" t="s">
        <v>45</v>
      </c>
      <c r="E599" s="74" t="s">
        <v>458</v>
      </c>
      <c r="F599" s="74"/>
      <c r="G599" s="44">
        <f>G600+G601</f>
        <v>11788.2</v>
      </c>
      <c r="H599" s="44">
        <f>H600+H601</f>
        <v>11788.2</v>
      </c>
    </row>
    <row r="600" spans="1:8" ht="30">
      <c r="A600" s="58" t="s">
        <v>53</v>
      </c>
      <c r="B600" s="43"/>
      <c r="C600" s="43" t="s">
        <v>123</v>
      </c>
      <c r="D600" s="43" t="s">
        <v>45</v>
      </c>
      <c r="E600" s="74" t="s">
        <v>458</v>
      </c>
      <c r="F600" s="74">
        <v>200</v>
      </c>
      <c r="G600" s="44">
        <v>6216</v>
      </c>
      <c r="H600" s="44">
        <v>6216</v>
      </c>
    </row>
    <row r="601" spans="1:8" ht="45">
      <c r="A601" s="58" t="s">
        <v>73</v>
      </c>
      <c r="B601" s="43"/>
      <c r="C601" s="43" t="s">
        <v>123</v>
      </c>
      <c r="D601" s="43" t="s">
        <v>45</v>
      </c>
      <c r="E601" s="74" t="s">
        <v>458</v>
      </c>
      <c r="F601" s="74">
        <v>600</v>
      </c>
      <c r="G601" s="44">
        <v>5572.2</v>
      </c>
      <c r="H601" s="44">
        <v>5572.2</v>
      </c>
    </row>
    <row r="602" spans="1:8" ht="60" hidden="1">
      <c r="A602" s="22" t="s">
        <v>461</v>
      </c>
      <c r="B602" s="43"/>
      <c r="C602" s="43" t="s">
        <v>123</v>
      </c>
      <c r="D602" s="43" t="s">
        <v>45</v>
      </c>
      <c r="E602" s="74" t="s">
        <v>462</v>
      </c>
      <c r="F602" s="74"/>
      <c r="G602" s="44">
        <f>G603</f>
        <v>0</v>
      </c>
      <c r="H602" s="44">
        <f>H603</f>
        <v>0</v>
      </c>
    </row>
    <row r="603" spans="1:8" ht="30" hidden="1">
      <c r="A603" s="58" t="s">
        <v>53</v>
      </c>
      <c r="B603" s="43"/>
      <c r="C603" s="43" t="s">
        <v>123</v>
      </c>
      <c r="D603" s="43" t="s">
        <v>45</v>
      </c>
      <c r="E603" s="74" t="s">
        <v>462</v>
      </c>
      <c r="F603" s="74">
        <v>200</v>
      </c>
      <c r="G603" s="44"/>
      <c r="H603" s="44"/>
    </row>
    <row r="604" spans="1:8" ht="90">
      <c r="A604" s="22" t="s">
        <v>463</v>
      </c>
      <c r="B604" s="43"/>
      <c r="C604" s="43" t="s">
        <v>123</v>
      </c>
      <c r="D604" s="43" t="s">
        <v>45</v>
      </c>
      <c r="E604" s="74" t="s">
        <v>464</v>
      </c>
      <c r="F604" s="74"/>
      <c r="G604" s="44">
        <f>G605+G606</f>
        <v>10</v>
      </c>
      <c r="H604" s="44">
        <f>H605+H606</f>
        <v>10</v>
      </c>
    </row>
    <row r="605" spans="1:8" ht="30">
      <c r="A605" s="58" t="s">
        <v>53</v>
      </c>
      <c r="B605" s="43"/>
      <c r="C605" s="43" t="s">
        <v>123</v>
      </c>
      <c r="D605" s="43" t="s">
        <v>45</v>
      </c>
      <c r="E605" s="74" t="s">
        <v>464</v>
      </c>
      <c r="F605" s="74">
        <v>200</v>
      </c>
      <c r="G605" s="44">
        <v>10</v>
      </c>
      <c r="H605" s="44">
        <v>10</v>
      </c>
    </row>
    <row r="606" spans="1:8" ht="45" hidden="1">
      <c r="A606" s="58" t="s">
        <v>73</v>
      </c>
      <c r="B606" s="43"/>
      <c r="C606" s="43" t="s">
        <v>123</v>
      </c>
      <c r="D606" s="43" t="s">
        <v>45</v>
      </c>
      <c r="E606" s="74" t="s">
        <v>464</v>
      </c>
      <c r="F606" s="74">
        <v>600</v>
      </c>
      <c r="G606" s="44"/>
      <c r="H606" s="44"/>
    </row>
    <row r="607" spans="1:8" ht="45">
      <c r="A607" s="22" t="s">
        <v>459</v>
      </c>
      <c r="B607" s="43"/>
      <c r="C607" s="43" t="s">
        <v>123</v>
      </c>
      <c r="D607" s="43" t="s">
        <v>45</v>
      </c>
      <c r="E607" s="74" t="s">
        <v>460</v>
      </c>
      <c r="F607" s="74"/>
      <c r="G607" s="44">
        <f>G608</f>
        <v>40</v>
      </c>
      <c r="H607" s="44">
        <f>H608</f>
        <v>40</v>
      </c>
    </row>
    <row r="608" spans="1:8" ht="30">
      <c r="A608" s="58" t="s">
        <v>53</v>
      </c>
      <c r="B608" s="43"/>
      <c r="C608" s="43" t="s">
        <v>123</v>
      </c>
      <c r="D608" s="43" t="s">
        <v>45</v>
      </c>
      <c r="E608" s="74" t="s">
        <v>460</v>
      </c>
      <c r="F608" s="74">
        <v>200</v>
      </c>
      <c r="G608" s="44">
        <v>40</v>
      </c>
      <c r="H608" s="44">
        <v>40</v>
      </c>
    </row>
    <row r="609" spans="1:8" ht="45">
      <c r="A609" s="22" t="s">
        <v>27</v>
      </c>
      <c r="B609" s="43"/>
      <c r="C609" s="43" t="s">
        <v>123</v>
      </c>
      <c r="D609" s="43" t="s">
        <v>45</v>
      </c>
      <c r="E609" s="74" t="s">
        <v>439</v>
      </c>
      <c r="F609" s="43"/>
      <c r="G609" s="44">
        <f>SUM(G610)</f>
        <v>109639</v>
      </c>
      <c r="H609" s="44">
        <f>SUM(H610)</f>
        <v>109639</v>
      </c>
    </row>
    <row r="610" spans="1:8" ht="15">
      <c r="A610" s="58" t="s">
        <v>465</v>
      </c>
      <c r="B610" s="43"/>
      <c r="C610" s="43" t="s">
        <v>123</v>
      </c>
      <c r="D610" s="43" t="s">
        <v>45</v>
      </c>
      <c r="E610" s="74" t="s">
        <v>466</v>
      </c>
      <c r="F610" s="43"/>
      <c r="G610" s="44">
        <f>G611</f>
        <v>109639</v>
      </c>
      <c r="H610" s="44">
        <f>H611</f>
        <v>109639</v>
      </c>
    </row>
    <row r="611" spans="1:8" ht="45">
      <c r="A611" s="58" t="s">
        <v>73</v>
      </c>
      <c r="B611" s="43"/>
      <c r="C611" s="43" t="s">
        <v>123</v>
      </c>
      <c r="D611" s="43" t="s">
        <v>45</v>
      </c>
      <c r="E611" s="74" t="s">
        <v>466</v>
      </c>
      <c r="F611" s="43" t="s">
        <v>133</v>
      </c>
      <c r="G611" s="44">
        <v>109639</v>
      </c>
      <c r="H611" s="44">
        <v>109639</v>
      </c>
    </row>
    <row r="612" spans="1:8" ht="15" hidden="1">
      <c r="A612" s="16" t="s">
        <v>164</v>
      </c>
      <c r="B612" s="43"/>
      <c r="C612" s="43" t="s">
        <v>123</v>
      </c>
      <c r="D612" s="43" t="s">
        <v>45</v>
      </c>
      <c r="E612" s="24" t="s">
        <v>508</v>
      </c>
      <c r="F612" s="43"/>
      <c r="G612" s="44">
        <f>SUM(G613)</f>
        <v>0</v>
      </c>
      <c r="H612" s="44">
        <f>SUM(H613)</f>
        <v>0</v>
      </c>
    </row>
    <row r="613" spans="1:8" ht="15" hidden="1">
      <c r="A613" s="58" t="s">
        <v>465</v>
      </c>
      <c r="B613" s="43"/>
      <c r="C613" s="43" t="s">
        <v>123</v>
      </c>
      <c r="D613" s="43" t="s">
        <v>45</v>
      </c>
      <c r="E613" s="24" t="s">
        <v>467</v>
      </c>
      <c r="F613" s="43"/>
      <c r="G613" s="44">
        <f>G615+G617+G619</f>
        <v>0</v>
      </c>
      <c r="H613" s="44">
        <f>H615+H617+H619</f>
        <v>0</v>
      </c>
    </row>
    <row r="614" spans="1:8" ht="30" hidden="1">
      <c r="A614" s="16" t="s">
        <v>444</v>
      </c>
      <c r="B614" s="43"/>
      <c r="C614" s="43" t="s">
        <v>123</v>
      </c>
      <c r="D614" s="43" t="s">
        <v>45</v>
      </c>
      <c r="E614" s="24" t="s">
        <v>468</v>
      </c>
      <c r="F614" s="43"/>
      <c r="G614" s="44">
        <f>G615</f>
        <v>0</v>
      </c>
      <c r="H614" s="44">
        <f>H615</f>
        <v>0</v>
      </c>
    </row>
    <row r="615" spans="1:8" ht="45" hidden="1">
      <c r="A615" s="58" t="s">
        <v>73</v>
      </c>
      <c r="B615" s="43"/>
      <c r="C615" s="43" t="s">
        <v>123</v>
      </c>
      <c r="D615" s="43" t="s">
        <v>45</v>
      </c>
      <c r="E615" s="24" t="s">
        <v>468</v>
      </c>
      <c r="F615" s="43" t="s">
        <v>133</v>
      </c>
      <c r="G615" s="44"/>
      <c r="H615" s="44"/>
    </row>
    <row r="616" spans="1:8" ht="30" hidden="1">
      <c r="A616" s="16" t="s">
        <v>446</v>
      </c>
      <c r="B616" s="43"/>
      <c r="C616" s="43" t="s">
        <v>123</v>
      </c>
      <c r="D616" s="43" t="s">
        <v>45</v>
      </c>
      <c r="E616" s="24" t="s">
        <v>469</v>
      </c>
      <c r="F616" s="43"/>
      <c r="G616" s="44">
        <f>G617</f>
        <v>0</v>
      </c>
      <c r="H616" s="44">
        <f>H617</f>
        <v>0</v>
      </c>
    </row>
    <row r="617" spans="1:8" ht="45" hidden="1">
      <c r="A617" s="58" t="s">
        <v>73</v>
      </c>
      <c r="B617" s="43"/>
      <c r="C617" s="43" t="s">
        <v>123</v>
      </c>
      <c r="D617" s="43" t="s">
        <v>45</v>
      </c>
      <c r="E617" s="24" t="s">
        <v>469</v>
      </c>
      <c r="F617" s="43" t="s">
        <v>133</v>
      </c>
      <c r="G617" s="44"/>
      <c r="H617" s="44"/>
    </row>
    <row r="618" spans="1:8" ht="30" hidden="1">
      <c r="A618" s="16" t="s">
        <v>448</v>
      </c>
      <c r="B618" s="43"/>
      <c r="C618" s="43" t="s">
        <v>123</v>
      </c>
      <c r="D618" s="43" t="s">
        <v>45</v>
      </c>
      <c r="E618" s="24" t="s">
        <v>470</v>
      </c>
      <c r="F618" s="43"/>
      <c r="G618" s="44">
        <f>G619</f>
        <v>0</v>
      </c>
      <c r="H618" s="44">
        <f>H619</f>
        <v>0</v>
      </c>
    </row>
    <row r="619" spans="1:8" ht="45" hidden="1">
      <c r="A619" s="58" t="s">
        <v>73</v>
      </c>
      <c r="B619" s="43"/>
      <c r="C619" s="43" t="s">
        <v>123</v>
      </c>
      <c r="D619" s="43" t="s">
        <v>45</v>
      </c>
      <c r="E619" s="24" t="s">
        <v>470</v>
      </c>
      <c r="F619" s="43" t="s">
        <v>133</v>
      </c>
      <c r="G619" s="44"/>
      <c r="H619" s="44"/>
    </row>
    <row r="620" spans="1:8" ht="30">
      <c r="A620" s="58" t="s">
        <v>46</v>
      </c>
      <c r="B620" s="43"/>
      <c r="C620" s="43" t="s">
        <v>123</v>
      </c>
      <c r="D620" s="43" t="s">
        <v>45</v>
      </c>
      <c r="E620" s="24" t="s">
        <v>450</v>
      </c>
      <c r="F620" s="24"/>
      <c r="G620" s="44">
        <f>SUM(G621+G625)</f>
        <v>110726.40000000001</v>
      </c>
      <c r="H620" s="44">
        <f>SUM(H621+H625)</f>
        <v>110726.40000000001</v>
      </c>
    </row>
    <row r="621" spans="1:8" ht="15">
      <c r="A621" s="58" t="s">
        <v>465</v>
      </c>
      <c r="B621" s="43"/>
      <c r="C621" s="43" t="s">
        <v>123</v>
      </c>
      <c r="D621" s="43" t="s">
        <v>45</v>
      </c>
      <c r="E621" s="24" t="s">
        <v>471</v>
      </c>
      <c r="F621" s="24"/>
      <c r="G621" s="44">
        <f>G622+G623+G624</f>
        <v>102692.20000000001</v>
      </c>
      <c r="H621" s="44">
        <f>H622+H623+H624</f>
        <v>102692.20000000001</v>
      </c>
    </row>
    <row r="622" spans="1:8" ht="60">
      <c r="A622" s="31" t="s">
        <v>52</v>
      </c>
      <c r="B622" s="43"/>
      <c r="C622" s="43" t="s">
        <v>123</v>
      </c>
      <c r="D622" s="43" t="s">
        <v>45</v>
      </c>
      <c r="E622" s="24" t="s">
        <v>471</v>
      </c>
      <c r="F622" s="43" t="s">
        <v>97</v>
      </c>
      <c r="G622" s="44">
        <v>42767.8</v>
      </c>
      <c r="H622" s="44">
        <v>42767.8</v>
      </c>
    </row>
    <row r="623" spans="1:8" ht="30">
      <c r="A623" s="58" t="s">
        <v>53</v>
      </c>
      <c r="B623" s="43"/>
      <c r="C623" s="43" t="s">
        <v>123</v>
      </c>
      <c r="D623" s="43" t="s">
        <v>45</v>
      </c>
      <c r="E623" s="24" t="s">
        <v>471</v>
      </c>
      <c r="F623" s="43" t="s">
        <v>99</v>
      </c>
      <c r="G623" s="44">
        <v>45501.9</v>
      </c>
      <c r="H623" s="44">
        <v>45501.9</v>
      </c>
    </row>
    <row r="624" spans="1:8" ht="15">
      <c r="A624" s="58" t="s">
        <v>23</v>
      </c>
      <c r="B624" s="43"/>
      <c r="C624" s="43" t="s">
        <v>123</v>
      </c>
      <c r="D624" s="43" t="s">
        <v>45</v>
      </c>
      <c r="E624" s="24" t="s">
        <v>471</v>
      </c>
      <c r="F624" s="43" t="s">
        <v>104</v>
      </c>
      <c r="G624" s="44">
        <v>14422.5</v>
      </c>
      <c r="H624" s="44">
        <v>14422.5</v>
      </c>
    </row>
    <row r="625" spans="1:8" ht="15">
      <c r="A625" s="58" t="s">
        <v>472</v>
      </c>
      <c r="B625" s="43"/>
      <c r="C625" s="43" t="s">
        <v>123</v>
      </c>
      <c r="D625" s="43" t="s">
        <v>45</v>
      </c>
      <c r="E625" s="74" t="s">
        <v>473</v>
      </c>
      <c r="F625" s="74"/>
      <c r="G625" s="44">
        <f>G626+G627+G628</f>
        <v>8034.200000000001</v>
      </c>
      <c r="H625" s="44">
        <f>H626+H627+H628</f>
        <v>8034.200000000001</v>
      </c>
    </row>
    <row r="626" spans="1:8" ht="60">
      <c r="A626" s="31" t="s">
        <v>52</v>
      </c>
      <c r="B626" s="43"/>
      <c r="C626" s="43" t="s">
        <v>123</v>
      </c>
      <c r="D626" s="43" t="s">
        <v>45</v>
      </c>
      <c r="E626" s="74" t="s">
        <v>473</v>
      </c>
      <c r="F626" s="74">
        <v>100</v>
      </c>
      <c r="G626" s="44">
        <v>3238.4</v>
      </c>
      <c r="H626" s="44">
        <v>3238.4</v>
      </c>
    </row>
    <row r="627" spans="1:8" ht="30">
      <c r="A627" s="16" t="s">
        <v>53</v>
      </c>
      <c r="B627" s="43"/>
      <c r="C627" s="43" t="s">
        <v>123</v>
      </c>
      <c r="D627" s="43" t="s">
        <v>45</v>
      </c>
      <c r="E627" s="74" t="s">
        <v>473</v>
      </c>
      <c r="F627" s="74">
        <v>200</v>
      </c>
      <c r="G627" s="44">
        <v>3578.3</v>
      </c>
      <c r="H627" s="44">
        <v>3578.3</v>
      </c>
    </row>
    <row r="628" spans="1:8" ht="15">
      <c r="A628" s="16" t="s">
        <v>23</v>
      </c>
      <c r="B628" s="43"/>
      <c r="C628" s="43" t="s">
        <v>123</v>
      </c>
      <c r="D628" s="43" t="s">
        <v>45</v>
      </c>
      <c r="E628" s="74" t="s">
        <v>473</v>
      </c>
      <c r="F628" s="74">
        <v>800</v>
      </c>
      <c r="G628" s="44">
        <v>1217.5</v>
      </c>
      <c r="H628" s="44">
        <v>1217.5</v>
      </c>
    </row>
    <row r="629" spans="1:8" ht="30">
      <c r="A629" s="58" t="s">
        <v>452</v>
      </c>
      <c r="B629" s="43"/>
      <c r="C629" s="43" t="s">
        <v>123</v>
      </c>
      <c r="D629" s="43" t="s">
        <v>45</v>
      </c>
      <c r="E629" s="24" t="s">
        <v>453</v>
      </c>
      <c r="F629" s="43"/>
      <c r="G629" s="44">
        <f>G630</f>
        <v>2789</v>
      </c>
      <c r="H629" s="44">
        <f>H630</f>
        <v>2789</v>
      </c>
    </row>
    <row r="630" spans="1:8" ht="15">
      <c r="A630" s="58" t="s">
        <v>36</v>
      </c>
      <c r="B630" s="43"/>
      <c r="C630" s="43" t="s">
        <v>123</v>
      </c>
      <c r="D630" s="43" t="s">
        <v>45</v>
      </c>
      <c r="E630" s="24" t="s">
        <v>454</v>
      </c>
      <c r="F630" s="43"/>
      <c r="G630" s="44">
        <f>SUM(G631:G632)</f>
        <v>2789</v>
      </c>
      <c r="H630" s="44">
        <f>SUM(H631:H632)</f>
        <v>2789</v>
      </c>
    </row>
    <row r="631" spans="1:8" ht="30">
      <c r="A631" s="58" t="s">
        <v>53</v>
      </c>
      <c r="B631" s="43"/>
      <c r="C631" s="43" t="s">
        <v>123</v>
      </c>
      <c r="D631" s="43" t="s">
        <v>45</v>
      </c>
      <c r="E631" s="24" t="s">
        <v>454</v>
      </c>
      <c r="F631" s="43" t="s">
        <v>99</v>
      </c>
      <c r="G631" s="44">
        <v>2699</v>
      </c>
      <c r="H631" s="44">
        <v>2699</v>
      </c>
    </row>
    <row r="632" spans="1:8" ht="45">
      <c r="A632" s="58" t="s">
        <v>73</v>
      </c>
      <c r="B632" s="43"/>
      <c r="C632" s="43" t="s">
        <v>123</v>
      </c>
      <c r="D632" s="43" t="s">
        <v>45</v>
      </c>
      <c r="E632" s="24" t="s">
        <v>454</v>
      </c>
      <c r="F632" s="43" t="s">
        <v>133</v>
      </c>
      <c r="G632" s="44">
        <v>90</v>
      </c>
      <c r="H632" s="44">
        <v>90</v>
      </c>
    </row>
    <row r="633" spans="1:8" ht="15">
      <c r="A633" s="58" t="s">
        <v>124</v>
      </c>
      <c r="B633" s="43"/>
      <c r="C633" s="43" t="s">
        <v>123</v>
      </c>
      <c r="D633" s="43" t="s">
        <v>55</v>
      </c>
      <c r="E633" s="43"/>
      <c r="F633" s="43"/>
      <c r="G633" s="44">
        <f>G634</f>
        <v>58075.1</v>
      </c>
      <c r="H633" s="44">
        <f>H634</f>
        <v>58075.1</v>
      </c>
    </row>
    <row r="634" spans="1:8" ht="30">
      <c r="A634" s="16" t="s">
        <v>432</v>
      </c>
      <c r="B634" s="43"/>
      <c r="C634" s="43" t="s">
        <v>123</v>
      </c>
      <c r="D634" s="43" t="s">
        <v>55</v>
      </c>
      <c r="E634" s="81" t="s">
        <v>433</v>
      </c>
      <c r="F634" s="43"/>
      <c r="G634" s="44">
        <f>G638+G635+G641</f>
        <v>58075.1</v>
      </c>
      <c r="H634" s="44">
        <f>H638+H635+H641</f>
        <v>58075.1</v>
      </c>
    </row>
    <row r="635" spans="1:8" ht="15">
      <c r="A635" s="16" t="s">
        <v>36</v>
      </c>
      <c r="B635" s="43"/>
      <c r="C635" s="43" t="s">
        <v>123</v>
      </c>
      <c r="D635" s="43" t="s">
        <v>55</v>
      </c>
      <c r="E635" s="80" t="s">
        <v>434</v>
      </c>
      <c r="F635" s="43"/>
      <c r="G635" s="44">
        <f>G636</f>
        <v>10</v>
      </c>
      <c r="H635" s="44">
        <f>H636</f>
        <v>10</v>
      </c>
    </row>
    <row r="636" spans="1:8" ht="15">
      <c r="A636" s="16" t="s">
        <v>474</v>
      </c>
      <c r="B636" s="43"/>
      <c r="C636" s="43" t="s">
        <v>123</v>
      </c>
      <c r="D636" s="43" t="s">
        <v>55</v>
      </c>
      <c r="E636" s="81" t="s">
        <v>616</v>
      </c>
      <c r="F636" s="43"/>
      <c r="G636" s="44">
        <f>G637</f>
        <v>10</v>
      </c>
      <c r="H636" s="44">
        <f>H637</f>
        <v>10</v>
      </c>
    </row>
    <row r="637" spans="1:8" ht="45">
      <c r="A637" s="16" t="s">
        <v>73</v>
      </c>
      <c r="B637" s="43"/>
      <c r="C637" s="43" t="s">
        <v>123</v>
      </c>
      <c r="D637" s="43" t="s">
        <v>55</v>
      </c>
      <c r="E637" s="81" t="s">
        <v>616</v>
      </c>
      <c r="F637" s="43" t="s">
        <v>133</v>
      </c>
      <c r="G637" s="44">
        <v>10</v>
      </c>
      <c r="H637" s="44">
        <v>10</v>
      </c>
    </row>
    <row r="638" spans="1:8" ht="45">
      <c r="A638" s="16" t="s">
        <v>27</v>
      </c>
      <c r="B638" s="43"/>
      <c r="C638" s="43" t="s">
        <v>123</v>
      </c>
      <c r="D638" s="43" t="s">
        <v>55</v>
      </c>
      <c r="E638" s="80" t="s">
        <v>439</v>
      </c>
      <c r="F638" s="43"/>
      <c r="G638" s="44">
        <f>SUM(G639)</f>
        <v>58055.1</v>
      </c>
      <c r="H638" s="44">
        <f>SUM(H639)</f>
        <v>58055.1</v>
      </c>
    </row>
    <row r="639" spans="1:8" ht="15">
      <c r="A639" s="16" t="s">
        <v>474</v>
      </c>
      <c r="B639" s="43"/>
      <c r="C639" s="43" t="s">
        <v>123</v>
      </c>
      <c r="D639" s="43" t="s">
        <v>55</v>
      </c>
      <c r="E639" s="80" t="s">
        <v>475</v>
      </c>
      <c r="F639" s="43"/>
      <c r="G639" s="44">
        <f>G640</f>
        <v>58055.1</v>
      </c>
      <c r="H639" s="44">
        <f>H640</f>
        <v>58055.1</v>
      </c>
    </row>
    <row r="640" spans="1:8" ht="45">
      <c r="A640" s="16" t="s">
        <v>73</v>
      </c>
      <c r="B640" s="43"/>
      <c r="C640" s="43" t="s">
        <v>123</v>
      </c>
      <c r="D640" s="43" t="s">
        <v>55</v>
      </c>
      <c r="E640" s="80" t="s">
        <v>475</v>
      </c>
      <c r="F640" s="43" t="s">
        <v>133</v>
      </c>
      <c r="G640" s="44">
        <v>58055.1</v>
      </c>
      <c r="H640" s="44">
        <v>58055.1</v>
      </c>
    </row>
    <row r="641" spans="1:8" ht="30">
      <c r="A641" s="16" t="s">
        <v>452</v>
      </c>
      <c r="B641" s="43"/>
      <c r="C641" s="43" t="s">
        <v>123</v>
      </c>
      <c r="D641" s="43" t="s">
        <v>55</v>
      </c>
      <c r="E641" s="81" t="s">
        <v>453</v>
      </c>
      <c r="F641" s="43"/>
      <c r="G641" s="44">
        <f>G642</f>
        <v>10</v>
      </c>
      <c r="H641" s="44">
        <f>H642</f>
        <v>10</v>
      </c>
    </row>
    <row r="642" spans="1:8" ht="15">
      <c r="A642" s="16" t="s">
        <v>36</v>
      </c>
      <c r="B642" s="43"/>
      <c r="C642" s="43" t="s">
        <v>123</v>
      </c>
      <c r="D642" s="43" t="s">
        <v>55</v>
      </c>
      <c r="E642" s="81" t="s">
        <v>454</v>
      </c>
      <c r="F642" s="43"/>
      <c r="G642" s="44">
        <f>SUM(G643)</f>
        <v>10</v>
      </c>
      <c r="H642" s="44">
        <f>SUM(H643)</f>
        <v>10</v>
      </c>
    </row>
    <row r="643" spans="1:8" ht="45">
      <c r="A643" s="16" t="s">
        <v>73</v>
      </c>
      <c r="B643" s="43"/>
      <c r="C643" s="43" t="s">
        <v>123</v>
      </c>
      <c r="D643" s="43" t="s">
        <v>55</v>
      </c>
      <c r="E643" s="81" t="s">
        <v>454</v>
      </c>
      <c r="F643" s="43" t="s">
        <v>133</v>
      </c>
      <c r="G643" s="44">
        <v>10</v>
      </c>
      <c r="H643" s="44">
        <v>10</v>
      </c>
    </row>
    <row r="644" spans="1:8" ht="15">
      <c r="A644" s="58" t="s">
        <v>476</v>
      </c>
      <c r="B644" s="43"/>
      <c r="C644" s="43" t="s">
        <v>123</v>
      </c>
      <c r="D644" s="43" t="s">
        <v>123</v>
      </c>
      <c r="E644" s="43"/>
      <c r="F644" s="43"/>
      <c r="G644" s="44">
        <f>SUM(G645+G648+G651)</f>
        <v>9243.4</v>
      </c>
      <c r="H644" s="44">
        <f>SUM(H645+H648+H651)</f>
        <v>9243.4</v>
      </c>
    </row>
    <row r="645" spans="1:8" ht="30">
      <c r="A645" s="16" t="s">
        <v>477</v>
      </c>
      <c r="B645" s="26"/>
      <c r="C645" s="26" t="s">
        <v>123</v>
      </c>
      <c r="D645" s="26" t="s">
        <v>123</v>
      </c>
      <c r="E645" s="26" t="s">
        <v>262</v>
      </c>
      <c r="F645" s="26"/>
      <c r="G645" s="25">
        <f>G646</f>
        <v>78</v>
      </c>
      <c r="H645" s="25">
        <f>H646</f>
        <v>78</v>
      </c>
    </row>
    <row r="646" spans="1:8" ht="15">
      <c r="A646" s="58" t="s">
        <v>36</v>
      </c>
      <c r="B646" s="26"/>
      <c r="C646" s="26" t="s">
        <v>123</v>
      </c>
      <c r="D646" s="26" t="s">
        <v>123</v>
      </c>
      <c r="E646" s="26" t="s">
        <v>478</v>
      </c>
      <c r="F646" s="26"/>
      <c r="G646" s="25">
        <f>SUM(G647)</f>
        <v>78</v>
      </c>
      <c r="H646" s="25">
        <f>SUM(H647)</f>
        <v>78</v>
      </c>
    </row>
    <row r="647" spans="1:8" ht="30">
      <c r="A647" s="58" t="s">
        <v>53</v>
      </c>
      <c r="B647" s="26"/>
      <c r="C647" s="26" t="s">
        <v>123</v>
      </c>
      <c r="D647" s="26" t="s">
        <v>123</v>
      </c>
      <c r="E647" s="26" t="s">
        <v>478</v>
      </c>
      <c r="F647" s="26" t="s">
        <v>99</v>
      </c>
      <c r="G647" s="25">
        <v>78</v>
      </c>
      <c r="H647" s="25">
        <v>78</v>
      </c>
    </row>
    <row r="648" spans="1:8" ht="45">
      <c r="A648" s="16" t="s">
        <v>480</v>
      </c>
      <c r="B648" s="26"/>
      <c r="C648" s="26" t="s">
        <v>123</v>
      </c>
      <c r="D648" s="26" t="s">
        <v>123</v>
      </c>
      <c r="E648" s="26" t="s">
        <v>481</v>
      </c>
      <c r="F648" s="26"/>
      <c r="G648" s="25">
        <f>G649</f>
        <v>78.5</v>
      </c>
      <c r="H648" s="25">
        <f>H649</f>
        <v>78.5</v>
      </c>
    </row>
    <row r="649" spans="1:8" ht="15">
      <c r="A649" s="58" t="s">
        <v>36</v>
      </c>
      <c r="B649" s="26"/>
      <c r="C649" s="26" t="s">
        <v>123</v>
      </c>
      <c r="D649" s="26" t="s">
        <v>123</v>
      </c>
      <c r="E649" s="26" t="s">
        <v>482</v>
      </c>
      <c r="F649" s="26"/>
      <c r="G649" s="25">
        <f>SUM(G650)</f>
        <v>78.5</v>
      </c>
      <c r="H649" s="25">
        <f>SUM(H650)</f>
        <v>78.5</v>
      </c>
    </row>
    <row r="650" spans="1:8" ht="30">
      <c r="A650" s="58" t="s">
        <v>53</v>
      </c>
      <c r="B650" s="26"/>
      <c r="C650" s="26" t="s">
        <v>123</v>
      </c>
      <c r="D650" s="26" t="s">
        <v>123</v>
      </c>
      <c r="E650" s="26" t="s">
        <v>482</v>
      </c>
      <c r="F650" s="26" t="s">
        <v>99</v>
      </c>
      <c r="G650" s="25">
        <v>78.5</v>
      </c>
      <c r="H650" s="25">
        <v>78.5</v>
      </c>
    </row>
    <row r="651" spans="1:8" ht="30">
      <c r="A651" s="16" t="s">
        <v>432</v>
      </c>
      <c r="B651" s="26"/>
      <c r="C651" s="26" t="s">
        <v>123</v>
      </c>
      <c r="D651" s="26" t="s">
        <v>123</v>
      </c>
      <c r="E651" s="24" t="s">
        <v>433</v>
      </c>
      <c r="F651" s="26"/>
      <c r="G651" s="25">
        <f>G652+G657</f>
        <v>9086.9</v>
      </c>
      <c r="H651" s="25">
        <f>H652+H657</f>
        <v>9086.9</v>
      </c>
    </row>
    <row r="652" spans="1:8" ht="15">
      <c r="A652" s="58" t="s">
        <v>36</v>
      </c>
      <c r="B652" s="26"/>
      <c r="C652" s="26" t="s">
        <v>123</v>
      </c>
      <c r="D652" s="26" t="s">
        <v>123</v>
      </c>
      <c r="E652" s="24" t="s">
        <v>434</v>
      </c>
      <c r="F652" s="26"/>
      <c r="G652" s="25">
        <f>SUM(G653+G655)</f>
        <v>6000</v>
      </c>
      <c r="H652" s="25">
        <f>SUM(H653+H655)</f>
        <v>6000</v>
      </c>
    </row>
    <row r="653" spans="1:8" ht="15">
      <c r="A653" s="54" t="s">
        <v>484</v>
      </c>
      <c r="B653" s="43"/>
      <c r="C653" s="43" t="s">
        <v>123</v>
      </c>
      <c r="D653" s="43" t="s">
        <v>123</v>
      </c>
      <c r="E653" s="43" t="s">
        <v>485</v>
      </c>
      <c r="F653" s="26"/>
      <c r="G653" s="25">
        <f>G654</f>
        <v>3043.8</v>
      </c>
      <c r="H653" s="25">
        <f>H654</f>
        <v>3043.8</v>
      </c>
    </row>
    <row r="654" spans="1:8" ht="30">
      <c r="A654" s="58" t="s">
        <v>53</v>
      </c>
      <c r="B654" s="26"/>
      <c r="C654" s="26" t="s">
        <v>123</v>
      </c>
      <c r="D654" s="26" t="s">
        <v>123</v>
      </c>
      <c r="E654" s="74" t="s">
        <v>485</v>
      </c>
      <c r="F654" s="26" t="s">
        <v>99</v>
      </c>
      <c r="G654" s="25">
        <v>3043.8</v>
      </c>
      <c r="H654" s="25">
        <v>3043.8</v>
      </c>
    </row>
    <row r="655" spans="1:8" ht="45">
      <c r="A655" s="22" t="s">
        <v>486</v>
      </c>
      <c r="B655" s="26"/>
      <c r="C655" s="26" t="s">
        <v>487</v>
      </c>
      <c r="D655" s="26" t="s">
        <v>123</v>
      </c>
      <c r="E655" s="24" t="s">
        <v>488</v>
      </c>
      <c r="F655" s="26"/>
      <c r="G655" s="25">
        <f>G656</f>
        <v>2956.2</v>
      </c>
      <c r="H655" s="25">
        <f>H656</f>
        <v>2956.2</v>
      </c>
    </row>
    <row r="656" spans="1:8" ht="30">
      <c r="A656" s="58" t="s">
        <v>53</v>
      </c>
      <c r="B656" s="26"/>
      <c r="C656" s="26" t="s">
        <v>487</v>
      </c>
      <c r="D656" s="26" t="s">
        <v>123</v>
      </c>
      <c r="E656" s="24" t="s">
        <v>488</v>
      </c>
      <c r="F656" s="26" t="s">
        <v>99</v>
      </c>
      <c r="G656" s="25">
        <v>2956.2</v>
      </c>
      <c r="H656" s="25">
        <v>2956.2</v>
      </c>
    </row>
    <row r="657" spans="1:8" ht="30">
      <c r="A657" s="16" t="s">
        <v>489</v>
      </c>
      <c r="B657" s="43"/>
      <c r="C657" s="43" t="s">
        <v>123</v>
      </c>
      <c r="D657" s="43" t="s">
        <v>123</v>
      </c>
      <c r="E657" s="43" t="s">
        <v>490</v>
      </c>
      <c r="F657" s="43"/>
      <c r="G657" s="44">
        <f>G658+G663</f>
        <v>3086.9</v>
      </c>
      <c r="H657" s="44">
        <f>H658+H663</f>
        <v>3086.9</v>
      </c>
    </row>
    <row r="658" spans="1:8" ht="15">
      <c r="A658" s="58" t="s">
        <v>36</v>
      </c>
      <c r="B658" s="43"/>
      <c r="C658" s="43" t="s">
        <v>123</v>
      </c>
      <c r="D658" s="43" t="s">
        <v>123</v>
      </c>
      <c r="E658" s="43" t="s">
        <v>491</v>
      </c>
      <c r="F658" s="43"/>
      <c r="G658" s="44">
        <f>G659+G661</f>
        <v>1100</v>
      </c>
      <c r="H658" s="44">
        <f>H659+H661</f>
        <v>1100</v>
      </c>
    </row>
    <row r="659" spans="1:8" ht="30">
      <c r="A659" s="16" t="s">
        <v>492</v>
      </c>
      <c r="B659" s="24"/>
      <c r="C659" s="43" t="s">
        <v>123</v>
      </c>
      <c r="D659" s="43" t="s">
        <v>123</v>
      </c>
      <c r="E659" s="43" t="s">
        <v>493</v>
      </c>
      <c r="F659" s="43"/>
      <c r="G659" s="44">
        <f>G660</f>
        <v>800</v>
      </c>
      <c r="H659" s="44">
        <f>H660</f>
        <v>800</v>
      </c>
    </row>
    <row r="660" spans="1:8" ht="30">
      <c r="A660" s="58" t="s">
        <v>53</v>
      </c>
      <c r="B660" s="24"/>
      <c r="C660" s="43" t="s">
        <v>123</v>
      </c>
      <c r="D660" s="43" t="s">
        <v>123</v>
      </c>
      <c r="E660" s="43" t="s">
        <v>493</v>
      </c>
      <c r="F660" s="43" t="s">
        <v>99</v>
      </c>
      <c r="G660" s="44">
        <v>800</v>
      </c>
      <c r="H660" s="44">
        <v>800</v>
      </c>
    </row>
    <row r="661" spans="1:8" ht="60">
      <c r="A661" s="22" t="s">
        <v>494</v>
      </c>
      <c r="B661" s="43"/>
      <c r="C661" s="43" t="s">
        <v>123</v>
      </c>
      <c r="D661" s="43" t="s">
        <v>123</v>
      </c>
      <c r="E661" s="74" t="s">
        <v>495</v>
      </c>
      <c r="F661" s="43"/>
      <c r="G661" s="44">
        <v>300</v>
      </c>
      <c r="H661" s="44">
        <v>300</v>
      </c>
    </row>
    <row r="662" spans="1:8" ht="30">
      <c r="A662" s="58" t="s">
        <v>53</v>
      </c>
      <c r="B662" s="43"/>
      <c r="C662" s="43" t="s">
        <v>123</v>
      </c>
      <c r="D662" s="43" t="s">
        <v>123</v>
      </c>
      <c r="E662" s="74" t="s">
        <v>495</v>
      </c>
      <c r="F662" s="43" t="s">
        <v>99</v>
      </c>
      <c r="G662" s="44">
        <v>300</v>
      </c>
      <c r="H662" s="44">
        <v>300</v>
      </c>
    </row>
    <row r="663" spans="1:8" ht="30">
      <c r="A663" s="58" t="s">
        <v>46</v>
      </c>
      <c r="B663" s="43"/>
      <c r="C663" s="43" t="s">
        <v>123</v>
      </c>
      <c r="D663" s="43" t="s">
        <v>123</v>
      </c>
      <c r="E663" s="24" t="s">
        <v>496</v>
      </c>
      <c r="F663" s="43"/>
      <c r="G663" s="44">
        <f>SUM(G664)</f>
        <v>1986.9</v>
      </c>
      <c r="H663" s="44">
        <f>SUM(H664)</f>
        <v>1986.9</v>
      </c>
    </row>
    <row r="664" spans="1:8" ht="30">
      <c r="A664" s="67" t="s">
        <v>497</v>
      </c>
      <c r="B664" s="43"/>
      <c r="C664" s="43" t="s">
        <v>123</v>
      </c>
      <c r="D664" s="43" t="s">
        <v>123</v>
      </c>
      <c r="E664" s="24" t="s">
        <v>498</v>
      </c>
      <c r="F664" s="43"/>
      <c r="G664" s="44">
        <f>G665+G666+G667</f>
        <v>1986.9</v>
      </c>
      <c r="H664" s="44">
        <f>H665+H666+H667</f>
        <v>1986.9</v>
      </c>
    </row>
    <row r="665" spans="1:8" ht="60">
      <c r="A665" s="31" t="s">
        <v>52</v>
      </c>
      <c r="B665" s="43"/>
      <c r="C665" s="43" t="s">
        <v>123</v>
      </c>
      <c r="D665" s="43" t="s">
        <v>123</v>
      </c>
      <c r="E665" s="24" t="s">
        <v>498</v>
      </c>
      <c r="F665" s="43" t="s">
        <v>97</v>
      </c>
      <c r="G665" s="44">
        <f>1382.5+417.5</f>
        <v>1800</v>
      </c>
      <c r="H665" s="44">
        <f>1382.5+417.5</f>
        <v>1800</v>
      </c>
    </row>
    <row r="666" spans="1:8" ht="30">
      <c r="A666" s="58" t="s">
        <v>53</v>
      </c>
      <c r="B666" s="43"/>
      <c r="C666" s="43" t="s">
        <v>123</v>
      </c>
      <c r="D666" s="43" t="s">
        <v>123</v>
      </c>
      <c r="E666" s="24" t="s">
        <v>498</v>
      </c>
      <c r="F666" s="43" t="s">
        <v>99</v>
      </c>
      <c r="G666" s="44">
        <f>1986.9-G665-G667</f>
        <v>183.7000000000001</v>
      </c>
      <c r="H666" s="44">
        <f>1986.9-H665-H667</f>
        <v>183.7000000000001</v>
      </c>
    </row>
    <row r="667" spans="1:8" ht="15">
      <c r="A667" s="58" t="s">
        <v>23</v>
      </c>
      <c r="B667" s="43"/>
      <c r="C667" s="43" t="s">
        <v>123</v>
      </c>
      <c r="D667" s="43" t="s">
        <v>123</v>
      </c>
      <c r="E667" s="24" t="s">
        <v>498</v>
      </c>
      <c r="F667" s="43" t="s">
        <v>104</v>
      </c>
      <c r="G667" s="44">
        <v>3.2</v>
      </c>
      <c r="H667" s="44">
        <v>3.2</v>
      </c>
    </row>
    <row r="668" spans="1:8" ht="15">
      <c r="A668" s="16" t="s">
        <v>200</v>
      </c>
      <c r="B668" s="24"/>
      <c r="C668" s="43" t="s">
        <v>123</v>
      </c>
      <c r="D668" s="43" t="s">
        <v>192</v>
      </c>
      <c r="E668" s="24"/>
      <c r="F668" s="24"/>
      <c r="G668" s="25">
        <f>G674+G669</f>
        <v>45601.9</v>
      </c>
      <c r="H668" s="25">
        <f>H674+H669</f>
        <v>45601.9</v>
      </c>
    </row>
    <row r="669" spans="1:8" ht="30">
      <c r="A669" s="22" t="s">
        <v>635</v>
      </c>
      <c r="B669" s="43"/>
      <c r="C669" s="43" t="s">
        <v>123</v>
      </c>
      <c r="D669" s="43" t="s">
        <v>192</v>
      </c>
      <c r="E669" s="77" t="s">
        <v>232</v>
      </c>
      <c r="F669" s="78"/>
      <c r="G669" s="25">
        <f>G670</f>
        <v>3936.6</v>
      </c>
      <c r="H669" s="25">
        <f>H670</f>
        <v>3936.6</v>
      </c>
    </row>
    <row r="670" spans="1:8" ht="90">
      <c r="A670" s="16" t="s">
        <v>617</v>
      </c>
      <c r="B670" s="43"/>
      <c r="C670" s="43" t="s">
        <v>123</v>
      </c>
      <c r="D670" s="43" t="s">
        <v>192</v>
      </c>
      <c r="E670" s="80" t="s">
        <v>234</v>
      </c>
      <c r="F670" s="43"/>
      <c r="G670" s="25">
        <f>G671</f>
        <v>3936.6</v>
      </c>
      <c r="H670" s="25">
        <f>H671</f>
        <v>3936.6</v>
      </c>
    </row>
    <row r="671" spans="1:8" ht="75">
      <c r="A671" s="16" t="s">
        <v>618</v>
      </c>
      <c r="B671" s="43"/>
      <c r="C671" s="43" t="s">
        <v>123</v>
      </c>
      <c r="D671" s="43" t="s">
        <v>192</v>
      </c>
      <c r="E671" s="80" t="s">
        <v>619</v>
      </c>
      <c r="F671" s="43"/>
      <c r="G671" s="25">
        <f>G672+G673</f>
        <v>3936.6</v>
      </c>
      <c r="H671" s="25">
        <f>H672+H673</f>
        <v>3936.6</v>
      </c>
    </row>
    <row r="672" spans="1:8" ht="60">
      <c r="A672" s="16" t="s">
        <v>52</v>
      </c>
      <c r="B672" s="43"/>
      <c r="C672" s="43" t="s">
        <v>123</v>
      </c>
      <c r="D672" s="43" t="s">
        <v>192</v>
      </c>
      <c r="E672" s="80" t="s">
        <v>619</v>
      </c>
      <c r="F672" s="43" t="s">
        <v>97</v>
      </c>
      <c r="G672" s="25">
        <v>3300</v>
      </c>
      <c r="H672" s="25">
        <v>3300</v>
      </c>
    </row>
    <row r="673" spans="1:8" ht="30">
      <c r="A673" s="16" t="s">
        <v>53</v>
      </c>
      <c r="B673" s="43"/>
      <c r="C673" s="43" t="s">
        <v>123</v>
      </c>
      <c r="D673" s="43" t="s">
        <v>192</v>
      </c>
      <c r="E673" s="80" t="s">
        <v>619</v>
      </c>
      <c r="F673" s="43" t="s">
        <v>99</v>
      </c>
      <c r="G673" s="25">
        <v>636.6</v>
      </c>
      <c r="H673" s="25">
        <v>636.6</v>
      </c>
    </row>
    <row r="674" spans="1:8" ht="30">
      <c r="A674" s="16" t="s">
        <v>432</v>
      </c>
      <c r="B674" s="26"/>
      <c r="C674" s="26" t="s">
        <v>123</v>
      </c>
      <c r="D674" s="26" t="s">
        <v>192</v>
      </c>
      <c r="E674" s="24" t="s">
        <v>433</v>
      </c>
      <c r="F674" s="24"/>
      <c r="G674" s="25">
        <f>SUM(G675+G680)</f>
        <v>41665.3</v>
      </c>
      <c r="H674" s="25">
        <f>SUM(H675+H680)</f>
        <v>41665.3</v>
      </c>
    </row>
    <row r="675" spans="1:8" ht="15">
      <c r="A675" s="16" t="s">
        <v>36</v>
      </c>
      <c r="B675" s="43"/>
      <c r="C675" s="43" t="s">
        <v>123</v>
      </c>
      <c r="D675" s="43" t="s">
        <v>192</v>
      </c>
      <c r="E675" s="80" t="s">
        <v>434</v>
      </c>
      <c r="F675" s="43"/>
      <c r="G675" s="44">
        <f>SUM(G676+G678)</f>
        <v>30</v>
      </c>
      <c r="H675" s="44">
        <f>SUM(H676+H678)</f>
        <v>30</v>
      </c>
    </row>
    <row r="676" spans="1:8" ht="15">
      <c r="A676" s="16" t="s">
        <v>621</v>
      </c>
      <c r="B676" s="43"/>
      <c r="C676" s="43" t="s">
        <v>123</v>
      </c>
      <c r="D676" s="43" t="s">
        <v>192</v>
      </c>
      <c r="E676" s="80" t="s">
        <v>637</v>
      </c>
      <c r="F676" s="43"/>
      <c r="G676" s="44">
        <f>G677</f>
        <v>10</v>
      </c>
      <c r="H676" s="44">
        <f>H677</f>
        <v>10</v>
      </c>
    </row>
    <row r="677" spans="1:8" ht="30">
      <c r="A677" s="16" t="s">
        <v>53</v>
      </c>
      <c r="B677" s="43"/>
      <c r="C677" s="43" t="s">
        <v>123</v>
      </c>
      <c r="D677" s="43" t="s">
        <v>192</v>
      </c>
      <c r="E677" s="80" t="s">
        <v>637</v>
      </c>
      <c r="F677" s="43" t="s">
        <v>99</v>
      </c>
      <c r="G677" s="44">
        <v>10</v>
      </c>
      <c r="H677" s="44">
        <v>10</v>
      </c>
    </row>
    <row r="678" spans="1:8" ht="60">
      <c r="A678" s="16" t="s">
        <v>461</v>
      </c>
      <c r="B678" s="43"/>
      <c r="C678" s="43" t="s">
        <v>123</v>
      </c>
      <c r="D678" s="43" t="s">
        <v>192</v>
      </c>
      <c r="E678" s="80" t="s">
        <v>462</v>
      </c>
      <c r="F678" s="74"/>
      <c r="G678" s="44">
        <f>G679</f>
        <v>20</v>
      </c>
      <c r="H678" s="44">
        <f>H679</f>
        <v>20</v>
      </c>
    </row>
    <row r="679" spans="1:8" ht="30">
      <c r="A679" s="16" t="s">
        <v>53</v>
      </c>
      <c r="B679" s="43"/>
      <c r="C679" s="43" t="s">
        <v>123</v>
      </c>
      <c r="D679" s="43" t="s">
        <v>192</v>
      </c>
      <c r="E679" s="80" t="s">
        <v>462</v>
      </c>
      <c r="F679" s="74">
        <v>200</v>
      </c>
      <c r="G679" s="44">
        <v>20</v>
      </c>
      <c r="H679" s="44">
        <v>20</v>
      </c>
    </row>
    <row r="680" spans="1:8" ht="30">
      <c r="A680" s="16" t="s">
        <v>499</v>
      </c>
      <c r="B680" s="43"/>
      <c r="C680" s="43" t="s">
        <v>123</v>
      </c>
      <c r="D680" s="43" t="s">
        <v>192</v>
      </c>
      <c r="E680" s="81" t="s">
        <v>500</v>
      </c>
      <c r="F680" s="43"/>
      <c r="G680" s="44">
        <f>SUM(G681)</f>
        <v>41635.3</v>
      </c>
      <c r="H680" s="44">
        <f>SUM(H681)</f>
        <v>41635.3</v>
      </c>
    </row>
    <row r="681" spans="1:8" ht="30">
      <c r="A681" s="58" t="s">
        <v>46</v>
      </c>
      <c r="B681" s="43"/>
      <c r="C681" s="43" t="s">
        <v>123</v>
      </c>
      <c r="D681" s="43" t="s">
        <v>192</v>
      </c>
      <c r="E681" s="74" t="s">
        <v>501</v>
      </c>
      <c r="F681" s="43"/>
      <c r="G681" s="44">
        <f>SUM(G682)</f>
        <v>41635.3</v>
      </c>
      <c r="H681" s="44">
        <f>SUM(H682)</f>
        <v>41635.3</v>
      </c>
    </row>
    <row r="682" spans="1:8" ht="15">
      <c r="A682" s="54" t="s">
        <v>510</v>
      </c>
      <c r="B682" s="43"/>
      <c r="C682" s="43" t="s">
        <v>123</v>
      </c>
      <c r="D682" s="43" t="s">
        <v>192</v>
      </c>
      <c r="E682" s="74" t="s">
        <v>502</v>
      </c>
      <c r="F682" s="43"/>
      <c r="G682" s="44">
        <f>G683+G684+G685</f>
        <v>41635.3</v>
      </c>
      <c r="H682" s="44">
        <f>H683+H684+H685</f>
        <v>41635.3</v>
      </c>
    </row>
    <row r="683" spans="1:8" ht="60">
      <c r="A683" s="31" t="s">
        <v>52</v>
      </c>
      <c r="B683" s="43"/>
      <c r="C683" s="43" t="s">
        <v>123</v>
      </c>
      <c r="D683" s="43" t="s">
        <v>192</v>
      </c>
      <c r="E683" s="74" t="s">
        <v>502</v>
      </c>
      <c r="F683" s="43" t="s">
        <v>97</v>
      </c>
      <c r="G683" s="44">
        <v>35245.3</v>
      </c>
      <c r="H683" s="44">
        <v>35245.3</v>
      </c>
    </row>
    <row r="684" spans="1:8" ht="30">
      <c r="A684" s="58" t="s">
        <v>53</v>
      </c>
      <c r="B684" s="43"/>
      <c r="C684" s="43" t="s">
        <v>123</v>
      </c>
      <c r="D684" s="43" t="s">
        <v>192</v>
      </c>
      <c r="E684" s="74" t="s">
        <v>502</v>
      </c>
      <c r="F684" s="43" t="s">
        <v>99</v>
      </c>
      <c r="G684" s="44">
        <v>5998.8</v>
      </c>
      <c r="H684" s="44">
        <v>5998.8</v>
      </c>
    </row>
    <row r="685" spans="1:8" ht="15">
      <c r="A685" s="58" t="s">
        <v>23</v>
      </c>
      <c r="B685" s="43"/>
      <c r="C685" s="43" t="s">
        <v>123</v>
      </c>
      <c r="D685" s="43" t="s">
        <v>192</v>
      </c>
      <c r="E685" s="74" t="s">
        <v>502</v>
      </c>
      <c r="F685" s="43" t="s">
        <v>104</v>
      </c>
      <c r="G685" s="44">
        <v>391.2</v>
      </c>
      <c r="H685" s="44">
        <v>391.2</v>
      </c>
    </row>
    <row r="686" spans="1:8" ht="15">
      <c r="A686" s="16" t="s">
        <v>31</v>
      </c>
      <c r="B686" s="26"/>
      <c r="C686" s="26" t="s">
        <v>32</v>
      </c>
      <c r="D686" s="26" t="s">
        <v>33</v>
      </c>
      <c r="E686" s="24"/>
      <c r="F686" s="24"/>
      <c r="G686" s="25">
        <f>SUM(G687+G694)</f>
        <v>45327.3</v>
      </c>
      <c r="H686" s="25">
        <f>SUM(H687+H694)</f>
        <v>45327.3</v>
      </c>
    </row>
    <row r="687" spans="1:8" ht="15" hidden="1">
      <c r="A687" s="22" t="s">
        <v>54</v>
      </c>
      <c r="B687" s="43"/>
      <c r="C687" s="43" t="s">
        <v>32</v>
      </c>
      <c r="D687" s="43" t="s">
        <v>55</v>
      </c>
      <c r="E687" s="80"/>
      <c r="F687" s="43"/>
      <c r="G687" s="44">
        <f aca="true" t="shared" si="31" ref="G687:H690">G688</f>
        <v>0</v>
      </c>
      <c r="H687" s="44">
        <f t="shared" si="31"/>
        <v>0</v>
      </c>
    </row>
    <row r="688" spans="1:8" ht="45" hidden="1">
      <c r="A688" s="58" t="s">
        <v>539</v>
      </c>
      <c r="B688" s="26"/>
      <c r="C688" s="26" t="s">
        <v>32</v>
      </c>
      <c r="D688" s="26" t="s">
        <v>55</v>
      </c>
      <c r="E688" s="81" t="s">
        <v>525</v>
      </c>
      <c r="F688" s="43"/>
      <c r="G688" s="44">
        <f t="shared" si="31"/>
        <v>0</v>
      </c>
      <c r="H688" s="44">
        <f t="shared" si="31"/>
        <v>0</v>
      </c>
    </row>
    <row r="689" spans="1:8" ht="30" hidden="1">
      <c r="A689" s="16" t="s">
        <v>548</v>
      </c>
      <c r="B689" s="26"/>
      <c r="C689" s="26" t="s">
        <v>32</v>
      </c>
      <c r="D689" s="26" t="s">
        <v>55</v>
      </c>
      <c r="E689" s="81" t="s">
        <v>549</v>
      </c>
      <c r="F689" s="43"/>
      <c r="G689" s="44">
        <f t="shared" si="31"/>
        <v>0</v>
      </c>
      <c r="H689" s="44">
        <f t="shared" si="31"/>
        <v>0</v>
      </c>
    </row>
    <row r="690" spans="1:8" ht="90" hidden="1">
      <c r="A690" s="16" t="s">
        <v>305</v>
      </c>
      <c r="B690" s="26"/>
      <c r="C690" s="26" t="s">
        <v>32</v>
      </c>
      <c r="D690" s="26" t="s">
        <v>55</v>
      </c>
      <c r="E690" s="26" t="s">
        <v>550</v>
      </c>
      <c r="F690" s="43"/>
      <c r="G690" s="44">
        <f t="shared" si="31"/>
        <v>0</v>
      </c>
      <c r="H690" s="44">
        <f t="shared" si="31"/>
        <v>0</v>
      </c>
    </row>
    <row r="691" spans="1:8" ht="45" hidden="1">
      <c r="A691" s="22" t="s">
        <v>623</v>
      </c>
      <c r="B691" s="26"/>
      <c r="C691" s="26" t="s">
        <v>32</v>
      </c>
      <c r="D691" s="26" t="s">
        <v>55</v>
      </c>
      <c r="E691" s="81" t="s">
        <v>574</v>
      </c>
      <c r="F691" s="43"/>
      <c r="G691" s="44">
        <f>G692+G693</f>
        <v>0</v>
      </c>
      <c r="H691" s="44">
        <f>H692+H693</f>
        <v>0</v>
      </c>
    </row>
    <row r="692" spans="1:8" ht="15" hidden="1">
      <c r="A692" s="22" t="s">
        <v>43</v>
      </c>
      <c r="B692" s="26"/>
      <c r="C692" s="26" t="s">
        <v>32</v>
      </c>
      <c r="D692" s="26" t="s">
        <v>55</v>
      </c>
      <c r="E692" s="81" t="s">
        <v>574</v>
      </c>
      <c r="F692" s="26" t="s">
        <v>107</v>
      </c>
      <c r="G692" s="44"/>
      <c r="H692" s="44"/>
    </row>
    <row r="693" spans="1:8" ht="30" hidden="1">
      <c r="A693" s="22" t="s">
        <v>132</v>
      </c>
      <c r="B693" s="43"/>
      <c r="C693" s="26" t="s">
        <v>32</v>
      </c>
      <c r="D693" s="26" t="s">
        <v>55</v>
      </c>
      <c r="E693" s="81" t="s">
        <v>574</v>
      </c>
      <c r="F693" s="43" t="s">
        <v>133</v>
      </c>
      <c r="G693" s="44"/>
      <c r="H693" s="44"/>
    </row>
    <row r="694" spans="1:8" ht="15">
      <c r="A694" s="16" t="s">
        <v>201</v>
      </c>
      <c r="B694" s="24"/>
      <c r="C694" s="43" t="s">
        <v>32</v>
      </c>
      <c r="D694" s="43" t="s">
        <v>14</v>
      </c>
      <c r="E694" s="81"/>
      <c r="F694" s="24"/>
      <c r="G694" s="25">
        <f>SUM(G695+G699+G703)</f>
        <v>45327.3</v>
      </c>
      <c r="H694" s="25">
        <f>SUM(H695+H699+H703)</f>
        <v>45327.3</v>
      </c>
    </row>
    <row r="695" spans="1:8" ht="30">
      <c r="A695" s="22" t="s">
        <v>635</v>
      </c>
      <c r="B695" s="43"/>
      <c r="C695" s="43" t="s">
        <v>32</v>
      </c>
      <c r="D695" s="43" t="s">
        <v>14</v>
      </c>
      <c r="E695" s="79" t="s">
        <v>232</v>
      </c>
      <c r="F695" s="43"/>
      <c r="G695" s="25">
        <f aca="true" t="shared" si="32" ref="G695:H697">G696</f>
        <v>10524.4</v>
      </c>
      <c r="H695" s="25">
        <f t="shared" si="32"/>
        <v>10524.4</v>
      </c>
    </row>
    <row r="696" spans="1:8" ht="90">
      <c r="A696" s="16" t="s">
        <v>617</v>
      </c>
      <c r="B696" s="43"/>
      <c r="C696" s="43" t="s">
        <v>32</v>
      </c>
      <c r="D696" s="43" t="s">
        <v>14</v>
      </c>
      <c r="E696" s="79" t="s">
        <v>234</v>
      </c>
      <c r="F696" s="24"/>
      <c r="G696" s="25">
        <f t="shared" si="32"/>
        <v>10524.4</v>
      </c>
      <c r="H696" s="25">
        <f t="shared" si="32"/>
        <v>10524.4</v>
      </c>
    </row>
    <row r="697" spans="1:8" ht="45">
      <c r="A697" s="16" t="s">
        <v>624</v>
      </c>
      <c r="B697" s="43"/>
      <c r="C697" s="43" t="s">
        <v>32</v>
      </c>
      <c r="D697" s="43" t="s">
        <v>14</v>
      </c>
      <c r="E697" s="79" t="s">
        <v>625</v>
      </c>
      <c r="F697" s="43"/>
      <c r="G697" s="25">
        <f t="shared" si="32"/>
        <v>10524.4</v>
      </c>
      <c r="H697" s="25">
        <f t="shared" si="32"/>
        <v>10524.4</v>
      </c>
    </row>
    <row r="698" spans="1:8" ht="15">
      <c r="A698" s="16" t="s">
        <v>43</v>
      </c>
      <c r="B698" s="43"/>
      <c r="C698" s="43" t="s">
        <v>32</v>
      </c>
      <c r="D698" s="43" t="s">
        <v>14</v>
      </c>
      <c r="E698" s="79" t="s">
        <v>625</v>
      </c>
      <c r="F698" s="43" t="s">
        <v>107</v>
      </c>
      <c r="G698" s="25">
        <v>10524.4</v>
      </c>
      <c r="H698" s="25">
        <v>10524.4</v>
      </c>
    </row>
    <row r="699" spans="1:8" ht="45">
      <c r="A699" s="16" t="s">
        <v>601</v>
      </c>
      <c r="B699" s="43"/>
      <c r="C699" s="43" t="s">
        <v>32</v>
      </c>
      <c r="D699" s="43" t="s">
        <v>14</v>
      </c>
      <c r="E699" s="77" t="s">
        <v>602</v>
      </c>
      <c r="F699" s="43"/>
      <c r="G699" s="25">
        <f aca="true" t="shared" si="33" ref="G699:H701">G700</f>
        <v>31802.9</v>
      </c>
      <c r="H699" s="25">
        <f t="shared" si="33"/>
        <v>31802.9</v>
      </c>
    </row>
    <row r="700" spans="1:8" ht="90">
      <c r="A700" s="16" t="s">
        <v>617</v>
      </c>
      <c r="B700" s="43"/>
      <c r="C700" s="43" t="s">
        <v>32</v>
      </c>
      <c r="D700" s="43" t="s">
        <v>14</v>
      </c>
      <c r="E700" s="77" t="s">
        <v>604</v>
      </c>
      <c r="F700" s="43"/>
      <c r="G700" s="25">
        <f t="shared" si="33"/>
        <v>31802.9</v>
      </c>
      <c r="H700" s="25">
        <f t="shared" si="33"/>
        <v>31802.9</v>
      </c>
    </row>
    <row r="701" spans="1:8" ht="75">
      <c r="A701" s="16" t="s">
        <v>626</v>
      </c>
      <c r="B701" s="43"/>
      <c r="C701" s="43" t="s">
        <v>32</v>
      </c>
      <c r="D701" s="43" t="s">
        <v>14</v>
      </c>
      <c r="E701" s="79" t="s">
        <v>627</v>
      </c>
      <c r="F701" s="43"/>
      <c r="G701" s="25">
        <f t="shared" si="33"/>
        <v>31802.9</v>
      </c>
      <c r="H701" s="25">
        <f t="shared" si="33"/>
        <v>31802.9</v>
      </c>
    </row>
    <row r="702" spans="1:8" ht="15">
      <c r="A702" s="16" t="s">
        <v>43</v>
      </c>
      <c r="B702" s="26"/>
      <c r="C702" s="43" t="s">
        <v>32</v>
      </c>
      <c r="D702" s="43" t="s">
        <v>14</v>
      </c>
      <c r="E702" s="79" t="s">
        <v>627</v>
      </c>
      <c r="F702" s="43">
        <v>300</v>
      </c>
      <c r="G702" s="25">
        <v>31802.9</v>
      </c>
      <c r="H702" s="25">
        <v>31802.9</v>
      </c>
    </row>
    <row r="703" spans="1:8" ht="30">
      <c r="A703" s="16" t="s">
        <v>432</v>
      </c>
      <c r="B703" s="24"/>
      <c r="C703" s="43" t="s">
        <v>32</v>
      </c>
      <c r="D703" s="43" t="s">
        <v>14</v>
      </c>
      <c r="E703" s="24" t="s">
        <v>433</v>
      </c>
      <c r="F703" s="24"/>
      <c r="G703" s="25">
        <f>SUM(G704)</f>
        <v>3000</v>
      </c>
      <c r="H703" s="25">
        <f>SUM(H704)</f>
        <v>3000</v>
      </c>
    </row>
    <row r="704" spans="1:8" ht="15">
      <c r="A704" s="22" t="s">
        <v>36</v>
      </c>
      <c r="B704" s="43"/>
      <c r="C704" s="43" t="s">
        <v>32</v>
      </c>
      <c r="D704" s="43" t="s">
        <v>14</v>
      </c>
      <c r="E704" s="74" t="s">
        <v>434</v>
      </c>
      <c r="F704" s="43"/>
      <c r="G704" s="44">
        <f>SUM(G705+G707)</f>
        <v>3000</v>
      </c>
      <c r="H704" s="44">
        <f>SUM(H705+H707)</f>
        <v>3000</v>
      </c>
    </row>
    <row r="705" spans="1:8" ht="45" hidden="1">
      <c r="A705" s="22" t="s">
        <v>435</v>
      </c>
      <c r="B705" s="43"/>
      <c r="C705" s="43" t="s">
        <v>32</v>
      </c>
      <c r="D705" s="43" t="s">
        <v>14</v>
      </c>
      <c r="E705" s="24" t="s">
        <v>436</v>
      </c>
      <c r="F705" s="43"/>
      <c r="G705" s="44">
        <f>G706</f>
        <v>0</v>
      </c>
      <c r="H705" s="44">
        <f>H706</f>
        <v>0</v>
      </c>
    </row>
    <row r="706" spans="1:8" ht="15" hidden="1">
      <c r="A706" s="22" t="s">
        <v>43</v>
      </c>
      <c r="B706" s="43"/>
      <c r="C706" s="43" t="s">
        <v>32</v>
      </c>
      <c r="D706" s="43" t="s">
        <v>14</v>
      </c>
      <c r="E706" s="24" t="s">
        <v>436</v>
      </c>
      <c r="F706" s="43" t="s">
        <v>107</v>
      </c>
      <c r="G706" s="44">
        <v>0</v>
      </c>
      <c r="H706" s="44">
        <v>0</v>
      </c>
    </row>
    <row r="707" spans="1:8" ht="120">
      <c r="A707" s="22" t="s">
        <v>503</v>
      </c>
      <c r="B707" s="43"/>
      <c r="C707" s="43" t="s">
        <v>32</v>
      </c>
      <c r="D707" s="43" t="s">
        <v>14</v>
      </c>
      <c r="E707" s="24" t="s">
        <v>504</v>
      </c>
      <c r="F707" s="43"/>
      <c r="G707" s="44">
        <f>G708</f>
        <v>3000</v>
      </c>
      <c r="H707" s="44">
        <f>H708</f>
        <v>3000</v>
      </c>
    </row>
    <row r="708" spans="1:8" ht="15">
      <c r="A708" s="22" t="s">
        <v>43</v>
      </c>
      <c r="B708" s="43"/>
      <c r="C708" s="43" t="s">
        <v>32</v>
      </c>
      <c r="D708" s="43" t="s">
        <v>14</v>
      </c>
      <c r="E708" s="24" t="s">
        <v>504</v>
      </c>
      <c r="F708" s="43" t="s">
        <v>107</v>
      </c>
      <c r="G708" s="44">
        <v>3000</v>
      </c>
      <c r="H708" s="44">
        <v>3000</v>
      </c>
    </row>
    <row r="709" spans="1:8" s="14" customFormat="1" ht="15.75">
      <c r="A709" s="96" t="s">
        <v>120</v>
      </c>
      <c r="B709" s="97" t="s">
        <v>121</v>
      </c>
      <c r="C709" s="97"/>
      <c r="D709" s="97"/>
      <c r="E709" s="97"/>
      <c r="F709" s="97"/>
      <c r="G709" s="99">
        <f>G710+G717</f>
        <v>183246.19999999998</v>
      </c>
      <c r="H709" s="99">
        <f>H710+H717</f>
        <v>183246.19999999998</v>
      </c>
    </row>
    <row r="710" spans="1:8" ht="15">
      <c r="A710" s="16" t="s">
        <v>122</v>
      </c>
      <c r="B710" s="43"/>
      <c r="C710" s="43" t="s">
        <v>123</v>
      </c>
      <c r="D710" s="43"/>
      <c r="E710" s="43"/>
      <c r="F710" s="43"/>
      <c r="G710" s="44">
        <f>G711</f>
        <v>61607.6</v>
      </c>
      <c r="H710" s="44">
        <f>H711</f>
        <v>61607.6</v>
      </c>
    </row>
    <row r="711" spans="1:8" ht="15">
      <c r="A711" s="16" t="s">
        <v>124</v>
      </c>
      <c r="B711" s="43"/>
      <c r="C711" s="43" t="s">
        <v>123</v>
      </c>
      <c r="D711" s="43" t="s">
        <v>55</v>
      </c>
      <c r="E711" s="43"/>
      <c r="F711" s="43"/>
      <c r="G711" s="44">
        <f>G712</f>
        <v>61607.6</v>
      </c>
      <c r="H711" s="44">
        <f>H712</f>
        <v>61607.6</v>
      </c>
    </row>
    <row r="712" spans="1:8" ht="30">
      <c r="A712" s="16" t="s">
        <v>125</v>
      </c>
      <c r="B712" s="43"/>
      <c r="C712" s="43" t="s">
        <v>123</v>
      </c>
      <c r="D712" s="43" t="s">
        <v>55</v>
      </c>
      <c r="E712" s="43" t="s">
        <v>126</v>
      </c>
      <c r="F712" s="43"/>
      <c r="G712" s="44">
        <f>SUM(G713)</f>
        <v>61607.6</v>
      </c>
      <c r="H712" s="44">
        <f>SUM(H713)</f>
        <v>61607.6</v>
      </c>
    </row>
    <row r="713" spans="1:8" ht="15">
      <c r="A713" s="16" t="s">
        <v>127</v>
      </c>
      <c r="B713" s="43"/>
      <c r="C713" s="43" t="s">
        <v>123</v>
      </c>
      <c r="D713" s="43" t="s">
        <v>55</v>
      </c>
      <c r="E713" s="43" t="s">
        <v>128</v>
      </c>
      <c r="F713" s="43"/>
      <c r="G713" s="44">
        <f aca="true" t="shared" si="34" ref="G713:H715">G714</f>
        <v>61607.6</v>
      </c>
      <c r="H713" s="44">
        <f t="shared" si="34"/>
        <v>61607.6</v>
      </c>
    </row>
    <row r="714" spans="1:8" ht="45">
      <c r="A714" s="22" t="s">
        <v>27</v>
      </c>
      <c r="B714" s="43"/>
      <c r="C714" s="43" t="s">
        <v>123</v>
      </c>
      <c r="D714" s="43" t="s">
        <v>55</v>
      </c>
      <c r="E714" s="43" t="s">
        <v>129</v>
      </c>
      <c r="F714" s="43"/>
      <c r="G714" s="44">
        <f t="shared" si="34"/>
        <v>61607.6</v>
      </c>
      <c r="H714" s="44">
        <f t="shared" si="34"/>
        <v>61607.6</v>
      </c>
    </row>
    <row r="715" spans="1:8" ht="15">
      <c r="A715" s="22" t="s">
        <v>130</v>
      </c>
      <c r="B715" s="43"/>
      <c r="C715" s="43" t="s">
        <v>123</v>
      </c>
      <c r="D715" s="43" t="s">
        <v>55</v>
      </c>
      <c r="E715" s="43" t="s">
        <v>131</v>
      </c>
      <c r="F715" s="43"/>
      <c r="G715" s="44">
        <f t="shared" si="34"/>
        <v>61607.6</v>
      </c>
      <c r="H715" s="44">
        <f t="shared" si="34"/>
        <v>61607.6</v>
      </c>
    </row>
    <row r="716" spans="1:8" ht="30">
      <c r="A716" s="16" t="s">
        <v>132</v>
      </c>
      <c r="B716" s="43"/>
      <c r="C716" s="43" t="s">
        <v>123</v>
      </c>
      <c r="D716" s="43" t="s">
        <v>55</v>
      </c>
      <c r="E716" s="43" t="s">
        <v>131</v>
      </c>
      <c r="F716" s="43" t="s">
        <v>133</v>
      </c>
      <c r="G716" s="44">
        <v>61607.6</v>
      </c>
      <c r="H716" s="44">
        <v>61607.6</v>
      </c>
    </row>
    <row r="717" spans="1:8" ht="15">
      <c r="A717" s="16" t="s">
        <v>134</v>
      </c>
      <c r="B717" s="43"/>
      <c r="C717" s="43" t="s">
        <v>16</v>
      </c>
      <c r="D717" s="43"/>
      <c r="E717" s="43"/>
      <c r="F717" s="43"/>
      <c r="G717" s="44">
        <f>SUM(G718+G739)</f>
        <v>121638.59999999999</v>
      </c>
      <c r="H717" s="44">
        <f>SUM(H718+H739)</f>
        <v>121638.59999999999</v>
      </c>
    </row>
    <row r="718" spans="1:8" ht="15">
      <c r="A718" s="16" t="s">
        <v>135</v>
      </c>
      <c r="B718" s="43"/>
      <c r="C718" s="43" t="s">
        <v>16</v>
      </c>
      <c r="D718" s="43" t="s">
        <v>35</v>
      </c>
      <c r="E718" s="43"/>
      <c r="F718" s="43"/>
      <c r="G718" s="44">
        <f>G719</f>
        <v>109182.59999999999</v>
      </c>
      <c r="H718" s="44">
        <f>H719</f>
        <v>109182.59999999999</v>
      </c>
    </row>
    <row r="719" spans="1:8" ht="30">
      <c r="A719" s="16" t="s">
        <v>125</v>
      </c>
      <c r="B719" s="43"/>
      <c r="C719" s="43" t="s">
        <v>16</v>
      </c>
      <c r="D719" s="43" t="s">
        <v>35</v>
      </c>
      <c r="E719" s="43" t="s">
        <v>126</v>
      </c>
      <c r="F719" s="43"/>
      <c r="G719" s="44">
        <f>G720+G729+G735</f>
        <v>109182.59999999999</v>
      </c>
      <c r="H719" s="44">
        <f>H720+H729+H735</f>
        <v>109182.59999999999</v>
      </c>
    </row>
    <row r="720" spans="1:8" ht="30">
      <c r="A720" s="16" t="s">
        <v>136</v>
      </c>
      <c r="B720" s="43"/>
      <c r="C720" s="43" t="s">
        <v>16</v>
      </c>
      <c r="D720" s="43" t="s">
        <v>35</v>
      </c>
      <c r="E720" s="43" t="s">
        <v>137</v>
      </c>
      <c r="F720" s="43"/>
      <c r="G720" s="44">
        <f>G721+G724</f>
        <v>59269.399999999994</v>
      </c>
      <c r="H720" s="44">
        <f>H721+H724</f>
        <v>59269.399999999994</v>
      </c>
    </row>
    <row r="721" spans="1:8" ht="45">
      <c r="A721" s="22" t="s">
        <v>27</v>
      </c>
      <c r="B721" s="43"/>
      <c r="C721" s="43" t="s">
        <v>16</v>
      </c>
      <c r="D721" s="43" t="s">
        <v>35</v>
      </c>
      <c r="E721" s="43" t="s">
        <v>138</v>
      </c>
      <c r="F721" s="43"/>
      <c r="G721" s="44">
        <f>G722</f>
        <v>36097.9</v>
      </c>
      <c r="H721" s="44">
        <f>H722</f>
        <v>36097.9</v>
      </c>
    </row>
    <row r="722" spans="1:8" ht="15">
      <c r="A722" s="58" t="s">
        <v>139</v>
      </c>
      <c r="B722" s="43"/>
      <c r="C722" s="43" t="s">
        <v>16</v>
      </c>
      <c r="D722" s="43" t="s">
        <v>35</v>
      </c>
      <c r="E722" s="43" t="s">
        <v>140</v>
      </c>
      <c r="F722" s="43"/>
      <c r="G722" s="44">
        <f>G723</f>
        <v>36097.9</v>
      </c>
      <c r="H722" s="44">
        <f>H723</f>
        <v>36097.9</v>
      </c>
    </row>
    <row r="723" spans="1:8" ht="30">
      <c r="A723" s="58" t="s">
        <v>132</v>
      </c>
      <c r="B723" s="43"/>
      <c r="C723" s="43" t="s">
        <v>16</v>
      </c>
      <c r="D723" s="43" t="s">
        <v>35</v>
      </c>
      <c r="E723" s="43" t="s">
        <v>140</v>
      </c>
      <c r="F723" s="43" t="s">
        <v>133</v>
      </c>
      <c r="G723" s="44">
        <v>36097.9</v>
      </c>
      <c r="H723" s="44">
        <v>36097.9</v>
      </c>
    </row>
    <row r="724" spans="1:8" ht="30">
      <c r="A724" s="58" t="s">
        <v>46</v>
      </c>
      <c r="B724" s="43"/>
      <c r="C724" s="43" t="s">
        <v>16</v>
      </c>
      <c r="D724" s="43" t="s">
        <v>35</v>
      </c>
      <c r="E724" s="43" t="s">
        <v>141</v>
      </c>
      <c r="F724" s="43"/>
      <c r="G724" s="44">
        <f>G725</f>
        <v>23171.499999999996</v>
      </c>
      <c r="H724" s="44">
        <f>H725</f>
        <v>23171.499999999996</v>
      </c>
    </row>
    <row r="725" spans="1:8" ht="15">
      <c r="A725" s="58" t="s">
        <v>139</v>
      </c>
      <c r="B725" s="43"/>
      <c r="C725" s="43" t="s">
        <v>16</v>
      </c>
      <c r="D725" s="43" t="s">
        <v>35</v>
      </c>
      <c r="E725" s="43" t="s">
        <v>142</v>
      </c>
      <c r="F725" s="43"/>
      <c r="G725" s="44">
        <f>G726+G727+G728</f>
        <v>23171.499999999996</v>
      </c>
      <c r="H725" s="44">
        <f>H726+H727+H728</f>
        <v>23171.499999999996</v>
      </c>
    </row>
    <row r="726" spans="1:8" ht="60">
      <c r="A726" s="58" t="s">
        <v>143</v>
      </c>
      <c r="B726" s="43"/>
      <c r="C726" s="43" t="s">
        <v>16</v>
      </c>
      <c r="D726" s="43" t="s">
        <v>35</v>
      </c>
      <c r="E726" s="43" t="s">
        <v>142</v>
      </c>
      <c r="F726" s="43" t="s">
        <v>97</v>
      </c>
      <c r="G726" s="44">
        <v>19412.3</v>
      </c>
      <c r="H726" s="44">
        <v>19412.3</v>
      </c>
    </row>
    <row r="727" spans="1:8" ht="30">
      <c r="A727" s="16" t="s">
        <v>53</v>
      </c>
      <c r="B727" s="43"/>
      <c r="C727" s="43" t="s">
        <v>16</v>
      </c>
      <c r="D727" s="43" t="s">
        <v>35</v>
      </c>
      <c r="E727" s="43" t="s">
        <v>142</v>
      </c>
      <c r="F727" s="43" t="s">
        <v>99</v>
      </c>
      <c r="G727" s="25">
        <v>3355.6</v>
      </c>
      <c r="H727" s="25">
        <v>3355.6</v>
      </c>
    </row>
    <row r="728" spans="1:8" ht="15">
      <c r="A728" s="58" t="s">
        <v>23</v>
      </c>
      <c r="B728" s="43"/>
      <c r="C728" s="43" t="s">
        <v>16</v>
      </c>
      <c r="D728" s="43" t="s">
        <v>35</v>
      </c>
      <c r="E728" s="43" t="s">
        <v>142</v>
      </c>
      <c r="F728" s="43" t="s">
        <v>104</v>
      </c>
      <c r="G728" s="44">
        <v>403.6</v>
      </c>
      <c r="H728" s="44">
        <v>403.6</v>
      </c>
    </row>
    <row r="729" spans="1:8" ht="30">
      <c r="A729" s="58" t="s">
        <v>144</v>
      </c>
      <c r="B729" s="43"/>
      <c r="C729" s="43" t="s">
        <v>16</v>
      </c>
      <c r="D729" s="43" t="s">
        <v>35</v>
      </c>
      <c r="E729" s="43" t="s">
        <v>145</v>
      </c>
      <c r="F729" s="43"/>
      <c r="G729" s="44">
        <f>G730</f>
        <v>42055.49999999999</v>
      </c>
      <c r="H729" s="44">
        <f>H730</f>
        <v>42055.49999999999</v>
      </c>
    </row>
    <row r="730" spans="1:8" ht="30">
      <c r="A730" s="58" t="s">
        <v>46</v>
      </c>
      <c r="B730" s="43"/>
      <c r="C730" s="43" t="s">
        <v>16</v>
      </c>
      <c r="D730" s="43" t="s">
        <v>35</v>
      </c>
      <c r="E730" s="43" t="s">
        <v>146</v>
      </c>
      <c r="F730" s="43"/>
      <c r="G730" s="44">
        <f>G731</f>
        <v>42055.49999999999</v>
      </c>
      <c r="H730" s="44">
        <f>H731</f>
        <v>42055.49999999999</v>
      </c>
    </row>
    <row r="731" spans="1:8" ht="15">
      <c r="A731" s="58" t="s">
        <v>147</v>
      </c>
      <c r="B731" s="43"/>
      <c r="C731" s="43" t="s">
        <v>16</v>
      </c>
      <c r="D731" s="43" t="s">
        <v>35</v>
      </c>
      <c r="E731" s="43" t="s">
        <v>148</v>
      </c>
      <c r="F731" s="43"/>
      <c r="G731" s="44">
        <f>G732+G733+G734</f>
        <v>42055.49999999999</v>
      </c>
      <c r="H731" s="44">
        <f>H732+H733+H734</f>
        <v>42055.49999999999</v>
      </c>
    </row>
    <row r="732" spans="1:8" ht="60">
      <c r="A732" s="58" t="s">
        <v>143</v>
      </c>
      <c r="B732" s="43"/>
      <c r="C732" s="43" t="s">
        <v>16</v>
      </c>
      <c r="D732" s="43" t="s">
        <v>35</v>
      </c>
      <c r="E732" s="43" t="s">
        <v>148</v>
      </c>
      <c r="F732" s="43" t="s">
        <v>97</v>
      </c>
      <c r="G732" s="44">
        <v>35972.2</v>
      </c>
      <c r="H732" s="44">
        <v>35972.2</v>
      </c>
    </row>
    <row r="733" spans="1:8" ht="30">
      <c r="A733" s="16" t="s">
        <v>53</v>
      </c>
      <c r="B733" s="43"/>
      <c r="C733" s="43" t="s">
        <v>16</v>
      </c>
      <c r="D733" s="43" t="s">
        <v>35</v>
      </c>
      <c r="E733" s="43" t="s">
        <v>148</v>
      </c>
      <c r="F733" s="43" t="s">
        <v>99</v>
      </c>
      <c r="G733" s="25">
        <v>5555.1</v>
      </c>
      <c r="H733" s="25">
        <v>5555.1</v>
      </c>
    </row>
    <row r="734" spans="1:8" ht="15">
      <c r="A734" s="58" t="s">
        <v>23</v>
      </c>
      <c r="B734" s="43"/>
      <c r="C734" s="43" t="s">
        <v>16</v>
      </c>
      <c r="D734" s="43" t="s">
        <v>35</v>
      </c>
      <c r="E734" s="43" t="s">
        <v>148</v>
      </c>
      <c r="F734" s="43" t="s">
        <v>104</v>
      </c>
      <c r="G734" s="44">
        <v>528.2</v>
      </c>
      <c r="H734" s="44">
        <v>528.2</v>
      </c>
    </row>
    <row r="735" spans="1:8" ht="30">
      <c r="A735" s="58" t="s">
        <v>149</v>
      </c>
      <c r="B735" s="43"/>
      <c r="C735" s="43" t="s">
        <v>16</v>
      </c>
      <c r="D735" s="43" t="s">
        <v>35</v>
      </c>
      <c r="E735" s="43" t="s">
        <v>150</v>
      </c>
      <c r="F735" s="43"/>
      <c r="G735" s="44">
        <f aca="true" t="shared" si="35" ref="G735:H737">G736</f>
        <v>7857.7</v>
      </c>
      <c r="H735" s="44">
        <f t="shared" si="35"/>
        <v>7857.7</v>
      </c>
    </row>
    <row r="736" spans="1:8" ht="45">
      <c r="A736" s="22" t="s">
        <v>27</v>
      </c>
      <c r="B736" s="43"/>
      <c r="C736" s="43" t="s">
        <v>16</v>
      </c>
      <c r="D736" s="43" t="s">
        <v>35</v>
      </c>
      <c r="E736" s="43" t="s">
        <v>151</v>
      </c>
      <c r="F736" s="43"/>
      <c r="G736" s="44">
        <f t="shared" si="35"/>
        <v>7857.7</v>
      </c>
      <c r="H736" s="44">
        <f t="shared" si="35"/>
        <v>7857.7</v>
      </c>
    </row>
    <row r="737" spans="1:8" ht="15">
      <c r="A737" s="58" t="s">
        <v>152</v>
      </c>
      <c r="B737" s="43"/>
      <c r="C737" s="43" t="s">
        <v>16</v>
      </c>
      <c r="D737" s="43" t="s">
        <v>35</v>
      </c>
      <c r="E737" s="43" t="s">
        <v>153</v>
      </c>
      <c r="F737" s="43"/>
      <c r="G737" s="44">
        <f t="shared" si="35"/>
        <v>7857.7</v>
      </c>
      <c r="H737" s="44">
        <f t="shared" si="35"/>
        <v>7857.7</v>
      </c>
    </row>
    <row r="738" spans="1:8" ht="30">
      <c r="A738" s="58" t="s">
        <v>132</v>
      </c>
      <c r="B738" s="43"/>
      <c r="C738" s="43" t="s">
        <v>16</v>
      </c>
      <c r="D738" s="43" t="s">
        <v>35</v>
      </c>
      <c r="E738" s="43" t="s">
        <v>153</v>
      </c>
      <c r="F738" s="43" t="s">
        <v>133</v>
      </c>
      <c r="G738" s="44">
        <v>7857.7</v>
      </c>
      <c r="H738" s="44">
        <v>7857.7</v>
      </c>
    </row>
    <row r="739" spans="1:8" ht="15">
      <c r="A739" s="75" t="s">
        <v>154</v>
      </c>
      <c r="B739" s="43"/>
      <c r="C739" s="43" t="s">
        <v>16</v>
      </c>
      <c r="D739" s="43" t="s">
        <v>14</v>
      </c>
      <c r="E739" s="43"/>
      <c r="F739" s="43"/>
      <c r="G739" s="44">
        <f>SUM(G740)</f>
        <v>12456</v>
      </c>
      <c r="H739" s="44">
        <f>SUM(H740)</f>
        <v>12456</v>
      </c>
    </row>
    <row r="740" spans="1:8" ht="30">
      <c r="A740" s="16" t="s">
        <v>125</v>
      </c>
      <c r="B740" s="43"/>
      <c r="C740" s="43" t="s">
        <v>16</v>
      </c>
      <c r="D740" s="43" t="s">
        <v>14</v>
      </c>
      <c r="E740" s="43" t="s">
        <v>126</v>
      </c>
      <c r="F740" s="43"/>
      <c r="G740" s="44">
        <f>SUM(G741+G745+G750+G760)</f>
        <v>12456</v>
      </c>
      <c r="H740" s="44">
        <f>SUM(H741+H745+H750+H760)</f>
        <v>12456</v>
      </c>
    </row>
    <row r="741" spans="1:8" ht="30">
      <c r="A741" s="58" t="s">
        <v>162</v>
      </c>
      <c r="B741" s="43"/>
      <c r="C741" s="43" t="s">
        <v>16</v>
      </c>
      <c r="D741" s="43" t="s">
        <v>14</v>
      </c>
      <c r="E741" s="43" t="s">
        <v>163</v>
      </c>
      <c r="F741" s="43"/>
      <c r="G741" s="44">
        <f aca="true" t="shared" si="36" ref="G741:H743">G742</f>
        <v>1188.7</v>
      </c>
      <c r="H741" s="44">
        <f t="shared" si="36"/>
        <v>1188.7</v>
      </c>
    </row>
    <row r="742" spans="1:8" ht="15">
      <c r="A742" s="58" t="s">
        <v>164</v>
      </c>
      <c r="B742" s="43"/>
      <c r="C742" s="43" t="s">
        <v>16</v>
      </c>
      <c r="D742" s="43" t="s">
        <v>14</v>
      </c>
      <c r="E742" s="43" t="s">
        <v>165</v>
      </c>
      <c r="F742" s="43"/>
      <c r="G742" s="44">
        <f t="shared" si="36"/>
        <v>1188.7</v>
      </c>
      <c r="H742" s="44">
        <f t="shared" si="36"/>
        <v>1188.7</v>
      </c>
    </row>
    <row r="743" spans="1:8" ht="15">
      <c r="A743" s="16" t="s">
        <v>166</v>
      </c>
      <c r="B743" s="43"/>
      <c r="C743" s="43" t="s">
        <v>16</v>
      </c>
      <c r="D743" s="43" t="s">
        <v>14</v>
      </c>
      <c r="E743" s="43" t="s">
        <v>167</v>
      </c>
      <c r="F743" s="43"/>
      <c r="G743" s="44">
        <f t="shared" si="36"/>
        <v>1188.7</v>
      </c>
      <c r="H743" s="44">
        <f t="shared" si="36"/>
        <v>1188.7</v>
      </c>
    </row>
    <row r="744" spans="1:8" ht="30">
      <c r="A744" s="58" t="s">
        <v>132</v>
      </c>
      <c r="B744" s="43"/>
      <c r="C744" s="43" t="s">
        <v>16</v>
      </c>
      <c r="D744" s="43" t="s">
        <v>14</v>
      </c>
      <c r="E744" s="43" t="s">
        <v>167</v>
      </c>
      <c r="F744" s="43" t="s">
        <v>133</v>
      </c>
      <c r="G744" s="44">
        <v>1188.7</v>
      </c>
      <c r="H744" s="44">
        <v>1188.7</v>
      </c>
    </row>
    <row r="745" spans="1:8" ht="15">
      <c r="A745" s="58" t="s">
        <v>168</v>
      </c>
      <c r="B745" s="43"/>
      <c r="C745" s="43" t="s">
        <v>16</v>
      </c>
      <c r="D745" s="43" t="s">
        <v>14</v>
      </c>
      <c r="E745" s="43" t="s">
        <v>169</v>
      </c>
      <c r="F745" s="43"/>
      <c r="G745" s="44">
        <f>G746</f>
        <v>1296.8</v>
      </c>
      <c r="H745" s="44">
        <f>H746</f>
        <v>1296.8</v>
      </c>
    </row>
    <row r="746" spans="1:8" ht="30">
      <c r="A746" s="58" t="s">
        <v>46</v>
      </c>
      <c r="B746" s="43"/>
      <c r="C746" s="43" t="s">
        <v>16</v>
      </c>
      <c r="D746" s="43" t="s">
        <v>14</v>
      </c>
      <c r="E746" s="43" t="s">
        <v>170</v>
      </c>
      <c r="F746" s="43"/>
      <c r="G746" s="44">
        <f>G747</f>
        <v>1296.8</v>
      </c>
      <c r="H746" s="44">
        <f>H747</f>
        <v>1296.8</v>
      </c>
    </row>
    <row r="747" spans="1:8" ht="15">
      <c r="A747" s="16" t="s">
        <v>166</v>
      </c>
      <c r="B747" s="43"/>
      <c r="C747" s="43" t="s">
        <v>16</v>
      </c>
      <c r="D747" s="43" t="s">
        <v>14</v>
      </c>
      <c r="E747" s="43" t="s">
        <v>171</v>
      </c>
      <c r="F747" s="43"/>
      <c r="G747" s="44">
        <f>G748+G749</f>
        <v>1296.8</v>
      </c>
      <c r="H747" s="44">
        <f>H748+H749</f>
        <v>1296.8</v>
      </c>
    </row>
    <row r="748" spans="1:8" ht="60">
      <c r="A748" s="58" t="s">
        <v>143</v>
      </c>
      <c r="B748" s="43"/>
      <c r="C748" s="43" t="s">
        <v>16</v>
      </c>
      <c r="D748" s="43" t="s">
        <v>14</v>
      </c>
      <c r="E748" s="43" t="s">
        <v>171</v>
      </c>
      <c r="F748" s="43" t="s">
        <v>97</v>
      </c>
      <c r="G748" s="44">
        <v>916.8</v>
      </c>
      <c r="H748" s="44">
        <v>916.8</v>
      </c>
    </row>
    <row r="749" spans="1:8" ht="30">
      <c r="A749" s="16" t="s">
        <v>53</v>
      </c>
      <c r="B749" s="43"/>
      <c r="C749" s="43" t="s">
        <v>16</v>
      </c>
      <c r="D749" s="43" t="s">
        <v>14</v>
      </c>
      <c r="E749" s="43" t="s">
        <v>171</v>
      </c>
      <c r="F749" s="43" t="s">
        <v>99</v>
      </c>
      <c r="G749" s="44">
        <v>380</v>
      </c>
      <c r="H749" s="44">
        <v>380</v>
      </c>
    </row>
    <row r="750" spans="1:8" ht="30">
      <c r="A750" s="58" t="s">
        <v>172</v>
      </c>
      <c r="B750" s="43"/>
      <c r="C750" s="43" t="s">
        <v>16</v>
      </c>
      <c r="D750" s="43" t="s">
        <v>14</v>
      </c>
      <c r="E750" s="43" t="s">
        <v>173</v>
      </c>
      <c r="F750" s="43"/>
      <c r="G750" s="44">
        <f>G751+G754+G757</f>
        <v>2478.6</v>
      </c>
      <c r="H750" s="44">
        <f>H751+H754+H757</f>
        <v>2478.6</v>
      </c>
    </row>
    <row r="751" spans="1:8" ht="15">
      <c r="A751" s="58" t="s">
        <v>164</v>
      </c>
      <c r="B751" s="43"/>
      <c r="C751" s="43" t="s">
        <v>16</v>
      </c>
      <c r="D751" s="43" t="s">
        <v>14</v>
      </c>
      <c r="E751" s="43" t="s">
        <v>174</v>
      </c>
      <c r="F751" s="43"/>
      <c r="G751" s="44">
        <f>G752</f>
        <v>438.6</v>
      </c>
      <c r="H751" s="44">
        <f>H752</f>
        <v>438.6</v>
      </c>
    </row>
    <row r="752" spans="1:8" ht="15">
      <c r="A752" s="16" t="s">
        <v>166</v>
      </c>
      <c r="B752" s="43"/>
      <c r="C752" s="43" t="s">
        <v>16</v>
      </c>
      <c r="D752" s="43" t="s">
        <v>14</v>
      </c>
      <c r="E752" s="43" t="s">
        <v>175</v>
      </c>
      <c r="F752" s="43"/>
      <c r="G752" s="44">
        <f>G753</f>
        <v>438.6</v>
      </c>
      <c r="H752" s="44">
        <f>H753</f>
        <v>438.6</v>
      </c>
    </row>
    <row r="753" spans="1:8" ht="30">
      <c r="A753" s="58" t="s">
        <v>132</v>
      </c>
      <c r="B753" s="43"/>
      <c r="C753" s="43" t="s">
        <v>16</v>
      </c>
      <c r="D753" s="43" t="s">
        <v>14</v>
      </c>
      <c r="E753" s="43" t="s">
        <v>175</v>
      </c>
      <c r="F753" s="43" t="s">
        <v>133</v>
      </c>
      <c r="G753" s="44">
        <v>438.6</v>
      </c>
      <c r="H753" s="44">
        <v>438.6</v>
      </c>
    </row>
    <row r="754" spans="1:8" ht="30">
      <c r="A754" s="58" t="s">
        <v>176</v>
      </c>
      <c r="B754" s="43"/>
      <c r="C754" s="43" t="s">
        <v>16</v>
      </c>
      <c r="D754" s="43" t="s">
        <v>14</v>
      </c>
      <c r="E754" s="43" t="s">
        <v>177</v>
      </c>
      <c r="F754" s="43"/>
      <c r="G754" s="44">
        <f>G755</f>
        <v>824.4</v>
      </c>
      <c r="H754" s="44">
        <f>H755</f>
        <v>824.4</v>
      </c>
    </row>
    <row r="755" spans="1:8" ht="15">
      <c r="A755" s="16" t="s">
        <v>166</v>
      </c>
      <c r="B755" s="43"/>
      <c r="C755" s="43" t="s">
        <v>16</v>
      </c>
      <c r="D755" s="43" t="s">
        <v>14</v>
      </c>
      <c r="E755" s="43" t="s">
        <v>178</v>
      </c>
      <c r="F755" s="43"/>
      <c r="G755" s="44">
        <f>G756</f>
        <v>824.4</v>
      </c>
      <c r="H755" s="44">
        <f>H756</f>
        <v>824.4</v>
      </c>
    </row>
    <row r="756" spans="1:8" ht="30">
      <c r="A756" s="58" t="s">
        <v>132</v>
      </c>
      <c r="B756" s="43"/>
      <c r="C756" s="43" t="s">
        <v>16</v>
      </c>
      <c r="D756" s="43" t="s">
        <v>14</v>
      </c>
      <c r="E756" s="43" t="s">
        <v>178</v>
      </c>
      <c r="F756" s="43" t="s">
        <v>133</v>
      </c>
      <c r="G756" s="44">
        <v>824.4</v>
      </c>
      <c r="H756" s="44">
        <v>824.4</v>
      </c>
    </row>
    <row r="757" spans="1:8" ht="30">
      <c r="A757" s="58" t="s">
        <v>46</v>
      </c>
      <c r="B757" s="43"/>
      <c r="C757" s="43" t="s">
        <v>16</v>
      </c>
      <c r="D757" s="43" t="s">
        <v>14</v>
      </c>
      <c r="E757" s="43" t="s">
        <v>179</v>
      </c>
      <c r="F757" s="43"/>
      <c r="G757" s="44">
        <f>G758</f>
        <v>1215.6</v>
      </c>
      <c r="H757" s="44">
        <f>H758</f>
        <v>1215.6</v>
      </c>
    </row>
    <row r="758" spans="1:8" ht="15">
      <c r="A758" s="16" t="s">
        <v>166</v>
      </c>
      <c r="B758" s="43"/>
      <c r="C758" s="43" t="s">
        <v>16</v>
      </c>
      <c r="D758" s="43" t="s">
        <v>14</v>
      </c>
      <c r="E758" s="43" t="s">
        <v>180</v>
      </c>
      <c r="F758" s="43"/>
      <c r="G758" s="44">
        <f>G759</f>
        <v>1215.6</v>
      </c>
      <c r="H758" s="44">
        <f>H759</f>
        <v>1215.6</v>
      </c>
    </row>
    <row r="759" spans="1:8" ht="30">
      <c r="A759" s="16" t="s">
        <v>53</v>
      </c>
      <c r="B759" s="43"/>
      <c r="C759" s="43" t="s">
        <v>16</v>
      </c>
      <c r="D759" s="43" t="s">
        <v>14</v>
      </c>
      <c r="E759" s="43" t="s">
        <v>180</v>
      </c>
      <c r="F759" s="43" t="s">
        <v>99</v>
      </c>
      <c r="G759" s="44">
        <v>1215.6</v>
      </c>
      <c r="H759" s="44">
        <v>1215.6</v>
      </c>
    </row>
    <row r="760" spans="1:8" ht="30">
      <c r="A760" s="82" t="s">
        <v>157</v>
      </c>
      <c r="B760" s="43"/>
      <c r="C760" s="43" t="s">
        <v>16</v>
      </c>
      <c r="D760" s="43" t="s">
        <v>14</v>
      </c>
      <c r="E760" s="43" t="s">
        <v>158</v>
      </c>
      <c r="F760" s="43"/>
      <c r="G760" s="44">
        <f>G761</f>
        <v>7491.900000000001</v>
      </c>
      <c r="H760" s="44">
        <f>H761</f>
        <v>7491.900000000001</v>
      </c>
    </row>
    <row r="761" spans="1:8" ht="30">
      <c r="A761" s="58" t="s">
        <v>46</v>
      </c>
      <c r="B761" s="43"/>
      <c r="C761" s="43" t="s">
        <v>16</v>
      </c>
      <c r="D761" s="43" t="s">
        <v>14</v>
      </c>
      <c r="E761" s="43" t="s">
        <v>159</v>
      </c>
      <c r="F761" s="43"/>
      <c r="G761" s="44">
        <f>G762</f>
        <v>7491.900000000001</v>
      </c>
      <c r="H761" s="44">
        <f>H762</f>
        <v>7491.900000000001</v>
      </c>
    </row>
    <row r="762" spans="1:8" ht="15">
      <c r="A762" s="82" t="s">
        <v>160</v>
      </c>
      <c r="B762" s="43"/>
      <c r="C762" s="43" t="s">
        <v>16</v>
      </c>
      <c r="D762" s="43" t="s">
        <v>14</v>
      </c>
      <c r="E762" s="43" t="s">
        <v>161</v>
      </c>
      <c r="F762" s="43"/>
      <c r="G762" s="44">
        <f>G763+G764+G765</f>
        <v>7491.900000000001</v>
      </c>
      <c r="H762" s="44">
        <f>H763+H764+H765</f>
        <v>7491.900000000001</v>
      </c>
    </row>
    <row r="763" spans="1:8" s="15" customFormat="1" ht="60">
      <c r="A763" s="58" t="s">
        <v>143</v>
      </c>
      <c r="B763" s="43"/>
      <c r="C763" s="43" t="s">
        <v>16</v>
      </c>
      <c r="D763" s="43" t="s">
        <v>14</v>
      </c>
      <c r="E763" s="43" t="s">
        <v>161</v>
      </c>
      <c r="F763" s="43" t="s">
        <v>97</v>
      </c>
      <c r="G763" s="44">
        <v>6861.3</v>
      </c>
      <c r="H763" s="44">
        <v>6861.3</v>
      </c>
    </row>
    <row r="764" spans="1:8" ht="30">
      <c r="A764" s="16" t="s">
        <v>53</v>
      </c>
      <c r="B764" s="43"/>
      <c r="C764" s="43" t="s">
        <v>16</v>
      </c>
      <c r="D764" s="43" t="s">
        <v>14</v>
      </c>
      <c r="E764" s="43" t="s">
        <v>161</v>
      </c>
      <c r="F764" s="43" t="s">
        <v>99</v>
      </c>
      <c r="G764" s="44">
        <v>626.5</v>
      </c>
      <c r="H764" s="44">
        <v>626.5</v>
      </c>
    </row>
    <row r="765" spans="1:8" ht="15">
      <c r="A765" s="58" t="s">
        <v>23</v>
      </c>
      <c r="B765" s="43"/>
      <c r="C765" s="43" t="s">
        <v>16</v>
      </c>
      <c r="D765" s="43" t="s">
        <v>14</v>
      </c>
      <c r="E765" s="43" t="s">
        <v>161</v>
      </c>
      <c r="F765" s="43" t="s">
        <v>104</v>
      </c>
      <c r="G765" s="44">
        <v>4.1</v>
      </c>
      <c r="H765" s="44">
        <v>4.1</v>
      </c>
    </row>
    <row r="766" spans="1:8" ht="15.75">
      <c r="A766" s="89" t="s">
        <v>631</v>
      </c>
      <c r="B766" s="93"/>
      <c r="C766" s="94"/>
      <c r="D766" s="94"/>
      <c r="E766" s="94"/>
      <c r="F766" s="94"/>
      <c r="G766" s="95">
        <f>SUM(G11+G32+G52+G303+G339+G709+G501)+G539</f>
        <v>3663097.6999999997</v>
      </c>
      <c r="H766" s="95">
        <f>SUM(H11+H32+H52+H303+H339+H709+H501)+H539</f>
        <v>3667570.4999999995</v>
      </c>
    </row>
    <row r="767" spans="1:8" s="88" customFormat="1" ht="15">
      <c r="A767" s="67" t="s">
        <v>639</v>
      </c>
      <c r="B767" s="86"/>
      <c r="C767" s="87"/>
      <c r="D767" s="87"/>
      <c r="E767" s="87"/>
      <c r="F767" s="87"/>
      <c r="G767" s="33">
        <v>46000</v>
      </c>
      <c r="H767" s="33">
        <v>132558.1</v>
      </c>
    </row>
    <row r="768" spans="1:8" ht="15.75">
      <c r="A768" s="89" t="s">
        <v>632</v>
      </c>
      <c r="B768" s="90"/>
      <c r="C768" s="91"/>
      <c r="D768" s="91"/>
      <c r="E768" s="91"/>
      <c r="F768" s="91"/>
      <c r="G768" s="92">
        <f>SUM(G766:G767)</f>
        <v>3709097.6999999997</v>
      </c>
      <c r="H768" s="92">
        <f>SUM(H766:H767)</f>
        <v>3800128.5999999996</v>
      </c>
    </row>
  </sheetData>
  <sheetProtection/>
  <mergeCells count="2">
    <mergeCell ref="A9:A10"/>
    <mergeCell ref="B9:F9"/>
  </mergeCells>
  <printOptions/>
  <pageMargins left="1.1023622047244095" right="0.31496062992125984" top="0.35433070866141736" bottom="0.1968503937007874" header="0.11811023622047245" footer="0.11811023622047245"/>
  <pageSetup fitToHeight="2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1"/>
  <sheetViews>
    <sheetView tabSelected="1" zoomScalePageLayoutView="0" workbookViewId="0" topLeftCell="A67">
      <selection activeCell="E1" sqref="E1:F5"/>
    </sheetView>
  </sheetViews>
  <sheetFormatPr defaultColWidth="9.140625" defaultRowHeight="15"/>
  <cols>
    <col min="1" max="1" width="71.00390625" style="0" customWidth="1"/>
    <col min="2" max="2" width="21.28125" style="0" customWidth="1"/>
    <col min="3" max="3" width="12.00390625" style="0" customWidth="1"/>
    <col min="4" max="4" width="10.28125" style="0" customWidth="1"/>
    <col min="5" max="5" width="9.140625" style="0" customWidth="1"/>
    <col min="6" max="6" width="16.140625" style="0" customWidth="1"/>
    <col min="7" max="7" width="14.140625" style="0" hidden="1" customWidth="1"/>
    <col min="8" max="8" width="15.57421875" style="0" hidden="1" customWidth="1"/>
    <col min="9" max="9" width="16.140625" style="0" customWidth="1"/>
    <col min="10" max="10" width="11.7109375" style="0" hidden="1" customWidth="1"/>
    <col min="11" max="11" width="12.140625" style="0" hidden="1" customWidth="1"/>
    <col min="12" max="13" width="9.140625" style="0" hidden="1" customWidth="1"/>
  </cols>
  <sheetData>
    <row r="1" spans="4:6" ht="15.75">
      <c r="D1" s="114"/>
      <c r="E1" s="125" t="s">
        <v>651</v>
      </c>
      <c r="F1" s="129"/>
    </row>
    <row r="2" spans="4:6" ht="15.75">
      <c r="D2" s="5"/>
      <c r="E2" s="127" t="s">
        <v>649</v>
      </c>
      <c r="F2" s="129"/>
    </row>
    <row r="3" spans="4:6" ht="15.75">
      <c r="D3" s="5"/>
      <c r="E3" s="127" t="s">
        <v>0</v>
      </c>
      <c r="F3" s="129"/>
    </row>
    <row r="4" spans="4:6" ht="15.75">
      <c r="D4" s="5"/>
      <c r="E4" s="127" t="s">
        <v>1</v>
      </c>
      <c r="F4" s="129"/>
    </row>
    <row r="5" spans="4:6" ht="15.75">
      <c r="D5" s="11"/>
      <c r="E5" s="127" t="s">
        <v>650</v>
      </c>
      <c r="F5" s="129"/>
    </row>
    <row r="8" spans="1:6" ht="45" customHeight="1">
      <c r="A8" s="124" t="s">
        <v>645</v>
      </c>
      <c r="B8" s="124"/>
      <c r="C8" s="124"/>
      <c r="D8" s="124"/>
      <c r="E8" s="124"/>
      <c r="F8" s="124"/>
    </row>
    <row r="9" spans="1:6" ht="15">
      <c r="A9" s="53"/>
      <c r="B9" s="53"/>
      <c r="C9" s="53"/>
      <c r="D9" s="53"/>
      <c r="E9" s="53"/>
      <c r="F9" s="53"/>
    </row>
    <row r="10" spans="1:9" ht="45">
      <c r="A10" s="10" t="s">
        <v>181</v>
      </c>
      <c r="B10" s="10" t="s">
        <v>182</v>
      </c>
      <c r="C10" s="10" t="s">
        <v>183</v>
      </c>
      <c r="D10" s="10" t="s">
        <v>185</v>
      </c>
      <c r="E10" s="10" t="s">
        <v>186</v>
      </c>
      <c r="F10" s="10" t="s">
        <v>633</v>
      </c>
      <c r="G10" s="111"/>
      <c r="H10" s="111"/>
      <c r="I10" s="10" t="s">
        <v>634</v>
      </c>
    </row>
    <row r="11" spans="1:10" ht="30">
      <c r="A11" s="22" t="s">
        <v>635</v>
      </c>
      <c r="B11" s="24" t="s">
        <v>232</v>
      </c>
      <c r="C11" s="24"/>
      <c r="D11" s="105"/>
      <c r="E11" s="105"/>
      <c r="F11" s="25">
        <f>SUM(F12)</f>
        <v>757485.7</v>
      </c>
      <c r="G11" s="111"/>
      <c r="H11" s="111"/>
      <c r="I11" s="25">
        <f>SUM(I12)</f>
        <v>757485.7</v>
      </c>
      <c r="J11" s="13"/>
    </row>
    <row r="12" spans="1:10" ht="90">
      <c r="A12" s="23" t="s">
        <v>233</v>
      </c>
      <c r="B12" s="105" t="s">
        <v>234</v>
      </c>
      <c r="C12" s="24"/>
      <c r="D12" s="105"/>
      <c r="E12" s="105"/>
      <c r="F12" s="25">
        <f>SUM(F15)+F22+F24+F27+F19+F13</f>
        <v>757485.7</v>
      </c>
      <c r="G12" s="111"/>
      <c r="H12" s="111"/>
      <c r="I12" s="25">
        <f>SUM(I15)+I22+I24+I27+I19+I13</f>
        <v>757485.7</v>
      </c>
      <c r="J12" s="13"/>
    </row>
    <row r="13" spans="1:10" ht="45">
      <c r="A13" s="34" t="s">
        <v>624</v>
      </c>
      <c r="B13" s="45" t="s">
        <v>625</v>
      </c>
      <c r="C13" s="35"/>
      <c r="D13" s="35"/>
      <c r="E13" s="35"/>
      <c r="F13" s="9">
        <f>F14</f>
        <v>10524.4</v>
      </c>
      <c r="G13" s="111"/>
      <c r="H13" s="111"/>
      <c r="I13" s="9">
        <f>I14</f>
        <v>10524.4</v>
      </c>
      <c r="J13" s="13"/>
    </row>
    <row r="14" spans="1:11" ht="15">
      <c r="A14" s="34" t="s">
        <v>43</v>
      </c>
      <c r="B14" s="45" t="s">
        <v>625</v>
      </c>
      <c r="C14" s="35" t="s">
        <v>107</v>
      </c>
      <c r="D14" s="35" t="s">
        <v>32</v>
      </c>
      <c r="E14" s="35" t="s">
        <v>14</v>
      </c>
      <c r="F14" s="9">
        <v>10524.4</v>
      </c>
      <c r="G14" s="111">
        <f>SUM('[1]Ведомственная'!G697)</f>
        <v>10524.4</v>
      </c>
      <c r="H14" s="111">
        <f>SUM('[1]Ведомственная'!H697)</f>
        <v>10524.4</v>
      </c>
      <c r="I14" s="9">
        <v>10524.4</v>
      </c>
      <c r="J14" s="13">
        <f>SUM(F14-G14)</f>
        <v>0</v>
      </c>
      <c r="K14" s="13">
        <f>SUM(H14-I14)</f>
        <v>0</v>
      </c>
    </row>
    <row r="15" spans="1:11" ht="45">
      <c r="A15" s="22" t="s">
        <v>81</v>
      </c>
      <c r="B15" s="105" t="s">
        <v>235</v>
      </c>
      <c r="C15" s="24"/>
      <c r="D15" s="105"/>
      <c r="E15" s="105"/>
      <c r="F15" s="25">
        <f>SUM(F16)</f>
        <v>1358.3</v>
      </c>
      <c r="G15" s="111"/>
      <c r="H15" s="111"/>
      <c r="I15" s="25">
        <f>SUM(I16)</f>
        <v>1358.3</v>
      </c>
      <c r="J15" s="13">
        <f aca="true" t="shared" si="0" ref="J15:J79">SUM(F15-G15)</f>
        <v>1358.3</v>
      </c>
      <c r="K15" s="13">
        <f aca="true" t="shared" si="1" ref="K15:K79">SUM(H15-I15)</f>
        <v>-1358.3</v>
      </c>
    </row>
    <row r="16" spans="1:11" ht="45">
      <c r="A16" s="22" t="s">
        <v>236</v>
      </c>
      <c r="B16" s="105" t="s">
        <v>237</v>
      </c>
      <c r="C16" s="24"/>
      <c r="D16" s="105"/>
      <c r="E16" s="105"/>
      <c r="F16" s="25">
        <f>SUM(F17:F18)</f>
        <v>1358.3</v>
      </c>
      <c r="G16" s="111"/>
      <c r="H16" s="111"/>
      <c r="I16" s="25">
        <f>SUM(I17:I18)</f>
        <v>1358.3</v>
      </c>
      <c r="J16" s="13">
        <f t="shared" si="0"/>
        <v>1358.3</v>
      </c>
      <c r="K16" s="13">
        <f t="shared" si="1"/>
        <v>-1358.3</v>
      </c>
    </row>
    <row r="17" spans="1:11" ht="60">
      <c r="A17" s="34" t="s">
        <v>52</v>
      </c>
      <c r="B17" s="105" t="s">
        <v>237</v>
      </c>
      <c r="C17" s="105" t="s">
        <v>97</v>
      </c>
      <c r="D17" s="105" t="s">
        <v>35</v>
      </c>
      <c r="E17" s="105" t="s">
        <v>14</v>
      </c>
      <c r="F17" s="25">
        <v>1334.7</v>
      </c>
      <c r="G17" s="111">
        <f>SUM('[1]Ведомственная'!G64)</f>
        <v>1334.7</v>
      </c>
      <c r="H17" s="111">
        <f>SUM('[1]Ведомственная'!H64)</f>
        <v>1334.7</v>
      </c>
      <c r="I17" s="25">
        <v>1334.7</v>
      </c>
      <c r="J17" s="13">
        <f t="shared" si="0"/>
        <v>0</v>
      </c>
      <c r="K17" s="13">
        <f t="shared" si="1"/>
        <v>0</v>
      </c>
    </row>
    <row r="18" spans="1:11" ht="30">
      <c r="A18" s="34" t="s">
        <v>53</v>
      </c>
      <c r="B18" s="105" t="s">
        <v>237</v>
      </c>
      <c r="C18" s="105" t="s">
        <v>99</v>
      </c>
      <c r="D18" s="105" t="s">
        <v>35</v>
      </c>
      <c r="E18" s="105" t="s">
        <v>14</v>
      </c>
      <c r="F18" s="25">
        <v>23.6</v>
      </c>
      <c r="G18" s="111">
        <f>SUM('[1]Ведомственная'!G65)</f>
        <v>23.6</v>
      </c>
      <c r="H18" s="111">
        <f>SUM('[1]Ведомственная'!H65)</f>
        <v>23.6</v>
      </c>
      <c r="I18" s="25">
        <v>23.6</v>
      </c>
      <c r="J18" s="13">
        <f t="shared" si="0"/>
        <v>0</v>
      </c>
      <c r="K18" s="13">
        <f t="shared" si="1"/>
        <v>0</v>
      </c>
    </row>
    <row r="19" spans="1:11" ht="75">
      <c r="A19" s="34" t="s">
        <v>618</v>
      </c>
      <c r="B19" s="46" t="s">
        <v>619</v>
      </c>
      <c r="C19" s="35"/>
      <c r="D19" s="35"/>
      <c r="E19" s="35"/>
      <c r="F19" s="9">
        <f>F20+F21</f>
        <v>3936.6</v>
      </c>
      <c r="G19" s="111"/>
      <c r="H19" s="111"/>
      <c r="I19" s="9">
        <f>I20+I21</f>
        <v>3936.6</v>
      </c>
      <c r="J19" s="13">
        <f t="shared" si="0"/>
        <v>3936.6</v>
      </c>
      <c r="K19" s="13">
        <f t="shared" si="1"/>
        <v>-3936.6</v>
      </c>
    </row>
    <row r="20" spans="1:11" ht="60">
      <c r="A20" s="34" t="s">
        <v>52</v>
      </c>
      <c r="B20" s="46" t="s">
        <v>619</v>
      </c>
      <c r="C20" s="35" t="s">
        <v>97</v>
      </c>
      <c r="D20" s="35" t="s">
        <v>123</v>
      </c>
      <c r="E20" s="35" t="s">
        <v>192</v>
      </c>
      <c r="F20" s="9">
        <v>3300</v>
      </c>
      <c r="G20" s="111">
        <f>SUM('[1]Ведомственная'!G671)</f>
        <v>3300</v>
      </c>
      <c r="H20" s="111">
        <f>SUM('[1]Ведомственная'!H671)</f>
        <v>3300</v>
      </c>
      <c r="I20" s="9">
        <v>3300</v>
      </c>
      <c r="J20" s="13">
        <f t="shared" si="0"/>
        <v>0</v>
      </c>
      <c r="K20" s="13">
        <f t="shared" si="1"/>
        <v>0</v>
      </c>
    </row>
    <row r="21" spans="1:11" ht="30">
      <c r="A21" s="34" t="s">
        <v>53</v>
      </c>
      <c r="B21" s="46" t="s">
        <v>619</v>
      </c>
      <c r="C21" s="35" t="s">
        <v>99</v>
      </c>
      <c r="D21" s="35" t="s">
        <v>123</v>
      </c>
      <c r="E21" s="35" t="s">
        <v>192</v>
      </c>
      <c r="F21" s="9">
        <v>636.6</v>
      </c>
      <c r="G21" s="111">
        <f>SUM('[1]Ведомственная'!G672)</f>
        <v>636.6</v>
      </c>
      <c r="H21" s="111">
        <f>SUM('[1]Ведомственная'!H672)</f>
        <v>636.6</v>
      </c>
      <c r="I21" s="9">
        <v>636.6</v>
      </c>
      <c r="J21" s="13">
        <f t="shared" si="0"/>
        <v>0</v>
      </c>
      <c r="K21" s="13">
        <f t="shared" si="1"/>
        <v>0</v>
      </c>
    </row>
    <row r="22" spans="1:11" ht="45">
      <c r="A22" s="34" t="s">
        <v>608</v>
      </c>
      <c r="B22" s="45" t="s">
        <v>609</v>
      </c>
      <c r="C22" s="35"/>
      <c r="D22" s="35"/>
      <c r="E22" s="35"/>
      <c r="F22" s="8">
        <f>F23</f>
        <v>7284.8</v>
      </c>
      <c r="G22" s="111"/>
      <c r="H22" s="111"/>
      <c r="I22" s="8">
        <f>I23</f>
        <v>7284.8</v>
      </c>
      <c r="J22" s="13">
        <f t="shared" si="0"/>
        <v>7284.8</v>
      </c>
      <c r="K22" s="13">
        <f t="shared" si="1"/>
        <v>-7284.8</v>
      </c>
    </row>
    <row r="23" spans="1:11" ht="30">
      <c r="A23" s="34" t="s">
        <v>132</v>
      </c>
      <c r="B23" s="45" t="s">
        <v>609</v>
      </c>
      <c r="C23" s="35" t="s">
        <v>133</v>
      </c>
      <c r="D23" s="35" t="s">
        <v>123</v>
      </c>
      <c r="E23" s="35" t="s">
        <v>45</v>
      </c>
      <c r="F23" s="8">
        <v>7284.8</v>
      </c>
      <c r="G23" s="111">
        <f>SUM('[1]Ведомственная'!G580)</f>
        <v>7284.8</v>
      </c>
      <c r="H23" s="111">
        <f>SUM('[1]Ведомственная'!H580)</f>
        <v>7284.8</v>
      </c>
      <c r="I23" s="8">
        <v>7284.8</v>
      </c>
      <c r="J23" s="13">
        <f t="shared" si="0"/>
        <v>0</v>
      </c>
      <c r="K23" s="13">
        <f t="shared" si="1"/>
        <v>0</v>
      </c>
    </row>
    <row r="24" spans="1:11" ht="90">
      <c r="A24" s="34" t="s">
        <v>610</v>
      </c>
      <c r="B24" s="45" t="s">
        <v>611</v>
      </c>
      <c r="C24" s="35"/>
      <c r="D24" s="35"/>
      <c r="E24" s="35"/>
      <c r="F24" s="8">
        <f>F25+F26</f>
        <v>47568.9</v>
      </c>
      <c r="G24" s="111"/>
      <c r="H24" s="111"/>
      <c r="I24" s="8">
        <f>I25+I26</f>
        <v>47568.9</v>
      </c>
      <c r="J24" s="13">
        <f t="shared" si="0"/>
        <v>47568.9</v>
      </c>
      <c r="K24" s="13">
        <f t="shared" si="1"/>
        <v>-47568.9</v>
      </c>
    </row>
    <row r="25" spans="1:11" ht="60">
      <c r="A25" s="34" t="s">
        <v>52</v>
      </c>
      <c r="B25" s="45" t="s">
        <v>611</v>
      </c>
      <c r="C25" s="35" t="s">
        <v>97</v>
      </c>
      <c r="D25" s="35" t="s">
        <v>123</v>
      </c>
      <c r="E25" s="35" t="s">
        <v>45</v>
      </c>
      <c r="F25" s="8">
        <v>43729.4</v>
      </c>
      <c r="G25" s="111">
        <f>SUM('[1]Ведомственная'!G582)</f>
        <v>43729.4</v>
      </c>
      <c r="H25" s="111">
        <f>SUM('[1]Ведомственная'!H582)</f>
        <v>43729.4</v>
      </c>
      <c r="I25" s="8">
        <v>43729.4</v>
      </c>
      <c r="J25" s="13">
        <f t="shared" si="0"/>
        <v>0</v>
      </c>
      <c r="K25" s="13">
        <f t="shared" si="1"/>
        <v>0</v>
      </c>
    </row>
    <row r="26" spans="1:11" ht="30">
      <c r="A26" s="34" t="s">
        <v>53</v>
      </c>
      <c r="B26" s="45" t="s">
        <v>611</v>
      </c>
      <c r="C26" s="35" t="s">
        <v>99</v>
      </c>
      <c r="D26" s="35" t="s">
        <v>123</v>
      </c>
      <c r="E26" s="35" t="s">
        <v>45</v>
      </c>
      <c r="F26" s="8">
        <v>3839.5</v>
      </c>
      <c r="G26" s="111">
        <f>SUM('[1]Ведомственная'!G583)</f>
        <v>3839.5</v>
      </c>
      <c r="H26" s="111">
        <f>SUM('[1]Ведомственная'!H583)</f>
        <v>3839.5</v>
      </c>
      <c r="I26" s="8">
        <v>3839.5</v>
      </c>
      <c r="J26" s="13">
        <f t="shared" si="0"/>
        <v>0</v>
      </c>
      <c r="K26" s="13">
        <f t="shared" si="1"/>
        <v>0</v>
      </c>
    </row>
    <row r="27" spans="1:11" ht="75">
      <c r="A27" s="34" t="s">
        <v>612</v>
      </c>
      <c r="B27" s="45" t="s">
        <v>613</v>
      </c>
      <c r="C27" s="35"/>
      <c r="D27" s="35"/>
      <c r="E27" s="35"/>
      <c r="F27" s="8">
        <f>F28+F29+F30</f>
        <v>686812.7</v>
      </c>
      <c r="G27" s="111"/>
      <c r="H27" s="111"/>
      <c r="I27" s="8">
        <f>I28+I29+I30</f>
        <v>686812.7</v>
      </c>
      <c r="J27" s="13">
        <f t="shared" si="0"/>
        <v>686812.7</v>
      </c>
      <c r="K27" s="13">
        <f t="shared" si="1"/>
        <v>-686812.7</v>
      </c>
    </row>
    <row r="28" spans="1:11" ht="60">
      <c r="A28" s="34" t="s">
        <v>52</v>
      </c>
      <c r="B28" s="45" t="s">
        <v>613</v>
      </c>
      <c r="C28" s="35" t="s">
        <v>97</v>
      </c>
      <c r="D28" s="35" t="s">
        <v>123</v>
      </c>
      <c r="E28" s="35" t="s">
        <v>45</v>
      </c>
      <c r="F28" s="8">
        <v>323817.6</v>
      </c>
      <c r="G28" s="111">
        <f>SUM('[1]Ведомственная'!G585)</f>
        <v>323817.6</v>
      </c>
      <c r="H28" s="111">
        <f>SUM('[1]Ведомственная'!H585)</f>
        <v>323817.6</v>
      </c>
      <c r="I28" s="8">
        <v>323817.6</v>
      </c>
      <c r="J28" s="13">
        <f t="shared" si="0"/>
        <v>0</v>
      </c>
      <c r="K28" s="13">
        <f t="shared" si="1"/>
        <v>0</v>
      </c>
    </row>
    <row r="29" spans="1:11" ht="30">
      <c r="A29" s="34" t="s">
        <v>53</v>
      </c>
      <c r="B29" s="45" t="s">
        <v>613</v>
      </c>
      <c r="C29" s="35" t="s">
        <v>99</v>
      </c>
      <c r="D29" s="35" t="s">
        <v>123</v>
      </c>
      <c r="E29" s="35" t="s">
        <v>45</v>
      </c>
      <c r="F29" s="8">
        <v>4124.7</v>
      </c>
      <c r="G29" s="111">
        <f>SUM('[1]Ведомственная'!G586)</f>
        <v>4124.7</v>
      </c>
      <c r="H29" s="111">
        <f>SUM('[1]Ведомственная'!H586)</f>
        <v>4124.7</v>
      </c>
      <c r="I29" s="8">
        <v>4124.7</v>
      </c>
      <c r="J29" s="13">
        <f t="shared" si="0"/>
        <v>0</v>
      </c>
      <c r="K29" s="13">
        <f t="shared" si="1"/>
        <v>0</v>
      </c>
    </row>
    <row r="30" spans="1:11" ht="30">
      <c r="A30" s="34" t="s">
        <v>132</v>
      </c>
      <c r="B30" s="45" t="s">
        <v>613</v>
      </c>
      <c r="C30" s="35" t="s">
        <v>133</v>
      </c>
      <c r="D30" s="35" t="s">
        <v>123</v>
      </c>
      <c r="E30" s="35" t="s">
        <v>45</v>
      </c>
      <c r="F30" s="8">
        <f>99102.9+259767.5</f>
        <v>358870.4</v>
      </c>
      <c r="G30" s="111">
        <f>SUM('[1]Ведомственная'!G587)</f>
        <v>358870.4</v>
      </c>
      <c r="H30" s="111">
        <f>SUM('[1]Ведомственная'!H587)</f>
        <v>358870.4</v>
      </c>
      <c r="I30" s="8">
        <f>99102.9+259767.5</f>
        <v>358870.4</v>
      </c>
      <c r="J30" s="13">
        <f t="shared" si="0"/>
        <v>0</v>
      </c>
      <c r="K30" s="13">
        <f t="shared" si="1"/>
        <v>0</v>
      </c>
    </row>
    <row r="31" spans="1:11" ht="45">
      <c r="A31" s="34" t="s">
        <v>601</v>
      </c>
      <c r="B31" s="47" t="s">
        <v>602</v>
      </c>
      <c r="C31" s="48"/>
      <c r="D31" s="118"/>
      <c r="E31" s="118"/>
      <c r="F31" s="8">
        <f>F32</f>
        <v>503943</v>
      </c>
      <c r="G31" s="111"/>
      <c r="H31" s="111"/>
      <c r="I31" s="8">
        <f>I32</f>
        <v>503943</v>
      </c>
      <c r="J31" s="13">
        <f t="shared" si="0"/>
        <v>503943</v>
      </c>
      <c r="K31" s="13">
        <f t="shared" si="1"/>
        <v>-503943</v>
      </c>
    </row>
    <row r="32" spans="1:11" ht="90">
      <c r="A32" s="34" t="s">
        <v>603</v>
      </c>
      <c r="B32" s="47" t="s">
        <v>604</v>
      </c>
      <c r="C32" s="48"/>
      <c r="D32" s="118"/>
      <c r="E32" s="118"/>
      <c r="F32" s="8">
        <f>F33+F37</f>
        <v>503943</v>
      </c>
      <c r="G32" s="111"/>
      <c r="H32" s="111"/>
      <c r="I32" s="8">
        <f>I33+I37</f>
        <v>503943</v>
      </c>
      <c r="J32" s="13">
        <f t="shared" si="0"/>
        <v>503943</v>
      </c>
      <c r="K32" s="13">
        <f t="shared" si="1"/>
        <v>-503943</v>
      </c>
    </row>
    <row r="33" spans="1:11" ht="60">
      <c r="A33" s="34" t="s">
        <v>605</v>
      </c>
      <c r="B33" s="47" t="s">
        <v>606</v>
      </c>
      <c r="C33" s="48"/>
      <c r="D33" s="118"/>
      <c r="E33" s="118"/>
      <c r="F33" s="8">
        <f>F34+F35+F36</f>
        <v>472140.1</v>
      </c>
      <c r="G33" s="111"/>
      <c r="H33" s="111"/>
      <c r="I33" s="8">
        <f>I34+I35+I36</f>
        <v>472140.1</v>
      </c>
      <c r="J33" s="13">
        <f t="shared" si="0"/>
        <v>472140.1</v>
      </c>
      <c r="K33" s="13">
        <f t="shared" si="1"/>
        <v>-472140.1</v>
      </c>
    </row>
    <row r="34" spans="1:11" ht="60">
      <c r="A34" s="34" t="s">
        <v>52</v>
      </c>
      <c r="B34" s="45" t="s">
        <v>606</v>
      </c>
      <c r="C34" s="35" t="s">
        <v>97</v>
      </c>
      <c r="D34" s="35" t="s">
        <v>123</v>
      </c>
      <c r="E34" s="35" t="s">
        <v>35</v>
      </c>
      <c r="F34" s="8">
        <v>75732.6</v>
      </c>
      <c r="G34" s="111">
        <f>SUM('[1]Ведомственная'!G544)</f>
        <v>75732.6</v>
      </c>
      <c r="H34" s="111">
        <f>SUM('[1]Ведомственная'!H544)</f>
        <v>75732.6</v>
      </c>
      <c r="I34" s="8">
        <v>75732.6</v>
      </c>
      <c r="J34" s="13">
        <f t="shared" si="0"/>
        <v>0</v>
      </c>
      <c r="K34" s="13">
        <f t="shared" si="1"/>
        <v>0</v>
      </c>
    </row>
    <row r="35" spans="1:11" ht="30">
      <c r="A35" s="34" t="s">
        <v>53</v>
      </c>
      <c r="B35" s="45" t="s">
        <v>606</v>
      </c>
      <c r="C35" s="35" t="s">
        <v>99</v>
      </c>
      <c r="D35" s="35" t="s">
        <v>123</v>
      </c>
      <c r="E35" s="35" t="s">
        <v>35</v>
      </c>
      <c r="F35" s="8">
        <f>916.1+1468.3</f>
        <v>2384.4</v>
      </c>
      <c r="G35" s="111">
        <f>SUM('[1]Ведомственная'!G545)</f>
        <v>2384.4</v>
      </c>
      <c r="H35" s="111">
        <f>SUM('[1]Ведомственная'!H545)</f>
        <v>2384.4</v>
      </c>
      <c r="I35" s="8">
        <f>916.1+1468.3</f>
        <v>2384.4</v>
      </c>
      <c r="J35" s="13">
        <f t="shared" si="0"/>
        <v>0</v>
      </c>
      <c r="K35" s="13">
        <f t="shared" si="1"/>
        <v>0</v>
      </c>
    </row>
    <row r="36" spans="1:11" ht="30">
      <c r="A36" s="34" t="s">
        <v>270</v>
      </c>
      <c r="B36" s="45" t="s">
        <v>606</v>
      </c>
      <c r="C36" s="35" t="s">
        <v>133</v>
      </c>
      <c r="D36" s="35" t="s">
        <v>123</v>
      </c>
      <c r="E36" s="35" t="s">
        <v>35</v>
      </c>
      <c r="F36" s="8">
        <v>394023.1</v>
      </c>
      <c r="G36" s="111">
        <f>SUM('[1]Ведомственная'!G546)</f>
        <v>394023.1</v>
      </c>
      <c r="H36" s="111">
        <f>SUM('[1]Ведомственная'!H546)</f>
        <v>394023.1</v>
      </c>
      <c r="I36" s="8">
        <v>394023.1</v>
      </c>
      <c r="J36" s="13">
        <f t="shared" si="0"/>
        <v>0</v>
      </c>
      <c r="K36" s="13">
        <f t="shared" si="1"/>
        <v>0</v>
      </c>
    </row>
    <row r="37" spans="1:11" ht="75">
      <c r="A37" s="34" t="s">
        <v>626</v>
      </c>
      <c r="B37" s="45" t="s">
        <v>627</v>
      </c>
      <c r="C37" s="35"/>
      <c r="D37" s="35"/>
      <c r="E37" s="35"/>
      <c r="F37" s="9">
        <f>F38</f>
        <v>31802.9</v>
      </c>
      <c r="G37" s="111"/>
      <c r="H37" s="111"/>
      <c r="I37" s="9">
        <f>I38</f>
        <v>31802.9</v>
      </c>
      <c r="J37" s="13">
        <f t="shared" si="0"/>
        <v>31802.9</v>
      </c>
      <c r="K37" s="13">
        <f t="shared" si="1"/>
        <v>-31802.9</v>
      </c>
    </row>
    <row r="38" spans="1:11" ht="15">
      <c r="A38" s="34" t="s">
        <v>43</v>
      </c>
      <c r="B38" s="45" t="s">
        <v>627</v>
      </c>
      <c r="C38" s="35">
        <v>300</v>
      </c>
      <c r="D38" s="35" t="s">
        <v>32</v>
      </c>
      <c r="E38" s="35" t="s">
        <v>14</v>
      </c>
      <c r="F38" s="9">
        <v>31802.9</v>
      </c>
      <c r="G38" s="111">
        <f>SUM('[1]Ведомственная'!G701)</f>
        <v>31802.9</v>
      </c>
      <c r="H38" s="111">
        <f>SUM('[1]Ведомственная'!H701)</f>
        <v>31802.9</v>
      </c>
      <c r="I38" s="9">
        <v>31802.9</v>
      </c>
      <c r="J38" s="13">
        <f t="shared" si="0"/>
        <v>0</v>
      </c>
      <c r="K38" s="13">
        <f t="shared" si="1"/>
        <v>0</v>
      </c>
    </row>
    <row r="39" spans="1:11" ht="45">
      <c r="A39" s="22" t="s">
        <v>642</v>
      </c>
      <c r="B39" s="105" t="s">
        <v>525</v>
      </c>
      <c r="C39" s="55"/>
      <c r="D39" s="55"/>
      <c r="E39" s="55"/>
      <c r="F39" s="25">
        <f>SUM(F40)+F120+F70</f>
        <v>1004201.0000000001</v>
      </c>
      <c r="G39" s="111"/>
      <c r="H39" s="111"/>
      <c r="I39" s="25">
        <f>SUM(I40)+I120+I70</f>
        <v>1008673.8</v>
      </c>
      <c r="J39" s="13">
        <f t="shared" si="0"/>
        <v>1004201.0000000001</v>
      </c>
      <c r="K39" s="13">
        <f t="shared" si="1"/>
        <v>-1008673.8</v>
      </c>
    </row>
    <row r="40" spans="1:11" ht="15">
      <c r="A40" s="22" t="s">
        <v>643</v>
      </c>
      <c r="B40" s="105" t="s">
        <v>526</v>
      </c>
      <c r="C40" s="105"/>
      <c r="D40" s="105"/>
      <c r="E40" s="105"/>
      <c r="F40" s="25">
        <f>SUM(F41)</f>
        <v>300491.2</v>
      </c>
      <c r="G40" s="111"/>
      <c r="H40" s="111"/>
      <c r="I40" s="25">
        <f>SUM(I41)</f>
        <v>301658.4</v>
      </c>
      <c r="J40" s="13">
        <f t="shared" si="0"/>
        <v>300491.2</v>
      </c>
      <c r="K40" s="13">
        <f t="shared" si="1"/>
        <v>-301658.4</v>
      </c>
    </row>
    <row r="41" spans="1:11" ht="105">
      <c r="A41" s="22" t="s">
        <v>522</v>
      </c>
      <c r="B41" s="105" t="s">
        <v>527</v>
      </c>
      <c r="C41" s="105"/>
      <c r="D41" s="105"/>
      <c r="E41" s="105"/>
      <c r="F41" s="25">
        <f>SUM(F42+F47+F50+F53+F56+F59+F65+F67)+F62</f>
        <v>300491.2</v>
      </c>
      <c r="G41" s="111"/>
      <c r="H41" s="111"/>
      <c r="I41" s="25">
        <f>SUM(I42+I47+I50+I53+I56+I59+I65+I67)+I62</f>
        <v>301658.4</v>
      </c>
      <c r="J41" s="13">
        <f t="shared" si="0"/>
        <v>300491.2</v>
      </c>
      <c r="K41" s="13">
        <f t="shared" si="1"/>
        <v>-301658.4</v>
      </c>
    </row>
    <row r="42" spans="1:11" ht="60">
      <c r="A42" s="22" t="s">
        <v>581</v>
      </c>
      <c r="B42" s="24" t="s">
        <v>582</v>
      </c>
      <c r="C42" s="24"/>
      <c r="D42" s="105"/>
      <c r="E42" s="105"/>
      <c r="F42" s="25">
        <f>F43+F44+F46+F45</f>
        <v>65590.4</v>
      </c>
      <c r="G42" s="111"/>
      <c r="H42" s="111"/>
      <c r="I42" s="25">
        <f>I43+I44+I46+I45</f>
        <v>66681</v>
      </c>
      <c r="J42" s="13">
        <f t="shared" si="0"/>
        <v>65590.4</v>
      </c>
      <c r="K42" s="13">
        <f t="shared" si="1"/>
        <v>-66681</v>
      </c>
    </row>
    <row r="43" spans="1:11" ht="60">
      <c r="A43" s="22" t="s">
        <v>52</v>
      </c>
      <c r="B43" s="24" t="s">
        <v>582</v>
      </c>
      <c r="C43" s="24">
        <v>100</v>
      </c>
      <c r="D43" s="105" t="s">
        <v>32</v>
      </c>
      <c r="E43" s="105" t="s">
        <v>14</v>
      </c>
      <c r="F43" s="25">
        <v>43974.5</v>
      </c>
      <c r="G43" s="111">
        <f>Ведомственная!G459</f>
        <v>43974.5</v>
      </c>
      <c r="H43" s="111">
        <f>Ведомственная!H459</f>
        <v>43974.5</v>
      </c>
      <c r="I43" s="25">
        <v>43974.5</v>
      </c>
      <c r="J43" s="13">
        <f t="shared" si="0"/>
        <v>0</v>
      </c>
      <c r="K43" s="13">
        <f t="shared" si="1"/>
        <v>0</v>
      </c>
    </row>
    <row r="44" spans="1:11" ht="30">
      <c r="A44" s="22" t="s">
        <v>53</v>
      </c>
      <c r="B44" s="24" t="s">
        <v>582</v>
      </c>
      <c r="C44" s="24">
        <v>200</v>
      </c>
      <c r="D44" s="105" t="s">
        <v>32</v>
      </c>
      <c r="E44" s="105" t="s">
        <v>14</v>
      </c>
      <c r="F44" s="25">
        <v>21493.5</v>
      </c>
      <c r="G44" s="111">
        <f>Ведомственная!G460</f>
        <v>21493.5</v>
      </c>
      <c r="H44" s="111">
        <f>Ведомственная!H460</f>
        <v>22578.6</v>
      </c>
      <c r="I44" s="25">
        <v>22578.6</v>
      </c>
      <c r="J44" s="13">
        <f t="shared" si="0"/>
        <v>0</v>
      </c>
      <c r="K44" s="13">
        <f t="shared" si="1"/>
        <v>0</v>
      </c>
    </row>
    <row r="45" spans="1:11" ht="15">
      <c r="A45" s="22" t="s">
        <v>43</v>
      </c>
      <c r="B45" s="24" t="s">
        <v>582</v>
      </c>
      <c r="C45" s="24">
        <v>300</v>
      </c>
      <c r="D45" s="120" t="s">
        <v>32</v>
      </c>
      <c r="E45" s="120" t="s">
        <v>14</v>
      </c>
      <c r="F45" s="25">
        <v>94</v>
      </c>
      <c r="G45" s="111">
        <f>Ведомственная!G461</f>
        <v>94</v>
      </c>
      <c r="H45" s="111">
        <f>Ведомственная!H461</f>
        <v>99.5</v>
      </c>
      <c r="I45" s="25">
        <v>99.5</v>
      </c>
      <c r="J45" s="13"/>
      <c r="K45" s="13"/>
    </row>
    <row r="46" spans="1:11" ht="15">
      <c r="A46" s="22" t="s">
        <v>23</v>
      </c>
      <c r="B46" s="24" t="s">
        <v>582</v>
      </c>
      <c r="C46" s="24">
        <v>800</v>
      </c>
      <c r="D46" s="105" t="s">
        <v>32</v>
      </c>
      <c r="E46" s="105" t="s">
        <v>14</v>
      </c>
      <c r="F46" s="25">
        <v>28.4</v>
      </c>
      <c r="G46" s="111">
        <f>Ведомственная!G462</f>
        <v>28.4</v>
      </c>
      <c r="H46" s="111">
        <f>Ведомственная!H462</f>
        <v>28.4</v>
      </c>
      <c r="I46" s="25">
        <v>28.4</v>
      </c>
      <c r="J46" s="13">
        <f t="shared" si="0"/>
        <v>0</v>
      </c>
      <c r="K46" s="13">
        <f t="shared" si="1"/>
        <v>0</v>
      </c>
    </row>
    <row r="47" spans="1:11" ht="60">
      <c r="A47" s="22" t="s">
        <v>583</v>
      </c>
      <c r="B47" s="24" t="s">
        <v>584</v>
      </c>
      <c r="C47" s="24"/>
      <c r="D47" s="105"/>
      <c r="E47" s="105"/>
      <c r="F47" s="25">
        <f>F48+F49</f>
        <v>14118.5</v>
      </c>
      <c r="G47" s="111"/>
      <c r="H47" s="111"/>
      <c r="I47" s="25">
        <f>I48+I49</f>
        <v>14118.5</v>
      </c>
      <c r="J47" s="13">
        <f t="shared" si="0"/>
        <v>14118.5</v>
      </c>
      <c r="K47" s="13">
        <f t="shared" si="1"/>
        <v>-14118.5</v>
      </c>
    </row>
    <row r="48" spans="1:11" ht="30">
      <c r="A48" s="22" t="s">
        <v>53</v>
      </c>
      <c r="B48" s="24" t="s">
        <v>584</v>
      </c>
      <c r="C48" s="24">
        <v>200</v>
      </c>
      <c r="D48" s="105" t="s">
        <v>32</v>
      </c>
      <c r="E48" s="105" t="s">
        <v>14</v>
      </c>
      <c r="F48" s="25">
        <v>197.1</v>
      </c>
      <c r="G48" s="111">
        <f>SUM('[1]Ведомственная'!G463)</f>
        <v>197.1</v>
      </c>
      <c r="H48" s="111">
        <f>SUM('[1]Ведомственная'!H463)</f>
        <v>197.1</v>
      </c>
      <c r="I48" s="25">
        <v>197.1</v>
      </c>
      <c r="J48" s="13">
        <f t="shared" si="0"/>
        <v>0</v>
      </c>
      <c r="K48" s="13">
        <f t="shared" si="1"/>
        <v>0</v>
      </c>
    </row>
    <row r="49" spans="1:11" ht="15">
      <c r="A49" s="22" t="s">
        <v>43</v>
      </c>
      <c r="B49" s="24" t="s">
        <v>584</v>
      </c>
      <c r="C49" s="24">
        <v>300</v>
      </c>
      <c r="D49" s="105" t="s">
        <v>32</v>
      </c>
      <c r="E49" s="105" t="s">
        <v>14</v>
      </c>
      <c r="F49" s="25">
        <v>13921.4</v>
      </c>
      <c r="G49" s="111">
        <f>SUM('[1]Ведомственная'!G464)</f>
        <v>13921.4</v>
      </c>
      <c r="H49" s="111">
        <f>SUM('[1]Ведомственная'!H464)</f>
        <v>13921.4</v>
      </c>
      <c r="I49" s="25">
        <v>13921.4</v>
      </c>
      <c r="J49" s="13">
        <f t="shared" si="0"/>
        <v>0</v>
      </c>
      <c r="K49" s="13">
        <f t="shared" si="1"/>
        <v>0</v>
      </c>
    </row>
    <row r="50" spans="1:11" ht="30">
      <c r="A50" s="22" t="s">
        <v>585</v>
      </c>
      <c r="B50" s="24" t="s">
        <v>586</v>
      </c>
      <c r="C50" s="24"/>
      <c r="D50" s="105"/>
      <c r="E50" s="105"/>
      <c r="F50" s="25">
        <f>F51+F52</f>
        <v>52185.4</v>
      </c>
      <c r="G50" s="111"/>
      <c r="H50" s="111"/>
      <c r="I50" s="25">
        <f>I51+I52</f>
        <v>52185.4</v>
      </c>
      <c r="J50" s="13">
        <f t="shared" si="0"/>
        <v>52185.4</v>
      </c>
      <c r="K50" s="13">
        <f t="shared" si="1"/>
        <v>-52185.4</v>
      </c>
    </row>
    <row r="51" spans="1:11" ht="30">
      <c r="A51" s="22" t="s">
        <v>53</v>
      </c>
      <c r="B51" s="24" t="s">
        <v>586</v>
      </c>
      <c r="C51" s="24">
        <v>200</v>
      </c>
      <c r="D51" s="105" t="s">
        <v>32</v>
      </c>
      <c r="E51" s="105" t="s">
        <v>14</v>
      </c>
      <c r="F51" s="25">
        <v>775.3</v>
      </c>
      <c r="G51" s="111">
        <f>SUM('[1]Ведомственная'!G466)</f>
        <v>775.3</v>
      </c>
      <c r="H51" s="111">
        <f>SUM('[1]Ведомственная'!H466)</f>
        <v>775.3</v>
      </c>
      <c r="I51" s="25">
        <v>775.3</v>
      </c>
      <c r="J51" s="13">
        <f t="shared" si="0"/>
        <v>0</v>
      </c>
      <c r="K51" s="13">
        <f t="shared" si="1"/>
        <v>0</v>
      </c>
    </row>
    <row r="52" spans="1:11" ht="15">
      <c r="A52" s="22" t="s">
        <v>43</v>
      </c>
      <c r="B52" s="24" t="s">
        <v>586</v>
      </c>
      <c r="C52" s="24">
        <v>300</v>
      </c>
      <c r="D52" s="105" t="s">
        <v>32</v>
      </c>
      <c r="E52" s="105" t="s">
        <v>14</v>
      </c>
      <c r="F52" s="25">
        <v>51410.1</v>
      </c>
      <c r="G52" s="111">
        <f>SUM('[1]Ведомственная'!G467)</f>
        <v>51410.1</v>
      </c>
      <c r="H52" s="111">
        <f>SUM('[1]Ведомственная'!H467)</f>
        <v>51410.1</v>
      </c>
      <c r="I52" s="25">
        <v>51410.1</v>
      </c>
      <c r="J52" s="13">
        <f t="shared" si="0"/>
        <v>0</v>
      </c>
      <c r="K52" s="13">
        <f t="shared" si="1"/>
        <v>0</v>
      </c>
    </row>
    <row r="53" spans="1:11" ht="45">
      <c r="A53" s="22" t="s">
        <v>587</v>
      </c>
      <c r="B53" s="24" t="s">
        <v>588</v>
      </c>
      <c r="C53" s="24"/>
      <c r="D53" s="105"/>
      <c r="E53" s="105"/>
      <c r="F53" s="25">
        <f>F54+F55</f>
        <v>5357.2</v>
      </c>
      <c r="G53" s="111"/>
      <c r="H53" s="111"/>
      <c r="I53" s="25">
        <f>I54+I55</f>
        <v>5357.2</v>
      </c>
      <c r="J53" s="13">
        <f t="shared" si="0"/>
        <v>5357.2</v>
      </c>
      <c r="K53" s="13">
        <f t="shared" si="1"/>
        <v>-5357.2</v>
      </c>
    </row>
    <row r="54" spans="1:11" ht="30">
      <c r="A54" s="22" t="s">
        <v>53</v>
      </c>
      <c r="B54" s="24" t="s">
        <v>588</v>
      </c>
      <c r="C54" s="24">
        <v>200</v>
      </c>
      <c r="D54" s="105" t="s">
        <v>32</v>
      </c>
      <c r="E54" s="105" t="s">
        <v>14</v>
      </c>
      <c r="F54" s="25">
        <v>79.2</v>
      </c>
      <c r="G54" s="111">
        <f>SUM('[1]Ведомственная'!G469)</f>
        <v>79.2</v>
      </c>
      <c r="H54" s="111">
        <f>SUM('[1]Ведомственная'!H469)</f>
        <v>79.2</v>
      </c>
      <c r="I54" s="25">
        <v>79.2</v>
      </c>
      <c r="J54" s="13">
        <f t="shared" si="0"/>
        <v>0</v>
      </c>
      <c r="K54" s="13">
        <f t="shared" si="1"/>
        <v>0</v>
      </c>
    </row>
    <row r="55" spans="1:11" ht="15">
      <c r="A55" s="22" t="s">
        <v>43</v>
      </c>
      <c r="B55" s="24" t="s">
        <v>588</v>
      </c>
      <c r="C55" s="24">
        <v>300</v>
      </c>
      <c r="D55" s="105" t="s">
        <v>32</v>
      </c>
      <c r="E55" s="105" t="s">
        <v>14</v>
      </c>
      <c r="F55" s="25">
        <v>5278</v>
      </c>
      <c r="G55" s="111">
        <f>SUM('[1]Ведомственная'!G470)</f>
        <v>5278</v>
      </c>
      <c r="H55" s="111">
        <f>SUM('[1]Ведомственная'!H470)</f>
        <v>5278</v>
      </c>
      <c r="I55" s="25">
        <v>5278</v>
      </c>
      <c r="J55" s="13">
        <f t="shared" si="0"/>
        <v>0</v>
      </c>
      <c r="K55" s="13">
        <f t="shared" si="1"/>
        <v>0</v>
      </c>
    </row>
    <row r="56" spans="1:11" ht="90">
      <c r="A56" s="22" t="s">
        <v>589</v>
      </c>
      <c r="B56" s="24" t="s">
        <v>590</v>
      </c>
      <c r="C56" s="24"/>
      <c r="D56" s="105"/>
      <c r="E56" s="105"/>
      <c r="F56" s="25">
        <f>F57+F58</f>
        <v>51195.3</v>
      </c>
      <c r="G56" s="111"/>
      <c r="H56" s="111"/>
      <c r="I56" s="25">
        <f>I57+I58</f>
        <v>51342.7</v>
      </c>
      <c r="J56" s="13">
        <f t="shared" si="0"/>
        <v>51195.3</v>
      </c>
      <c r="K56" s="13">
        <f t="shared" si="1"/>
        <v>-51342.7</v>
      </c>
    </row>
    <row r="57" spans="1:11" ht="30">
      <c r="A57" s="22" t="s">
        <v>53</v>
      </c>
      <c r="B57" s="24" t="s">
        <v>590</v>
      </c>
      <c r="C57" s="24">
        <v>200</v>
      </c>
      <c r="D57" s="105" t="s">
        <v>32</v>
      </c>
      <c r="E57" s="105" t="s">
        <v>14</v>
      </c>
      <c r="F57" s="25">
        <v>756.4</v>
      </c>
      <c r="G57" s="111">
        <f>SUM('[1]Ведомственная'!G472)</f>
        <v>756.4</v>
      </c>
      <c r="H57" s="111">
        <f>SUM('[1]Ведомственная'!H472)</f>
        <v>758.6</v>
      </c>
      <c r="I57" s="25">
        <v>758.6</v>
      </c>
      <c r="J57" s="13">
        <f t="shared" si="0"/>
        <v>0</v>
      </c>
      <c r="K57" s="13">
        <f t="shared" si="1"/>
        <v>0</v>
      </c>
    </row>
    <row r="58" spans="1:11" ht="15">
      <c r="A58" s="22" t="s">
        <v>43</v>
      </c>
      <c r="B58" s="24" t="s">
        <v>590</v>
      </c>
      <c r="C58" s="24">
        <v>300</v>
      </c>
      <c r="D58" s="105" t="s">
        <v>32</v>
      </c>
      <c r="E58" s="105" t="s">
        <v>14</v>
      </c>
      <c r="F58" s="25">
        <v>50438.9</v>
      </c>
      <c r="G58" s="111">
        <f>SUM('[1]Ведомственная'!G473)</f>
        <v>50438.9</v>
      </c>
      <c r="H58" s="111">
        <f>SUM('[1]Ведомственная'!H473)</f>
        <v>50584.1</v>
      </c>
      <c r="I58" s="25">
        <v>50584.1</v>
      </c>
      <c r="J58" s="13">
        <f t="shared" si="0"/>
        <v>0</v>
      </c>
      <c r="K58" s="13">
        <f t="shared" si="1"/>
        <v>0</v>
      </c>
    </row>
    <row r="59" spans="1:11" ht="75">
      <c r="A59" s="22" t="s">
        <v>591</v>
      </c>
      <c r="B59" s="24" t="s">
        <v>592</v>
      </c>
      <c r="C59" s="24"/>
      <c r="D59" s="105"/>
      <c r="E59" s="105"/>
      <c r="F59" s="25">
        <f>F60+F61</f>
        <v>10110.199999999999</v>
      </c>
      <c r="G59" s="111"/>
      <c r="H59" s="111"/>
      <c r="I59" s="25">
        <f>I60+I61</f>
        <v>10110.199999999999</v>
      </c>
      <c r="J59" s="13">
        <f t="shared" si="0"/>
        <v>10110.199999999999</v>
      </c>
      <c r="K59" s="13">
        <f t="shared" si="1"/>
        <v>-10110.199999999999</v>
      </c>
    </row>
    <row r="60" spans="1:11" ht="30">
      <c r="A60" s="22" t="s">
        <v>53</v>
      </c>
      <c r="B60" s="24" t="s">
        <v>592</v>
      </c>
      <c r="C60" s="24">
        <v>200</v>
      </c>
      <c r="D60" s="105" t="s">
        <v>32</v>
      </c>
      <c r="E60" s="105" t="s">
        <v>14</v>
      </c>
      <c r="F60" s="25">
        <v>149.9</v>
      </c>
      <c r="G60" s="111">
        <f>SUM('[1]Ведомственная'!G475)</f>
        <v>149.9</v>
      </c>
      <c r="H60" s="111">
        <f>SUM('[1]Ведомственная'!H475)</f>
        <v>149.9</v>
      </c>
      <c r="I60" s="25">
        <v>149.9</v>
      </c>
      <c r="J60" s="13">
        <f t="shared" si="0"/>
        <v>0</v>
      </c>
      <c r="K60" s="13">
        <f t="shared" si="1"/>
        <v>0</v>
      </c>
    </row>
    <row r="61" spans="1:11" ht="15">
      <c r="A61" s="22" t="s">
        <v>43</v>
      </c>
      <c r="B61" s="24" t="s">
        <v>592</v>
      </c>
      <c r="C61" s="24">
        <v>300</v>
      </c>
      <c r="D61" s="105" t="s">
        <v>32</v>
      </c>
      <c r="E61" s="105" t="s">
        <v>14</v>
      </c>
      <c r="F61" s="25">
        <v>9960.3</v>
      </c>
      <c r="G61" s="111">
        <f>SUM('[1]Ведомственная'!G476)</f>
        <v>9960.3</v>
      </c>
      <c r="H61" s="111">
        <f>SUM('[1]Ведомственная'!H476)</f>
        <v>9960.3</v>
      </c>
      <c r="I61" s="25">
        <v>9960.3</v>
      </c>
      <c r="J61" s="13">
        <f t="shared" si="0"/>
        <v>0</v>
      </c>
      <c r="K61" s="13">
        <f t="shared" si="1"/>
        <v>0</v>
      </c>
    </row>
    <row r="62" spans="1:11" ht="30">
      <c r="A62" s="22" t="s">
        <v>593</v>
      </c>
      <c r="B62" s="24" t="s">
        <v>594</v>
      </c>
      <c r="C62" s="24"/>
      <c r="D62" s="105"/>
      <c r="E62" s="105"/>
      <c r="F62" s="25">
        <f>F63+F64</f>
        <v>5528</v>
      </c>
      <c r="G62" s="111"/>
      <c r="H62" s="111"/>
      <c r="I62" s="25">
        <f>I63+I64</f>
        <v>5528</v>
      </c>
      <c r="J62" s="13">
        <f t="shared" si="0"/>
        <v>5528</v>
      </c>
      <c r="K62" s="13">
        <f t="shared" si="1"/>
        <v>-5528</v>
      </c>
    </row>
    <row r="63" spans="1:11" ht="60">
      <c r="A63" s="22" t="s">
        <v>52</v>
      </c>
      <c r="B63" s="24" t="s">
        <v>594</v>
      </c>
      <c r="C63" s="24">
        <v>100</v>
      </c>
      <c r="D63" s="105" t="s">
        <v>32</v>
      </c>
      <c r="E63" s="105" t="s">
        <v>79</v>
      </c>
      <c r="F63" s="25">
        <v>4948.6</v>
      </c>
      <c r="G63" s="111">
        <f>SUM('[1]Ведомственная'!G482)</f>
        <v>4948.6</v>
      </c>
      <c r="H63" s="111">
        <f>SUM('[1]Ведомственная'!H482)</f>
        <v>4948.6</v>
      </c>
      <c r="I63" s="25">
        <v>4948.6</v>
      </c>
      <c r="J63" s="13">
        <f t="shared" si="0"/>
        <v>0</v>
      </c>
      <c r="K63" s="13">
        <f t="shared" si="1"/>
        <v>0</v>
      </c>
    </row>
    <row r="64" spans="1:11" ht="30">
      <c r="A64" s="22" t="s">
        <v>53</v>
      </c>
      <c r="B64" s="24" t="s">
        <v>594</v>
      </c>
      <c r="C64" s="24">
        <v>200</v>
      </c>
      <c r="D64" s="105" t="s">
        <v>32</v>
      </c>
      <c r="E64" s="105" t="s">
        <v>79</v>
      </c>
      <c r="F64" s="25">
        <v>579.4</v>
      </c>
      <c r="G64" s="111">
        <f>SUM('[1]Ведомственная'!G483)</f>
        <v>579.4</v>
      </c>
      <c r="H64" s="111">
        <f>SUM('[1]Ведомственная'!H483)</f>
        <v>579.4</v>
      </c>
      <c r="I64" s="25">
        <v>579.4</v>
      </c>
      <c r="J64" s="13">
        <f t="shared" si="0"/>
        <v>0</v>
      </c>
      <c r="K64" s="13">
        <f t="shared" si="1"/>
        <v>0</v>
      </c>
    </row>
    <row r="65" spans="1:11" ht="45">
      <c r="A65" s="22" t="s">
        <v>523</v>
      </c>
      <c r="B65" s="105" t="s">
        <v>528</v>
      </c>
      <c r="C65" s="105"/>
      <c r="D65" s="105"/>
      <c r="E65" s="105"/>
      <c r="F65" s="25">
        <f>SUM(F66)</f>
        <v>4500</v>
      </c>
      <c r="G65" s="111"/>
      <c r="H65" s="111"/>
      <c r="I65" s="25">
        <f>SUM(I66)</f>
        <v>4500</v>
      </c>
      <c r="J65" s="13">
        <f t="shared" si="0"/>
        <v>4500</v>
      </c>
      <c r="K65" s="13">
        <f t="shared" si="1"/>
        <v>-4500</v>
      </c>
    </row>
    <row r="66" spans="1:11" ht="30">
      <c r="A66" s="22" t="s">
        <v>299</v>
      </c>
      <c r="B66" s="105" t="s">
        <v>528</v>
      </c>
      <c r="C66" s="105" t="s">
        <v>300</v>
      </c>
      <c r="D66" s="105" t="s">
        <v>32</v>
      </c>
      <c r="E66" s="105" t="s">
        <v>14</v>
      </c>
      <c r="F66" s="25">
        <v>4500</v>
      </c>
      <c r="G66" s="111">
        <f>SUM('[1]Ведомственная'!G281)</f>
        <v>4500</v>
      </c>
      <c r="H66" s="111">
        <f>SUM('[1]Ведомственная'!H281)</f>
        <v>4500</v>
      </c>
      <c r="I66" s="25">
        <v>4500</v>
      </c>
      <c r="J66" s="13">
        <f t="shared" si="0"/>
        <v>0</v>
      </c>
      <c r="K66" s="13">
        <f t="shared" si="1"/>
        <v>0</v>
      </c>
    </row>
    <row r="67" spans="1:11" ht="120">
      <c r="A67" s="58" t="s">
        <v>546</v>
      </c>
      <c r="B67" s="105" t="s">
        <v>547</v>
      </c>
      <c r="C67" s="24"/>
      <c r="D67" s="105"/>
      <c r="E67" s="105"/>
      <c r="F67" s="25">
        <f>SUM(F68:F69)</f>
        <v>91906.20000000001</v>
      </c>
      <c r="G67" s="111"/>
      <c r="H67" s="111"/>
      <c r="I67" s="25">
        <f>SUM(I68:I69)</f>
        <v>91835.40000000001</v>
      </c>
      <c r="J67" s="13">
        <f t="shared" si="0"/>
        <v>91906.20000000001</v>
      </c>
      <c r="K67" s="13">
        <f t="shared" si="1"/>
        <v>-91835.40000000001</v>
      </c>
    </row>
    <row r="68" spans="1:11" ht="30">
      <c r="A68" s="22" t="s">
        <v>53</v>
      </c>
      <c r="B68" s="105" t="s">
        <v>547</v>
      </c>
      <c r="C68" s="24">
        <v>200</v>
      </c>
      <c r="D68" s="105" t="s">
        <v>32</v>
      </c>
      <c r="E68" s="105" t="s">
        <v>55</v>
      </c>
      <c r="F68" s="25">
        <v>1249.6</v>
      </c>
      <c r="G68" s="111">
        <f>SUM('[1]Ведомственная'!G380)</f>
        <v>1249.6</v>
      </c>
      <c r="H68" s="111">
        <f>SUM('[1]Ведомственная'!H380)</f>
        <v>1253.8</v>
      </c>
      <c r="I68" s="25">
        <v>1253.8</v>
      </c>
      <c r="J68" s="13">
        <f t="shared" si="0"/>
        <v>0</v>
      </c>
      <c r="K68" s="13">
        <f t="shared" si="1"/>
        <v>0</v>
      </c>
    </row>
    <row r="69" spans="1:11" ht="15">
      <c r="A69" s="22" t="s">
        <v>43</v>
      </c>
      <c r="B69" s="105" t="s">
        <v>547</v>
      </c>
      <c r="C69" s="24">
        <v>300</v>
      </c>
      <c r="D69" s="105" t="s">
        <v>32</v>
      </c>
      <c r="E69" s="105" t="s">
        <v>55</v>
      </c>
      <c r="F69" s="25">
        <v>90656.6</v>
      </c>
      <c r="G69" s="111">
        <f>SUM('[1]Ведомственная'!G381)</f>
        <v>90656.6</v>
      </c>
      <c r="H69" s="111">
        <f>SUM('[1]Ведомственная'!H381)</f>
        <v>90581.6</v>
      </c>
      <c r="I69" s="25">
        <v>90581.6</v>
      </c>
      <c r="J69" s="13">
        <f t="shared" si="0"/>
        <v>0</v>
      </c>
      <c r="K69" s="13">
        <f t="shared" si="1"/>
        <v>0</v>
      </c>
    </row>
    <row r="70" spans="1:11" ht="30">
      <c r="A70" s="16" t="s">
        <v>548</v>
      </c>
      <c r="B70" s="105" t="s">
        <v>549</v>
      </c>
      <c r="C70" s="24"/>
      <c r="D70" s="105"/>
      <c r="E70" s="105"/>
      <c r="F70" s="25">
        <f>F74+F71</f>
        <v>633256.6000000001</v>
      </c>
      <c r="G70" s="111"/>
      <c r="H70" s="111"/>
      <c r="I70" s="25">
        <f>I74+I71</f>
        <v>636144.6</v>
      </c>
      <c r="J70" s="13">
        <f t="shared" si="0"/>
        <v>633256.6000000001</v>
      </c>
      <c r="K70" s="13">
        <f t="shared" si="1"/>
        <v>-636144.6</v>
      </c>
    </row>
    <row r="71" spans="1:11" ht="45">
      <c r="A71" s="22" t="s">
        <v>595</v>
      </c>
      <c r="B71" s="24" t="s">
        <v>596</v>
      </c>
      <c r="C71" s="24"/>
      <c r="D71" s="105"/>
      <c r="E71" s="105"/>
      <c r="F71" s="25">
        <f>F72+F73</f>
        <v>4233.2</v>
      </c>
      <c r="G71" s="111"/>
      <c r="H71" s="111"/>
      <c r="I71" s="25">
        <f>I72+I73</f>
        <v>4233.2</v>
      </c>
      <c r="J71" s="13">
        <f t="shared" si="0"/>
        <v>4233.2</v>
      </c>
      <c r="K71" s="13">
        <f t="shared" si="1"/>
        <v>-4233.2</v>
      </c>
    </row>
    <row r="72" spans="1:11" ht="60">
      <c r="A72" s="22" t="s">
        <v>52</v>
      </c>
      <c r="B72" s="24" t="s">
        <v>596</v>
      </c>
      <c r="C72" s="24">
        <v>100</v>
      </c>
      <c r="D72" s="105" t="s">
        <v>32</v>
      </c>
      <c r="E72" s="105" t="s">
        <v>79</v>
      </c>
      <c r="F72" s="25">
        <v>3602.4</v>
      </c>
      <c r="G72" s="111">
        <f>SUM('[1]Ведомственная'!G486)</f>
        <v>3602.4</v>
      </c>
      <c r="H72" s="111">
        <f>SUM('[1]Ведомственная'!H486)</f>
        <v>3602.4</v>
      </c>
      <c r="I72" s="25">
        <v>3602.4</v>
      </c>
      <c r="J72" s="13">
        <f t="shared" si="0"/>
        <v>0</v>
      </c>
      <c r="K72" s="13">
        <f t="shared" si="1"/>
        <v>0</v>
      </c>
    </row>
    <row r="73" spans="1:11" ht="30">
      <c r="A73" s="22" t="s">
        <v>53</v>
      </c>
      <c r="B73" s="24" t="s">
        <v>596</v>
      </c>
      <c r="C73" s="24">
        <v>200</v>
      </c>
      <c r="D73" s="105" t="s">
        <v>32</v>
      </c>
      <c r="E73" s="105" t="s">
        <v>79</v>
      </c>
      <c r="F73" s="25">
        <v>630.8</v>
      </c>
      <c r="G73" s="111">
        <f>SUM('[1]Ведомственная'!G487)</f>
        <v>630.8</v>
      </c>
      <c r="H73" s="111">
        <f>SUM('[1]Ведомственная'!H487)</f>
        <v>630.8</v>
      </c>
      <c r="I73" s="25">
        <v>630.8</v>
      </c>
      <c r="J73" s="13">
        <f t="shared" si="0"/>
        <v>0</v>
      </c>
      <c r="K73" s="13">
        <f t="shared" si="1"/>
        <v>0</v>
      </c>
    </row>
    <row r="74" spans="1:11" ht="90">
      <c r="A74" s="16" t="s">
        <v>305</v>
      </c>
      <c r="B74" s="105" t="s">
        <v>550</v>
      </c>
      <c r="C74" s="24"/>
      <c r="D74" s="105"/>
      <c r="E74" s="105"/>
      <c r="F74" s="25">
        <f>F75+F78+F81+F84+F87+F90+F93+F96+F99+F102+F105+F108+F111+F114+F117</f>
        <v>629023.4000000001</v>
      </c>
      <c r="G74" s="111"/>
      <c r="H74" s="111"/>
      <c r="I74" s="25">
        <f>I75+I78+I81+I84+I87+I90+I93+I96+I99+I102+I105+I108+I111+I114+I117</f>
        <v>631911.4</v>
      </c>
      <c r="J74" s="13">
        <f t="shared" si="0"/>
        <v>629023.4000000001</v>
      </c>
      <c r="K74" s="13">
        <f t="shared" si="1"/>
        <v>-631911.4</v>
      </c>
    </row>
    <row r="75" spans="1:11" ht="60">
      <c r="A75" s="16" t="s">
        <v>551</v>
      </c>
      <c r="B75" s="105" t="s">
        <v>552</v>
      </c>
      <c r="C75" s="24"/>
      <c r="D75" s="105"/>
      <c r="E75" s="105"/>
      <c r="F75" s="25">
        <f>F76+F77</f>
        <v>171422.19999999998</v>
      </c>
      <c r="G75" s="111"/>
      <c r="H75" s="111"/>
      <c r="I75" s="25">
        <f>I76+I77</f>
        <v>171422.19999999998</v>
      </c>
      <c r="J75" s="13">
        <f t="shared" si="0"/>
        <v>171422.19999999998</v>
      </c>
      <c r="K75" s="13">
        <f t="shared" si="1"/>
        <v>-171422.19999999998</v>
      </c>
    </row>
    <row r="76" spans="1:11" ht="30">
      <c r="A76" s="22" t="s">
        <v>53</v>
      </c>
      <c r="B76" s="105" t="s">
        <v>552</v>
      </c>
      <c r="C76" s="24">
        <v>200</v>
      </c>
      <c r="D76" s="105" t="s">
        <v>32</v>
      </c>
      <c r="E76" s="105" t="s">
        <v>55</v>
      </c>
      <c r="F76" s="25">
        <v>2555.4</v>
      </c>
      <c r="G76" s="111">
        <f>SUM('[1]Ведомственная'!G385)</f>
        <v>2555.4</v>
      </c>
      <c r="H76" s="111">
        <f>SUM('[1]Ведомственная'!H385)</f>
        <v>2555.4</v>
      </c>
      <c r="I76" s="25">
        <v>2555.4</v>
      </c>
      <c r="J76" s="13">
        <f t="shared" si="0"/>
        <v>0</v>
      </c>
      <c r="K76" s="13">
        <f t="shared" si="1"/>
        <v>0</v>
      </c>
    </row>
    <row r="77" spans="1:11" ht="15">
      <c r="A77" s="22" t="s">
        <v>43</v>
      </c>
      <c r="B77" s="105" t="s">
        <v>552</v>
      </c>
      <c r="C77" s="24">
        <v>300</v>
      </c>
      <c r="D77" s="105" t="s">
        <v>32</v>
      </c>
      <c r="E77" s="105" t="s">
        <v>55</v>
      </c>
      <c r="F77" s="25">
        <v>168866.8</v>
      </c>
      <c r="G77" s="111">
        <f>SUM('[1]Ведомственная'!G386)</f>
        <v>168866.8</v>
      </c>
      <c r="H77" s="111">
        <f>SUM('[1]Ведомственная'!H386)</f>
        <v>168866.8</v>
      </c>
      <c r="I77" s="25">
        <v>168866.8</v>
      </c>
      <c r="J77" s="13">
        <f t="shared" si="0"/>
        <v>0</v>
      </c>
      <c r="K77" s="13">
        <f t="shared" si="1"/>
        <v>0</v>
      </c>
    </row>
    <row r="78" spans="1:11" ht="45">
      <c r="A78" s="16" t="s">
        <v>553</v>
      </c>
      <c r="B78" s="105" t="s">
        <v>554</v>
      </c>
      <c r="C78" s="105"/>
      <c r="D78" s="105"/>
      <c r="E78" s="105"/>
      <c r="F78" s="25">
        <f>F79+F80</f>
        <v>8404.2</v>
      </c>
      <c r="G78" s="111"/>
      <c r="H78" s="111"/>
      <c r="I78" s="25">
        <f>I79+I80</f>
        <v>8404.2</v>
      </c>
      <c r="J78" s="13">
        <f t="shared" si="0"/>
        <v>8404.2</v>
      </c>
      <c r="K78" s="13">
        <f t="shared" si="1"/>
        <v>-8404.2</v>
      </c>
    </row>
    <row r="79" spans="1:11" ht="30">
      <c r="A79" s="22" t="s">
        <v>53</v>
      </c>
      <c r="B79" s="105" t="s">
        <v>554</v>
      </c>
      <c r="C79" s="105" t="s">
        <v>99</v>
      </c>
      <c r="D79" s="105" t="s">
        <v>32</v>
      </c>
      <c r="E79" s="105" t="s">
        <v>55</v>
      </c>
      <c r="F79" s="25">
        <v>125.5</v>
      </c>
      <c r="G79" s="111">
        <f>SUM('[1]Ведомственная'!G388)</f>
        <v>125.5</v>
      </c>
      <c r="H79" s="111">
        <f>SUM('[1]Ведомственная'!H388)</f>
        <v>125.5</v>
      </c>
      <c r="I79" s="25">
        <v>125.5</v>
      </c>
      <c r="J79" s="13">
        <f t="shared" si="0"/>
        <v>0</v>
      </c>
      <c r="K79" s="13">
        <f t="shared" si="1"/>
        <v>0</v>
      </c>
    </row>
    <row r="80" spans="1:11" ht="15">
      <c r="A80" s="22" t="s">
        <v>43</v>
      </c>
      <c r="B80" s="105" t="s">
        <v>554</v>
      </c>
      <c r="C80" s="105" t="s">
        <v>107</v>
      </c>
      <c r="D80" s="105" t="s">
        <v>32</v>
      </c>
      <c r="E80" s="105" t="s">
        <v>55</v>
      </c>
      <c r="F80" s="25">
        <v>8278.7</v>
      </c>
      <c r="G80" s="111">
        <f>SUM('[1]Ведомственная'!G389)</f>
        <v>8278.7</v>
      </c>
      <c r="H80" s="111">
        <f>SUM('[1]Ведомственная'!H389)</f>
        <v>8278.7</v>
      </c>
      <c r="I80" s="25">
        <v>8278.7</v>
      </c>
      <c r="J80" s="13">
        <f aca="true" t="shared" si="2" ref="J80:J143">SUM(F80-G80)</f>
        <v>0</v>
      </c>
      <c r="K80" s="13">
        <f aca="true" t="shared" si="3" ref="K80:K143">SUM(H80-I80)</f>
        <v>0</v>
      </c>
    </row>
    <row r="81" spans="1:11" ht="45">
      <c r="A81" s="16" t="s">
        <v>555</v>
      </c>
      <c r="B81" s="105" t="s">
        <v>556</v>
      </c>
      <c r="C81" s="105"/>
      <c r="D81" s="105"/>
      <c r="E81" s="105"/>
      <c r="F81" s="25">
        <f>F82+F83</f>
        <v>105759.9</v>
      </c>
      <c r="G81" s="111"/>
      <c r="H81" s="111"/>
      <c r="I81" s="25">
        <f>I82+I83</f>
        <v>105759.9</v>
      </c>
      <c r="J81" s="13">
        <f t="shared" si="2"/>
        <v>105759.9</v>
      </c>
      <c r="K81" s="13">
        <f t="shared" si="3"/>
        <v>-105759.9</v>
      </c>
    </row>
    <row r="82" spans="1:11" ht="30">
      <c r="A82" s="22" t="s">
        <v>53</v>
      </c>
      <c r="B82" s="105" t="s">
        <v>556</v>
      </c>
      <c r="C82" s="105" t="s">
        <v>99</v>
      </c>
      <c r="D82" s="105" t="s">
        <v>32</v>
      </c>
      <c r="E82" s="105" t="s">
        <v>55</v>
      </c>
      <c r="F82" s="25">
        <v>1574.4</v>
      </c>
      <c r="G82" s="111">
        <f>SUM('[1]Ведомственная'!G391)</f>
        <v>1574.4</v>
      </c>
      <c r="H82" s="111">
        <f>SUM('[1]Ведомственная'!H391)</f>
        <v>1574.4</v>
      </c>
      <c r="I82" s="25">
        <v>1574.4</v>
      </c>
      <c r="J82" s="13">
        <f t="shared" si="2"/>
        <v>0</v>
      </c>
      <c r="K82" s="13">
        <f t="shared" si="3"/>
        <v>0</v>
      </c>
    </row>
    <row r="83" spans="1:11" ht="15">
      <c r="A83" s="22" t="s">
        <v>43</v>
      </c>
      <c r="B83" s="105" t="s">
        <v>556</v>
      </c>
      <c r="C83" s="105" t="s">
        <v>107</v>
      </c>
      <c r="D83" s="105" t="s">
        <v>32</v>
      </c>
      <c r="E83" s="105" t="s">
        <v>55</v>
      </c>
      <c r="F83" s="25">
        <v>104185.5</v>
      </c>
      <c r="G83" s="111">
        <f>SUM('[1]Ведомственная'!G392)</f>
        <v>104185.5</v>
      </c>
      <c r="H83" s="111">
        <f>SUM('[1]Ведомственная'!H392)</f>
        <v>104185.5</v>
      </c>
      <c r="I83" s="25">
        <v>104185.5</v>
      </c>
      <c r="J83" s="13">
        <f t="shared" si="2"/>
        <v>0</v>
      </c>
      <c r="K83" s="13">
        <f t="shared" si="3"/>
        <v>0</v>
      </c>
    </row>
    <row r="84" spans="1:11" ht="60">
      <c r="A84" s="16" t="s">
        <v>557</v>
      </c>
      <c r="B84" s="105" t="s">
        <v>558</v>
      </c>
      <c r="C84" s="105"/>
      <c r="D84" s="105"/>
      <c r="E84" s="105"/>
      <c r="F84" s="25">
        <f>F85+F86</f>
        <v>742.9</v>
      </c>
      <c r="G84" s="111"/>
      <c r="H84" s="111"/>
      <c r="I84" s="25">
        <f>I85+I86</f>
        <v>773.3</v>
      </c>
      <c r="J84" s="13">
        <f t="shared" si="2"/>
        <v>742.9</v>
      </c>
      <c r="K84" s="13">
        <f t="shared" si="3"/>
        <v>-773.3</v>
      </c>
    </row>
    <row r="85" spans="1:11" ht="30">
      <c r="A85" s="22" t="s">
        <v>53</v>
      </c>
      <c r="B85" s="105" t="s">
        <v>558</v>
      </c>
      <c r="C85" s="105" t="s">
        <v>99</v>
      </c>
      <c r="D85" s="105" t="s">
        <v>32</v>
      </c>
      <c r="E85" s="105" t="s">
        <v>55</v>
      </c>
      <c r="F85" s="25">
        <v>11.5</v>
      </c>
      <c r="G85" s="111">
        <f>SUM('[1]Ведомственная'!G394)</f>
        <v>11.5</v>
      </c>
      <c r="H85" s="111">
        <f>SUM('[1]Ведомственная'!H394)</f>
        <v>12</v>
      </c>
      <c r="I85" s="25">
        <v>12</v>
      </c>
      <c r="J85" s="13">
        <f t="shared" si="2"/>
        <v>0</v>
      </c>
      <c r="K85" s="13">
        <f t="shared" si="3"/>
        <v>0</v>
      </c>
    </row>
    <row r="86" spans="1:11" ht="15">
      <c r="A86" s="22" t="s">
        <v>43</v>
      </c>
      <c r="B86" s="105" t="s">
        <v>558</v>
      </c>
      <c r="C86" s="105" t="s">
        <v>107</v>
      </c>
      <c r="D86" s="105" t="s">
        <v>32</v>
      </c>
      <c r="E86" s="105" t="s">
        <v>55</v>
      </c>
      <c r="F86" s="25">
        <v>731.4</v>
      </c>
      <c r="G86" s="111">
        <f>SUM('[1]Ведомственная'!G395)</f>
        <v>731.4</v>
      </c>
      <c r="H86" s="111">
        <f>SUM('[1]Ведомственная'!H395)</f>
        <v>761.3</v>
      </c>
      <c r="I86" s="25">
        <v>761.3</v>
      </c>
      <c r="J86" s="13">
        <f t="shared" si="2"/>
        <v>0</v>
      </c>
      <c r="K86" s="13">
        <f t="shared" si="3"/>
        <v>0</v>
      </c>
    </row>
    <row r="87" spans="1:11" ht="60">
      <c r="A87" s="16" t="s">
        <v>559</v>
      </c>
      <c r="B87" s="105" t="s">
        <v>560</v>
      </c>
      <c r="C87" s="105"/>
      <c r="D87" s="105"/>
      <c r="E87" s="105"/>
      <c r="F87" s="25">
        <f>F88+F89</f>
        <v>90</v>
      </c>
      <c r="G87" s="111"/>
      <c r="H87" s="111"/>
      <c r="I87" s="25">
        <f>I88+I89</f>
        <v>90</v>
      </c>
      <c r="J87" s="13">
        <f t="shared" si="2"/>
        <v>90</v>
      </c>
      <c r="K87" s="13">
        <f t="shared" si="3"/>
        <v>-90</v>
      </c>
    </row>
    <row r="88" spans="1:11" ht="30">
      <c r="A88" s="22" t="s">
        <v>53</v>
      </c>
      <c r="B88" s="105" t="s">
        <v>560</v>
      </c>
      <c r="C88" s="105" t="s">
        <v>99</v>
      </c>
      <c r="D88" s="105" t="s">
        <v>32</v>
      </c>
      <c r="E88" s="105" t="s">
        <v>55</v>
      </c>
      <c r="F88" s="25">
        <v>1.5</v>
      </c>
      <c r="G88" s="111">
        <f>SUM('[1]Ведомственная'!G397)</f>
        <v>1.5</v>
      </c>
      <c r="H88" s="111">
        <f>SUM('[1]Ведомственная'!H397)</f>
        <v>1.5</v>
      </c>
      <c r="I88" s="25">
        <v>1.5</v>
      </c>
      <c r="J88" s="13">
        <f t="shared" si="2"/>
        <v>0</v>
      </c>
      <c r="K88" s="13">
        <f t="shared" si="3"/>
        <v>0</v>
      </c>
    </row>
    <row r="89" spans="1:11" ht="15">
      <c r="A89" s="22" t="s">
        <v>43</v>
      </c>
      <c r="B89" s="105" t="s">
        <v>560</v>
      </c>
      <c r="C89" s="105" t="s">
        <v>107</v>
      </c>
      <c r="D89" s="105" t="s">
        <v>32</v>
      </c>
      <c r="E89" s="105" t="s">
        <v>55</v>
      </c>
      <c r="F89" s="25">
        <v>88.5</v>
      </c>
      <c r="G89" s="111">
        <f>SUM('[1]Ведомственная'!G398)</f>
        <v>88.5</v>
      </c>
      <c r="H89" s="111">
        <f>SUM('[1]Ведомственная'!H398)</f>
        <v>88.5</v>
      </c>
      <c r="I89" s="25">
        <v>88.5</v>
      </c>
      <c r="J89" s="13">
        <f t="shared" si="2"/>
        <v>0</v>
      </c>
      <c r="K89" s="13">
        <f t="shared" si="3"/>
        <v>0</v>
      </c>
    </row>
    <row r="90" spans="1:11" ht="75">
      <c r="A90" s="16" t="s">
        <v>561</v>
      </c>
      <c r="B90" s="105" t="s">
        <v>562</v>
      </c>
      <c r="C90" s="105"/>
      <c r="D90" s="105"/>
      <c r="E90" s="105"/>
      <c r="F90" s="25">
        <f>F91+F92</f>
        <v>23218.4</v>
      </c>
      <c r="G90" s="111"/>
      <c r="H90" s="111"/>
      <c r="I90" s="25">
        <f>I91+I92</f>
        <v>23218.4</v>
      </c>
      <c r="J90" s="13">
        <f t="shared" si="2"/>
        <v>23218.4</v>
      </c>
      <c r="K90" s="13">
        <f t="shared" si="3"/>
        <v>-23218.4</v>
      </c>
    </row>
    <row r="91" spans="1:11" ht="30">
      <c r="A91" s="22" t="s">
        <v>53</v>
      </c>
      <c r="B91" s="105" t="s">
        <v>562</v>
      </c>
      <c r="C91" s="105" t="s">
        <v>99</v>
      </c>
      <c r="D91" s="105" t="s">
        <v>32</v>
      </c>
      <c r="E91" s="105" t="s">
        <v>55</v>
      </c>
      <c r="F91" s="25">
        <v>572.4</v>
      </c>
      <c r="G91" s="111">
        <f>SUM('[1]Ведомственная'!G400)</f>
        <v>572.4</v>
      </c>
      <c r="H91" s="111">
        <f>SUM('[1]Ведомственная'!H400)</f>
        <v>572.4</v>
      </c>
      <c r="I91" s="25">
        <v>572.4</v>
      </c>
      <c r="J91" s="13">
        <f t="shared" si="2"/>
        <v>0</v>
      </c>
      <c r="K91" s="13">
        <f t="shared" si="3"/>
        <v>0</v>
      </c>
    </row>
    <row r="92" spans="1:11" ht="15">
      <c r="A92" s="22" t="s">
        <v>43</v>
      </c>
      <c r="B92" s="105" t="s">
        <v>562</v>
      </c>
      <c r="C92" s="105" t="s">
        <v>107</v>
      </c>
      <c r="D92" s="105" t="s">
        <v>32</v>
      </c>
      <c r="E92" s="105" t="s">
        <v>55</v>
      </c>
      <c r="F92" s="25">
        <v>22646</v>
      </c>
      <c r="G92" s="111">
        <f>SUM('[1]Ведомственная'!G401)</f>
        <v>22646</v>
      </c>
      <c r="H92" s="111">
        <f>SUM('[1]Ведомственная'!H401)</f>
        <v>22646</v>
      </c>
      <c r="I92" s="25">
        <v>22646</v>
      </c>
      <c r="J92" s="13">
        <f t="shared" si="2"/>
        <v>0</v>
      </c>
      <c r="K92" s="13">
        <f t="shared" si="3"/>
        <v>0</v>
      </c>
    </row>
    <row r="93" spans="1:11" ht="30">
      <c r="A93" s="16" t="s">
        <v>563</v>
      </c>
      <c r="B93" s="105" t="s">
        <v>564</v>
      </c>
      <c r="C93" s="105"/>
      <c r="D93" s="105"/>
      <c r="E93" s="105"/>
      <c r="F93" s="25">
        <f>F94+F95</f>
        <v>166487</v>
      </c>
      <c r="G93" s="111"/>
      <c r="H93" s="111"/>
      <c r="I93" s="25">
        <f>I94+I95</f>
        <v>169051.4</v>
      </c>
      <c r="J93" s="13">
        <f t="shared" si="2"/>
        <v>166487</v>
      </c>
      <c r="K93" s="13">
        <f t="shared" si="3"/>
        <v>-169051.4</v>
      </c>
    </row>
    <row r="94" spans="1:11" ht="30">
      <c r="A94" s="22" t="s">
        <v>53</v>
      </c>
      <c r="B94" s="105" t="s">
        <v>564</v>
      </c>
      <c r="C94" s="105" t="s">
        <v>99</v>
      </c>
      <c r="D94" s="105" t="s">
        <v>32</v>
      </c>
      <c r="E94" s="105" t="s">
        <v>55</v>
      </c>
      <c r="F94" s="25">
        <v>2469.4</v>
      </c>
      <c r="G94" s="111">
        <f>SUM('[1]Ведомственная'!G403)</f>
        <v>2469.4</v>
      </c>
      <c r="H94" s="111">
        <f>SUM('[1]Ведомственная'!H403)</f>
        <v>2507.4</v>
      </c>
      <c r="I94" s="25">
        <v>2507.4</v>
      </c>
      <c r="J94" s="13">
        <f t="shared" si="2"/>
        <v>0</v>
      </c>
      <c r="K94" s="13">
        <f t="shared" si="3"/>
        <v>0</v>
      </c>
    </row>
    <row r="95" spans="1:11" ht="15">
      <c r="A95" s="22" t="s">
        <v>43</v>
      </c>
      <c r="B95" s="105" t="s">
        <v>564</v>
      </c>
      <c r="C95" s="105" t="s">
        <v>107</v>
      </c>
      <c r="D95" s="105" t="s">
        <v>32</v>
      </c>
      <c r="E95" s="105" t="s">
        <v>55</v>
      </c>
      <c r="F95" s="25">
        <v>164017.6</v>
      </c>
      <c r="G95" s="111">
        <f>SUM('[1]Ведомственная'!G404)</f>
        <v>164017.6</v>
      </c>
      <c r="H95" s="111">
        <f>SUM('[1]Ведомственная'!H404)</f>
        <v>166544</v>
      </c>
      <c r="I95" s="25">
        <v>166544</v>
      </c>
      <c r="J95" s="13">
        <f t="shared" si="2"/>
        <v>0</v>
      </c>
      <c r="K95" s="13">
        <f t="shared" si="3"/>
        <v>0</v>
      </c>
    </row>
    <row r="96" spans="1:11" ht="45">
      <c r="A96" s="16" t="s">
        <v>565</v>
      </c>
      <c r="B96" s="105" t="s">
        <v>566</v>
      </c>
      <c r="C96" s="105"/>
      <c r="D96" s="105"/>
      <c r="E96" s="105"/>
      <c r="F96" s="25">
        <f>F97+F98</f>
        <v>1971.5</v>
      </c>
      <c r="G96" s="111"/>
      <c r="H96" s="111"/>
      <c r="I96" s="25">
        <f>I97+I98</f>
        <v>1971.5</v>
      </c>
      <c r="J96" s="13">
        <f t="shared" si="2"/>
        <v>1971.5</v>
      </c>
      <c r="K96" s="13">
        <f t="shared" si="3"/>
        <v>-1971.5</v>
      </c>
    </row>
    <row r="97" spans="1:11" ht="30">
      <c r="A97" s="22" t="s">
        <v>53</v>
      </c>
      <c r="B97" s="105" t="s">
        <v>566</v>
      </c>
      <c r="C97" s="105" t="s">
        <v>99</v>
      </c>
      <c r="D97" s="105" t="s">
        <v>32</v>
      </c>
      <c r="E97" s="105" t="s">
        <v>55</v>
      </c>
      <c r="F97" s="25">
        <v>29</v>
      </c>
      <c r="G97" s="111">
        <f>SUM('[1]Ведомственная'!G406)</f>
        <v>29</v>
      </c>
      <c r="H97" s="111">
        <f>SUM('[1]Ведомственная'!H406)</f>
        <v>29</v>
      </c>
      <c r="I97" s="25">
        <v>29</v>
      </c>
      <c r="J97" s="13">
        <f t="shared" si="2"/>
        <v>0</v>
      </c>
      <c r="K97" s="13">
        <f t="shared" si="3"/>
        <v>0</v>
      </c>
    </row>
    <row r="98" spans="1:11" ht="15">
      <c r="A98" s="22" t="s">
        <v>43</v>
      </c>
      <c r="B98" s="105" t="s">
        <v>566</v>
      </c>
      <c r="C98" s="105" t="s">
        <v>107</v>
      </c>
      <c r="D98" s="105" t="s">
        <v>32</v>
      </c>
      <c r="E98" s="105" t="s">
        <v>55</v>
      </c>
      <c r="F98" s="25">
        <v>1942.5</v>
      </c>
      <c r="G98" s="111">
        <f>SUM('[1]Ведомственная'!G407)</f>
        <v>1942.5</v>
      </c>
      <c r="H98" s="111">
        <f>SUM('[1]Ведомственная'!H407)</f>
        <v>1942.5</v>
      </c>
      <c r="I98" s="25">
        <v>1942.5</v>
      </c>
      <c r="J98" s="13">
        <f t="shared" si="2"/>
        <v>0</v>
      </c>
      <c r="K98" s="13">
        <f t="shared" si="3"/>
        <v>0</v>
      </c>
    </row>
    <row r="99" spans="1:11" ht="45">
      <c r="A99" s="16" t="s">
        <v>567</v>
      </c>
      <c r="B99" s="105" t="s">
        <v>568</v>
      </c>
      <c r="C99" s="105"/>
      <c r="D99" s="105"/>
      <c r="E99" s="105"/>
      <c r="F99" s="25">
        <f>F100+F101</f>
        <v>12809.8</v>
      </c>
      <c r="G99" s="111"/>
      <c r="H99" s="111"/>
      <c r="I99" s="25">
        <f>I100+I101</f>
        <v>12809.8</v>
      </c>
      <c r="J99" s="13">
        <f t="shared" si="2"/>
        <v>12809.8</v>
      </c>
      <c r="K99" s="13">
        <f t="shared" si="3"/>
        <v>-12809.8</v>
      </c>
    </row>
    <row r="100" spans="1:11" ht="30">
      <c r="A100" s="22" t="s">
        <v>53</v>
      </c>
      <c r="B100" s="105" t="s">
        <v>568</v>
      </c>
      <c r="C100" s="105" t="s">
        <v>99</v>
      </c>
      <c r="D100" s="105" t="s">
        <v>32</v>
      </c>
      <c r="E100" s="105" t="s">
        <v>55</v>
      </c>
      <c r="F100" s="25">
        <v>189.3</v>
      </c>
      <c r="G100" s="111">
        <f>SUM('[1]Ведомственная'!G409)</f>
        <v>189.3</v>
      </c>
      <c r="H100" s="111">
        <f>SUM('[1]Ведомственная'!H409)</f>
        <v>189.3</v>
      </c>
      <c r="I100" s="25">
        <v>189.3</v>
      </c>
      <c r="J100" s="13">
        <f t="shared" si="2"/>
        <v>0</v>
      </c>
      <c r="K100" s="13">
        <f t="shared" si="3"/>
        <v>0</v>
      </c>
    </row>
    <row r="101" spans="1:11" ht="15">
      <c r="A101" s="22" t="s">
        <v>43</v>
      </c>
      <c r="B101" s="105" t="s">
        <v>568</v>
      </c>
      <c r="C101" s="105" t="s">
        <v>107</v>
      </c>
      <c r="D101" s="105" t="s">
        <v>32</v>
      </c>
      <c r="E101" s="105" t="s">
        <v>55</v>
      </c>
      <c r="F101" s="25">
        <v>12620.5</v>
      </c>
      <c r="G101" s="111">
        <f>SUM('[1]Ведомственная'!G410)</f>
        <v>12620.5</v>
      </c>
      <c r="H101" s="111">
        <f>SUM('[1]Ведомственная'!H410)</f>
        <v>12620.5</v>
      </c>
      <c r="I101" s="25">
        <v>12620.5</v>
      </c>
      <c r="J101" s="13">
        <f t="shared" si="2"/>
        <v>0</v>
      </c>
      <c r="K101" s="13">
        <f t="shared" si="3"/>
        <v>0</v>
      </c>
    </row>
    <row r="102" spans="1:11" ht="30">
      <c r="A102" s="16" t="s">
        <v>569</v>
      </c>
      <c r="B102" s="105" t="s">
        <v>570</v>
      </c>
      <c r="C102" s="105"/>
      <c r="D102" s="105"/>
      <c r="E102" s="105"/>
      <c r="F102" s="25">
        <f>F103+F104</f>
        <v>127614.4</v>
      </c>
      <c r="G102" s="111"/>
      <c r="H102" s="111"/>
      <c r="I102" s="25">
        <f>I103+I104</f>
        <v>127588.8</v>
      </c>
      <c r="J102" s="13">
        <f t="shared" si="2"/>
        <v>127614.4</v>
      </c>
      <c r="K102" s="13">
        <f t="shared" si="3"/>
        <v>-127588.8</v>
      </c>
    </row>
    <row r="103" spans="1:11" ht="30">
      <c r="A103" s="22" t="s">
        <v>53</v>
      </c>
      <c r="B103" s="105" t="s">
        <v>570</v>
      </c>
      <c r="C103" s="105" t="s">
        <v>99</v>
      </c>
      <c r="D103" s="105" t="s">
        <v>32</v>
      </c>
      <c r="E103" s="105" t="s">
        <v>55</v>
      </c>
      <c r="F103" s="25">
        <v>1885.9</v>
      </c>
      <c r="G103" s="111">
        <f>SUM('[1]Ведомственная'!G412)</f>
        <v>1885.9</v>
      </c>
      <c r="H103" s="111">
        <f>SUM('[1]Ведомственная'!H412)</f>
        <v>1885.5</v>
      </c>
      <c r="I103" s="25">
        <v>1885.5</v>
      </c>
      <c r="J103" s="13">
        <f t="shared" si="2"/>
        <v>0</v>
      </c>
      <c r="K103" s="13">
        <f t="shared" si="3"/>
        <v>0</v>
      </c>
    </row>
    <row r="104" spans="1:11" ht="15">
      <c r="A104" s="22" t="s">
        <v>43</v>
      </c>
      <c r="B104" s="105" t="s">
        <v>570</v>
      </c>
      <c r="C104" s="105" t="s">
        <v>107</v>
      </c>
      <c r="D104" s="105" t="s">
        <v>32</v>
      </c>
      <c r="E104" s="105" t="s">
        <v>55</v>
      </c>
      <c r="F104" s="25">
        <v>125728.5</v>
      </c>
      <c r="G104" s="111">
        <f>SUM('[1]Ведомственная'!G413)</f>
        <v>125728.5</v>
      </c>
      <c r="H104" s="111">
        <f>SUM('[1]Ведомственная'!H413)</f>
        <v>125703.3</v>
      </c>
      <c r="I104" s="25">
        <v>125703.3</v>
      </c>
      <c r="J104" s="13">
        <f t="shared" si="2"/>
        <v>0</v>
      </c>
      <c r="K104" s="13">
        <f t="shared" si="3"/>
        <v>0</v>
      </c>
    </row>
    <row r="105" spans="1:11" ht="105">
      <c r="A105" s="16" t="s">
        <v>571</v>
      </c>
      <c r="B105" s="105" t="s">
        <v>572</v>
      </c>
      <c r="C105" s="105"/>
      <c r="D105" s="105"/>
      <c r="E105" s="105"/>
      <c r="F105" s="25">
        <f>F106+F107</f>
        <v>7.3</v>
      </c>
      <c r="G105" s="111"/>
      <c r="H105" s="111"/>
      <c r="I105" s="25">
        <f>I106+I107</f>
        <v>8.7</v>
      </c>
      <c r="J105" s="13">
        <f t="shared" si="2"/>
        <v>7.3</v>
      </c>
      <c r="K105" s="13">
        <f t="shared" si="3"/>
        <v>-8.7</v>
      </c>
    </row>
    <row r="106" spans="1:11" ht="30">
      <c r="A106" s="22" t="s">
        <v>53</v>
      </c>
      <c r="B106" s="105" t="s">
        <v>572</v>
      </c>
      <c r="C106" s="105" t="s">
        <v>99</v>
      </c>
      <c r="D106" s="105" t="s">
        <v>32</v>
      </c>
      <c r="E106" s="105" t="s">
        <v>55</v>
      </c>
      <c r="F106" s="25">
        <v>0.1</v>
      </c>
      <c r="G106" s="111">
        <f>SUM('[1]Ведомственная'!G415)</f>
        <v>0.1</v>
      </c>
      <c r="H106" s="111">
        <f>SUM('[1]Ведомственная'!H415)</f>
        <v>0.1</v>
      </c>
      <c r="I106" s="25">
        <v>0.1</v>
      </c>
      <c r="J106" s="13">
        <f t="shared" si="2"/>
        <v>0</v>
      </c>
      <c r="K106" s="13">
        <f t="shared" si="3"/>
        <v>0</v>
      </c>
    </row>
    <row r="107" spans="1:11" ht="15">
      <c r="A107" s="22" t="s">
        <v>43</v>
      </c>
      <c r="B107" s="105" t="s">
        <v>572</v>
      </c>
      <c r="C107" s="105" t="s">
        <v>107</v>
      </c>
      <c r="D107" s="105" t="s">
        <v>32</v>
      </c>
      <c r="E107" s="105" t="s">
        <v>55</v>
      </c>
      <c r="F107" s="25">
        <v>7.2</v>
      </c>
      <c r="G107" s="111">
        <f>SUM('[1]Ведомственная'!G416)</f>
        <v>7.2</v>
      </c>
      <c r="H107" s="111">
        <f>SUM('[1]Ведомственная'!H416)</f>
        <v>8.6</v>
      </c>
      <c r="I107" s="25">
        <v>8.6</v>
      </c>
      <c r="J107" s="13">
        <f t="shared" si="2"/>
        <v>0</v>
      </c>
      <c r="K107" s="13">
        <f t="shared" si="3"/>
        <v>0</v>
      </c>
    </row>
    <row r="108" spans="1:11" ht="45">
      <c r="A108" s="16" t="s">
        <v>573</v>
      </c>
      <c r="B108" s="105" t="s">
        <v>574</v>
      </c>
      <c r="C108" s="105"/>
      <c r="D108" s="105"/>
      <c r="E108" s="105"/>
      <c r="F108" s="25">
        <f>F109+F110</f>
        <v>8390.400000000001</v>
      </c>
      <c r="G108" s="111"/>
      <c r="H108" s="111"/>
      <c r="I108" s="25">
        <f>I109+I110</f>
        <v>8707.8</v>
      </c>
      <c r="J108" s="13">
        <f t="shared" si="2"/>
        <v>8390.400000000001</v>
      </c>
      <c r="K108" s="13">
        <f t="shared" si="3"/>
        <v>-8707.8</v>
      </c>
    </row>
    <row r="109" spans="1:11" ht="30">
      <c r="A109" s="22" t="s">
        <v>53</v>
      </c>
      <c r="B109" s="105" t="s">
        <v>574</v>
      </c>
      <c r="C109" s="105" t="s">
        <v>99</v>
      </c>
      <c r="D109" s="105" t="s">
        <v>32</v>
      </c>
      <c r="E109" s="105" t="s">
        <v>55</v>
      </c>
      <c r="F109" s="25">
        <v>33.7</v>
      </c>
      <c r="G109" s="111">
        <f>SUM('[1]Ведомственная'!G418)</f>
        <v>33.7</v>
      </c>
      <c r="H109" s="111">
        <f>SUM('[1]Ведомственная'!H418)</f>
        <v>37.4</v>
      </c>
      <c r="I109" s="25">
        <v>37.4</v>
      </c>
      <c r="J109" s="13">
        <f t="shared" si="2"/>
        <v>0</v>
      </c>
      <c r="K109" s="13">
        <f t="shared" si="3"/>
        <v>0</v>
      </c>
    </row>
    <row r="110" spans="1:11" ht="15">
      <c r="A110" s="22" t="s">
        <v>43</v>
      </c>
      <c r="B110" s="105" t="s">
        <v>574</v>
      </c>
      <c r="C110" s="105" t="s">
        <v>107</v>
      </c>
      <c r="D110" s="105" t="s">
        <v>32</v>
      </c>
      <c r="E110" s="105" t="s">
        <v>55</v>
      </c>
      <c r="F110" s="25">
        <v>8356.7</v>
      </c>
      <c r="G110" s="111">
        <f>SUM('[1]Ведомственная'!G419)</f>
        <v>8356.7</v>
      </c>
      <c r="H110" s="111">
        <f>SUM('[1]Ведомственная'!H419)</f>
        <v>8670.4</v>
      </c>
      <c r="I110" s="25">
        <v>8670.4</v>
      </c>
      <c r="J110" s="13">
        <f t="shared" si="2"/>
        <v>0</v>
      </c>
      <c r="K110" s="13">
        <f t="shared" si="3"/>
        <v>0</v>
      </c>
    </row>
    <row r="111" spans="1:11" ht="60">
      <c r="A111" s="16" t="s">
        <v>575</v>
      </c>
      <c r="B111" s="105" t="s">
        <v>576</v>
      </c>
      <c r="C111" s="105"/>
      <c r="D111" s="105"/>
      <c r="E111" s="105"/>
      <c r="F111" s="25">
        <f>F112+F113</f>
        <v>1635.2</v>
      </c>
      <c r="G111" s="111"/>
      <c r="H111" s="111"/>
      <c r="I111" s="25">
        <f>I112+I113</f>
        <v>1635.2</v>
      </c>
      <c r="J111" s="13">
        <f t="shared" si="2"/>
        <v>1635.2</v>
      </c>
      <c r="K111" s="13">
        <f t="shared" si="3"/>
        <v>-1635.2</v>
      </c>
    </row>
    <row r="112" spans="1:11" ht="30">
      <c r="A112" s="22" t="s">
        <v>53</v>
      </c>
      <c r="B112" s="105" t="s">
        <v>576</v>
      </c>
      <c r="C112" s="105" t="s">
        <v>99</v>
      </c>
      <c r="D112" s="105" t="s">
        <v>32</v>
      </c>
      <c r="E112" s="105" t="s">
        <v>55</v>
      </c>
      <c r="F112" s="25">
        <v>28.4</v>
      </c>
      <c r="G112" s="111">
        <f>SUM('[1]Ведомственная'!G421)</f>
        <v>28.4</v>
      </c>
      <c r="H112" s="111">
        <f>SUM('[1]Ведомственная'!H421)</f>
        <v>28.4</v>
      </c>
      <c r="I112" s="25">
        <v>28.4</v>
      </c>
      <c r="J112" s="13">
        <f t="shared" si="2"/>
        <v>0</v>
      </c>
      <c r="K112" s="13">
        <f t="shared" si="3"/>
        <v>0</v>
      </c>
    </row>
    <row r="113" spans="1:11" ht="15">
      <c r="A113" s="22" t="s">
        <v>43</v>
      </c>
      <c r="B113" s="105" t="s">
        <v>576</v>
      </c>
      <c r="C113" s="105" t="s">
        <v>107</v>
      </c>
      <c r="D113" s="105" t="s">
        <v>32</v>
      </c>
      <c r="E113" s="105" t="s">
        <v>55</v>
      </c>
      <c r="F113" s="25">
        <v>1606.8</v>
      </c>
      <c r="G113" s="111">
        <f>SUM('[1]Ведомственная'!G422)</f>
        <v>1606.8</v>
      </c>
      <c r="H113" s="111">
        <f>SUM('[1]Ведомственная'!H422)</f>
        <v>1606.8</v>
      </c>
      <c r="I113" s="25">
        <v>1606.8</v>
      </c>
      <c r="J113" s="13">
        <f t="shared" si="2"/>
        <v>0</v>
      </c>
      <c r="K113" s="13">
        <f t="shared" si="3"/>
        <v>0</v>
      </c>
    </row>
    <row r="114" spans="1:11" ht="30">
      <c r="A114" s="16" t="s">
        <v>577</v>
      </c>
      <c r="B114" s="105" t="s">
        <v>578</v>
      </c>
      <c r="C114" s="105"/>
      <c r="D114" s="105"/>
      <c r="E114" s="105"/>
      <c r="F114" s="25">
        <f>F115+F116</f>
        <v>69.3</v>
      </c>
      <c r="G114" s="111"/>
      <c r="H114" s="111"/>
      <c r="I114" s="25">
        <f>I115+I116</f>
        <v>69.3</v>
      </c>
      <c r="J114" s="13">
        <f t="shared" si="2"/>
        <v>69.3</v>
      </c>
      <c r="K114" s="13">
        <f t="shared" si="3"/>
        <v>-69.3</v>
      </c>
    </row>
    <row r="115" spans="1:11" ht="30">
      <c r="A115" s="22" t="s">
        <v>53</v>
      </c>
      <c r="B115" s="105" t="s">
        <v>578</v>
      </c>
      <c r="C115" s="105" t="s">
        <v>99</v>
      </c>
      <c r="D115" s="105" t="s">
        <v>32</v>
      </c>
      <c r="E115" s="105" t="s">
        <v>55</v>
      </c>
      <c r="F115" s="25">
        <v>1</v>
      </c>
      <c r="G115" s="111">
        <f>SUM('[1]Ведомственная'!G424)</f>
        <v>1</v>
      </c>
      <c r="H115" s="111">
        <f>SUM('[1]Ведомственная'!H424)</f>
        <v>1</v>
      </c>
      <c r="I115" s="25">
        <v>1</v>
      </c>
      <c r="J115" s="13">
        <f t="shared" si="2"/>
        <v>0</v>
      </c>
      <c r="K115" s="13">
        <f t="shared" si="3"/>
        <v>0</v>
      </c>
    </row>
    <row r="116" spans="1:11" ht="15">
      <c r="A116" s="22" t="s">
        <v>43</v>
      </c>
      <c r="B116" s="105" t="s">
        <v>578</v>
      </c>
      <c r="C116" s="105" t="s">
        <v>107</v>
      </c>
      <c r="D116" s="105" t="s">
        <v>32</v>
      </c>
      <c r="E116" s="105" t="s">
        <v>55</v>
      </c>
      <c r="F116" s="25">
        <v>68.3</v>
      </c>
      <c r="G116" s="111">
        <f>SUM('[1]Ведомственная'!G425)</f>
        <v>68.3</v>
      </c>
      <c r="H116" s="111">
        <f>SUM('[1]Ведомственная'!H425)</f>
        <v>68.3</v>
      </c>
      <c r="I116" s="25">
        <v>68.3</v>
      </c>
      <c r="J116" s="13">
        <f t="shared" si="2"/>
        <v>0</v>
      </c>
      <c r="K116" s="13">
        <f t="shared" si="3"/>
        <v>0</v>
      </c>
    </row>
    <row r="117" spans="1:11" ht="60">
      <c r="A117" s="16" t="s">
        <v>579</v>
      </c>
      <c r="B117" s="105" t="s">
        <v>580</v>
      </c>
      <c r="C117" s="105"/>
      <c r="D117" s="105"/>
      <c r="E117" s="105"/>
      <c r="F117" s="25">
        <f>F118+F119</f>
        <v>400.9</v>
      </c>
      <c r="G117" s="111"/>
      <c r="H117" s="111"/>
      <c r="I117" s="25">
        <f>I118+I119</f>
        <v>400.9</v>
      </c>
      <c r="J117" s="13">
        <f t="shared" si="2"/>
        <v>400.9</v>
      </c>
      <c r="K117" s="13">
        <f t="shared" si="3"/>
        <v>-400.9</v>
      </c>
    </row>
    <row r="118" spans="1:11" ht="30">
      <c r="A118" s="22" t="s">
        <v>53</v>
      </c>
      <c r="B118" s="105" t="s">
        <v>580</v>
      </c>
      <c r="C118" s="105" t="s">
        <v>99</v>
      </c>
      <c r="D118" s="105" t="s">
        <v>32</v>
      </c>
      <c r="E118" s="105" t="s">
        <v>55</v>
      </c>
      <c r="F118" s="25">
        <v>5.2</v>
      </c>
      <c r="G118" s="111">
        <f>SUM('[1]Ведомственная'!G427)</f>
        <v>5.2</v>
      </c>
      <c r="H118" s="111">
        <f>SUM('[1]Ведомственная'!H427)</f>
        <v>5.2</v>
      </c>
      <c r="I118" s="25">
        <v>5.2</v>
      </c>
      <c r="J118" s="13">
        <f t="shared" si="2"/>
        <v>0</v>
      </c>
      <c r="K118" s="13">
        <f t="shared" si="3"/>
        <v>0</v>
      </c>
    </row>
    <row r="119" spans="1:11" ht="15">
      <c r="A119" s="22" t="s">
        <v>43</v>
      </c>
      <c r="B119" s="105" t="s">
        <v>580</v>
      </c>
      <c r="C119" s="105" t="s">
        <v>107</v>
      </c>
      <c r="D119" s="105" t="s">
        <v>32</v>
      </c>
      <c r="E119" s="105" t="s">
        <v>55</v>
      </c>
      <c r="F119" s="25">
        <v>395.7</v>
      </c>
      <c r="G119" s="111">
        <f>SUM('[1]Ведомственная'!G428)</f>
        <v>395.7</v>
      </c>
      <c r="H119" s="111">
        <f>SUM('[1]Ведомственная'!H428)</f>
        <v>395.7</v>
      </c>
      <c r="I119" s="25">
        <v>395.7</v>
      </c>
      <c r="J119" s="13">
        <f t="shared" si="2"/>
        <v>0</v>
      </c>
      <c r="K119" s="13">
        <f t="shared" si="3"/>
        <v>0</v>
      </c>
    </row>
    <row r="120" spans="1:11" ht="45">
      <c r="A120" s="58" t="s">
        <v>540</v>
      </c>
      <c r="B120" s="105" t="s">
        <v>541</v>
      </c>
      <c r="C120" s="24"/>
      <c r="D120" s="105"/>
      <c r="E120" s="105"/>
      <c r="F120" s="25">
        <f>F126+F121</f>
        <v>70453.2</v>
      </c>
      <c r="G120" s="111"/>
      <c r="H120" s="111"/>
      <c r="I120" s="25">
        <f>I126+I121</f>
        <v>70870.79999999999</v>
      </c>
      <c r="J120" s="13">
        <f t="shared" si="2"/>
        <v>70453.2</v>
      </c>
      <c r="K120" s="13">
        <f t="shared" si="3"/>
        <v>-70870.79999999999</v>
      </c>
    </row>
    <row r="121" spans="1:11" ht="60">
      <c r="A121" s="22" t="s">
        <v>597</v>
      </c>
      <c r="B121" s="24" t="s">
        <v>598</v>
      </c>
      <c r="C121" s="24"/>
      <c r="D121" s="105"/>
      <c r="E121" s="105"/>
      <c r="F121" s="25">
        <f>F122</f>
        <v>17222.6</v>
      </c>
      <c r="G121" s="111"/>
      <c r="H121" s="111"/>
      <c r="I121" s="25">
        <f>I122</f>
        <v>17222.6</v>
      </c>
      <c r="J121" s="13">
        <f t="shared" si="2"/>
        <v>17222.6</v>
      </c>
      <c r="K121" s="13">
        <f t="shared" si="3"/>
        <v>-17222.6</v>
      </c>
    </row>
    <row r="122" spans="1:11" ht="30">
      <c r="A122" s="22" t="s">
        <v>599</v>
      </c>
      <c r="B122" s="24" t="s">
        <v>600</v>
      </c>
      <c r="C122" s="24"/>
      <c r="D122" s="105"/>
      <c r="E122" s="105"/>
      <c r="F122" s="25">
        <f>F123+F124+F125</f>
        <v>17222.6</v>
      </c>
      <c r="G122" s="111"/>
      <c r="H122" s="111"/>
      <c r="I122" s="25">
        <f>I123+I124+I125</f>
        <v>17222.6</v>
      </c>
      <c r="J122" s="13">
        <f t="shared" si="2"/>
        <v>17222.6</v>
      </c>
      <c r="K122" s="13">
        <f t="shared" si="3"/>
        <v>-17222.6</v>
      </c>
    </row>
    <row r="123" spans="1:11" ht="60">
      <c r="A123" s="22" t="s">
        <v>52</v>
      </c>
      <c r="B123" s="24" t="s">
        <v>600</v>
      </c>
      <c r="C123" s="24">
        <v>100</v>
      </c>
      <c r="D123" s="105" t="s">
        <v>32</v>
      </c>
      <c r="E123" s="105" t="s">
        <v>79</v>
      </c>
      <c r="F123" s="25">
        <v>14583.1</v>
      </c>
      <c r="G123" s="111">
        <f>Ведомственная!G492</f>
        <v>14583.1</v>
      </c>
      <c r="H123" s="111">
        <f>Ведомственная!H492</f>
        <v>14583.1</v>
      </c>
      <c r="I123" s="25">
        <v>14583.1</v>
      </c>
      <c r="J123" s="13">
        <f t="shared" si="2"/>
        <v>0</v>
      </c>
      <c r="K123" s="13">
        <f t="shared" si="3"/>
        <v>0</v>
      </c>
    </row>
    <row r="124" spans="1:11" ht="30">
      <c r="A124" s="22" t="s">
        <v>53</v>
      </c>
      <c r="B124" s="24" t="s">
        <v>600</v>
      </c>
      <c r="C124" s="24">
        <v>200</v>
      </c>
      <c r="D124" s="105" t="s">
        <v>32</v>
      </c>
      <c r="E124" s="105" t="s">
        <v>79</v>
      </c>
      <c r="F124" s="25">
        <v>2321.2</v>
      </c>
      <c r="G124" s="111">
        <f>Ведомственная!G493</f>
        <v>2321.2</v>
      </c>
      <c r="H124" s="111">
        <f>Ведомственная!H493</f>
        <v>2321.2</v>
      </c>
      <c r="I124" s="25">
        <v>2321.2</v>
      </c>
      <c r="J124" s="13">
        <f t="shared" si="2"/>
        <v>0</v>
      </c>
      <c r="K124" s="13">
        <f t="shared" si="3"/>
        <v>0</v>
      </c>
    </row>
    <row r="125" spans="1:11" ht="15">
      <c r="A125" s="22" t="s">
        <v>23</v>
      </c>
      <c r="B125" s="24" t="s">
        <v>600</v>
      </c>
      <c r="C125" s="24">
        <v>800</v>
      </c>
      <c r="D125" s="105" t="s">
        <v>32</v>
      </c>
      <c r="E125" s="105" t="s">
        <v>79</v>
      </c>
      <c r="F125" s="25">
        <v>318.3</v>
      </c>
      <c r="G125" s="111">
        <f>Ведомственная!G494</f>
        <v>318.3</v>
      </c>
      <c r="H125" s="111">
        <f>Ведомственная!H494</f>
        <v>318.3</v>
      </c>
      <c r="I125" s="25">
        <v>318.3</v>
      </c>
      <c r="J125" s="13">
        <f t="shared" si="2"/>
        <v>0</v>
      </c>
      <c r="K125" s="13">
        <f t="shared" si="3"/>
        <v>0</v>
      </c>
    </row>
    <row r="126" spans="1:11" ht="90">
      <c r="A126" s="58" t="s">
        <v>305</v>
      </c>
      <c r="B126" s="105" t="s">
        <v>542</v>
      </c>
      <c r="C126" s="24"/>
      <c r="D126" s="105"/>
      <c r="E126" s="105"/>
      <c r="F126" s="25">
        <f>F127</f>
        <v>53230.6</v>
      </c>
      <c r="G126" s="111"/>
      <c r="H126" s="111"/>
      <c r="I126" s="25">
        <f>I127</f>
        <v>53648.2</v>
      </c>
      <c r="J126" s="13">
        <f t="shared" si="2"/>
        <v>53230.6</v>
      </c>
      <c r="K126" s="13">
        <f t="shared" si="3"/>
        <v>-53648.2</v>
      </c>
    </row>
    <row r="127" spans="1:11" ht="30">
      <c r="A127" s="16" t="s">
        <v>543</v>
      </c>
      <c r="B127" s="105" t="s">
        <v>544</v>
      </c>
      <c r="C127" s="24"/>
      <c r="D127" s="105"/>
      <c r="E127" s="105"/>
      <c r="F127" s="25">
        <f>F128+F129+F130</f>
        <v>53230.6</v>
      </c>
      <c r="G127" s="111"/>
      <c r="H127" s="111"/>
      <c r="I127" s="25">
        <f>I128+I129+I130</f>
        <v>53648.2</v>
      </c>
      <c r="J127" s="13">
        <f t="shared" si="2"/>
        <v>53230.6</v>
      </c>
      <c r="K127" s="13">
        <f t="shared" si="3"/>
        <v>-53648.2</v>
      </c>
    </row>
    <row r="128" spans="1:11" ht="60">
      <c r="A128" s="22" t="s">
        <v>52</v>
      </c>
      <c r="B128" s="105" t="s">
        <v>544</v>
      </c>
      <c r="C128" s="24">
        <v>100</v>
      </c>
      <c r="D128" s="105" t="s">
        <v>32</v>
      </c>
      <c r="E128" s="105" t="s">
        <v>45</v>
      </c>
      <c r="F128" s="25">
        <v>44568.5</v>
      </c>
      <c r="G128" s="111">
        <f>SUM('[1]Ведомственная'!G365)</f>
        <v>44568.5</v>
      </c>
      <c r="H128" s="111">
        <f>SUM('[1]Ведомственная'!H365)</f>
        <v>44568.5</v>
      </c>
      <c r="I128" s="25">
        <v>44568.5</v>
      </c>
      <c r="J128" s="13">
        <f t="shared" si="2"/>
        <v>0</v>
      </c>
      <c r="K128" s="13">
        <f t="shared" si="3"/>
        <v>0</v>
      </c>
    </row>
    <row r="129" spans="1:11" ht="30">
      <c r="A129" s="22" t="s">
        <v>53</v>
      </c>
      <c r="B129" s="105" t="s">
        <v>544</v>
      </c>
      <c r="C129" s="24">
        <v>200</v>
      </c>
      <c r="D129" s="105" t="s">
        <v>32</v>
      </c>
      <c r="E129" s="105" t="s">
        <v>45</v>
      </c>
      <c r="F129" s="25">
        <v>8608.1</v>
      </c>
      <c r="G129" s="111">
        <f>SUM('[1]Ведомственная'!G366)</f>
        <v>8608.1</v>
      </c>
      <c r="H129" s="111">
        <f>SUM('[1]Ведомственная'!H366)</f>
        <v>9025.7</v>
      </c>
      <c r="I129" s="25">
        <v>9025.7</v>
      </c>
      <c r="J129" s="13">
        <f t="shared" si="2"/>
        <v>0</v>
      </c>
      <c r="K129" s="13">
        <f t="shared" si="3"/>
        <v>0</v>
      </c>
    </row>
    <row r="130" spans="1:11" ht="15">
      <c r="A130" s="22" t="s">
        <v>23</v>
      </c>
      <c r="B130" s="105" t="s">
        <v>544</v>
      </c>
      <c r="C130" s="24">
        <v>800</v>
      </c>
      <c r="D130" s="105" t="s">
        <v>32</v>
      </c>
      <c r="E130" s="105" t="s">
        <v>45</v>
      </c>
      <c r="F130" s="25">
        <v>54</v>
      </c>
      <c r="G130" s="111">
        <f>SUM('[1]Ведомственная'!G367)</f>
        <v>54</v>
      </c>
      <c r="H130" s="111">
        <f>SUM('[1]Ведомственная'!H367)</f>
        <v>54</v>
      </c>
      <c r="I130" s="25">
        <v>54</v>
      </c>
      <c r="J130" s="13">
        <f t="shared" si="2"/>
        <v>0</v>
      </c>
      <c r="K130" s="13">
        <f t="shared" si="3"/>
        <v>0</v>
      </c>
    </row>
    <row r="131" spans="1:11" ht="60">
      <c r="A131" s="22" t="s">
        <v>535</v>
      </c>
      <c r="B131" s="105" t="s">
        <v>536</v>
      </c>
      <c r="C131" s="105"/>
      <c r="D131" s="105"/>
      <c r="E131" s="105"/>
      <c r="F131" s="25">
        <f>SUM(F132)</f>
        <v>4842.3</v>
      </c>
      <c r="G131" s="111"/>
      <c r="H131" s="111"/>
      <c r="I131" s="25">
        <f>SUM(I132)</f>
        <v>4842.3</v>
      </c>
      <c r="J131" s="13">
        <f t="shared" si="2"/>
        <v>4842.3</v>
      </c>
      <c r="K131" s="13">
        <f t="shared" si="3"/>
        <v>-4842.3</v>
      </c>
    </row>
    <row r="132" spans="1:11" ht="90">
      <c r="A132" s="23" t="s">
        <v>233</v>
      </c>
      <c r="B132" s="105" t="s">
        <v>537</v>
      </c>
      <c r="C132" s="105"/>
      <c r="D132" s="105"/>
      <c r="E132" s="105"/>
      <c r="F132" s="25">
        <f>SUM(F133)</f>
        <v>4842.3</v>
      </c>
      <c r="G132" s="111"/>
      <c r="H132" s="111"/>
      <c r="I132" s="25">
        <f>SUM(I133)</f>
        <v>4842.3</v>
      </c>
      <c r="J132" s="13">
        <f t="shared" si="2"/>
        <v>4842.3</v>
      </c>
      <c r="K132" s="13">
        <f t="shared" si="3"/>
        <v>-4842.3</v>
      </c>
    </row>
    <row r="133" spans="1:11" ht="30">
      <c r="A133" s="22" t="s">
        <v>272</v>
      </c>
      <c r="B133" s="105" t="s">
        <v>538</v>
      </c>
      <c r="C133" s="105"/>
      <c r="D133" s="105"/>
      <c r="E133" s="105"/>
      <c r="F133" s="25">
        <f>SUM(F134:F136)</f>
        <v>4842.3</v>
      </c>
      <c r="G133" s="111"/>
      <c r="H133" s="111"/>
      <c r="I133" s="25">
        <f>SUM(I134:I136)</f>
        <v>4842.3</v>
      </c>
      <c r="J133" s="13">
        <f t="shared" si="2"/>
        <v>4842.3</v>
      </c>
      <c r="K133" s="13">
        <f t="shared" si="3"/>
        <v>-4842.3</v>
      </c>
    </row>
    <row r="134" spans="1:11" ht="60">
      <c r="A134" s="22" t="s">
        <v>52</v>
      </c>
      <c r="B134" s="105" t="s">
        <v>538</v>
      </c>
      <c r="C134" s="105" t="s">
        <v>97</v>
      </c>
      <c r="D134" s="105" t="s">
        <v>55</v>
      </c>
      <c r="E134" s="105" t="s">
        <v>14</v>
      </c>
      <c r="F134" s="25">
        <v>3824.3</v>
      </c>
      <c r="G134" s="111">
        <f>SUM('[1]Ведомственная'!G135)</f>
        <v>3824.3</v>
      </c>
      <c r="H134" s="111">
        <f>SUM('[1]Ведомственная'!H135)</f>
        <v>3824.3</v>
      </c>
      <c r="I134" s="25">
        <v>3824.3</v>
      </c>
      <c r="J134" s="13">
        <f t="shared" si="2"/>
        <v>0</v>
      </c>
      <c r="K134" s="13">
        <f t="shared" si="3"/>
        <v>0</v>
      </c>
    </row>
    <row r="135" spans="1:11" ht="30">
      <c r="A135" s="22" t="s">
        <v>53</v>
      </c>
      <c r="B135" s="105" t="s">
        <v>538</v>
      </c>
      <c r="C135" s="105" t="s">
        <v>99</v>
      </c>
      <c r="D135" s="105" t="s">
        <v>55</v>
      </c>
      <c r="E135" s="105" t="s">
        <v>14</v>
      </c>
      <c r="F135" s="25">
        <v>920</v>
      </c>
      <c r="G135" s="111">
        <f>SUM('[1]Ведомственная'!G136)</f>
        <v>920</v>
      </c>
      <c r="H135" s="111">
        <f>SUM('[1]Ведомственная'!H136)</f>
        <v>920</v>
      </c>
      <c r="I135" s="25">
        <v>920</v>
      </c>
      <c r="J135" s="13">
        <f t="shared" si="2"/>
        <v>0</v>
      </c>
      <c r="K135" s="13">
        <f t="shared" si="3"/>
        <v>0</v>
      </c>
    </row>
    <row r="136" spans="1:11" ht="15">
      <c r="A136" s="22" t="s">
        <v>23</v>
      </c>
      <c r="B136" s="105" t="s">
        <v>538</v>
      </c>
      <c r="C136" s="105" t="s">
        <v>104</v>
      </c>
      <c r="D136" s="105" t="s">
        <v>55</v>
      </c>
      <c r="E136" s="105" t="s">
        <v>14</v>
      </c>
      <c r="F136" s="25">
        <v>98</v>
      </c>
      <c r="G136" s="111">
        <f>SUM('[1]Ведомственная'!G137)</f>
        <v>98</v>
      </c>
      <c r="H136" s="111">
        <f>SUM('[1]Ведомственная'!H137)</f>
        <v>98</v>
      </c>
      <c r="I136" s="25">
        <v>98</v>
      </c>
      <c r="J136" s="13">
        <f t="shared" si="2"/>
        <v>0</v>
      </c>
      <c r="K136" s="13">
        <f t="shared" si="3"/>
        <v>0</v>
      </c>
    </row>
    <row r="137" spans="1:11" ht="30">
      <c r="A137" s="22" t="s">
        <v>307</v>
      </c>
      <c r="B137" s="24" t="s">
        <v>273</v>
      </c>
      <c r="C137" s="24"/>
      <c r="D137" s="105"/>
      <c r="E137" s="105"/>
      <c r="F137" s="25">
        <f>SUM(F138+F142)</f>
        <v>1500</v>
      </c>
      <c r="G137" s="111"/>
      <c r="H137" s="111"/>
      <c r="I137" s="25">
        <f>SUM(I138+I142)</f>
        <v>1500</v>
      </c>
      <c r="J137" s="13">
        <f t="shared" si="2"/>
        <v>1500</v>
      </c>
      <c r="K137" s="13">
        <f t="shared" si="3"/>
        <v>-1500</v>
      </c>
    </row>
    <row r="138" spans="1:11" ht="30">
      <c r="A138" s="22" t="s">
        <v>304</v>
      </c>
      <c r="B138" s="105" t="s">
        <v>274</v>
      </c>
      <c r="C138" s="24"/>
      <c r="D138" s="105"/>
      <c r="E138" s="105"/>
      <c r="F138" s="25">
        <f>SUM(F139)</f>
        <v>500</v>
      </c>
      <c r="G138" s="111"/>
      <c r="H138" s="111"/>
      <c r="I138" s="25">
        <f>SUM(I139)</f>
        <v>500</v>
      </c>
      <c r="J138" s="13">
        <f t="shared" si="2"/>
        <v>500</v>
      </c>
      <c r="K138" s="13">
        <f t="shared" si="3"/>
        <v>-500</v>
      </c>
    </row>
    <row r="139" spans="1:11" ht="45">
      <c r="A139" s="56" t="s">
        <v>19</v>
      </c>
      <c r="B139" s="105" t="s">
        <v>332</v>
      </c>
      <c r="C139" s="24"/>
      <c r="D139" s="105"/>
      <c r="E139" s="105"/>
      <c r="F139" s="25">
        <f>SUM(F140)</f>
        <v>500</v>
      </c>
      <c r="G139" s="111"/>
      <c r="H139" s="111"/>
      <c r="I139" s="25">
        <f>SUM(I140)</f>
        <v>500</v>
      </c>
      <c r="J139" s="13">
        <f t="shared" si="2"/>
        <v>500</v>
      </c>
      <c r="K139" s="13">
        <f t="shared" si="3"/>
        <v>-500</v>
      </c>
    </row>
    <row r="140" spans="1:11" ht="30">
      <c r="A140" s="22" t="s">
        <v>275</v>
      </c>
      <c r="B140" s="105" t="s">
        <v>333</v>
      </c>
      <c r="C140" s="105"/>
      <c r="D140" s="105"/>
      <c r="E140" s="105"/>
      <c r="F140" s="25">
        <f>SUM(F141)</f>
        <v>500</v>
      </c>
      <c r="G140" s="111"/>
      <c r="H140" s="111"/>
      <c r="I140" s="25">
        <f>SUM(I141)</f>
        <v>500</v>
      </c>
      <c r="J140" s="13">
        <f t="shared" si="2"/>
        <v>500</v>
      </c>
      <c r="K140" s="13">
        <f t="shared" si="3"/>
        <v>-500</v>
      </c>
    </row>
    <row r="141" spans="1:11" ht="15">
      <c r="A141" s="22" t="s">
        <v>23</v>
      </c>
      <c r="B141" s="105" t="s">
        <v>333</v>
      </c>
      <c r="C141" s="105" t="s">
        <v>104</v>
      </c>
      <c r="D141" s="105" t="s">
        <v>14</v>
      </c>
      <c r="E141" s="105" t="s">
        <v>25</v>
      </c>
      <c r="F141" s="25">
        <v>500</v>
      </c>
      <c r="G141" s="111">
        <f>SUM('[1]Ведомственная'!G185)</f>
        <v>500</v>
      </c>
      <c r="H141" s="111">
        <f>SUM('[1]Ведомственная'!H185)</f>
        <v>500</v>
      </c>
      <c r="I141" s="25">
        <v>500</v>
      </c>
      <c r="J141" s="13">
        <f t="shared" si="2"/>
        <v>0</v>
      </c>
      <c r="K141" s="13">
        <f t="shared" si="3"/>
        <v>0</v>
      </c>
    </row>
    <row r="142" spans="1:11" ht="30">
      <c r="A142" s="22" t="s">
        <v>276</v>
      </c>
      <c r="B142" s="105" t="s">
        <v>277</v>
      </c>
      <c r="C142" s="24"/>
      <c r="D142" s="105"/>
      <c r="E142" s="105"/>
      <c r="F142" s="25">
        <f>SUM(F143)</f>
        <v>1000</v>
      </c>
      <c r="G142" s="111"/>
      <c r="H142" s="111"/>
      <c r="I142" s="25">
        <f>SUM(I143)</f>
        <v>1000</v>
      </c>
      <c r="J142" s="13">
        <f t="shared" si="2"/>
        <v>1000</v>
      </c>
      <c r="K142" s="13">
        <f t="shared" si="3"/>
        <v>-1000</v>
      </c>
    </row>
    <row r="143" spans="1:11" ht="30">
      <c r="A143" s="56" t="s">
        <v>70</v>
      </c>
      <c r="B143" s="105" t="s">
        <v>641</v>
      </c>
      <c r="C143" s="24"/>
      <c r="D143" s="105"/>
      <c r="E143" s="105"/>
      <c r="F143" s="25">
        <f>SUM(F144)</f>
        <v>1000</v>
      </c>
      <c r="G143" s="111"/>
      <c r="H143" s="111"/>
      <c r="I143" s="25">
        <f>SUM(I144)</f>
        <v>1000</v>
      </c>
      <c r="J143" s="13">
        <f t="shared" si="2"/>
        <v>1000</v>
      </c>
      <c r="K143" s="13">
        <f t="shared" si="3"/>
        <v>-1000</v>
      </c>
    </row>
    <row r="144" spans="1:11" ht="45">
      <c r="A144" s="22" t="s">
        <v>278</v>
      </c>
      <c r="B144" s="105" t="s">
        <v>331</v>
      </c>
      <c r="C144" s="105"/>
      <c r="D144" s="105"/>
      <c r="E144" s="105"/>
      <c r="F144" s="25">
        <f>SUM(F145)</f>
        <v>1000</v>
      </c>
      <c r="G144" s="111"/>
      <c r="H144" s="111"/>
      <c r="I144" s="25">
        <f>SUM(I145)</f>
        <v>1000</v>
      </c>
      <c r="J144" s="13">
        <f aca="true" t="shared" si="4" ref="J144:J207">SUM(F144-G144)</f>
        <v>1000</v>
      </c>
      <c r="K144" s="13">
        <f aca="true" t="shared" si="5" ref="K144:K207">SUM(H144-I144)</f>
        <v>-1000</v>
      </c>
    </row>
    <row r="145" spans="1:11" ht="30">
      <c r="A145" s="22" t="s">
        <v>270</v>
      </c>
      <c r="B145" s="105" t="s">
        <v>331</v>
      </c>
      <c r="C145" s="105" t="s">
        <v>133</v>
      </c>
      <c r="D145" s="105" t="s">
        <v>14</v>
      </c>
      <c r="E145" s="105" t="s">
        <v>25</v>
      </c>
      <c r="F145" s="25">
        <v>1000</v>
      </c>
      <c r="G145" s="111">
        <f>SUM('[1]Ведомственная'!G189)</f>
        <v>1000</v>
      </c>
      <c r="H145" s="111">
        <f>SUM('[1]Ведомственная'!H189)</f>
        <v>1000</v>
      </c>
      <c r="I145" s="25">
        <v>1000</v>
      </c>
      <c r="J145" s="13">
        <f t="shared" si="4"/>
        <v>0</v>
      </c>
      <c r="K145" s="13">
        <f t="shared" si="5"/>
        <v>0</v>
      </c>
    </row>
    <row r="146" spans="1:11" ht="30">
      <c r="A146" s="22" t="s">
        <v>506</v>
      </c>
      <c r="B146" s="105" t="s">
        <v>245</v>
      </c>
      <c r="C146" s="24"/>
      <c r="D146" s="105"/>
      <c r="E146" s="105"/>
      <c r="F146" s="25">
        <f>SUM(F147)</f>
        <v>357.70000000000005</v>
      </c>
      <c r="G146" s="111"/>
      <c r="H146" s="111"/>
      <c r="I146" s="25">
        <f>SUM(I147)</f>
        <v>357.70000000000005</v>
      </c>
      <c r="J146" s="13">
        <f t="shared" si="4"/>
        <v>357.70000000000005</v>
      </c>
      <c r="K146" s="13">
        <f t="shared" si="5"/>
        <v>-357.70000000000005</v>
      </c>
    </row>
    <row r="147" spans="1:11" ht="90">
      <c r="A147" s="23" t="s">
        <v>233</v>
      </c>
      <c r="B147" s="24" t="s">
        <v>515</v>
      </c>
      <c r="C147" s="24"/>
      <c r="D147" s="105"/>
      <c r="E147" s="105"/>
      <c r="F147" s="25">
        <f>SUM(F148)</f>
        <v>357.70000000000005</v>
      </c>
      <c r="G147" s="111"/>
      <c r="H147" s="111"/>
      <c r="I147" s="25">
        <f>SUM(I148)</f>
        <v>357.70000000000005</v>
      </c>
      <c r="J147" s="13">
        <f t="shared" si="4"/>
        <v>357.70000000000005</v>
      </c>
      <c r="K147" s="13">
        <f t="shared" si="5"/>
        <v>-357.70000000000005</v>
      </c>
    </row>
    <row r="148" spans="1:11" ht="30">
      <c r="A148" s="22" t="s">
        <v>242</v>
      </c>
      <c r="B148" s="24" t="s">
        <v>516</v>
      </c>
      <c r="C148" s="24"/>
      <c r="D148" s="105"/>
      <c r="E148" s="105"/>
      <c r="F148" s="25">
        <f>SUM(F149:F150)</f>
        <v>357.70000000000005</v>
      </c>
      <c r="G148" s="111"/>
      <c r="H148" s="111"/>
      <c r="I148" s="25">
        <f>SUM(I149:I150)</f>
        <v>357.70000000000005</v>
      </c>
      <c r="J148" s="13">
        <f t="shared" si="4"/>
        <v>357.70000000000005</v>
      </c>
      <c r="K148" s="13">
        <f t="shared" si="5"/>
        <v>-357.70000000000005</v>
      </c>
    </row>
    <row r="149" spans="1:11" ht="60">
      <c r="A149" s="31" t="s">
        <v>52</v>
      </c>
      <c r="B149" s="24" t="s">
        <v>516</v>
      </c>
      <c r="C149" s="24">
        <v>100</v>
      </c>
      <c r="D149" s="105" t="s">
        <v>35</v>
      </c>
      <c r="E149" s="105" t="s">
        <v>14</v>
      </c>
      <c r="F149" s="25">
        <v>288.8</v>
      </c>
      <c r="G149" s="111">
        <f>SUM('[1]Ведомственная'!G69)</f>
        <v>288.8</v>
      </c>
      <c r="H149" s="111">
        <f>SUM('[1]Ведомственная'!H69)</f>
        <v>288.8</v>
      </c>
      <c r="I149" s="25">
        <v>288.8</v>
      </c>
      <c r="J149" s="13">
        <f t="shared" si="4"/>
        <v>0</v>
      </c>
      <c r="K149" s="13">
        <f t="shared" si="5"/>
        <v>0</v>
      </c>
    </row>
    <row r="150" spans="1:11" ht="30">
      <c r="A150" s="16" t="s">
        <v>53</v>
      </c>
      <c r="B150" s="24" t="s">
        <v>516</v>
      </c>
      <c r="C150" s="105" t="s">
        <v>99</v>
      </c>
      <c r="D150" s="105" t="s">
        <v>35</v>
      </c>
      <c r="E150" s="105" t="s">
        <v>14</v>
      </c>
      <c r="F150" s="25">
        <v>68.9</v>
      </c>
      <c r="G150" s="111">
        <f>SUM('[1]Ведомственная'!G70)</f>
        <v>68.9</v>
      </c>
      <c r="H150" s="111">
        <f>SUM('[1]Ведомственная'!H70)</f>
        <v>68.9</v>
      </c>
      <c r="I150" s="25">
        <v>68.9</v>
      </c>
      <c r="J150" s="13">
        <f t="shared" si="4"/>
        <v>0</v>
      </c>
      <c r="K150" s="13">
        <f t="shared" si="5"/>
        <v>0</v>
      </c>
    </row>
    <row r="151" spans="1:11" ht="30">
      <c r="A151" s="22" t="s">
        <v>636</v>
      </c>
      <c r="B151" s="105" t="s">
        <v>247</v>
      </c>
      <c r="C151" s="24"/>
      <c r="D151" s="105"/>
      <c r="E151" s="105"/>
      <c r="F151" s="25">
        <f>SUM(F152:F153)</f>
        <v>100</v>
      </c>
      <c r="G151" s="111"/>
      <c r="H151" s="111"/>
      <c r="I151" s="25">
        <f>SUM(I152:I153)</f>
        <v>100</v>
      </c>
      <c r="J151" s="13">
        <f t="shared" si="4"/>
        <v>100</v>
      </c>
      <c r="K151" s="13">
        <f t="shared" si="5"/>
        <v>-100</v>
      </c>
    </row>
    <row r="152" spans="1:11" ht="30">
      <c r="A152" s="16" t="s">
        <v>53</v>
      </c>
      <c r="B152" s="24" t="s">
        <v>247</v>
      </c>
      <c r="C152" s="24">
        <v>200</v>
      </c>
      <c r="D152" s="105" t="s">
        <v>35</v>
      </c>
      <c r="E152" s="105" t="s">
        <v>102</v>
      </c>
      <c r="F152" s="25">
        <v>100</v>
      </c>
      <c r="G152" s="111">
        <f>SUM('[1]Ведомственная'!G94)</f>
        <v>100</v>
      </c>
      <c r="H152" s="111">
        <f>SUM('[1]Ведомственная'!H94)</f>
        <v>100</v>
      </c>
      <c r="I152" s="25">
        <v>100</v>
      </c>
      <c r="J152" s="13">
        <f t="shared" si="4"/>
        <v>0</v>
      </c>
      <c r="K152" s="13">
        <f t="shared" si="5"/>
        <v>0</v>
      </c>
    </row>
    <row r="153" spans="1:11" ht="15" hidden="1">
      <c r="A153" s="22" t="s">
        <v>23</v>
      </c>
      <c r="B153" s="24" t="s">
        <v>247</v>
      </c>
      <c r="C153" s="24">
        <v>800</v>
      </c>
      <c r="D153" s="105"/>
      <c r="E153" s="105"/>
      <c r="F153" s="25"/>
      <c r="G153" s="111">
        <f>SUM('[1]Ведомственная'!G95)</f>
        <v>0</v>
      </c>
      <c r="H153" s="111">
        <f>SUM('[1]Ведомственная'!H95)</f>
        <v>0</v>
      </c>
      <c r="I153" s="25"/>
      <c r="J153" s="13">
        <f t="shared" si="4"/>
        <v>0</v>
      </c>
      <c r="K153" s="13">
        <f t="shared" si="5"/>
        <v>0</v>
      </c>
    </row>
    <row r="154" spans="1:11" ht="30">
      <c r="A154" s="23" t="s">
        <v>227</v>
      </c>
      <c r="B154" s="24" t="s">
        <v>228</v>
      </c>
      <c r="C154" s="24"/>
      <c r="D154" s="105"/>
      <c r="E154" s="105"/>
      <c r="F154" s="25">
        <f>SUM(F155)</f>
        <v>129073</v>
      </c>
      <c r="G154" s="111"/>
      <c r="H154" s="111"/>
      <c r="I154" s="25">
        <f>SUM(I155)</f>
        <v>129073</v>
      </c>
      <c r="J154" s="13">
        <f t="shared" si="4"/>
        <v>129073</v>
      </c>
      <c r="K154" s="13">
        <f t="shared" si="5"/>
        <v>-129073</v>
      </c>
    </row>
    <row r="155" spans="1:11" ht="45">
      <c r="A155" s="22" t="s">
        <v>81</v>
      </c>
      <c r="B155" s="105" t="s">
        <v>229</v>
      </c>
      <c r="C155" s="105"/>
      <c r="D155" s="105"/>
      <c r="E155" s="105"/>
      <c r="F155" s="25">
        <f>SUM(F156)+F158+F162+F165+F167</f>
        <v>129073</v>
      </c>
      <c r="G155" s="111"/>
      <c r="H155" s="111"/>
      <c r="I155" s="25">
        <f>SUM(I156)+I158+I162+I165+I167</f>
        <v>129073</v>
      </c>
      <c r="J155" s="13">
        <f t="shared" si="4"/>
        <v>129073</v>
      </c>
      <c r="K155" s="13">
        <f t="shared" si="5"/>
        <v>-129073</v>
      </c>
    </row>
    <row r="156" spans="1:11" ht="15">
      <c r="A156" s="22" t="s">
        <v>230</v>
      </c>
      <c r="B156" s="105" t="s">
        <v>231</v>
      </c>
      <c r="C156" s="105"/>
      <c r="D156" s="105"/>
      <c r="E156" s="105"/>
      <c r="F156" s="25">
        <f>SUM(F157)</f>
        <v>1618.2</v>
      </c>
      <c r="G156" s="111"/>
      <c r="H156" s="111"/>
      <c r="I156" s="25">
        <f>SUM(I157)</f>
        <v>1618.2</v>
      </c>
      <c r="J156" s="13">
        <f t="shared" si="4"/>
        <v>1618.2</v>
      </c>
      <c r="K156" s="13">
        <f t="shared" si="5"/>
        <v>-1618.2</v>
      </c>
    </row>
    <row r="157" spans="1:11" ht="60">
      <c r="A157" s="31" t="s">
        <v>52</v>
      </c>
      <c r="B157" s="105" t="s">
        <v>231</v>
      </c>
      <c r="C157" s="105" t="s">
        <v>97</v>
      </c>
      <c r="D157" s="105" t="s">
        <v>35</v>
      </c>
      <c r="E157" s="105" t="s">
        <v>45</v>
      </c>
      <c r="F157" s="25">
        <v>1618.2</v>
      </c>
      <c r="G157" s="111">
        <f>SUM('[1]Ведомственная'!G58)</f>
        <v>1618.2</v>
      </c>
      <c r="H157" s="111">
        <f>SUM('[1]Ведомственная'!H58)</f>
        <v>1618.2</v>
      </c>
      <c r="I157" s="25">
        <v>1618.2</v>
      </c>
      <c r="J157" s="13">
        <f t="shared" si="4"/>
        <v>0</v>
      </c>
      <c r="K157" s="13">
        <f t="shared" si="5"/>
        <v>0</v>
      </c>
    </row>
    <row r="158" spans="1:11" ht="15">
      <c r="A158" s="22" t="s">
        <v>83</v>
      </c>
      <c r="B158" s="105" t="s">
        <v>238</v>
      </c>
      <c r="C158" s="105"/>
      <c r="D158" s="105"/>
      <c r="E158" s="105"/>
      <c r="F158" s="25">
        <f>SUM(F159:F161)</f>
        <v>97941</v>
      </c>
      <c r="G158" s="111"/>
      <c r="H158" s="111"/>
      <c r="I158" s="25">
        <f>SUM(I159:I161)</f>
        <v>97941</v>
      </c>
      <c r="J158" s="13">
        <f t="shared" si="4"/>
        <v>97941</v>
      </c>
      <c r="K158" s="13">
        <f t="shared" si="5"/>
        <v>-97941</v>
      </c>
    </row>
    <row r="159" spans="1:11" ht="60">
      <c r="A159" s="31" t="s">
        <v>52</v>
      </c>
      <c r="B159" s="105" t="s">
        <v>238</v>
      </c>
      <c r="C159" s="105" t="s">
        <v>97</v>
      </c>
      <c r="D159" s="105" t="s">
        <v>35</v>
      </c>
      <c r="E159" s="105" t="s">
        <v>14</v>
      </c>
      <c r="F159" s="25">
        <v>97846.9</v>
      </c>
      <c r="G159" s="111">
        <f>SUM('[1]Ведомственная'!G74)</f>
        <v>97846.9</v>
      </c>
      <c r="H159" s="111">
        <f>SUM('[1]Ведомственная'!H74)</f>
        <v>97846.9</v>
      </c>
      <c r="I159" s="25">
        <v>97846.9</v>
      </c>
      <c r="J159" s="13">
        <f t="shared" si="4"/>
        <v>0</v>
      </c>
      <c r="K159" s="13">
        <f t="shared" si="5"/>
        <v>0</v>
      </c>
    </row>
    <row r="160" spans="1:11" ht="30">
      <c r="A160" s="16" t="s">
        <v>53</v>
      </c>
      <c r="B160" s="105" t="s">
        <v>238</v>
      </c>
      <c r="C160" s="105" t="s">
        <v>99</v>
      </c>
      <c r="D160" s="105" t="s">
        <v>35</v>
      </c>
      <c r="E160" s="105" t="s">
        <v>14</v>
      </c>
      <c r="F160" s="25">
        <v>94.1</v>
      </c>
      <c r="G160" s="111">
        <f>SUM('[1]Ведомственная'!G75)</f>
        <v>94.1</v>
      </c>
      <c r="H160" s="111">
        <f>SUM('[1]Ведомственная'!H75)</f>
        <v>94.1</v>
      </c>
      <c r="I160" s="25">
        <v>94.1</v>
      </c>
      <c r="J160" s="13">
        <f t="shared" si="4"/>
        <v>0</v>
      </c>
      <c r="K160" s="13">
        <f t="shared" si="5"/>
        <v>0</v>
      </c>
    </row>
    <row r="161" spans="1:11" ht="15">
      <c r="A161" s="22" t="s">
        <v>43</v>
      </c>
      <c r="B161" s="105" t="s">
        <v>238</v>
      </c>
      <c r="C161" s="105" t="s">
        <v>107</v>
      </c>
      <c r="D161" s="105" t="s">
        <v>35</v>
      </c>
      <c r="E161" s="105" t="s">
        <v>14</v>
      </c>
      <c r="F161" s="25">
        <v>0</v>
      </c>
      <c r="G161" s="111">
        <f>SUM('[1]Ведомственная'!G76)</f>
        <v>0</v>
      </c>
      <c r="H161" s="111">
        <f>SUM('[1]Ведомственная'!H76)</f>
        <v>0</v>
      </c>
      <c r="I161" s="25">
        <v>0</v>
      </c>
      <c r="J161" s="13">
        <f t="shared" si="4"/>
        <v>0</v>
      </c>
      <c r="K161" s="13">
        <f t="shared" si="5"/>
        <v>0</v>
      </c>
    </row>
    <row r="162" spans="1:11" ht="15">
      <c r="A162" s="22" t="s">
        <v>103</v>
      </c>
      <c r="B162" s="24" t="s">
        <v>248</v>
      </c>
      <c r="C162" s="24"/>
      <c r="D162" s="105"/>
      <c r="E162" s="105"/>
      <c r="F162" s="25">
        <f>SUM(F163:F164)</f>
        <v>3792.6</v>
      </c>
      <c r="G162" s="111"/>
      <c r="H162" s="111"/>
      <c r="I162" s="25">
        <f>SUM(I163:I164)</f>
        <v>3792.6</v>
      </c>
      <c r="J162" s="13">
        <f t="shared" si="4"/>
        <v>3792.6</v>
      </c>
      <c r="K162" s="13">
        <f t="shared" si="5"/>
        <v>-3792.6</v>
      </c>
    </row>
    <row r="163" spans="1:11" ht="30">
      <c r="A163" s="16" t="s">
        <v>53</v>
      </c>
      <c r="B163" s="24" t="s">
        <v>248</v>
      </c>
      <c r="C163" s="24">
        <v>200</v>
      </c>
      <c r="D163" s="105" t="s">
        <v>35</v>
      </c>
      <c r="E163" s="105" t="s">
        <v>102</v>
      </c>
      <c r="F163" s="25">
        <v>3723</v>
      </c>
      <c r="G163" s="111">
        <f>SUM('[1]Ведомственная'!G99)</f>
        <v>3723</v>
      </c>
      <c r="H163" s="111">
        <f>SUM('[1]Ведомственная'!H99)</f>
        <v>3723</v>
      </c>
      <c r="I163" s="25">
        <v>3723</v>
      </c>
      <c r="J163" s="13">
        <f t="shared" si="4"/>
        <v>0</v>
      </c>
      <c r="K163" s="13">
        <f t="shared" si="5"/>
        <v>0</v>
      </c>
    </row>
    <row r="164" spans="1:11" ht="15">
      <c r="A164" s="22" t="s">
        <v>23</v>
      </c>
      <c r="B164" s="24" t="s">
        <v>248</v>
      </c>
      <c r="C164" s="24">
        <v>800</v>
      </c>
      <c r="D164" s="105" t="s">
        <v>35</v>
      </c>
      <c r="E164" s="105" t="s">
        <v>102</v>
      </c>
      <c r="F164" s="25">
        <v>69.6</v>
      </c>
      <c r="G164" s="111">
        <f>SUM('[1]Ведомственная'!G100)</f>
        <v>69.6</v>
      </c>
      <c r="H164" s="111">
        <f>SUM('[1]Ведомственная'!H100)</f>
        <v>69.6</v>
      </c>
      <c r="I164" s="25">
        <v>69.6</v>
      </c>
      <c r="J164" s="13">
        <f t="shared" si="4"/>
        <v>0</v>
      </c>
      <c r="K164" s="13">
        <f t="shared" si="5"/>
        <v>0</v>
      </c>
    </row>
    <row r="165" spans="1:11" ht="30">
      <c r="A165" s="22" t="s">
        <v>105</v>
      </c>
      <c r="B165" s="24" t="s">
        <v>249</v>
      </c>
      <c r="C165" s="24"/>
      <c r="D165" s="105"/>
      <c r="E165" s="105"/>
      <c r="F165" s="25">
        <f>SUM(F166)</f>
        <v>10187.5</v>
      </c>
      <c r="G165" s="111"/>
      <c r="H165" s="111"/>
      <c r="I165" s="25">
        <f>SUM(I166)</f>
        <v>10187.5</v>
      </c>
      <c r="J165" s="13">
        <f t="shared" si="4"/>
        <v>10187.5</v>
      </c>
      <c r="K165" s="13">
        <f t="shared" si="5"/>
        <v>-10187.5</v>
      </c>
    </row>
    <row r="166" spans="1:11" ht="30">
      <c r="A166" s="16" t="s">
        <v>53</v>
      </c>
      <c r="B166" s="24" t="s">
        <v>249</v>
      </c>
      <c r="C166" s="24">
        <v>200</v>
      </c>
      <c r="D166" s="105" t="s">
        <v>35</v>
      </c>
      <c r="E166" s="105" t="s">
        <v>102</v>
      </c>
      <c r="F166" s="25">
        <v>10187.5</v>
      </c>
      <c r="G166" s="111">
        <f>SUM('[1]Ведомственная'!G102)</f>
        <v>10187.5</v>
      </c>
      <c r="H166" s="111">
        <f>SUM('[1]Ведомственная'!H102)</f>
        <v>10187.5</v>
      </c>
      <c r="I166" s="25">
        <v>10187.5</v>
      </c>
      <c r="J166" s="13">
        <f t="shared" si="4"/>
        <v>0</v>
      </c>
      <c r="K166" s="13">
        <f t="shared" si="5"/>
        <v>0</v>
      </c>
    </row>
    <row r="167" spans="1:11" ht="30">
      <c r="A167" s="22" t="s">
        <v>106</v>
      </c>
      <c r="B167" s="24" t="s">
        <v>250</v>
      </c>
      <c r="C167" s="24"/>
      <c r="D167" s="105"/>
      <c r="E167" s="105"/>
      <c r="F167" s="25">
        <f>SUM(F168:F169)</f>
        <v>15533.7</v>
      </c>
      <c r="G167" s="111"/>
      <c r="H167" s="111"/>
      <c r="I167" s="25">
        <f>SUM(I168:I169)</f>
        <v>15533.7</v>
      </c>
      <c r="J167" s="13">
        <f t="shared" si="4"/>
        <v>15533.7</v>
      </c>
      <c r="K167" s="13">
        <f t="shared" si="5"/>
        <v>-15533.7</v>
      </c>
    </row>
    <row r="168" spans="1:11" ht="30">
      <c r="A168" s="16" t="s">
        <v>53</v>
      </c>
      <c r="B168" s="24" t="s">
        <v>250</v>
      </c>
      <c r="C168" s="24">
        <v>200</v>
      </c>
      <c r="D168" s="105" t="s">
        <v>35</v>
      </c>
      <c r="E168" s="105" t="s">
        <v>102</v>
      </c>
      <c r="F168" s="25">
        <v>11365.7</v>
      </c>
      <c r="G168" s="111">
        <f>SUM('[1]Ведомственная'!G104)</f>
        <v>11365.7</v>
      </c>
      <c r="H168" s="111">
        <f>SUM('[1]Ведомственная'!H104)</f>
        <v>11365.7</v>
      </c>
      <c r="I168" s="25">
        <v>11365.7</v>
      </c>
      <c r="J168" s="13">
        <f t="shared" si="4"/>
        <v>0</v>
      </c>
      <c r="K168" s="13">
        <f t="shared" si="5"/>
        <v>0</v>
      </c>
    </row>
    <row r="169" spans="1:11" ht="15">
      <c r="A169" s="22" t="s">
        <v>23</v>
      </c>
      <c r="B169" s="24" t="s">
        <v>250</v>
      </c>
      <c r="C169" s="24">
        <v>800</v>
      </c>
      <c r="D169" s="105" t="s">
        <v>35</v>
      </c>
      <c r="E169" s="105" t="s">
        <v>102</v>
      </c>
      <c r="F169" s="25">
        <v>4168</v>
      </c>
      <c r="G169" s="111">
        <f>SUM('[1]Ведомственная'!G105)</f>
        <v>4168</v>
      </c>
      <c r="H169" s="111">
        <f>SUM('[1]Ведомственная'!H105)</f>
        <v>4168</v>
      </c>
      <c r="I169" s="25">
        <v>4168</v>
      </c>
      <c r="J169" s="13">
        <f t="shared" si="4"/>
        <v>0</v>
      </c>
      <c r="K169" s="13">
        <f t="shared" si="5"/>
        <v>0</v>
      </c>
    </row>
    <row r="170" spans="1:11" ht="30">
      <c r="A170" s="27" t="s">
        <v>349</v>
      </c>
      <c r="B170" s="28" t="s">
        <v>399</v>
      </c>
      <c r="C170" s="28"/>
      <c r="D170" s="28"/>
      <c r="E170" s="28"/>
      <c r="F170" s="29">
        <f>SUM(F171,F178)</f>
        <v>73617.5</v>
      </c>
      <c r="G170" s="111"/>
      <c r="H170" s="111"/>
      <c r="I170" s="29">
        <f>SUM(I171,I178)</f>
        <v>73617.5</v>
      </c>
      <c r="J170" s="13">
        <f t="shared" si="4"/>
        <v>73617.5</v>
      </c>
      <c r="K170" s="13">
        <f t="shared" si="5"/>
        <v>-73617.5</v>
      </c>
    </row>
    <row r="171" spans="1:11" ht="15">
      <c r="A171" s="20" t="s">
        <v>36</v>
      </c>
      <c r="B171" s="28" t="s">
        <v>400</v>
      </c>
      <c r="C171" s="28"/>
      <c r="D171" s="28"/>
      <c r="E171" s="28"/>
      <c r="F171" s="29">
        <f>SUM(F172,F174,F176)</f>
        <v>66502.5</v>
      </c>
      <c r="G171" s="111"/>
      <c r="H171" s="111"/>
      <c r="I171" s="29">
        <f>SUM(I172,I174,I176)</f>
        <v>66502.5</v>
      </c>
      <c r="J171" s="13">
        <f t="shared" si="4"/>
        <v>66502.5</v>
      </c>
      <c r="K171" s="13">
        <f t="shared" si="5"/>
        <v>-66502.5</v>
      </c>
    </row>
    <row r="172" spans="1:11" ht="15">
      <c r="A172" s="20" t="s">
        <v>350</v>
      </c>
      <c r="B172" s="28" t="s">
        <v>401</v>
      </c>
      <c r="C172" s="28"/>
      <c r="D172" s="28"/>
      <c r="E172" s="28"/>
      <c r="F172" s="29">
        <f>SUM(F173)</f>
        <v>48510</v>
      </c>
      <c r="G172" s="111"/>
      <c r="H172" s="111"/>
      <c r="I172" s="29">
        <f>SUM(I173)</f>
        <v>48510</v>
      </c>
      <c r="J172" s="13">
        <f t="shared" si="4"/>
        <v>48510</v>
      </c>
      <c r="K172" s="13">
        <f t="shared" si="5"/>
        <v>-48510</v>
      </c>
    </row>
    <row r="173" spans="1:11" ht="30">
      <c r="A173" s="20" t="s">
        <v>53</v>
      </c>
      <c r="B173" s="28" t="s">
        <v>401</v>
      </c>
      <c r="C173" s="28" t="s">
        <v>99</v>
      </c>
      <c r="D173" s="28" t="s">
        <v>189</v>
      </c>
      <c r="E173" s="28" t="s">
        <v>55</v>
      </c>
      <c r="F173" s="29">
        <v>48510</v>
      </c>
      <c r="G173" s="111">
        <f>SUM('[1]Ведомственная'!G224)</f>
        <v>48510</v>
      </c>
      <c r="H173" s="111">
        <f>SUM('[1]Ведомственная'!H224)</f>
        <v>48510</v>
      </c>
      <c r="I173" s="29">
        <v>48510</v>
      </c>
      <c r="J173" s="13">
        <f t="shared" si="4"/>
        <v>0</v>
      </c>
      <c r="K173" s="13">
        <f t="shared" si="5"/>
        <v>0</v>
      </c>
    </row>
    <row r="174" spans="1:11" ht="15" hidden="1">
      <c r="A174" s="20" t="s">
        <v>351</v>
      </c>
      <c r="B174" s="28" t="s">
        <v>402</v>
      </c>
      <c r="C174" s="28"/>
      <c r="D174" s="28"/>
      <c r="E174" s="28"/>
      <c r="F174" s="29">
        <f>SUM(F175)</f>
        <v>0</v>
      </c>
      <c r="G174" s="111"/>
      <c r="H174" s="111"/>
      <c r="I174" s="29">
        <f>SUM(I175)</f>
        <v>0</v>
      </c>
      <c r="J174" s="13">
        <f t="shared" si="4"/>
        <v>0</v>
      </c>
      <c r="K174" s="13">
        <f t="shared" si="5"/>
        <v>0</v>
      </c>
    </row>
    <row r="175" spans="1:11" ht="30" hidden="1">
      <c r="A175" s="20" t="s">
        <v>53</v>
      </c>
      <c r="B175" s="28" t="s">
        <v>402</v>
      </c>
      <c r="C175" s="28" t="s">
        <v>99</v>
      </c>
      <c r="D175" s="28"/>
      <c r="E175" s="28"/>
      <c r="F175" s="29"/>
      <c r="G175" s="111">
        <f>SUM('[1]Ведомственная'!G226)</f>
        <v>0</v>
      </c>
      <c r="H175" s="111">
        <f>SUM('[1]Ведомственная'!H226)</f>
        <v>0</v>
      </c>
      <c r="I175" s="29"/>
      <c r="J175" s="13">
        <f t="shared" si="4"/>
        <v>0</v>
      </c>
      <c r="K175" s="13">
        <f t="shared" si="5"/>
        <v>0</v>
      </c>
    </row>
    <row r="176" spans="1:11" ht="15">
      <c r="A176" s="20" t="s">
        <v>352</v>
      </c>
      <c r="B176" s="28" t="s">
        <v>403</v>
      </c>
      <c r="C176" s="28"/>
      <c r="D176" s="28"/>
      <c r="E176" s="28"/>
      <c r="F176" s="29">
        <f>SUM(F177)</f>
        <v>17992.5</v>
      </c>
      <c r="G176" s="111"/>
      <c r="H176" s="111"/>
      <c r="I176" s="29">
        <f>SUM(I177)</f>
        <v>17992.5</v>
      </c>
      <c r="J176" s="13">
        <f t="shared" si="4"/>
        <v>17992.5</v>
      </c>
      <c r="K176" s="13">
        <f t="shared" si="5"/>
        <v>-17992.5</v>
      </c>
    </row>
    <row r="177" spans="1:11" ht="30">
      <c r="A177" s="20" t="s">
        <v>53</v>
      </c>
      <c r="B177" s="28" t="s">
        <v>403</v>
      </c>
      <c r="C177" s="28" t="s">
        <v>99</v>
      </c>
      <c r="D177" s="28" t="s">
        <v>189</v>
      </c>
      <c r="E177" s="28" t="s">
        <v>55</v>
      </c>
      <c r="F177" s="29">
        <v>17992.5</v>
      </c>
      <c r="G177" s="111">
        <f>SUM('[1]Ведомственная'!G228)</f>
        <v>17992.5</v>
      </c>
      <c r="H177" s="111">
        <f>SUM('[1]Ведомственная'!H228)</f>
        <v>17992.5</v>
      </c>
      <c r="I177" s="29">
        <v>17992.5</v>
      </c>
      <c r="J177" s="13">
        <f t="shared" si="4"/>
        <v>0</v>
      </c>
      <c r="K177" s="13">
        <f t="shared" si="5"/>
        <v>0</v>
      </c>
    </row>
    <row r="178" spans="1:11" ht="45">
      <c r="A178" s="20" t="s">
        <v>27</v>
      </c>
      <c r="B178" s="28" t="s">
        <v>404</v>
      </c>
      <c r="C178" s="28"/>
      <c r="D178" s="28"/>
      <c r="E178" s="28"/>
      <c r="F178" s="29">
        <f>SUM(F179)</f>
        <v>7115</v>
      </c>
      <c r="G178" s="111"/>
      <c r="H178" s="111"/>
      <c r="I178" s="29">
        <f>SUM(I179)</f>
        <v>7115</v>
      </c>
      <c r="J178" s="13">
        <f t="shared" si="4"/>
        <v>7115</v>
      </c>
      <c r="K178" s="13">
        <f t="shared" si="5"/>
        <v>-7115</v>
      </c>
    </row>
    <row r="179" spans="1:11" ht="15">
      <c r="A179" s="20" t="s">
        <v>352</v>
      </c>
      <c r="B179" s="28" t="s">
        <v>405</v>
      </c>
      <c r="C179" s="28"/>
      <c r="D179" s="28"/>
      <c r="E179" s="28"/>
      <c r="F179" s="29">
        <f>SUM(F180)</f>
        <v>7115</v>
      </c>
      <c r="G179" s="111"/>
      <c r="H179" s="111"/>
      <c r="I179" s="29">
        <f>SUM(I180)</f>
        <v>7115</v>
      </c>
      <c r="J179" s="13">
        <f t="shared" si="4"/>
        <v>7115</v>
      </c>
      <c r="K179" s="13">
        <f t="shared" si="5"/>
        <v>-7115</v>
      </c>
    </row>
    <row r="180" spans="1:11" ht="30">
      <c r="A180" s="20" t="s">
        <v>270</v>
      </c>
      <c r="B180" s="28" t="s">
        <v>405</v>
      </c>
      <c r="C180" s="28" t="s">
        <v>133</v>
      </c>
      <c r="D180" s="28" t="s">
        <v>189</v>
      </c>
      <c r="E180" s="28" t="s">
        <v>55</v>
      </c>
      <c r="F180" s="29">
        <v>7115</v>
      </c>
      <c r="G180" s="111">
        <f>SUM('[1]Ведомственная'!G231)</f>
        <v>7115</v>
      </c>
      <c r="H180" s="111">
        <f>SUM('[1]Ведомственная'!H231)</f>
        <v>7115</v>
      </c>
      <c r="I180" s="29">
        <v>7115</v>
      </c>
      <c r="J180" s="13">
        <f t="shared" si="4"/>
        <v>0</v>
      </c>
      <c r="K180" s="13">
        <f t="shared" si="5"/>
        <v>0</v>
      </c>
    </row>
    <row r="181" spans="1:11" ht="45">
      <c r="A181" s="20" t="s">
        <v>342</v>
      </c>
      <c r="B181" s="28" t="s">
        <v>389</v>
      </c>
      <c r="C181" s="28"/>
      <c r="D181" s="28"/>
      <c r="E181" s="28"/>
      <c r="F181" s="29">
        <f>SUM(F182)</f>
        <v>2681.2</v>
      </c>
      <c r="G181" s="111"/>
      <c r="H181" s="111"/>
      <c r="I181" s="29">
        <f>SUM(I182)</f>
        <v>2681.2</v>
      </c>
      <c r="J181" s="13">
        <f t="shared" si="4"/>
        <v>2681.2</v>
      </c>
      <c r="K181" s="13">
        <f t="shared" si="5"/>
        <v>-2681.2</v>
      </c>
    </row>
    <row r="182" spans="1:11" ht="15">
      <c r="A182" s="20" t="s">
        <v>36</v>
      </c>
      <c r="B182" s="28" t="s">
        <v>390</v>
      </c>
      <c r="C182" s="28"/>
      <c r="D182" s="28"/>
      <c r="E182" s="28"/>
      <c r="F182" s="29">
        <f>SUM(F183)</f>
        <v>2681.2</v>
      </c>
      <c r="G182" s="111"/>
      <c r="H182" s="111"/>
      <c r="I182" s="29">
        <f>SUM(I183)</f>
        <v>2681.2</v>
      </c>
      <c r="J182" s="13">
        <f t="shared" si="4"/>
        <v>2681.2</v>
      </c>
      <c r="K182" s="13">
        <f t="shared" si="5"/>
        <v>-2681.2</v>
      </c>
    </row>
    <row r="183" spans="1:11" ht="15">
      <c r="A183" s="20" t="s">
        <v>343</v>
      </c>
      <c r="B183" s="28" t="s">
        <v>391</v>
      </c>
      <c r="C183" s="28"/>
      <c r="D183" s="28"/>
      <c r="E183" s="28"/>
      <c r="F183" s="29">
        <f>SUM(F184)</f>
        <v>2681.2</v>
      </c>
      <c r="G183" s="111"/>
      <c r="H183" s="111"/>
      <c r="I183" s="29">
        <f>SUM(I184)</f>
        <v>2681.2</v>
      </c>
      <c r="J183" s="13">
        <f t="shared" si="4"/>
        <v>2681.2</v>
      </c>
      <c r="K183" s="13">
        <f t="shared" si="5"/>
        <v>-2681.2</v>
      </c>
    </row>
    <row r="184" spans="1:11" ht="30">
      <c r="A184" s="20" t="s">
        <v>53</v>
      </c>
      <c r="B184" s="28" t="s">
        <v>391</v>
      </c>
      <c r="C184" s="28" t="s">
        <v>99</v>
      </c>
      <c r="D184" s="28" t="s">
        <v>189</v>
      </c>
      <c r="E184" s="28" t="s">
        <v>45</v>
      </c>
      <c r="F184" s="29">
        <v>2681.2</v>
      </c>
      <c r="G184" s="111">
        <f>SUM('[1]Ведомственная'!G208)</f>
        <v>2681.2</v>
      </c>
      <c r="H184" s="111">
        <f>SUM('[1]Ведомственная'!H208)</f>
        <v>2681.2</v>
      </c>
      <c r="I184" s="29">
        <v>2681.2</v>
      </c>
      <c r="J184" s="13">
        <f t="shared" si="4"/>
        <v>0</v>
      </c>
      <c r="K184" s="13">
        <f t="shared" si="5"/>
        <v>0</v>
      </c>
    </row>
    <row r="185" spans="1:11" ht="45">
      <c r="A185" s="20" t="s">
        <v>429</v>
      </c>
      <c r="B185" s="28" t="s">
        <v>392</v>
      </c>
      <c r="C185" s="28"/>
      <c r="D185" s="28"/>
      <c r="E185" s="28"/>
      <c r="F185" s="29">
        <f>SUM(F186)</f>
        <v>2617</v>
      </c>
      <c r="G185" s="111"/>
      <c r="H185" s="111"/>
      <c r="I185" s="29">
        <f>SUM(I186)</f>
        <v>2617</v>
      </c>
      <c r="J185" s="13">
        <f t="shared" si="4"/>
        <v>2617</v>
      </c>
      <c r="K185" s="13">
        <f t="shared" si="5"/>
        <v>-2617</v>
      </c>
    </row>
    <row r="186" spans="1:11" ht="15">
      <c r="A186" s="20" t="s">
        <v>36</v>
      </c>
      <c r="B186" s="28" t="s">
        <v>393</v>
      </c>
      <c r="C186" s="28"/>
      <c r="D186" s="28"/>
      <c r="E186" s="28"/>
      <c r="F186" s="29">
        <f>SUM(F189)+F187</f>
        <v>2617</v>
      </c>
      <c r="G186" s="111"/>
      <c r="H186" s="111"/>
      <c r="I186" s="29">
        <f>SUM(I189)+I187</f>
        <v>2617</v>
      </c>
      <c r="J186" s="13">
        <f t="shared" si="4"/>
        <v>2617</v>
      </c>
      <c r="K186" s="13">
        <f t="shared" si="5"/>
        <v>-2617</v>
      </c>
    </row>
    <row r="187" spans="1:11" ht="15">
      <c r="A187" s="20" t="s">
        <v>352</v>
      </c>
      <c r="B187" s="28" t="s">
        <v>406</v>
      </c>
      <c r="C187" s="28"/>
      <c r="D187" s="28"/>
      <c r="E187" s="28"/>
      <c r="F187" s="29">
        <f>SUM(F188)</f>
        <v>1550</v>
      </c>
      <c r="G187" s="111"/>
      <c r="H187" s="111"/>
      <c r="I187" s="29">
        <f>SUM(I188)</f>
        <v>1550</v>
      </c>
      <c r="J187" s="13">
        <f t="shared" si="4"/>
        <v>1550</v>
      </c>
      <c r="K187" s="13">
        <f t="shared" si="5"/>
        <v>-1550</v>
      </c>
    </row>
    <row r="188" spans="1:11" ht="30">
      <c r="A188" s="20" t="s">
        <v>53</v>
      </c>
      <c r="B188" s="28" t="s">
        <v>406</v>
      </c>
      <c r="C188" s="28" t="s">
        <v>99</v>
      </c>
      <c r="D188" s="28" t="s">
        <v>189</v>
      </c>
      <c r="E188" s="28" t="s">
        <v>55</v>
      </c>
      <c r="F188" s="29">
        <v>1550</v>
      </c>
      <c r="G188" s="111">
        <f>SUM('[1]Ведомственная'!G235)</f>
        <v>1550</v>
      </c>
      <c r="H188" s="111">
        <f>SUM('[1]Ведомственная'!H235)</f>
        <v>1550</v>
      </c>
      <c r="I188" s="29">
        <v>1550</v>
      </c>
      <c r="J188" s="13">
        <f t="shared" si="4"/>
        <v>0</v>
      </c>
      <c r="K188" s="13">
        <f t="shared" si="5"/>
        <v>0</v>
      </c>
    </row>
    <row r="189" spans="1:11" ht="15">
      <c r="A189" s="20" t="s">
        <v>343</v>
      </c>
      <c r="B189" s="28" t="s">
        <v>394</v>
      </c>
      <c r="C189" s="28"/>
      <c r="D189" s="28"/>
      <c r="E189" s="28"/>
      <c r="F189" s="29">
        <f>SUM(F190)</f>
        <v>1067</v>
      </c>
      <c r="G189" s="111"/>
      <c r="H189" s="111"/>
      <c r="I189" s="29">
        <f>SUM(I190)</f>
        <v>1067</v>
      </c>
      <c r="J189" s="13">
        <f t="shared" si="4"/>
        <v>1067</v>
      </c>
      <c r="K189" s="13">
        <f t="shared" si="5"/>
        <v>-1067</v>
      </c>
    </row>
    <row r="190" spans="1:11" ht="30">
      <c r="A190" s="20" t="s">
        <v>53</v>
      </c>
      <c r="B190" s="28" t="s">
        <v>394</v>
      </c>
      <c r="C190" s="28" t="s">
        <v>99</v>
      </c>
      <c r="D190" s="28" t="s">
        <v>189</v>
      </c>
      <c r="E190" s="28" t="s">
        <v>45</v>
      </c>
      <c r="F190" s="29">
        <v>1067</v>
      </c>
      <c r="G190" s="111">
        <f>SUM('[1]Ведомственная'!G212)</f>
        <v>1067</v>
      </c>
      <c r="H190" s="111">
        <f>SUM('[1]Ведомственная'!H212)</f>
        <v>1067</v>
      </c>
      <c r="I190" s="29">
        <v>1067</v>
      </c>
      <c r="J190" s="13">
        <f t="shared" si="4"/>
        <v>0</v>
      </c>
      <c r="K190" s="13">
        <f t="shared" si="5"/>
        <v>0</v>
      </c>
    </row>
    <row r="191" spans="1:11" ht="45">
      <c r="A191" s="20" t="s">
        <v>334</v>
      </c>
      <c r="B191" s="28" t="s">
        <v>375</v>
      </c>
      <c r="C191" s="28"/>
      <c r="D191" s="28"/>
      <c r="E191" s="28"/>
      <c r="F191" s="29">
        <f>SUM(F192)+F196</f>
        <v>145861.9</v>
      </c>
      <c r="G191" s="111"/>
      <c r="H191" s="111"/>
      <c r="I191" s="29">
        <f>SUM(I192)+I196</f>
        <v>145861.9</v>
      </c>
      <c r="J191" s="13">
        <f t="shared" si="4"/>
        <v>145861.9</v>
      </c>
      <c r="K191" s="13">
        <f t="shared" si="5"/>
        <v>-145861.9</v>
      </c>
    </row>
    <row r="192" spans="1:11" ht="30">
      <c r="A192" s="20" t="s">
        <v>338</v>
      </c>
      <c r="B192" s="28" t="s">
        <v>380</v>
      </c>
      <c r="C192" s="28"/>
      <c r="D192" s="28"/>
      <c r="E192" s="28"/>
      <c r="F192" s="29">
        <f>SUM(F193)</f>
        <v>70150</v>
      </c>
      <c r="G192" s="111"/>
      <c r="H192" s="111"/>
      <c r="I192" s="29">
        <f>SUM(I193)</f>
        <v>70150</v>
      </c>
      <c r="J192" s="13">
        <f t="shared" si="4"/>
        <v>70150</v>
      </c>
      <c r="K192" s="13">
        <f t="shared" si="5"/>
        <v>-70150</v>
      </c>
    </row>
    <row r="193" spans="1:11" ht="15">
      <c r="A193" s="20" t="s">
        <v>36</v>
      </c>
      <c r="B193" s="28" t="s">
        <v>381</v>
      </c>
      <c r="C193" s="28"/>
      <c r="D193" s="28"/>
      <c r="E193" s="28"/>
      <c r="F193" s="29">
        <f>SUM(F194)</f>
        <v>70150</v>
      </c>
      <c r="G193" s="111"/>
      <c r="H193" s="111"/>
      <c r="I193" s="29">
        <f>SUM(I194)</f>
        <v>70150</v>
      </c>
      <c r="J193" s="13">
        <f t="shared" si="4"/>
        <v>70150</v>
      </c>
      <c r="K193" s="13">
        <f t="shared" si="5"/>
        <v>-70150</v>
      </c>
    </row>
    <row r="194" spans="1:11" ht="45">
      <c r="A194" s="20" t="s">
        <v>339</v>
      </c>
      <c r="B194" s="28" t="s">
        <v>382</v>
      </c>
      <c r="C194" s="28"/>
      <c r="D194" s="28"/>
      <c r="E194" s="28"/>
      <c r="F194" s="29">
        <f>SUM(F195)</f>
        <v>70150</v>
      </c>
      <c r="G194" s="111"/>
      <c r="H194" s="111"/>
      <c r="I194" s="29">
        <f>SUM(I195)</f>
        <v>70150</v>
      </c>
      <c r="J194" s="13">
        <f t="shared" si="4"/>
        <v>70150</v>
      </c>
      <c r="K194" s="13">
        <f t="shared" si="5"/>
        <v>-70150</v>
      </c>
    </row>
    <row r="195" spans="1:11" ht="30">
      <c r="A195" s="20" t="s">
        <v>53</v>
      </c>
      <c r="B195" s="28" t="s">
        <v>382</v>
      </c>
      <c r="C195" s="28" t="s">
        <v>99</v>
      </c>
      <c r="D195" s="28" t="s">
        <v>14</v>
      </c>
      <c r="E195" s="28" t="s">
        <v>192</v>
      </c>
      <c r="F195" s="29">
        <v>70150</v>
      </c>
      <c r="G195" s="111">
        <f>SUM('[1]Ведомственная'!G175)</f>
        <v>70150</v>
      </c>
      <c r="H195" s="111">
        <f>SUM('[1]Ведомственная'!H175)</f>
        <v>70150</v>
      </c>
      <c r="I195" s="29">
        <v>70150</v>
      </c>
      <c r="J195" s="13">
        <f t="shared" si="4"/>
        <v>0</v>
      </c>
      <c r="K195" s="13">
        <f t="shared" si="5"/>
        <v>0</v>
      </c>
    </row>
    <row r="196" spans="1:11" ht="30">
      <c r="A196" s="20" t="s">
        <v>335</v>
      </c>
      <c r="B196" s="28" t="s">
        <v>376</v>
      </c>
      <c r="C196" s="28"/>
      <c r="D196" s="28"/>
      <c r="E196" s="28"/>
      <c r="F196" s="29">
        <f>SUM(F197)</f>
        <v>75711.9</v>
      </c>
      <c r="G196" s="111"/>
      <c r="H196" s="111"/>
      <c r="I196" s="29">
        <f>SUM(I197)</f>
        <v>75711.9</v>
      </c>
      <c r="J196" s="13">
        <f t="shared" si="4"/>
        <v>75711.9</v>
      </c>
      <c r="K196" s="13">
        <f t="shared" si="5"/>
        <v>-75711.9</v>
      </c>
    </row>
    <row r="197" spans="1:11" ht="45">
      <c r="A197" s="20" t="s">
        <v>19</v>
      </c>
      <c r="B197" s="28" t="s">
        <v>377</v>
      </c>
      <c r="C197" s="28"/>
      <c r="D197" s="28"/>
      <c r="E197" s="28"/>
      <c r="F197" s="29">
        <f>SUM(F198+F200)</f>
        <v>75711.9</v>
      </c>
      <c r="G197" s="111"/>
      <c r="H197" s="111"/>
      <c r="I197" s="29">
        <f>SUM(I198+I200)</f>
        <v>75711.9</v>
      </c>
      <c r="J197" s="13">
        <f t="shared" si="4"/>
        <v>75711.9</v>
      </c>
      <c r="K197" s="13">
        <f t="shared" si="5"/>
        <v>-75711.9</v>
      </c>
    </row>
    <row r="198" spans="1:11" ht="15">
      <c r="A198" s="20" t="s">
        <v>21</v>
      </c>
      <c r="B198" s="28" t="s">
        <v>378</v>
      </c>
      <c r="C198" s="28"/>
      <c r="D198" s="28"/>
      <c r="E198" s="28"/>
      <c r="F198" s="29">
        <f>SUM(F199)</f>
        <v>30111.9</v>
      </c>
      <c r="G198" s="111"/>
      <c r="H198" s="111"/>
      <c r="I198" s="29">
        <f>SUM(I199)</f>
        <v>30111.9</v>
      </c>
      <c r="J198" s="13">
        <f t="shared" si="4"/>
        <v>30111.9</v>
      </c>
      <c r="K198" s="13">
        <f t="shared" si="5"/>
        <v>-30111.9</v>
      </c>
    </row>
    <row r="199" spans="1:11" ht="15">
      <c r="A199" s="20" t="s">
        <v>23</v>
      </c>
      <c r="B199" s="28" t="s">
        <v>378</v>
      </c>
      <c r="C199" s="28" t="s">
        <v>104</v>
      </c>
      <c r="D199" s="28" t="s">
        <v>14</v>
      </c>
      <c r="E199" s="28" t="s">
        <v>16</v>
      </c>
      <c r="F199" s="29">
        <v>30111.9</v>
      </c>
      <c r="G199" s="111">
        <f>SUM(Ведомственная!G167)</f>
        <v>30111.9</v>
      </c>
      <c r="H199" s="111">
        <f>SUM(Ведомственная!H167)</f>
        <v>30111.9</v>
      </c>
      <c r="I199" s="29">
        <v>30111.9</v>
      </c>
      <c r="J199" s="13">
        <f t="shared" si="4"/>
        <v>0</v>
      </c>
      <c r="K199" s="13">
        <f t="shared" si="5"/>
        <v>0</v>
      </c>
    </row>
    <row r="200" spans="1:11" ht="15">
      <c r="A200" s="20" t="s">
        <v>336</v>
      </c>
      <c r="B200" s="28" t="s">
        <v>379</v>
      </c>
      <c r="C200" s="28"/>
      <c r="D200" s="28"/>
      <c r="E200" s="28"/>
      <c r="F200" s="29">
        <f>SUM(F201)</f>
        <v>45600</v>
      </c>
      <c r="G200" s="111"/>
      <c r="H200" s="111"/>
      <c r="I200" s="29">
        <f>SUM(I201)</f>
        <v>45600</v>
      </c>
      <c r="J200" s="13">
        <f t="shared" si="4"/>
        <v>45600</v>
      </c>
      <c r="K200" s="13">
        <f t="shared" si="5"/>
        <v>-45600</v>
      </c>
    </row>
    <row r="201" spans="1:11" ht="15">
      <c r="A201" s="20" t="s">
        <v>23</v>
      </c>
      <c r="B201" s="28" t="s">
        <v>379</v>
      </c>
      <c r="C201" s="28" t="s">
        <v>104</v>
      </c>
      <c r="D201" s="28" t="s">
        <v>14</v>
      </c>
      <c r="E201" s="28" t="s">
        <v>16</v>
      </c>
      <c r="F201" s="29">
        <v>45600</v>
      </c>
      <c r="G201" s="111">
        <f>SUM('[1]Ведомственная'!G169)</f>
        <v>45600</v>
      </c>
      <c r="H201" s="111">
        <f>SUM('[1]Ведомственная'!H169)</f>
        <v>45600</v>
      </c>
      <c r="I201" s="29">
        <v>45600</v>
      </c>
      <c r="J201" s="13">
        <f t="shared" si="4"/>
        <v>0</v>
      </c>
      <c r="K201" s="13">
        <f t="shared" si="5"/>
        <v>0</v>
      </c>
    </row>
    <row r="202" spans="1:11" ht="45">
      <c r="A202" s="20" t="s">
        <v>428</v>
      </c>
      <c r="B202" s="28" t="s">
        <v>383</v>
      </c>
      <c r="C202" s="28"/>
      <c r="D202" s="28"/>
      <c r="E202" s="28"/>
      <c r="F202" s="29">
        <f>SUM(F203)</f>
        <v>6000</v>
      </c>
      <c r="G202" s="111"/>
      <c r="H202" s="111"/>
      <c r="I202" s="29">
        <f>SUM(I203)</f>
        <v>6000</v>
      </c>
      <c r="J202" s="13">
        <f t="shared" si="4"/>
        <v>6000</v>
      </c>
      <c r="K202" s="13">
        <f t="shared" si="5"/>
        <v>-6000</v>
      </c>
    </row>
    <row r="203" spans="1:11" ht="15">
      <c r="A203" s="20" t="s">
        <v>36</v>
      </c>
      <c r="B203" s="28" t="s">
        <v>384</v>
      </c>
      <c r="C203" s="28"/>
      <c r="D203" s="28"/>
      <c r="E203" s="28"/>
      <c r="F203" s="29">
        <f>SUM(F204)</f>
        <v>6000</v>
      </c>
      <c r="G203" s="111"/>
      <c r="H203" s="111"/>
      <c r="I203" s="29">
        <f>SUM(I204)</f>
        <v>6000</v>
      </c>
      <c r="J203" s="13">
        <f t="shared" si="4"/>
        <v>6000</v>
      </c>
      <c r="K203" s="13">
        <f t="shared" si="5"/>
        <v>-6000</v>
      </c>
    </row>
    <row r="204" spans="1:11" ht="45">
      <c r="A204" s="20" t="s">
        <v>339</v>
      </c>
      <c r="B204" s="28" t="s">
        <v>385</v>
      </c>
      <c r="C204" s="28"/>
      <c r="D204" s="28"/>
      <c r="E204" s="28"/>
      <c r="F204" s="29">
        <f>SUM(F205)</f>
        <v>6000</v>
      </c>
      <c r="G204" s="111"/>
      <c r="H204" s="111"/>
      <c r="I204" s="29">
        <f>SUM(I205)</f>
        <v>6000</v>
      </c>
      <c r="J204" s="13">
        <f t="shared" si="4"/>
        <v>6000</v>
      </c>
      <c r="K204" s="13">
        <f t="shared" si="5"/>
        <v>-6000</v>
      </c>
    </row>
    <row r="205" spans="1:11" ht="30">
      <c r="A205" s="20" t="s">
        <v>53</v>
      </c>
      <c r="B205" s="28" t="s">
        <v>385</v>
      </c>
      <c r="C205" s="28" t="s">
        <v>99</v>
      </c>
      <c r="D205" s="28" t="s">
        <v>14</v>
      </c>
      <c r="E205" s="28" t="s">
        <v>192</v>
      </c>
      <c r="F205" s="29">
        <v>6000</v>
      </c>
      <c r="G205" s="111">
        <f>SUM('[1]Ведомственная'!G179)</f>
        <v>6000</v>
      </c>
      <c r="H205" s="111">
        <f>SUM('[1]Ведомственная'!H179)</f>
        <v>6000</v>
      </c>
      <c r="I205" s="29">
        <v>6000</v>
      </c>
      <c r="J205" s="13">
        <f t="shared" si="4"/>
        <v>0</v>
      </c>
      <c r="K205" s="13">
        <f t="shared" si="5"/>
        <v>0</v>
      </c>
    </row>
    <row r="206" spans="1:11" ht="45">
      <c r="A206" s="20" t="s">
        <v>358</v>
      </c>
      <c r="B206" s="28" t="s">
        <v>364</v>
      </c>
      <c r="C206" s="28"/>
      <c r="D206" s="28"/>
      <c r="E206" s="28"/>
      <c r="F206" s="29">
        <f>SUM(F207,F217,F221)</f>
        <v>18612.2</v>
      </c>
      <c r="G206" s="111"/>
      <c r="H206" s="111"/>
      <c r="I206" s="29">
        <f>SUM(I207,I217,I221)</f>
        <v>18612.2</v>
      </c>
      <c r="J206" s="13">
        <f t="shared" si="4"/>
        <v>18612.2</v>
      </c>
      <c r="K206" s="13">
        <f t="shared" si="5"/>
        <v>-18612.2</v>
      </c>
    </row>
    <row r="207" spans="1:11" ht="45">
      <c r="A207" s="20" t="s">
        <v>359</v>
      </c>
      <c r="B207" s="28" t="s">
        <v>365</v>
      </c>
      <c r="C207" s="28"/>
      <c r="D207" s="28"/>
      <c r="E207" s="28"/>
      <c r="F207" s="29">
        <f>SUM(F208,F213)</f>
        <v>16772.4</v>
      </c>
      <c r="G207" s="111"/>
      <c r="H207" s="111"/>
      <c r="I207" s="29">
        <f>SUM(I208,I213)</f>
        <v>16772.4</v>
      </c>
      <c r="J207" s="13">
        <f t="shared" si="4"/>
        <v>16772.4</v>
      </c>
      <c r="K207" s="13">
        <f t="shared" si="5"/>
        <v>-16772.4</v>
      </c>
    </row>
    <row r="208" spans="1:11" ht="15">
      <c r="A208" s="20" t="s">
        <v>36</v>
      </c>
      <c r="B208" s="28" t="s">
        <v>366</v>
      </c>
      <c r="C208" s="28"/>
      <c r="D208" s="28"/>
      <c r="E208" s="28"/>
      <c r="F208" s="29">
        <f>SUM(F209)+F211</f>
        <v>1079.9</v>
      </c>
      <c r="G208" s="111"/>
      <c r="H208" s="111"/>
      <c r="I208" s="29">
        <f>SUM(I209)+I211</f>
        <v>1079.9</v>
      </c>
      <c r="J208" s="13">
        <f aca="true" t="shared" si="6" ref="J208:J271">SUM(F208-G208)</f>
        <v>1079.9</v>
      </c>
      <c r="K208" s="13">
        <f aca="true" t="shared" si="7" ref="K208:K271">SUM(H208-I208)</f>
        <v>-1079.9</v>
      </c>
    </row>
    <row r="209" spans="1:11" ht="30">
      <c r="A209" s="20" t="s">
        <v>360</v>
      </c>
      <c r="B209" s="28" t="s">
        <v>367</v>
      </c>
      <c r="C209" s="28"/>
      <c r="D209" s="28"/>
      <c r="E209" s="28"/>
      <c r="F209" s="29">
        <f>SUM(F210)</f>
        <v>1036.9</v>
      </c>
      <c r="G209" s="111"/>
      <c r="H209" s="111"/>
      <c r="I209" s="29">
        <f>SUM(I210)</f>
        <v>1036.9</v>
      </c>
      <c r="J209" s="13">
        <f t="shared" si="6"/>
        <v>1036.9</v>
      </c>
      <c r="K209" s="13">
        <f t="shared" si="7"/>
        <v>-1036.9</v>
      </c>
    </row>
    <row r="210" spans="1:11" ht="30">
      <c r="A210" s="20" t="s">
        <v>53</v>
      </c>
      <c r="B210" s="28" t="s">
        <v>367</v>
      </c>
      <c r="C210" s="28" t="s">
        <v>99</v>
      </c>
      <c r="D210" s="28" t="s">
        <v>55</v>
      </c>
      <c r="E210" s="28" t="s">
        <v>192</v>
      </c>
      <c r="F210" s="29">
        <v>1036.9</v>
      </c>
      <c r="G210" s="111">
        <f>SUM('[1]Ведомственная'!G143)</f>
        <v>1036.9</v>
      </c>
      <c r="H210" s="111">
        <f>SUM('[1]Ведомственная'!H143)</f>
        <v>1036.9</v>
      </c>
      <c r="I210" s="29">
        <v>1036.9</v>
      </c>
      <c r="J210" s="13">
        <f t="shared" si="6"/>
        <v>0</v>
      </c>
      <c r="K210" s="13">
        <f t="shared" si="7"/>
        <v>0</v>
      </c>
    </row>
    <row r="211" spans="1:11" ht="30">
      <c r="A211" s="20" t="s">
        <v>361</v>
      </c>
      <c r="B211" s="28" t="s">
        <v>368</v>
      </c>
      <c r="C211" s="28"/>
      <c r="D211" s="28"/>
      <c r="E211" s="28"/>
      <c r="F211" s="29">
        <f>SUM(F212)</f>
        <v>43</v>
      </c>
      <c r="G211" s="111"/>
      <c r="H211" s="111"/>
      <c r="I211" s="29">
        <f>SUM(I212)</f>
        <v>43</v>
      </c>
      <c r="J211" s="13">
        <f t="shared" si="6"/>
        <v>43</v>
      </c>
      <c r="K211" s="13">
        <f t="shared" si="7"/>
        <v>-43</v>
      </c>
    </row>
    <row r="212" spans="1:11" ht="30">
      <c r="A212" s="20" t="s">
        <v>53</v>
      </c>
      <c r="B212" s="28" t="s">
        <v>368</v>
      </c>
      <c r="C212" s="28" t="s">
        <v>99</v>
      </c>
      <c r="D212" s="28" t="s">
        <v>55</v>
      </c>
      <c r="E212" s="28" t="s">
        <v>192</v>
      </c>
      <c r="F212" s="29">
        <v>43</v>
      </c>
      <c r="G212" s="111">
        <f>SUM('[1]Ведомственная'!G145)</f>
        <v>43</v>
      </c>
      <c r="H212" s="111">
        <f>SUM('[1]Ведомственная'!H145)</f>
        <v>43</v>
      </c>
      <c r="I212" s="29">
        <v>43</v>
      </c>
      <c r="J212" s="13">
        <f t="shared" si="6"/>
        <v>0</v>
      </c>
      <c r="K212" s="13">
        <f t="shared" si="7"/>
        <v>0</v>
      </c>
    </row>
    <row r="213" spans="1:11" ht="30">
      <c r="A213" s="20" t="s">
        <v>46</v>
      </c>
      <c r="B213" s="28" t="s">
        <v>369</v>
      </c>
      <c r="C213" s="28"/>
      <c r="D213" s="28"/>
      <c r="E213" s="28"/>
      <c r="F213" s="29">
        <f>SUM(F214:F216)</f>
        <v>15692.500000000002</v>
      </c>
      <c r="G213" s="111"/>
      <c r="H213" s="111"/>
      <c r="I213" s="29">
        <f>SUM(I214:I216)</f>
        <v>15692.500000000002</v>
      </c>
      <c r="J213" s="13">
        <f t="shared" si="6"/>
        <v>15692.500000000002</v>
      </c>
      <c r="K213" s="13">
        <f t="shared" si="7"/>
        <v>-15692.500000000002</v>
      </c>
    </row>
    <row r="214" spans="1:11" ht="60">
      <c r="A214" s="20" t="s">
        <v>52</v>
      </c>
      <c r="B214" s="28" t="s">
        <v>369</v>
      </c>
      <c r="C214" s="28" t="s">
        <v>97</v>
      </c>
      <c r="D214" s="28" t="s">
        <v>55</v>
      </c>
      <c r="E214" s="28" t="s">
        <v>192</v>
      </c>
      <c r="F214" s="29">
        <v>10390.1</v>
      </c>
      <c r="G214" s="111">
        <f>SUM('[1]Ведомственная'!G147)</f>
        <v>10390.1</v>
      </c>
      <c r="H214" s="111">
        <f>SUM('[1]Ведомственная'!H147)</f>
        <v>10390.1</v>
      </c>
      <c r="I214" s="29">
        <v>10390.1</v>
      </c>
      <c r="J214" s="13">
        <f t="shared" si="6"/>
        <v>0</v>
      </c>
      <c r="K214" s="13">
        <f t="shared" si="7"/>
        <v>0</v>
      </c>
    </row>
    <row r="215" spans="1:11" ht="30">
      <c r="A215" s="20" t="s">
        <v>53</v>
      </c>
      <c r="B215" s="28" t="s">
        <v>369</v>
      </c>
      <c r="C215" s="28" t="s">
        <v>99</v>
      </c>
      <c r="D215" s="28" t="s">
        <v>55</v>
      </c>
      <c r="E215" s="28" t="s">
        <v>192</v>
      </c>
      <c r="F215" s="29">
        <v>5180.3</v>
      </c>
      <c r="G215" s="111">
        <f>SUM('[1]Ведомственная'!G148)</f>
        <v>5180.3</v>
      </c>
      <c r="H215" s="111">
        <f>SUM('[1]Ведомственная'!H148)</f>
        <v>5180.3</v>
      </c>
      <c r="I215" s="29">
        <v>5180.3</v>
      </c>
      <c r="J215" s="13">
        <f t="shared" si="6"/>
        <v>0</v>
      </c>
      <c r="K215" s="13">
        <f t="shared" si="7"/>
        <v>0</v>
      </c>
    </row>
    <row r="216" spans="1:11" ht="15">
      <c r="A216" s="20" t="s">
        <v>23</v>
      </c>
      <c r="B216" s="28" t="s">
        <v>369</v>
      </c>
      <c r="C216" s="28" t="s">
        <v>104</v>
      </c>
      <c r="D216" s="28" t="s">
        <v>55</v>
      </c>
      <c r="E216" s="28" t="s">
        <v>192</v>
      </c>
      <c r="F216" s="29">
        <v>122.1</v>
      </c>
      <c r="G216" s="111">
        <f>SUM('[1]Ведомственная'!G149)</f>
        <v>122.1</v>
      </c>
      <c r="H216" s="111">
        <f>SUM('[1]Ведомственная'!H149)</f>
        <v>122.1</v>
      </c>
      <c r="I216" s="29">
        <v>122.1</v>
      </c>
      <c r="J216" s="13">
        <f t="shared" si="6"/>
        <v>0</v>
      </c>
      <c r="K216" s="13">
        <f t="shared" si="7"/>
        <v>0</v>
      </c>
    </row>
    <row r="217" spans="1:11" ht="60">
      <c r="A217" s="20" t="s">
        <v>362</v>
      </c>
      <c r="B217" s="28" t="s">
        <v>370</v>
      </c>
      <c r="C217" s="28"/>
      <c r="D217" s="28"/>
      <c r="E217" s="28"/>
      <c r="F217" s="29">
        <f>SUM(F218)</f>
        <v>1199.8</v>
      </c>
      <c r="G217" s="111"/>
      <c r="H217" s="111"/>
      <c r="I217" s="29">
        <f>SUM(I218)</f>
        <v>1199.8</v>
      </c>
      <c r="J217" s="13">
        <f t="shared" si="6"/>
        <v>1199.8</v>
      </c>
      <c r="K217" s="13">
        <f t="shared" si="7"/>
        <v>-1199.8</v>
      </c>
    </row>
    <row r="218" spans="1:11" ht="15">
      <c r="A218" s="20" t="s">
        <v>36</v>
      </c>
      <c r="B218" s="28" t="s">
        <v>371</v>
      </c>
      <c r="C218" s="28"/>
      <c r="D218" s="28"/>
      <c r="E218" s="28"/>
      <c r="F218" s="29">
        <f>SUM(F219)</f>
        <v>1199.8</v>
      </c>
      <c r="G218" s="111"/>
      <c r="H218" s="111"/>
      <c r="I218" s="29">
        <f>SUM(I219)</f>
        <v>1199.8</v>
      </c>
      <c r="J218" s="13">
        <f t="shared" si="6"/>
        <v>1199.8</v>
      </c>
      <c r="K218" s="13">
        <f t="shared" si="7"/>
        <v>-1199.8</v>
      </c>
    </row>
    <row r="219" spans="1:11" ht="30">
      <c r="A219" s="20" t="s">
        <v>361</v>
      </c>
      <c r="B219" s="28" t="s">
        <v>372</v>
      </c>
      <c r="C219" s="28"/>
      <c r="D219" s="28"/>
      <c r="E219" s="28"/>
      <c r="F219" s="29">
        <f>SUM(F220)</f>
        <v>1199.8</v>
      </c>
      <c r="G219" s="111"/>
      <c r="H219" s="111"/>
      <c r="I219" s="29">
        <f>SUM(I220)</f>
        <v>1199.8</v>
      </c>
      <c r="J219" s="13">
        <f t="shared" si="6"/>
        <v>1199.8</v>
      </c>
      <c r="K219" s="13">
        <f t="shared" si="7"/>
        <v>-1199.8</v>
      </c>
    </row>
    <row r="220" spans="1:11" ht="30">
      <c r="A220" s="20" t="s">
        <v>53</v>
      </c>
      <c r="B220" s="28" t="s">
        <v>372</v>
      </c>
      <c r="C220" s="28" t="s">
        <v>99</v>
      </c>
      <c r="D220" s="28" t="s">
        <v>55</v>
      </c>
      <c r="E220" s="28" t="s">
        <v>192</v>
      </c>
      <c r="F220" s="29">
        <v>1199.8</v>
      </c>
      <c r="G220" s="111">
        <f>SUM('[1]Ведомственная'!G153)</f>
        <v>1199.8</v>
      </c>
      <c r="H220" s="111">
        <f>SUM('[1]Ведомственная'!H153)</f>
        <v>1199.8</v>
      </c>
      <c r="I220" s="29">
        <v>1199.8</v>
      </c>
      <c r="J220" s="13">
        <f t="shared" si="6"/>
        <v>0</v>
      </c>
      <c r="K220" s="13">
        <f t="shared" si="7"/>
        <v>0</v>
      </c>
    </row>
    <row r="221" spans="1:11" ht="45">
      <c r="A221" s="20" t="s">
        <v>363</v>
      </c>
      <c r="B221" s="28" t="s">
        <v>373</v>
      </c>
      <c r="C221" s="28"/>
      <c r="D221" s="28"/>
      <c r="E221" s="28"/>
      <c r="F221" s="29">
        <f>SUM(F222)</f>
        <v>640</v>
      </c>
      <c r="G221" s="111"/>
      <c r="H221" s="111"/>
      <c r="I221" s="29">
        <f>SUM(I222)</f>
        <v>640</v>
      </c>
      <c r="J221" s="13">
        <f t="shared" si="6"/>
        <v>640</v>
      </c>
      <c r="K221" s="13">
        <f t="shared" si="7"/>
        <v>-640</v>
      </c>
    </row>
    <row r="222" spans="1:11" ht="15">
      <c r="A222" s="20" t="s">
        <v>36</v>
      </c>
      <c r="B222" s="28" t="s">
        <v>374</v>
      </c>
      <c r="C222" s="28"/>
      <c r="D222" s="28"/>
      <c r="E222" s="28"/>
      <c r="F222" s="29">
        <f>SUM(F223)</f>
        <v>640</v>
      </c>
      <c r="G222" s="111"/>
      <c r="H222" s="111"/>
      <c r="I222" s="29">
        <f>SUM(I223)</f>
        <v>640</v>
      </c>
      <c r="J222" s="13">
        <f t="shared" si="6"/>
        <v>640</v>
      </c>
      <c r="K222" s="13">
        <f t="shared" si="7"/>
        <v>-640</v>
      </c>
    </row>
    <row r="223" spans="1:11" ht="30">
      <c r="A223" s="20" t="s">
        <v>53</v>
      </c>
      <c r="B223" s="28" t="s">
        <v>374</v>
      </c>
      <c r="C223" s="28" t="s">
        <v>99</v>
      </c>
      <c r="D223" s="28" t="s">
        <v>55</v>
      </c>
      <c r="E223" s="28" t="s">
        <v>192</v>
      </c>
      <c r="F223" s="29">
        <v>640</v>
      </c>
      <c r="G223" s="111">
        <f>SUM('[1]Ведомственная'!G156)</f>
        <v>640</v>
      </c>
      <c r="H223" s="111">
        <f>SUM('[1]Ведомственная'!H156)</f>
        <v>640</v>
      </c>
      <c r="I223" s="29">
        <v>640</v>
      </c>
      <c r="J223" s="13">
        <f t="shared" si="6"/>
        <v>0</v>
      </c>
      <c r="K223" s="13">
        <f t="shared" si="7"/>
        <v>0</v>
      </c>
    </row>
    <row r="224" spans="1:11" ht="45">
      <c r="A224" s="22" t="s">
        <v>292</v>
      </c>
      <c r="B224" s="24" t="s">
        <v>293</v>
      </c>
      <c r="C224" s="24"/>
      <c r="D224" s="105"/>
      <c r="E224" s="105"/>
      <c r="F224" s="25">
        <f>SUM(F231)+F225+F228</f>
        <v>500</v>
      </c>
      <c r="G224" s="111"/>
      <c r="H224" s="111"/>
      <c r="I224" s="25">
        <f>SUM(I231)+I225+I228</f>
        <v>500</v>
      </c>
      <c r="J224" s="13">
        <f t="shared" si="6"/>
        <v>500</v>
      </c>
      <c r="K224" s="13">
        <f t="shared" si="7"/>
        <v>-500</v>
      </c>
    </row>
    <row r="225" spans="1:11" ht="30" hidden="1">
      <c r="A225" s="20" t="s">
        <v>345</v>
      </c>
      <c r="B225" s="28" t="s">
        <v>395</v>
      </c>
      <c r="C225" s="28"/>
      <c r="D225" s="28"/>
      <c r="E225" s="28"/>
      <c r="F225" s="29">
        <f>SUM(F226)</f>
        <v>0</v>
      </c>
      <c r="G225" s="111"/>
      <c r="H225" s="111"/>
      <c r="I225" s="29">
        <f>SUM(I226)</f>
        <v>0</v>
      </c>
      <c r="J225" s="13">
        <f t="shared" si="6"/>
        <v>0</v>
      </c>
      <c r="K225" s="13">
        <f t="shared" si="7"/>
        <v>0</v>
      </c>
    </row>
    <row r="226" spans="1:11" ht="30" hidden="1">
      <c r="A226" s="20" t="s">
        <v>346</v>
      </c>
      <c r="B226" s="28" t="s">
        <v>396</v>
      </c>
      <c r="C226" s="28"/>
      <c r="D226" s="28"/>
      <c r="E226" s="28"/>
      <c r="F226" s="29">
        <f>SUM(F227)</f>
        <v>0</v>
      </c>
      <c r="G226" s="111"/>
      <c r="H226" s="111"/>
      <c r="I226" s="29">
        <f>SUM(I227)</f>
        <v>0</v>
      </c>
      <c r="J226" s="13">
        <f t="shared" si="6"/>
        <v>0</v>
      </c>
      <c r="K226" s="13">
        <f t="shared" si="7"/>
        <v>0</v>
      </c>
    </row>
    <row r="227" spans="1:11" ht="30" hidden="1">
      <c r="A227" s="20" t="s">
        <v>347</v>
      </c>
      <c r="B227" s="28" t="s">
        <v>396</v>
      </c>
      <c r="C227" s="28" t="s">
        <v>300</v>
      </c>
      <c r="D227" s="28"/>
      <c r="E227" s="28"/>
      <c r="F227" s="29"/>
      <c r="G227" s="111">
        <f>SUM('[1]Ведомственная'!G216)</f>
        <v>0</v>
      </c>
      <c r="H227" s="111">
        <f>SUM('[1]Ведомственная'!H216)</f>
        <v>0</v>
      </c>
      <c r="I227" s="29"/>
      <c r="J227" s="13">
        <f t="shared" si="6"/>
        <v>0</v>
      </c>
      <c r="K227" s="13">
        <f t="shared" si="7"/>
        <v>0</v>
      </c>
    </row>
    <row r="228" spans="1:11" ht="30" hidden="1">
      <c r="A228" s="20" t="s">
        <v>348</v>
      </c>
      <c r="B228" s="28" t="s">
        <v>397</v>
      </c>
      <c r="C228" s="28"/>
      <c r="D228" s="28"/>
      <c r="E228" s="28"/>
      <c r="F228" s="29">
        <f>SUM(F229)</f>
        <v>0</v>
      </c>
      <c r="G228" s="111"/>
      <c r="H228" s="111"/>
      <c r="I228" s="29">
        <f>SUM(I229)</f>
        <v>0</v>
      </c>
      <c r="J228" s="13">
        <f t="shared" si="6"/>
        <v>0</v>
      </c>
      <c r="K228" s="13">
        <f t="shared" si="7"/>
        <v>0</v>
      </c>
    </row>
    <row r="229" spans="1:11" ht="30" hidden="1">
      <c r="A229" s="20" t="s">
        <v>346</v>
      </c>
      <c r="B229" s="28" t="s">
        <v>398</v>
      </c>
      <c r="C229" s="28"/>
      <c r="D229" s="28"/>
      <c r="E229" s="28"/>
      <c r="F229" s="29">
        <f>SUM(F230)</f>
        <v>0</v>
      </c>
      <c r="G229" s="111"/>
      <c r="H229" s="111"/>
      <c r="I229" s="29">
        <f>SUM(I230)</f>
        <v>0</v>
      </c>
      <c r="J229" s="13">
        <f t="shared" si="6"/>
        <v>0</v>
      </c>
      <c r="K229" s="13">
        <f t="shared" si="7"/>
        <v>0</v>
      </c>
    </row>
    <row r="230" spans="1:11" ht="30" hidden="1">
      <c r="A230" s="20" t="s">
        <v>347</v>
      </c>
      <c r="B230" s="28" t="s">
        <v>398</v>
      </c>
      <c r="C230" s="28" t="s">
        <v>300</v>
      </c>
      <c r="D230" s="28"/>
      <c r="E230" s="28"/>
      <c r="F230" s="29"/>
      <c r="G230" s="111">
        <f>SUM('[1]Ведомственная'!G219)</f>
        <v>0</v>
      </c>
      <c r="H230" s="111">
        <f>SUM('[1]Ведомственная'!H219)</f>
        <v>0</v>
      </c>
      <c r="I230" s="29"/>
      <c r="J230" s="13">
        <f t="shared" si="6"/>
        <v>0</v>
      </c>
      <c r="K230" s="13">
        <f t="shared" si="7"/>
        <v>0</v>
      </c>
    </row>
    <row r="231" spans="1:11" ht="30">
      <c r="A231" s="22" t="s">
        <v>308</v>
      </c>
      <c r="B231" s="24" t="s">
        <v>294</v>
      </c>
      <c r="C231" s="24"/>
      <c r="D231" s="105"/>
      <c r="E231" s="105"/>
      <c r="F231" s="25">
        <f>SUM(F232)</f>
        <v>500</v>
      </c>
      <c r="G231" s="111"/>
      <c r="H231" s="111"/>
      <c r="I231" s="25">
        <f>SUM(I232)</f>
        <v>500</v>
      </c>
      <c r="J231" s="13">
        <f t="shared" si="6"/>
        <v>500</v>
      </c>
      <c r="K231" s="13">
        <f t="shared" si="7"/>
        <v>-500</v>
      </c>
    </row>
    <row r="232" spans="1:11" ht="15">
      <c r="A232" s="22" t="s">
        <v>43</v>
      </c>
      <c r="B232" s="24" t="s">
        <v>294</v>
      </c>
      <c r="C232" s="24">
        <v>300</v>
      </c>
      <c r="D232" s="105" t="s">
        <v>32</v>
      </c>
      <c r="E232" s="105" t="s">
        <v>55</v>
      </c>
      <c r="F232" s="25">
        <v>500</v>
      </c>
      <c r="G232" s="111">
        <f>SUM('[1]Ведомственная'!G272)</f>
        <v>500</v>
      </c>
      <c r="H232" s="111">
        <f>SUM('[1]Ведомственная'!H272)</f>
        <v>500</v>
      </c>
      <c r="I232" s="25">
        <v>500</v>
      </c>
      <c r="J232" s="13">
        <f t="shared" si="6"/>
        <v>0</v>
      </c>
      <c r="K232" s="13">
        <f t="shared" si="7"/>
        <v>0</v>
      </c>
    </row>
    <row r="233" spans="1:11" ht="30">
      <c r="A233" s="20" t="s">
        <v>340</v>
      </c>
      <c r="B233" s="28" t="s">
        <v>386</v>
      </c>
      <c r="C233" s="28"/>
      <c r="D233" s="28"/>
      <c r="E233" s="28"/>
      <c r="F233" s="29">
        <f>SUM(F236)+F234</f>
        <v>5061.2</v>
      </c>
      <c r="G233" s="111"/>
      <c r="H233" s="111"/>
      <c r="I233" s="29">
        <f>SUM(I236)+I234</f>
        <v>5061.2</v>
      </c>
      <c r="J233" s="13">
        <f t="shared" si="6"/>
        <v>5061.2</v>
      </c>
      <c r="K233" s="13">
        <f t="shared" si="7"/>
        <v>-5061.2</v>
      </c>
    </row>
    <row r="234" spans="1:11" ht="30" hidden="1">
      <c r="A234" s="20" t="s">
        <v>346</v>
      </c>
      <c r="B234" s="30" t="s">
        <v>409</v>
      </c>
      <c r="C234" s="30"/>
      <c r="D234" s="30"/>
      <c r="E234" s="30"/>
      <c r="F234" s="21">
        <f>SUM(F235)</f>
        <v>0</v>
      </c>
      <c r="G234" s="111"/>
      <c r="H234" s="111"/>
      <c r="I234" s="21">
        <f>SUM(I235)</f>
        <v>0</v>
      </c>
      <c r="J234" s="13">
        <f t="shared" si="6"/>
        <v>0</v>
      </c>
      <c r="K234" s="13">
        <f t="shared" si="7"/>
        <v>0</v>
      </c>
    </row>
    <row r="235" spans="1:11" ht="30" hidden="1">
      <c r="A235" s="20" t="s">
        <v>347</v>
      </c>
      <c r="B235" s="30" t="s">
        <v>409</v>
      </c>
      <c r="C235" s="30" t="s">
        <v>300</v>
      </c>
      <c r="D235" s="30"/>
      <c r="E235" s="30"/>
      <c r="F235" s="21"/>
      <c r="G235" s="111">
        <f>SUM('[1]Ведомственная'!G243)+'[1]Ведомственная'!G267+'[1]Ведомственная'!G298</f>
        <v>0</v>
      </c>
      <c r="H235" s="111">
        <f>SUM('[1]Ведомственная'!H243)+'[1]Ведомственная'!H267+'[1]Ведомственная'!H298</f>
        <v>0</v>
      </c>
      <c r="I235" s="21"/>
      <c r="J235" s="13">
        <f t="shared" si="6"/>
        <v>0</v>
      </c>
      <c r="K235" s="13">
        <f t="shared" si="7"/>
        <v>0</v>
      </c>
    </row>
    <row r="236" spans="1:11" ht="30">
      <c r="A236" s="20" t="s">
        <v>341</v>
      </c>
      <c r="B236" s="28" t="s">
        <v>387</v>
      </c>
      <c r="C236" s="28"/>
      <c r="D236" s="28"/>
      <c r="E236" s="28"/>
      <c r="F236" s="29">
        <f>SUM(F237)</f>
        <v>5061.2</v>
      </c>
      <c r="G236" s="111"/>
      <c r="H236" s="111"/>
      <c r="I236" s="29">
        <f>SUM(I237)</f>
        <v>5061.2</v>
      </c>
      <c r="J236" s="13">
        <f t="shared" si="6"/>
        <v>5061.2</v>
      </c>
      <c r="K236" s="13">
        <f t="shared" si="7"/>
        <v>-5061.2</v>
      </c>
    </row>
    <row r="237" spans="1:11" ht="30">
      <c r="A237" s="20" t="s">
        <v>46</v>
      </c>
      <c r="B237" s="28" t="s">
        <v>388</v>
      </c>
      <c r="C237" s="28"/>
      <c r="D237" s="28"/>
      <c r="E237" s="28"/>
      <c r="F237" s="29">
        <f>SUM(F238:F240)</f>
        <v>5061.2</v>
      </c>
      <c r="G237" s="111"/>
      <c r="H237" s="111"/>
      <c r="I237" s="29">
        <f>SUM(I238:I240)</f>
        <v>5061.2</v>
      </c>
      <c r="J237" s="13">
        <f t="shared" si="6"/>
        <v>5061.2</v>
      </c>
      <c r="K237" s="13">
        <f t="shared" si="7"/>
        <v>-5061.2</v>
      </c>
    </row>
    <row r="238" spans="1:11" ht="60">
      <c r="A238" s="20" t="s">
        <v>52</v>
      </c>
      <c r="B238" s="28" t="s">
        <v>388</v>
      </c>
      <c r="C238" s="28" t="s">
        <v>97</v>
      </c>
      <c r="D238" s="28" t="s">
        <v>14</v>
      </c>
      <c r="E238" s="28" t="s">
        <v>25</v>
      </c>
      <c r="F238" s="29">
        <v>3995.8</v>
      </c>
      <c r="G238" s="111">
        <f>SUM('[1]Ведомственная'!G193)</f>
        <v>3995.8</v>
      </c>
      <c r="H238" s="111">
        <f>SUM('[1]Ведомственная'!H193)</f>
        <v>3995.8</v>
      </c>
      <c r="I238" s="29">
        <v>3995.8</v>
      </c>
      <c r="J238" s="13">
        <f t="shared" si="6"/>
        <v>0</v>
      </c>
      <c r="K238" s="13">
        <f t="shared" si="7"/>
        <v>0</v>
      </c>
    </row>
    <row r="239" spans="1:11" ht="30">
      <c r="A239" s="20" t="s">
        <v>53</v>
      </c>
      <c r="B239" s="28" t="s">
        <v>388</v>
      </c>
      <c r="C239" s="28" t="s">
        <v>99</v>
      </c>
      <c r="D239" s="28" t="s">
        <v>14</v>
      </c>
      <c r="E239" s="28" t="s">
        <v>25</v>
      </c>
      <c r="F239" s="29">
        <v>1042</v>
      </c>
      <c r="G239" s="111">
        <f>SUM('[1]Ведомственная'!G194)</f>
        <v>1042</v>
      </c>
      <c r="H239" s="111">
        <f>SUM('[1]Ведомственная'!H194)</f>
        <v>1042</v>
      </c>
      <c r="I239" s="29">
        <v>1042</v>
      </c>
      <c r="J239" s="13">
        <f t="shared" si="6"/>
        <v>0</v>
      </c>
      <c r="K239" s="13">
        <f t="shared" si="7"/>
        <v>0</v>
      </c>
    </row>
    <row r="240" spans="1:11" ht="15">
      <c r="A240" s="20" t="s">
        <v>23</v>
      </c>
      <c r="B240" s="28" t="s">
        <v>388</v>
      </c>
      <c r="C240" s="28" t="s">
        <v>104</v>
      </c>
      <c r="D240" s="28" t="s">
        <v>14</v>
      </c>
      <c r="E240" s="28" t="s">
        <v>25</v>
      </c>
      <c r="F240" s="29">
        <v>23.4</v>
      </c>
      <c r="G240" s="111">
        <f>SUM('[1]Ведомственная'!G195)</f>
        <v>23.4</v>
      </c>
      <c r="H240" s="111">
        <f>SUM('[1]Ведомственная'!H195)</f>
        <v>23.4</v>
      </c>
      <c r="I240" s="29">
        <v>23.4</v>
      </c>
      <c r="J240" s="13">
        <f t="shared" si="6"/>
        <v>0</v>
      </c>
      <c r="K240" s="13">
        <f t="shared" si="7"/>
        <v>0</v>
      </c>
    </row>
    <row r="241" spans="1:11" ht="30">
      <c r="A241" s="22" t="s">
        <v>289</v>
      </c>
      <c r="B241" s="24" t="s">
        <v>290</v>
      </c>
      <c r="C241" s="24"/>
      <c r="D241" s="105"/>
      <c r="E241" s="105"/>
      <c r="F241" s="25">
        <f>SUM(F242+F248)</f>
        <v>5704.3</v>
      </c>
      <c r="G241" s="111"/>
      <c r="H241" s="111"/>
      <c r="I241" s="25">
        <f>SUM(I242+I248)</f>
        <v>5704.3</v>
      </c>
      <c r="J241" s="13">
        <f t="shared" si="6"/>
        <v>5704.3</v>
      </c>
      <c r="K241" s="13">
        <f t="shared" si="7"/>
        <v>-5704.3</v>
      </c>
    </row>
    <row r="242" spans="1:11" ht="15">
      <c r="A242" s="22" t="s">
        <v>36</v>
      </c>
      <c r="B242" s="24" t="s">
        <v>302</v>
      </c>
      <c r="C242" s="24"/>
      <c r="D242" s="105"/>
      <c r="E242" s="105"/>
      <c r="F242" s="25">
        <f>SUM(F243)+F245</f>
        <v>1000</v>
      </c>
      <c r="G242" s="111"/>
      <c r="H242" s="111"/>
      <c r="I242" s="25">
        <f>SUM(I243)+I245</f>
        <v>1000</v>
      </c>
      <c r="J242" s="13">
        <f t="shared" si="6"/>
        <v>1000</v>
      </c>
      <c r="K242" s="13">
        <f t="shared" si="7"/>
        <v>-1000</v>
      </c>
    </row>
    <row r="243" spans="1:11" ht="45" hidden="1">
      <c r="A243" s="22" t="s">
        <v>354</v>
      </c>
      <c r="B243" s="24" t="s">
        <v>355</v>
      </c>
      <c r="C243" s="24"/>
      <c r="D243" s="105"/>
      <c r="E243" s="105"/>
      <c r="F243" s="25">
        <f>SUM(F244)</f>
        <v>0</v>
      </c>
      <c r="G243" s="111"/>
      <c r="H243" s="111"/>
      <c r="I243" s="25">
        <f>SUM(I244)</f>
        <v>0</v>
      </c>
      <c r="J243" s="13">
        <f t="shared" si="6"/>
        <v>0</v>
      </c>
      <c r="K243" s="13">
        <f t="shared" si="7"/>
        <v>0</v>
      </c>
    </row>
    <row r="244" spans="1:11" ht="15" hidden="1">
      <c r="A244" s="22" t="s">
        <v>98</v>
      </c>
      <c r="B244" s="24" t="s">
        <v>355</v>
      </c>
      <c r="C244" s="105" t="s">
        <v>99</v>
      </c>
      <c r="D244" s="105"/>
      <c r="E244" s="105"/>
      <c r="F244" s="25"/>
      <c r="G244" s="111">
        <f>SUM('[1]Ведомственная'!G259)</f>
        <v>0</v>
      </c>
      <c r="H244" s="111">
        <f>SUM('[1]Ведомственная'!H259)</f>
        <v>0</v>
      </c>
      <c r="I244" s="25"/>
      <c r="J244" s="13">
        <f t="shared" si="6"/>
        <v>0</v>
      </c>
      <c r="K244" s="13">
        <f t="shared" si="7"/>
        <v>0</v>
      </c>
    </row>
    <row r="245" spans="1:11" ht="45">
      <c r="A245" s="22" t="s">
        <v>354</v>
      </c>
      <c r="B245" s="24" t="s">
        <v>355</v>
      </c>
      <c r="C245" s="24"/>
      <c r="D245" s="105"/>
      <c r="E245" s="105"/>
      <c r="F245" s="25">
        <f>SUM(F246:F247)</f>
        <v>1000</v>
      </c>
      <c r="G245" s="111"/>
      <c r="H245" s="111"/>
      <c r="I245" s="25">
        <f>SUM(I246:I247)</f>
        <v>1000</v>
      </c>
      <c r="J245" s="13">
        <f t="shared" si="6"/>
        <v>1000</v>
      </c>
      <c r="K245" s="13">
        <f t="shared" si="7"/>
        <v>-1000</v>
      </c>
    </row>
    <row r="246" spans="1:11" ht="60">
      <c r="A246" s="20" t="s">
        <v>52</v>
      </c>
      <c r="B246" s="24" t="s">
        <v>355</v>
      </c>
      <c r="C246" s="24">
        <v>100</v>
      </c>
      <c r="D246" s="105" t="s">
        <v>79</v>
      </c>
      <c r="E246" s="105" t="s">
        <v>189</v>
      </c>
      <c r="F246" s="25">
        <v>25</v>
      </c>
      <c r="G246" s="111">
        <f>SUM('[1]Ведомственная'!G261)</f>
        <v>25</v>
      </c>
      <c r="H246" s="111">
        <f>SUM('[1]Ведомственная'!H261)</f>
        <v>25</v>
      </c>
      <c r="I246" s="25">
        <v>25</v>
      </c>
      <c r="J246" s="13">
        <f t="shared" si="6"/>
        <v>0</v>
      </c>
      <c r="K246" s="13">
        <f t="shared" si="7"/>
        <v>0</v>
      </c>
    </row>
    <row r="247" spans="1:11" ht="30">
      <c r="A247" s="16" t="s">
        <v>53</v>
      </c>
      <c r="B247" s="24" t="s">
        <v>355</v>
      </c>
      <c r="C247" s="105" t="s">
        <v>99</v>
      </c>
      <c r="D247" s="105" t="s">
        <v>79</v>
      </c>
      <c r="E247" s="105" t="s">
        <v>189</v>
      </c>
      <c r="F247" s="25">
        <v>975</v>
      </c>
      <c r="G247" s="111">
        <f>SUM('[1]Ведомственная'!G262)</f>
        <v>975</v>
      </c>
      <c r="H247" s="111">
        <f>SUM('[1]Ведомственная'!H262)</f>
        <v>975</v>
      </c>
      <c r="I247" s="25">
        <v>975</v>
      </c>
      <c r="J247" s="13">
        <f t="shared" si="6"/>
        <v>0</v>
      </c>
      <c r="K247" s="13">
        <f t="shared" si="7"/>
        <v>0</v>
      </c>
    </row>
    <row r="248" spans="1:11" ht="30">
      <c r="A248" s="22" t="s">
        <v>46</v>
      </c>
      <c r="B248" s="24" t="s">
        <v>291</v>
      </c>
      <c r="C248" s="24"/>
      <c r="D248" s="105"/>
      <c r="E248" s="105"/>
      <c r="F248" s="25">
        <f>SUM(F249:F251)</f>
        <v>4704.3</v>
      </c>
      <c r="G248" s="111"/>
      <c r="H248" s="111"/>
      <c r="I248" s="25">
        <f>SUM(I249:I251)</f>
        <v>4704.3</v>
      </c>
      <c r="J248" s="13">
        <f t="shared" si="6"/>
        <v>4704.3</v>
      </c>
      <c r="K248" s="13">
        <f t="shared" si="7"/>
        <v>-4704.3</v>
      </c>
    </row>
    <row r="249" spans="1:11" ht="60">
      <c r="A249" s="20" t="s">
        <v>52</v>
      </c>
      <c r="B249" s="24" t="s">
        <v>291</v>
      </c>
      <c r="C249" s="105" t="s">
        <v>97</v>
      </c>
      <c r="D249" s="105" t="s">
        <v>79</v>
      </c>
      <c r="E249" s="105" t="s">
        <v>35</v>
      </c>
      <c r="F249" s="25">
        <v>3964.8</v>
      </c>
      <c r="G249" s="111">
        <f>SUM('[1]Ведомственная'!G252)</f>
        <v>3964.7999999999997</v>
      </c>
      <c r="H249" s="111">
        <f>SUM('[1]Ведомственная'!H252)</f>
        <v>3964.7999999999997</v>
      </c>
      <c r="I249" s="25">
        <v>3964.8</v>
      </c>
      <c r="J249" s="13">
        <f t="shared" si="6"/>
        <v>4.547473508864641E-13</v>
      </c>
      <c r="K249" s="13">
        <f t="shared" si="7"/>
        <v>-4.547473508864641E-13</v>
      </c>
    </row>
    <row r="250" spans="1:11" ht="30">
      <c r="A250" s="16" t="s">
        <v>53</v>
      </c>
      <c r="B250" s="24" t="s">
        <v>291</v>
      </c>
      <c r="C250" s="105" t="s">
        <v>99</v>
      </c>
      <c r="D250" s="105" t="s">
        <v>79</v>
      </c>
      <c r="E250" s="105" t="s">
        <v>35</v>
      </c>
      <c r="F250" s="25">
        <v>684.6</v>
      </c>
      <c r="G250" s="111">
        <f>SUM('[1]Ведомственная'!G253)</f>
        <v>684.5999999999999</v>
      </c>
      <c r="H250" s="111">
        <f>SUM('[1]Ведомственная'!H253)</f>
        <v>684.5999999999999</v>
      </c>
      <c r="I250" s="25">
        <v>684.6</v>
      </c>
      <c r="J250" s="13">
        <f t="shared" si="6"/>
        <v>1.1368683772161603E-13</v>
      </c>
      <c r="K250" s="13">
        <f t="shared" si="7"/>
        <v>-1.1368683772161603E-13</v>
      </c>
    </row>
    <row r="251" spans="1:11" ht="15">
      <c r="A251" s="22" t="s">
        <v>23</v>
      </c>
      <c r="B251" s="24" t="s">
        <v>291</v>
      </c>
      <c r="C251" s="105" t="s">
        <v>104</v>
      </c>
      <c r="D251" s="105" t="s">
        <v>79</v>
      </c>
      <c r="E251" s="105" t="s">
        <v>35</v>
      </c>
      <c r="F251" s="25">
        <v>54.9</v>
      </c>
      <c r="G251" s="111">
        <f>SUM('[1]Ведомственная'!G254)</f>
        <v>54.9</v>
      </c>
      <c r="H251" s="111">
        <f>SUM('[1]Ведомственная'!H254)</f>
        <v>54.9</v>
      </c>
      <c r="I251" s="25">
        <v>54.9</v>
      </c>
      <c r="J251" s="13">
        <f t="shared" si="6"/>
        <v>0</v>
      </c>
      <c r="K251" s="13">
        <f t="shared" si="7"/>
        <v>0</v>
      </c>
    </row>
    <row r="252" spans="1:11" ht="45">
      <c r="A252" s="22" t="s">
        <v>303</v>
      </c>
      <c r="B252" s="24" t="s">
        <v>251</v>
      </c>
      <c r="C252" s="24"/>
      <c r="D252" s="105"/>
      <c r="E252" s="105"/>
      <c r="F252" s="25">
        <f>SUM(F253)+F260+F258</f>
        <v>5972</v>
      </c>
      <c r="G252" s="111"/>
      <c r="H252" s="111"/>
      <c r="I252" s="25">
        <f>SUM(I253)+I260+I258</f>
        <v>5972</v>
      </c>
      <c r="J252" s="13">
        <f t="shared" si="6"/>
        <v>5972</v>
      </c>
      <c r="K252" s="13">
        <f t="shared" si="7"/>
        <v>-5972</v>
      </c>
    </row>
    <row r="253" spans="1:11" ht="45">
      <c r="A253" s="22" t="s">
        <v>252</v>
      </c>
      <c r="B253" s="24" t="s">
        <v>253</v>
      </c>
      <c r="C253" s="24"/>
      <c r="D253" s="105"/>
      <c r="E253" s="105"/>
      <c r="F253" s="25">
        <f>SUM(F254)</f>
        <v>5382</v>
      </c>
      <c r="G253" s="111"/>
      <c r="H253" s="111"/>
      <c r="I253" s="25">
        <f>SUM(I254)</f>
        <v>5382</v>
      </c>
      <c r="J253" s="13">
        <f t="shared" si="6"/>
        <v>5382</v>
      </c>
      <c r="K253" s="13">
        <f t="shared" si="7"/>
        <v>-5382</v>
      </c>
    </row>
    <row r="254" spans="1:11" ht="45">
      <c r="A254" s="22" t="s">
        <v>81</v>
      </c>
      <c r="B254" s="24" t="s">
        <v>254</v>
      </c>
      <c r="C254" s="24"/>
      <c r="D254" s="105"/>
      <c r="E254" s="105"/>
      <c r="F254" s="25">
        <f>SUM(F255)</f>
        <v>5382</v>
      </c>
      <c r="G254" s="111"/>
      <c r="H254" s="111"/>
      <c r="I254" s="25">
        <f>SUM(I255)</f>
        <v>5382</v>
      </c>
      <c r="J254" s="13">
        <f t="shared" si="6"/>
        <v>5382</v>
      </c>
      <c r="K254" s="13">
        <f t="shared" si="7"/>
        <v>-5382</v>
      </c>
    </row>
    <row r="255" spans="1:11" ht="30">
      <c r="A255" s="22" t="s">
        <v>255</v>
      </c>
      <c r="B255" s="24" t="s">
        <v>256</v>
      </c>
      <c r="C255" s="24"/>
      <c r="D255" s="105"/>
      <c r="E255" s="105"/>
      <c r="F255" s="25">
        <f>SUM(F256:F257)</f>
        <v>5382</v>
      </c>
      <c r="G255" s="111"/>
      <c r="H255" s="111"/>
      <c r="I255" s="25">
        <f>SUM(I256:I257)</f>
        <v>5382</v>
      </c>
      <c r="J255" s="13">
        <f t="shared" si="6"/>
        <v>5382</v>
      </c>
      <c r="K255" s="13">
        <f t="shared" si="7"/>
        <v>-5382</v>
      </c>
    </row>
    <row r="256" spans="1:11" ht="30">
      <c r="A256" s="16" t="s">
        <v>53</v>
      </c>
      <c r="B256" s="24" t="s">
        <v>256</v>
      </c>
      <c r="C256" s="24">
        <v>200</v>
      </c>
      <c r="D256" s="105" t="s">
        <v>35</v>
      </c>
      <c r="E256" s="105" t="s">
        <v>102</v>
      </c>
      <c r="F256" s="25">
        <v>5297</v>
      </c>
      <c r="G256" s="111">
        <f>SUM('[1]Ведомственная'!G110)</f>
        <v>5297</v>
      </c>
      <c r="H256" s="111">
        <f>SUM('[1]Ведомственная'!H110)</f>
        <v>5297</v>
      </c>
      <c r="I256" s="25">
        <v>5297</v>
      </c>
      <c r="J256" s="13">
        <f t="shared" si="6"/>
        <v>0</v>
      </c>
      <c r="K256" s="13">
        <f t="shared" si="7"/>
        <v>0</v>
      </c>
    </row>
    <row r="257" spans="1:11" ht="15">
      <c r="A257" s="22" t="s">
        <v>23</v>
      </c>
      <c r="B257" s="24" t="s">
        <v>256</v>
      </c>
      <c r="C257" s="24">
        <v>800</v>
      </c>
      <c r="D257" s="105" t="s">
        <v>35</v>
      </c>
      <c r="E257" s="105" t="s">
        <v>102</v>
      </c>
      <c r="F257" s="25">
        <v>85</v>
      </c>
      <c r="G257" s="111">
        <f>SUM('[1]Ведомственная'!G111)</f>
        <v>85</v>
      </c>
      <c r="H257" s="111">
        <f>SUM('[1]Ведомственная'!H111)</f>
        <v>85</v>
      </c>
      <c r="I257" s="25">
        <v>85</v>
      </c>
      <c r="J257" s="13">
        <f t="shared" si="6"/>
        <v>0</v>
      </c>
      <c r="K257" s="13">
        <f t="shared" si="7"/>
        <v>0</v>
      </c>
    </row>
    <row r="258" spans="1:11" ht="60">
      <c r="A258" s="22" t="s">
        <v>279</v>
      </c>
      <c r="B258" s="24" t="s">
        <v>280</v>
      </c>
      <c r="C258" s="105"/>
      <c r="D258" s="105"/>
      <c r="E258" s="105"/>
      <c r="F258" s="25">
        <f>SUM(F259)</f>
        <v>490</v>
      </c>
      <c r="G258" s="111"/>
      <c r="H258" s="111"/>
      <c r="I258" s="25">
        <f>SUM(I259)</f>
        <v>490</v>
      </c>
      <c r="J258" s="13">
        <f t="shared" si="6"/>
        <v>490</v>
      </c>
      <c r="K258" s="13">
        <f t="shared" si="7"/>
        <v>-490</v>
      </c>
    </row>
    <row r="259" spans="1:11" ht="30">
      <c r="A259" s="16" t="s">
        <v>53</v>
      </c>
      <c r="B259" s="24" t="s">
        <v>280</v>
      </c>
      <c r="C259" s="105" t="s">
        <v>99</v>
      </c>
      <c r="D259" s="105" t="s">
        <v>14</v>
      </c>
      <c r="E259" s="105" t="s">
        <v>25</v>
      </c>
      <c r="F259" s="25">
        <v>490</v>
      </c>
      <c r="G259" s="111">
        <f>SUM('[1]Ведомственная'!G198)</f>
        <v>490</v>
      </c>
      <c r="H259" s="111">
        <f>SUM('[1]Ведомственная'!H198)</f>
        <v>490</v>
      </c>
      <c r="I259" s="25">
        <v>490</v>
      </c>
      <c r="J259" s="13">
        <f t="shared" si="6"/>
        <v>0</v>
      </c>
      <c r="K259" s="13">
        <f t="shared" si="7"/>
        <v>0</v>
      </c>
    </row>
    <row r="260" spans="1:11" ht="30">
      <c r="A260" s="22" t="s">
        <v>257</v>
      </c>
      <c r="B260" s="24" t="s">
        <v>258</v>
      </c>
      <c r="C260" s="24"/>
      <c r="D260" s="105"/>
      <c r="E260" s="105"/>
      <c r="F260" s="25">
        <f>SUM(F261)</f>
        <v>100</v>
      </c>
      <c r="G260" s="111"/>
      <c r="H260" s="111"/>
      <c r="I260" s="25">
        <f>SUM(I261)</f>
        <v>100</v>
      </c>
      <c r="J260" s="13">
        <f t="shared" si="6"/>
        <v>100</v>
      </c>
      <c r="K260" s="13">
        <f t="shared" si="7"/>
        <v>-100</v>
      </c>
    </row>
    <row r="261" spans="1:11" ht="45">
      <c r="A261" s="22" t="s">
        <v>81</v>
      </c>
      <c r="B261" s="24" t="s">
        <v>259</v>
      </c>
      <c r="C261" s="24"/>
      <c r="D261" s="105"/>
      <c r="E261" s="105"/>
      <c r="F261" s="25">
        <f>SUM(F262)</f>
        <v>100</v>
      </c>
      <c r="G261" s="111"/>
      <c r="H261" s="111"/>
      <c r="I261" s="25">
        <f>SUM(I262)</f>
        <v>100</v>
      </c>
      <c r="J261" s="13">
        <f t="shared" si="6"/>
        <v>100</v>
      </c>
      <c r="K261" s="13">
        <f t="shared" si="7"/>
        <v>-100</v>
      </c>
    </row>
    <row r="262" spans="1:11" ht="30">
      <c r="A262" s="22" t="s">
        <v>255</v>
      </c>
      <c r="B262" s="24" t="s">
        <v>260</v>
      </c>
      <c r="C262" s="24"/>
      <c r="D262" s="105"/>
      <c r="E262" s="105"/>
      <c r="F262" s="25">
        <f>SUM(F263:F264)</f>
        <v>100</v>
      </c>
      <c r="G262" s="111"/>
      <c r="H262" s="111"/>
      <c r="I262" s="25">
        <f>SUM(I263:I264)</f>
        <v>100</v>
      </c>
      <c r="J262" s="13">
        <f t="shared" si="6"/>
        <v>100</v>
      </c>
      <c r="K262" s="13">
        <f t="shared" si="7"/>
        <v>-100</v>
      </c>
    </row>
    <row r="263" spans="1:11" ht="30">
      <c r="A263" s="16" t="s">
        <v>53</v>
      </c>
      <c r="B263" s="24" t="s">
        <v>260</v>
      </c>
      <c r="C263" s="24">
        <v>200</v>
      </c>
      <c r="D263" s="105" t="s">
        <v>35</v>
      </c>
      <c r="E263" s="105" t="s">
        <v>102</v>
      </c>
      <c r="F263" s="25">
        <v>100</v>
      </c>
      <c r="G263" s="111">
        <f>SUM('[1]Ведомственная'!G115)</f>
        <v>100</v>
      </c>
      <c r="H263" s="111">
        <f>SUM('[1]Ведомственная'!H115)</f>
        <v>100</v>
      </c>
      <c r="I263" s="25">
        <v>100</v>
      </c>
      <c r="J263" s="13">
        <f t="shared" si="6"/>
        <v>0</v>
      </c>
      <c r="K263" s="13">
        <f t="shared" si="7"/>
        <v>0</v>
      </c>
    </row>
    <row r="264" spans="1:11" ht="15" hidden="1">
      <c r="A264" s="22" t="s">
        <v>23</v>
      </c>
      <c r="B264" s="24" t="s">
        <v>260</v>
      </c>
      <c r="C264" s="24">
        <v>800</v>
      </c>
      <c r="D264" s="105"/>
      <c r="E264" s="105"/>
      <c r="F264" s="25"/>
      <c r="G264" s="111">
        <f>SUM('[1]Ведомственная'!G116)</f>
        <v>0</v>
      </c>
      <c r="H264" s="111">
        <f>SUM('[1]Ведомственная'!H116)</f>
        <v>0</v>
      </c>
      <c r="I264" s="25"/>
      <c r="J264" s="13">
        <f t="shared" si="6"/>
        <v>0</v>
      </c>
      <c r="K264" s="13">
        <f t="shared" si="7"/>
        <v>0</v>
      </c>
    </row>
    <row r="265" spans="1:11" ht="30">
      <c r="A265" s="22" t="s">
        <v>282</v>
      </c>
      <c r="B265" s="24" t="s">
        <v>283</v>
      </c>
      <c r="C265" s="105"/>
      <c r="D265" s="105"/>
      <c r="E265" s="105"/>
      <c r="F265" s="25">
        <f>SUM(F266)+F270+F272</f>
        <v>39506.3</v>
      </c>
      <c r="G265" s="111"/>
      <c r="H265" s="111"/>
      <c r="I265" s="25">
        <f>SUM(I266)+I270+I272</f>
        <v>39506.3</v>
      </c>
      <c r="J265" s="13">
        <f t="shared" si="6"/>
        <v>39506.3</v>
      </c>
      <c r="K265" s="13">
        <f t="shared" si="7"/>
        <v>-39506.3</v>
      </c>
    </row>
    <row r="266" spans="1:11" ht="30" hidden="1">
      <c r="A266" s="22" t="s">
        <v>284</v>
      </c>
      <c r="B266" s="24" t="s">
        <v>286</v>
      </c>
      <c r="C266" s="105"/>
      <c r="D266" s="105"/>
      <c r="E266" s="105"/>
      <c r="F266" s="25">
        <f>SUM(F268)</f>
        <v>0</v>
      </c>
      <c r="G266" s="111"/>
      <c r="H266" s="111"/>
      <c r="I266" s="25">
        <f>SUM(I268)</f>
        <v>0</v>
      </c>
      <c r="J266" s="13">
        <f t="shared" si="6"/>
        <v>0</v>
      </c>
      <c r="K266" s="13">
        <f t="shared" si="7"/>
        <v>0</v>
      </c>
    </row>
    <row r="267" spans="1:11" ht="15" hidden="1">
      <c r="A267" s="22" t="s">
        <v>98</v>
      </c>
      <c r="B267" s="24" t="s">
        <v>286</v>
      </c>
      <c r="C267" s="105" t="s">
        <v>99</v>
      </c>
      <c r="D267" s="105"/>
      <c r="E267" s="105"/>
      <c r="F267" s="25">
        <v>0</v>
      </c>
      <c r="G267" s="111">
        <f>SUM('[1]Ведомственная'!G203)</f>
        <v>0</v>
      </c>
      <c r="H267" s="111">
        <f>SUM('[1]Ведомственная'!H203)</f>
        <v>0</v>
      </c>
      <c r="I267" s="25">
        <v>0</v>
      </c>
      <c r="J267" s="13">
        <f t="shared" si="6"/>
        <v>0</v>
      </c>
      <c r="K267" s="13">
        <f t="shared" si="7"/>
        <v>0</v>
      </c>
    </row>
    <row r="268" spans="1:11" ht="30" hidden="1">
      <c r="A268" s="31" t="s">
        <v>533</v>
      </c>
      <c r="B268" s="32" t="s">
        <v>534</v>
      </c>
      <c r="C268" s="32"/>
      <c r="D268" s="32"/>
      <c r="E268" s="32"/>
      <c r="F268" s="33">
        <f>SUM(F269)</f>
        <v>0</v>
      </c>
      <c r="G268" s="111"/>
      <c r="H268" s="111"/>
      <c r="I268" s="33">
        <f>SUM(I269)</f>
        <v>0</v>
      </c>
      <c r="J268" s="13">
        <f t="shared" si="6"/>
        <v>0</v>
      </c>
      <c r="K268" s="13">
        <f t="shared" si="7"/>
        <v>0</v>
      </c>
    </row>
    <row r="269" spans="1:11" ht="30" hidden="1">
      <c r="A269" s="31" t="s">
        <v>347</v>
      </c>
      <c r="B269" s="32" t="s">
        <v>534</v>
      </c>
      <c r="C269" s="32" t="s">
        <v>300</v>
      </c>
      <c r="D269" s="32"/>
      <c r="E269" s="32"/>
      <c r="F269" s="33"/>
      <c r="G269" s="111">
        <f>SUM('[1]Ведомственная'!G247)</f>
        <v>0</v>
      </c>
      <c r="H269" s="111">
        <f>SUM('[1]Ведомственная'!H247)</f>
        <v>0</v>
      </c>
      <c r="I269" s="33"/>
      <c r="J269" s="13">
        <f t="shared" si="6"/>
        <v>0</v>
      </c>
      <c r="K269" s="13">
        <f t="shared" si="7"/>
        <v>0</v>
      </c>
    </row>
    <row r="270" spans="1:11" ht="90" hidden="1">
      <c r="A270" s="22" t="s">
        <v>296</v>
      </c>
      <c r="B270" s="24" t="s">
        <v>297</v>
      </c>
      <c r="C270" s="24"/>
      <c r="D270" s="105"/>
      <c r="E270" s="105"/>
      <c r="F270" s="25">
        <f>SUM(F271)</f>
        <v>0</v>
      </c>
      <c r="G270" s="111"/>
      <c r="H270" s="111"/>
      <c r="I270" s="25">
        <f>SUM(I271)</f>
        <v>0</v>
      </c>
      <c r="J270" s="13">
        <f t="shared" si="6"/>
        <v>0</v>
      </c>
      <c r="K270" s="13">
        <f t="shared" si="7"/>
        <v>0</v>
      </c>
    </row>
    <row r="271" spans="1:11" ht="15" hidden="1">
      <c r="A271" s="22" t="s">
        <v>98</v>
      </c>
      <c r="B271" s="24" t="s">
        <v>297</v>
      </c>
      <c r="C271" s="24">
        <v>200</v>
      </c>
      <c r="D271" s="105"/>
      <c r="E271" s="105"/>
      <c r="F271" s="25"/>
      <c r="G271" s="111">
        <f>SUM('[1]Ведомственная'!G275)</f>
        <v>0</v>
      </c>
      <c r="H271" s="111">
        <f>SUM('[1]Ведомственная'!H275)</f>
        <v>0</v>
      </c>
      <c r="I271" s="25"/>
      <c r="J271" s="13">
        <f t="shared" si="6"/>
        <v>0</v>
      </c>
      <c r="K271" s="13">
        <f t="shared" si="7"/>
        <v>0</v>
      </c>
    </row>
    <row r="272" spans="1:11" ht="60">
      <c r="A272" s="22" t="s">
        <v>524</v>
      </c>
      <c r="B272" s="24" t="s">
        <v>529</v>
      </c>
      <c r="C272" s="24"/>
      <c r="D272" s="105"/>
      <c r="E272" s="105"/>
      <c r="F272" s="25">
        <f>SUM(F273)</f>
        <v>39506.3</v>
      </c>
      <c r="G272" s="111"/>
      <c r="H272" s="111"/>
      <c r="I272" s="25">
        <f>SUM(I273)</f>
        <v>39506.3</v>
      </c>
      <c r="J272" s="13">
        <f aca="true" t="shared" si="8" ref="J272:J335">SUM(F272-G272)</f>
        <v>39506.3</v>
      </c>
      <c r="K272" s="13">
        <f aca="true" t="shared" si="9" ref="K272:K335">SUM(H272-I272)</f>
        <v>-39506.3</v>
      </c>
    </row>
    <row r="273" spans="1:11" ht="105">
      <c r="A273" s="22" t="s">
        <v>522</v>
      </c>
      <c r="B273" s="24" t="s">
        <v>530</v>
      </c>
      <c r="C273" s="24"/>
      <c r="D273" s="105"/>
      <c r="E273" s="105"/>
      <c r="F273" s="25">
        <f>SUM(F274+F276)</f>
        <v>39506.3</v>
      </c>
      <c r="G273" s="111"/>
      <c r="H273" s="111"/>
      <c r="I273" s="25">
        <f>SUM(I274+I276)</f>
        <v>39506.3</v>
      </c>
      <c r="J273" s="13">
        <f t="shared" si="8"/>
        <v>39506.3</v>
      </c>
      <c r="K273" s="13">
        <f t="shared" si="9"/>
        <v>-39506.3</v>
      </c>
    </row>
    <row r="274" spans="1:11" ht="60">
      <c r="A274" s="84" t="s">
        <v>298</v>
      </c>
      <c r="B274" s="24" t="s">
        <v>531</v>
      </c>
      <c r="C274" s="24"/>
      <c r="D274" s="105"/>
      <c r="E274" s="105"/>
      <c r="F274" s="25">
        <f>SUM(F275)</f>
        <v>15520.3</v>
      </c>
      <c r="G274" s="111"/>
      <c r="H274" s="111"/>
      <c r="I274" s="25">
        <f>SUM(I275)</f>
        <v>15520.3</v>
      </c>
      <c r="J274" s="13">
        <f t="shared" si="8"/>
        <v>15520.3</v>
      </c>
      <c r="K274" s="13">
        <f t="shared" si="9"/>
        <v>-15520.3</v>
      </c>
    </row>
    <row r="275" spans="1:11" ht="30">
      <c r="A275" s="22" t="s">
        <v>299</v>
      </c>
      <c r="B275" s="24" t="s">
        <v>531</v>
      </c>
      <c r="C275" s="24">
        <v>400</v>
      </c>
      <c r="D275" s="105" t="s">
        <v>32</v>
      </c>
      <c r="E275" s="105" t="s">
        <v>14</v>
      </c>
      <c r="F275" s="25">
        <v>15520.3</v>
      </c>
      <c r="G275" s="111">
        <f>Ведомственная!G286</f>
        <v>15520.3</v>
      </c>
      <c r="H275" s="111">
        <f>Ведомственная!H286</f>
        <v>15520.3</v>
      </c>
      <c r="I275" s="25">
        <v>15520.3</v>
      </c>
      <c r="J275" s="13">
        <f t="shared" si="8"/>
        <v>0</v>
      </c>
      <c r="K275" s="13">
        <f t="shared" si="9"/>
        <v>0</v>
      </c>
    </row>
    <row r="276" spans="1:11" ht="60">
      <c r="A276" s="22" t="s">
        <v>301</v>
      </c>
      <c r="B276" s="120" t="s">
        <v>646</v>
      </c>
      <c r="C276" s="24"/>
      <c r="D276" s="105"/>
      <c r="E276" s="105"/>
      <c r="F276" s="25">
        <f>SUM(F277)</f>
        <v>23986</v>
      </c>
      <c r="G276" s="111"/>
      <c r="H276" s="111"/>
      <c r="I276" s="25">
        <f>SUM(I277)</f>
        <v>23986</v>
      </c>
      <c r="J276" s="13">
        <f t="shared" si="8"/>
        <v>23986</v>
      </c>
      <c r="K276" s="13">
        <f t="shared" si="9"/>
        <v>-23986</v>
      </c>
    </row>
    <row r="277" spans="1:11" ht="30">
      <c r="A277" s="22" t="s">
        <v>299</v>
      </c>
      <c r="B277" s="120" t="s">
        <v>646</v>
      </c>
      <c r="C277" s="105" t="s">
        <v>300</v>
      </c>
      <c r="D277" s="120" t="s">
        <v>32</v>
      </c>
      <c r="E277" s="120" t="s">
        <v>14</v>
      </c>
      <c r="F277" s="25">
        <v>23986</v>
      </c>
      <c r="G277" s="111">
        <f>Ведомственная!G288</f>
        <v>23986</v>
      </c>
      <c r="H277" s="111">
        <f>Ведомственная!H288</f>
        <v>23986</v>
      </c>
      <c r="I277" s="25">
        <v>23986</v>
      </c>
      <c r="J277" s="13">
        <f t="shared" si="8"/>
        <v>0</v>
      </c>
      <c r="K277" s="13">
        <f t="shared" si="9"/>
        <v>0</v>
      </c>
    </row>
    <row r="278" spans="1:11" ht="30">
      <c r="A278" s="34" t="s">
        <v>477</v>
      </c>
      <c r="B278" s="49" t="s">
        <v>262</v>
      </c>
      <c r="C278" s="49"/>
      <c r="D278" s="49"/>
      <c r="E278" s="49"/>
      <c r="F278" s="9">
        <f>F279</f>
        <v>78</v>
      </c>
      <c r="G278" s="111"/>
      <c r="H278" s="111"/>
      <c r="I278" s="9">
        <f>I279</f>
        <v>78</v>
      </c>
      <c r="J278" s="13">
        <f t="shared" si="8"/>
        <v>78</v>
      </c>
      <c r="K278" s="13">
        <f t="shared" si="9"/>
        <v>-78</v>
      </c>
    </row>
    <row r="279" spans="1:11" ht="15">
      <c r="A279" s="36" t="s">
        <v>36</v>
      </c>
      <c r="B279" s="49" t="s">
        <v>478</v>
      </c>
      <c r="C279" s="49"/>
      <c r="D279" s="49"/>
      <c r="E279" s="49"/>
      <c r="F279" s="9">
        <f>F280</f>
        <v>78</v>
      </c>
      <c r="G279" s="111"/>
      <c r="H279" s="111"/>
      <c r="I279" s="9">
        <f>I280</f>
        <v>78</v>
      </c>
      <c r="J279" s="13">
        <f t="shared" si="8"/>
        <v>78</v>
      </c>
      <c r="K279" s="13">
        <f t="shared" si="9"/>
        <v>-78</v>
      </c>
    </row>
    <row r="280" spans="1:11" ht="15">
      <c r="A280" s="57" t="s">
        <v>166</v>
      </c>
      <c r="B280" s="49" t="s">
        <v>479</v>
      </c>
      <c r="C280" s="49"/>
      <c r="D280" s="49"/>
      <c r="E280" s="49"/>
      <c r="F280" s="9">
        <f>F281</f>
        <v>78</v>
      </c>
      <c r="G280" s="111"/>
      <c r="H280" s="111"/>
      <c r="I280" s="9">
        <f>I281</f>
        <v>78</v>
      </c>
      <c r="J280" s="13">
        <f t="shared" si="8"/>
        <v>78</v>
      </c>
      <c r="K280" s="13">
        <f t="shared" si="9"/>
        <v>-78</v>
      </c>
    </row>
    <row r="281" spans="1:11" ht="30">
      <c r="A281" s="36" t="s">
        <v>53</v>
      </c>
      <c r="B281" s="49" t="s">
        <v>479</v>
      </c>
      <c r="C281" s="49" t="s">
        <v>99</v>
      </c>
      <c r="D281" s="49" t="s">
        <v>123</v>
      </c>
      <c r="E281" s="49" t="s">
        <v>123</v>
      </c>
      <c r="F281" s="9">
        <v>78</v>
      </c>
      <c r="G281" s="111">
        <f>SUM('[1]Ведомственная'!G646)</f>
        <v>78</v>
      </c>
      <c r="H281" s="111">
        <f>SUM('[1]Ведомственная'!H646)</f>
        <v>78</v>
      </c>
      <c r="I281" s="9">
        <v>78</v>
      </c>
      <c r="J281" s="13">
        <f t="shared" si="8"/>
        <v>0</v>
      </c>
      <c r="K281" s="13">
        <f t="shared" si="9"/>
        <v>0</v>
      </c>
    </row>
    <row r="282" spans="1:11" ht="45">
      <c r="A282" s="34" t="s">
        <v>480</v>
      </c>
      <c r="B282" s="49" t="s">
        <v>481</v>
      </c>
      <c r="C282" s="49"/>
      <c r="D282" s="49"/>
      <c r="E282" s="49"/>
      <c r="F282" s="9">
        <f>F283</f>
        <v>78.5</v>
      </c>
      <c r="G282" s="111"/>
      <c r="H282" s="111"/>
      <c r="I282" s="9">
        <f>I283</f>
        <v>78.5</v>
      </c>
      <c r="J282" s="13">
        <f t="shared" si="8"/>
        <v>78.5</v>
      </c>
      <c r="K282" s="13">
        <f t="shared" si="9"/>
        <v>-78.5</v>
      </c>
    </row>
    <row r="283" spans="1:11" ht="15">
      <c r="A283" s="36" t="s">
        <v>36</v>
      </c>
      <c r="B283" s="49" t="s">
        <v>482</v>
      </c>
      <c r="C283" s="49"/>
      <c r="D283" s="49"/>
      <c r="E283" s="49"/>
      <c r="F283" s="9">
        <f>F284</f>
        <v>78.5</v>
      </c>
      <c r="G283" s="111"/>
      <c r="H283" s="111"/>
      <c r="I283" s="9">
        <f>I284</f>
        <v>78.5</v>
      </c>
      <c r="J283" s="13">
        <f t="shared" si="8"/>
        <v>78.5</v>
      </c>
      <c r="K283" s="13">
        <f t="shared" si="9"/>
        <v>-78.5</v>
      </c>
    </row>
    <row r="284" spans="1:11" ht="15">
      <c r="A284" s="57" t="s">
        <v>166</v>
      </c>
      <c r="B284" s="49" t="s">
        <v>483</v>
      </c>
      <c r="C284" s="49"/>
      <c r="D284" s="49"/>
      <c r="E284" s="49"/>
      <c r="F284" s="9">
        <f>F285</f>
        <v>78.5</v>
      </c>
      <c r="G284" s="111"/>
      <c r="H284" s="111"/>
      <c r="I284" s="9">
        <f>I285</f>
        <v>78.5</v>
      </c>
      <c r="J284" s="13">
        <f t="shared" si="8"/>
        <v>78.5</v>
      </c>
      <c r="K284" s="13">
        <f t="shared" si="9"/>
        <v>-78.5</v>
      </c>
    </row>
    <row r="285" spans="1:11" ht="30">
      <c r="A285" s="36" t="s">
        <v>53</v>
      </c>
      <c r="B285" s="49" t="s">
        <v>483</v>
      </c>
      <c r="C285" s="49" t="s">
        <v>99</v>
      </c>
      <c r="D285" s="49" t="s">
        <v>123</v>
      </c>
      <c r="E285" s="49" t="s">
        <v>123</v>
      </c>
      <c r="F285" s="9">
        <v>78.5</v>
      </c>
      <c r="G285" s="111">
        <f>SUM('[1]Ведомственная'!G649)</f>
        <v>78.5</v>
      </c>
      <c r="H285" s="111">
        <f>SUM('[1]Ведомственная'!H649)</f>
        <v>78.5</v>
      </c>
      <c r="I285" s="9">
        <v>78.5</v>
      </c>
      <c r="J285" s="13">
        <f t="shared" si="8"/>
        <v>0</v>
      </c>
      <c r="K285" s="13">
        <f t="shared" si="9"/>
        <v>0</v>
      </c>
    </row>
    <row r="286" spans="1:11" ht="30">
      <c r="A286" s="34" t="s">
        <v>125</v>
      </c>
      <c r="B286" s="35" t="s">
        <v>126</v>
      </c>
      <c r="C286" s="35"/>
      <c r="D286" s="35"/>
      <c r="E286" s="35"/>
      <c r="F286" s="8">
        <f>SUM(F287+F296+F300+F306+F310+F314+F319+F329)</f>
        <v>183246.2</v>
      </c>
      <c r="G286" s="111"/>
      <c r="H286" s="111"/>
      <c r="I286" s="8">
        <f>SUM(I287+I296+I300+I306+I310+I314+I319+I329)</f>
        <v>183246.2</v>
      </c>
      <c r="J286" s="13">
        <f t="shared" si="8"/>
        <v>183246.2</v>
      </c>
      <c r="K286" s="13">
        <f t="shared" si="9"/>
        <v>-183246.2</v>
      </c>
    </row>
    <row r="287" spans="1:11" ht="30">
      <c r="A287" s="34" t="s">
        <v>136</v>
      </c>
      <c r="B287" s="35" t="s">
        <v>137</v>
      </c>
      <c r="C287" s="35"/>
      <c r="D287" s="35"/>
      <c r="E287" s="35"/>
      <c r="F287" s="8">
        <f>F288+F291</f>
        <v>59269.399999999994</v>
      </c>
      <c r="G287" s="111"/>
      <c r="H287" s="111"/>
      <c r="I287" s="8">
        <f>I288+I291</f>
        <v>59269.399999999994</v>
      </c>
      <c r="J287" s="13">
        <f t="shared" si="8"/>
        <v>59269.399999999994</v>
      </c>
      <c r="K287" s="13">
        <f t="shared" si="9"/>
        <v>-59269.399999999994</v>
      </c>
    </row>
    <row r="288" spans="1:11" ht="45">
      <c r="A288" s="40" t="s">
        <v>27</v>
      </c>
      <c r="B288" s="35" t="s">
        <v>138</v>
      </c>
      <c r="C288" s="35"/>
      <c r="D288" s="35"/>
      <c r="E288" s="35"/>
      <c r="F288" s="8">
        <f>F289</f>
        <v>36097.9</v>
      </c>
      <c r="G288" s="111"/>
      <c r="H288" s="111"/>
      <c r="I288" s="8">
        <f>I289</f>
        <v>36097.9</v>
      </c>
      <c r="J288" s="13">
        <f t="shared" si="8"/>
        <v>36097.9</v>
      </c>
      <c r="K288" s="13">
        <f t="shared" si="9"/>
        <v>-36097.9</v>
      </c>
    </row>
    <row r="289" spans="1:11" ht="15">
      <c r="A289" s="36" t="s">
        <v>139</v>
      </c>
      <c r="B289" s="35" t="s">
        <v>140</v>
      </c>
      <c r="C289" s="35"/>
      <c r="D289" s="35"/>
      <c r="E289" s="35"/>
      <c r="F289" s="8">
        <f>F290</f>
        <v>36097.9</v>
      </c>
      <c r="G289" s="111"/>
      <c r="H289" s="111"/>
      <c r="I289" s="8">
        <f>I290</f>
        <v>36097.9</v>
      </c>
      <c r="J289" s="13">
        <f t="shared" si="8"/>
        <v>36097.9</v>
      </c>
      <c r="K289" s="13">
        <f t="shared" si="9"/>
        <v>-36097.9</v>
      </c>
    </row>
    <row r="290" spans="1:11" ht="30">
      <c r="A290" s="36" t="s">
        <v>132</v>
      </c>
      <c r="B290" s="35" t="s">
        <v>140</v>
      </c>
      <c r="C290" s="35" t="s">
        <v>133</v>
      </c>
      <c r="D290" s="35" t="s">
        <v>16</v>
      </c>
      <c r="E290" s="35" t="s">
        <v>35</v>
      </c>
      <c r="F290" s="8">
        <v>36097.9</v>
      </c>
      <c r="G290" s="111">
        <f>SUM('[1]Ведомственная'!G722)</f>
        <v>36097.9</v>
      </c>
      <c r="H290" s="111">
        <f>SUM('[1]Ведомственная'!H722)</f>
        <v>36097.9</v>
      </c>
      <c r="I290" s="8">
        <v>36097.9</v>
      </c>
      <c r="J290" s="13">
        <f t="shared" si="8"/>
        <v>0</v>
      </c>
      <c r="K290" s="13">
        <f t="shared" si="9"/>
        <v>0</v>
      </c>
    </row>
    <row r="291" spans="1:11" ht="30">
      <c r="A291" s="36" t="s">
        <v>46</v>
      </c>
      <c r="B291" s="35" t="s">
        <v>141</v>
      </c>
      <c r="C291" s="35"/>
      <c r="D291" s="35"/>
      <c r="E291" s="35"/>
      <c r="F291" s="8">
        <f>F292</f>
        <v>23171.499999999996</v>
      </c>
      <c r="G291" s="111"/>
      <c r="H291" s="111"/>
      <c r="I291" s="8">
        <f>I292</f>
        <v>23171.499999999996</v>
      </c>
      <c r="J291" s="13">
        <f t="shared" si="8"/>
        <v>23171.499999999996</v>
      </c>
      <c r="K291" s="13">
        <f t="shared" si="9"/>
        <v>-23171.499999999996</v>
      </c>
    </row>
    <row r="292" spans="1:11" ht="15">
      <c r="A292" s="36" t="s">
        <v>139</v>
      </c>
      <c r="B292" s="35" t="s">
        <v>142</v>
      </c>
      <c r="C292" s="35"/>
      <c r="D292" s="35"/>
      <c r="E292" s="35"/>
      <c r="F292" s="8">
        <f>F293+F294+F295</f>
        <v>23171.499999999996</v>
      </c>
      <c r="G292" s="111"/>
      <c r="H292" s="111"/>
      <c r="I292" s="8">
        <f>I293+I294+I295</f>
        <v>23171.499999999996</v>
      </c>
      <c r="J292" s="13">
        <f t="shared" si="8"/>
        <v>23171.499999999996</v>
      </c>
      <c r="K292" s="13">
        <f t="shared" si="9"/>
        <v>-23171.499999999996</v>
      </c>
    </row>
    <row r="293" spans="1:11" ht="60">
      <c r="A293" s="36" t="s">
        <v>143</v>
      </c>
      <c r="B293" s="35" t="s">
        <v>142</v>
      </c>
      <c r="C293" s="35" t="s">
        <v>97</v>
      </c>
      <c r="D293" s="35" t="s">
        <v>16</v>
      </c>
      <c r="E293" s="35" t="s">
        <v>35</v>
      </c>
      <c r="F293" s="8">
        <v>19412.3</v>
      </c>
      <c r="G293" s="111">
        <f>SUM('[1]Ведомственная'!G725)</f>
        <v>19412.3</v>
      </c>
      <c r="H293" s="111">
        <f>SUM('[1]Ведомственная'!H725)</f>
        <v>19412.3</v>
      </c>
      <c r="I293" s="8">
        <v>19412.3</v>
      </c>
      <c r="J293" s="13">
        <f t="shared" si="8"/>
        <v>0</v>
      </c>
      <c r="K293" s="13">
        <f t="shared" si="9"/>
        <v>0</v>
      </c>
    </row>
    <row r="294" spans="1:11" ht="30">
      <c r="A294" s="34" t="s">
        <v>53</v>
      </c>
      <c r="B294" s="35" t="s">
        <v>142</v>
      </c>
      <c r="C294" s="35" t="s">
        <v>99</v>
      </c>
      <c r="D294" s="35" t="s">
        <v>16</v>
      </c>
      <c r="E294" s="35" t="s">
        <v>35</v>
      </c>
      <c r="F294" s="9">
        <v>3355.6</v>
      </c>
      <c r="G294" s="111">
        <f>SUM('[1]Ведомственная'!G726)</f>
        <v>3355.6</v>
      </c>
      <c r="H294" s="111">
        <f>SUM('[1]Ведомственная'!H726)</f>
        <v>3355.6</v>
      </c>
      <c r="I294" s="9">
        <v>3355.6</v>
      </c>
      <c r="J294" s="13">
        <f t="shared" si="8"/>
        <v>0</v>
      </c>
      <c r="K294" s="13">
        <f t="shared" si="9"/>
        <v>0</v>
      </c>
    </row>
    <row r="295" spans="1:11" ht="15">
      <c r="A295" s="36" t="s">
        <v>23</v>
      </c>
      <c r="B295" s="35" t="s">
        <v>142</v>
      </c>
      <c r="C295" s="35" t="s">
        <v>104</v>
      </c>
      <c r="D295" s="35" t="s">
        <v>16</v>
      </c>
      <c r="E295" s="35" t="s">
        <v>35</v>
      </c>
      <c r="F295" s="8">
        <v>403.6</v>
      </c>
      <c r="G295" s="111">
        <f>SUM('[1]Ведомственная'!G727)</f>
        <v>403.6</v>
      </c>
      <c r="H295" s="111">
        <f>SUM('[1]Ведомственная'!H727)</f>
        <v>403.6</v>
      </c>
      <c r="I295" s="8">
        <v>403.6</v>
      </c>
      <c r="J295" s="13">
        <f t="shared" si="8"/>
        <v>0</v>
      </c>
      <c r="K295" s="13">
        <f t="shared" si="9"/>
        <v>0</v>
      </c>
    </row>
    <row r="296" spans="1:11" ht="15">
      <c r="A296" s="34" t="s">
        <v>127</v>
      </c>
      <c r="B296" s="35" t="s">
        <v>128</v>
      </c>
      <c r="C296" s="35"/>
      <c r="D296" s="35"/>
      <c r="E296" s="35"/>
      <c r="F296" s="8">
        <f>F297</f>
        <v>61607.6</v>
      </c>
      <c r="G296" s="111"/>
      <c r="H296" s="111"/>
      <c r="I296" s="8">
        <f>I297</f>
        <v>61607.6</v>
      </c>
      <c r="J296" s="13">
        <f t="shared" si="8"/>
        <v>61607.6</v>
      </c>
      <c r="K296" s="13">
        <f t="shared" si="9"/>
        <v>-61607.6</v>
      </c>
    </row>
    <row r="297" spans="1:11" ht="45">
      <c r="A297" s="40" t="s">
        <v>27</v>
      </c>
      <c r="B297" s="35" t="s">
        <v>129</v>
      </c>
      <c r="C297" s="35"/>
      <c r="D297" s="35"/>
      <c r="E297" s="35"/>
      <c r="F297" s="8">
        <f>F298</f>
        <v>61607.6</v>
      </c>
      <c r="G297" s="111"/>
      <c r="H297" s="111"/>
      <c r="I297" s="8">
        <f>I298</f>
        <v>61607.6</v>
      </c>
      <c r="J297" s="13">
        <f t="shared" si="8"/>
        <v>61607.6</v>
      </c>
      <c r="K297" s="13">
        <f t="shared" si="9"/>
        <v>-61607.6</v>
      </c>
    </row>
    <row r="298" spans="1:11" ht="15">
      <c r="A298" s="40" t="s">
        <v>130</v>
      </c>
      <c r="B298" s="35" t="s">
        <v>131</v>
      </c>
      <c r="C298" s="35"/>
      <c r="D298" s="35"/>
      <c r="E298" s="35"/>
      <c r="F298" s="8">
        <f>F299</f>
        <v>61607.6</v>
      </c>
      <c r="G298" s="111"/>
      <c r="H298" s="111"/>
      <c r="I298" s="8">
        <f>I299</f>
        <v>61607.6</v>
      </c>
      <c r="J298" s="13">
        <f t="shared" si="8"/>
        <v>61607.6</v>
      </c>
      <c r="K298" s="13">
        <f t="shared" si="9"/>
        <v>-61607.6</v>
      </c>
    </row>
    <row r="299" spans="1:11" ht="30">
      <c r="A299" s="34" t="s">
        <v>132</v>
      </c>
      <c r="B299" s="35" t="s">
        <v>131</v>
      </c>
      <c r="C299" s="35" t="s">
        <v>133</v>
      </c>
      <c r="D299" s="35" t="s">
        <v>123</v>
      </c>
      <c r="E299" s="35" t="s">
        <v>55</v>
      </c>
      <c r="F299" s="8">
        <v>61607.6</v>
      </c>
      <c r="G299" s="111">
        <f>SUM('[1]Ведомственная'!G715)</f>
        <v>61607.6</v>
      </c>
      <c r="H299" s="111">
        <f>SUM('[1]Ведомственная'!H715)</f>
        <v>61607.6</v>
      </c>
      <c r="I299" s="8">
        <v>61607.6</v>
      </c>
      <c r="J299" s="13">
        <f t="shared" si="8"/>
        <v>0</v>
      </c>
      <c r="K299" s="13">
        <f t="shared" si="9"/>
        <v>0</v>
      </c>
    </row>
    <row r="300" spans="1:11" ht="30">
      <c r="A300" s="36" t="s">
        <v>144</v>
      </c>
      <c r="B300" s="35" t="s">
        <v>145</v>
      </c>
      <c r="C300" s="35"/>
      <c r="D300" s="35"/>
      <c r="E300" s="35"/>
      <c r="F300" s="8">
        <f>F301</f>
        <v>42055.49999999999</v>
      </c>
      <c r="G300" s="111"/>
      <c r="H300" s="111"/>
      <c r="I300" s="8">
        <f>I301</f>
        <v>42055.49999999999</v>
      </c>
      <c r="J300" s="13">
        <f t="shared" si="8"/>
        <v>42055.49999999999</v>
      </c>
      <c r="K300" s="13">
        <f t="shared" si="9"/>
        <v>-42055.49999999999</v>
      </c>
    </row>
    <row r="301" spans="1:11" ht="30">
      <c r="A301" s="36" t="s">
        <v>46</v>
      </c>
      <c r="B301" s="35" t="s">
        <v>146</v>
      </c>
      <c r="C301" s="35"/>
      <c r="D301" s="35"/>
      <c r="E301" s="35"/>
      <c r="F301" s="8">
        <f>F302</f>
        <v>42055.49999999999</v>
      </c>
      <c r="G301" s="111"/>
      <c r="H301" s="111"/>
      <c r="I301" s="8">
        <f>I302</f>
        <v>42055.49999999999</v>
      </c>
      <c r="J301" s="13">
        <f t="shared" si="8"/>
        <v>42055.49999999999</v>
      </c>
      <c r="K301" s="13">
        <f t="shared" si="9"/>
        <v>-42055.49999999999</v>
      </c>
    </row>
    <row r="302" spans="1:11" ht="15">
      <c r="A302" s="36" t="s">
        <v>147</v>
      </c>
      <c r="B302" s="35" t="s">
        <v>148</v>
      </c>
      <c r="C302" s="35"/>
      <c r="D302" s="35"/>
      <c r="E302" s="35"/>
      <c r="F302" s="8">
        <f>F303+F304+F305</f>
        <v>42055.49999999999</v>
      </c>
      <c r="G302" s="111"/>
      <c r="H302" s="111"/>
      <c r="I302" s="8">
        <f>I303+I304+I305</f>
        <v>42055.49999999999</v>
      </c>
      <c r="J302" s="13">
        <f t="shared" si="8"/>
        <v>42055.49999999999</v>
      </c>
      <c r="K302" s="13">
        <f t="shared" si="9"/>
        <v>-42055.49999999999</v>
      </c>
    </row>
    <row r="303" spans="1:11" ht="60">
      <c r="A303" s="36" t="s">
        <v>143</v>
      </c>
      <c r="B303" s="35" t="s">
        <v>148</v>
      </c>
      <c r="C303" s="35" t="s">
        <v>97</v>
      </c>
      <c r="D303" s="35" t="s">
        <v>16</v>
      </c>
      <c r="E303" s="35" t="s">
        <v>35</v>
      </c>
      <c r="F303" s="8">
        <v>35972.2</v>
      </c>
      <c r="G303" s="111">
        <f>SUM('[1]Ведомственная'!G731)</f>
        <v>35972.2</v>
      </c>
      <c r="H303" s="111">
        <f>SUM('[1]Ведомственная'!H731)</f>
        <v>35972.2</v>
      </c>
      <c r="I303" s="8">
        <v>35972.2</v>
      </c>
      <c r="J303" s="13">
        <f t="shared" si="8"/>
        <v>0</v>
      </c>
      <c r="K303" s="13">
        <f t="shared" si="9"/>
        <v>0</v>
      </c>
    </row>
    <row r="304" spans="1:11" ht="30">
      <c r="A304" s="34" t="s">
        <v>53</v>
      </c>
      <c r="B304" s="35" t="s">
        <v>148</v>
      </c>
      <c r="C304" s="35" t="s">
        <v>99</v>
      </c>
      <c r="D304" s="35" t="s">
        <v>16</v>
      </c>
      <c r="E304" s="35" t="s">
        <v>35</v>
      </c>
      <c r="F304" s="9">
        <v>5555.1</v>
      </c>
      <c r="G304" s="111">
        <f>SUM('[1]Ведомственная'!G732)</f>
        <v>5555.1</v>
      </c>
      <c r="H304" s="111">
        <f>SUM('[1]Ведомственная'!H732)</f>
        <v>5555.1</v>
      </c>
      <c r="I304" s="9">
        <v>5555.1</v>
      </c>
      <c r="J304" s="13">
        <f t="shared" si="8"/>
        <v>0</v>
      </c>
      <c r="K304" s="13">
        <f t="shared" si="9"/>
        <v>0</v>
      </c>
    </row>
    <row r="305" spans="1:11" ht="15">
      <c r="A305" s="36" t="s">
        <v>23</v>
      </c>
      <c r="B305" s="35" t="s">
        <v>148</v>
      </c>
      <c r="C305" s="35" t="s">
        <v>104</v>
      </c>
      <c r="D305" s="35" t="s">
        <v>16</v>
      </c>
      <c r="E305" s="35" t="s">
        <v>35</v>
      </c>
      <c r="F305" s="8">
        <v>528.2</v>
      </c>
      <c r="G305" s="111">
        <f>SUM('[1]Ведомственная'!G733)</f>
        <v>528.2</v>
      </c>
      <c r="H305" s="111">
        <f>SUM('[1]Ведомственная'!H733)</f>
        <v>528.2</v>
      </c>
      <c r="I305" s="8">
        <v>528.2</v>
      </c>
      <c r="J305" s="13">
        <f t="shared" si="8"/>
        <v>0</v>
      </c>
      <c r="K305" s="13">
        <f t="shared" si="9"/>
        <v>0</v>
      </c>
    </row>
    <row r="306" spans="1:11" ht="30">
      <c r="A306" s="36" t="s">
        <v>149</v>
      </c>
      <c r="B306" s="35" t="s">
        <v>150</v>
      </c>
      <c r="C306" s="35"/>
      <c r="D306" s="35"/>
      <c r="E306" s="35"/>
      <c r="F306" s="8">
        <f>F307</f>
        <v>7857.7</v>
      </c>
      <c r="G306" s="111"/>
      <c r="H306" s="111"/>
      <c r="I306" s="8">
        <f>I307</f>
        <v>7857.7</v>
      </c>
      <c r="J306" s="13">
        <f t="shared" si="8"/>
        <v>7857.7</v>
      </c>
      <c r="K306" s="13">
        <f t="shared" si="9"/>
        <v>-7857.7</v>
      </c>
    </row>
    <row r="307" spans="1:11" ht="45">
      <c r="A307" s="40" t="s">
        <v>27</v>
      </c>
      <c r="B307" s="35" t="s">
        <v>151</v>
      </c>
      <c r="C307" s="35"/>
      <c r="D307" s="35"/>
      <c r="E307" s="35"/>
      <c r="F307" s="8">
        <f>F308</f>
        <v>7857.7</v>
      </c>
      <c r="G307" s="111"/>
      <c r="H307" s="111"/>
      <c r="I307" s="8">
        <f>I308</f>
        <v>7857.7</v>
      </c>
      <c r="J307" s="13">
        <f t="shared" si="8"/>
        <v>7857.7</v>
      </c>
      <c r="K307" s="13">
        <f t="shared" si="9"/>
        <v>-7857.7</v>
      </c>
    </row>
    <row r="308" spans="1:11" ht="15">
      <c r="A308" s="36" t="s">
        <v>152</v>
      </c>
      <c r="B308" s="35" t="s">
        <v>153</v>
      </c>
      <c r="C308" s="35"/>
      <c r="D308" s="35"/>
      <c r="E308" s="35"/>
      <c r="F308" s="8">
        <f>F309</f>
        <v>7857.7</v>
      </c>
      <c r="G308" s="111"/>
      <c r="H308" s="111"/>
      <c r="I308" s="8">
        <f>I309</f>
        <v>7857.7</v>
      </c>
      <c r="J308" s="13">
        <f t="shared" si="8"/>
        <v>7857.7</v>
      </c>
      <c r="K308" s="13">
        <f t="shared" si="9"/>
        <v>-7857.7</v>
      </c>
    </row>
    <row r="309" spans="1:11" ht="30">
      <c r="A309" s="36" t="s">
        <v>132</v>
      </c>
      <c r="B309" s="35" t="s">
        <v>153</v>
      </c>
      <c r="C309" s="35" t="s">
        <v>133</v>
      </c>
      <c r="D309" s="35" t="s">
        <v>16</v>
      </c>
      <c r="E309" s="35" t="s">
        <v>35</v>
      </c>
      <c r="F309" s="8">
        <v>7857.7</v>
      </c>
      <c r="G309" s="111">
        <f>SUM('[1]Ведомственная'!G737)</f>
        <v>7857.7</v>
      </c>
      <c r="H309" s="111">
        <f>SUM('[1]Ведомственная'!H737)</f>
        <v>7857.7</v>
      </c>
      <c r="I309" s="8">
        <v>7857.7</v>
      </c>
      <c r="J309" s="13">
        <f t="shared" si="8"/>
        <v>0</v>
      </c>
      <c r="K309" s="13">
        <f t="shared" si="9"/>
        <v>0</v>
      </c>
    </row>
    <row r="310" spans="1:11" ht="30">
      <c r="A310" s="36" t="s">
        <v>162</v>
      </c>
      <c r="B310" s="35" t="s">
        <v>163</v>
      </c>
      <c r="C310" s="35"/>
      <c r="D310" s="35"/>
      <c r="E310" s="35"/>
      <c r="F310" s="8">
        <f>F311</f>
        <v>1188.7</v>
      </c>
      <c r="G310" s="111"/>
      <c r="H310" s="111"/>
      <c r="I310" s="8">
        <f>I311</f>
        <v>1188.7</v>
      </c>
      <c r="J310" s="13">
        <f t="shared" si="8"/>
        <v>1188.7</v>
      </c>
      <c r="K310" s="13">
        <f t="shared" si="9"/>
        <v>-1188.7</v>
      </c>
    </row>
    <row r="311" spans="1:11" ht="15">
      <c r="A311" s="36" t="s">
        <v>164</v>
      </c>
      <c r="B311" s="35" t="s">
        <v>165</v>
      </c>
      <c r="C311" s="35"/>
      <c r="D311" s="35"/>
      <c r="E311" s="35"/>
      <c r="F311" s="8">
        <f>F312</f>
        <v>1188.7</v>
      </c>
      <c r="G311" s="111"/>
      <c r="H311" s="111"/>
      <c r="I311" s="8">
        <f>I312</f>
        <v>1188.7</v>
      </c>
      <c r="J311" s="13">
        <f t="shared" si="8"/>
        <v>1188.7</v>
      </c>
      <c r="K311" s="13">
        <f t="shared" si="9"/>
        <v>-1188.7</v>
      </c>
    </row>
    <row r="312" spans="1:11" ht="15">
      <c r="A312" s="34" t="s">
        <v>166</v>
      </c>
      <c r="B312" s="35" t="s">
        <v>167</v>
      </c>
      <c r="C312" s="35"/>
      <c r="D312" s="35"/>
      <c r="E312" s="35"/>
      <c r="F312" s="8">
        <f>F313</f>
        <v>1188.7</v>
      </c>
      <c r="G312" s="111"/>
      <c r="H312" s="111"/>
      <c r="I312" s="8">
        <f>I313</f>
        <v>1188.7</v>
      </c>
      <c r="J312" s="13">
        <f t="shared" si="8"/>
        <v>1188.7</v>
      </c>
      <c r="K312" s="13">
        <f t="shared" si="9"/>
        <v>-1188.7</v>
      </c>
    </row>
    <row r="313" spans="1:11" ht="30">
      <c r="A313" s="36" t="s">
        <v>132</v>
      </c>
      <c r="B313" s="35" t="s">
        <v>167</v>
      </c>
      <c r="C313" s="35" t="s">
        <v>133</v>
      </c>
      <c r="D313" s="35" t="s">
        <v>16</v>
      </c>
      <c r="E313" s="35" t="s">
        <v>14</v>
      </c>
      <c r="F313" s="8">
        <v>1188.7</v>
      </c>
      <c r="G313" s="111">
        <f>SUM('[1]Ведомственная'!G741)</f>
        <v>1188.7</v>
      </c>
      <c r="H313" s="111">
        <f>SUM('[1]Ведомственная'!H741)</f>
        <v>1188.7</v>
      </c>
      <c r="I313" s="8">
        <v>1188.7</v>
      </c>
      <c r="J313" s="13">
        <f t="shared" si="8"/>
        <v>0</v>
      </c>
      <c r="K313" s="13">
        <f t="shared" si="9"/>
        <v>0</v>
      </c>
    </row>
    <row r="314" spans="1:11" ht="15">
      <c r="A314" s="36" t="s">
        <v>168</v>
      </c>
      <c r="B314" s="35" t="s">
        <v>169</v>
      </c>
      <c r="C314" s="35"/>
      <c r="D314" s="35"/>
      <c r="E314" s="35"/>
      <c r="F314" s="8">
        <f>F315</f>
        <v>1296.8</v>
      </c>
      <c r="G314" s="111"/>
      <c r="H314" s="111"/>
      <c r="I314" s="8">
        <f>I315</f>
        <v>1296.8</v>
      </c>
      <c r="J314" s="13">
        <f t="shared" si="8"/>
        <v>1296.8</v>
      </c>
      <c r="K314" s="13">
        <f t="shared" si="9"/>
        <v>-1296.8</v>
      </c>
    </row>
    <row r="315" spans="1:11" ht="30">
      <c r="A315" s="36" t="s">
        <v>46</v>
      </c>
      <c r="B315" s="35" t="s">
        <v>170</v>
      </c>
      <c r="C315" s="35"/>
      <c r="D315" s="35"/>
      <c r="E315" s="35"/>
      <c r="F315" s="8">
        <f>F316</f>
        <v>1296.8</v>
      </c>
      <c r="G315" s="111"/>
      <c r="H315" s="111"/>
      <c r="I315" s="8">
        <f>I316</f>
        <v>1296.8</v>
      </c>
      <c r="J315" s="13">
        <f t="shared" si="8"/>
        <v>1296.8</v>
      </c>
      <c r="K315" s="13">
        <f t="shared" si="9"/>
        <v>-1296.8</v>
      </c>
    </row>
    <row r="316" spans="1:11" ht="15">
      <c r="A316" s="34" t="s">
        <v>166</v>
      </c>
      <c r="B316" s="35" t="s">
        <v>171</v>
      </c>
      <c r="C316" s="35"/>
      <c r="D316" s="35"/>
      <c r="E316" s="35"/>
      <c r="F316" s="8">
        <f>F317+F318</f>
        <v>1296.8</v>
      </c>
      <c r="G316" s="111"/>
      <c r="H316" s="111"/>
      <c r="I316" s="8">
        <f>I317+I318</f>
        <v>1296.8</v>
      </c>
      <c r="J316" s="13">
        <f t="shared" si="8"/>
        <v>1296.8</v>
      </c>
      <c r="K316" s="13">
        <f t="shared" si="9"/>
        <v>-1296.8</v>
      </c>
    </row>
    <row r="317" spans="1:11" ht="60">
      <c r="A317" s="36" t="s">
        <v>143</v>
      </c>
      <c r="B317" s="35" t="s">
        <v>171</v>
      </c>
      <c r="C317" s="35" t="s">
        <v>97</v>
      </c>
      <c r="D317" s="35" t="s">
        <v>16</v>
      </c>
      <c r="E317" s="35" t="s">
        <v>14</v>
      </c>
      <c r="F317" s="8">
        <v>916.8</v>
      </c>
      <c r="G317" s="111">
        <f>SUM('[1]Ведомственная'!G747)</f>
        <v>916.8</v>
      </c>
      <c r="H317" s="111">
        <f>SUM('[1]Ведомственная'!H747)</f>
        <v>916.8</v>
      </c>
      <c r="I317" s="8">
        <v>916.8</v>
      </c>
      <c r="J317" s="13">
        <f t="shared" si="8"/>
        <v>0</v>
      </c>
      <c r="K317" s="13">
        <f t="shared" si="9"/>
        <v>0</v>
      </c>
    </row>
    <row r="318" spans="1:11" ht="30">
      <c r="A318" s="34" t="s">
        <v>53</v>
      </c>
      <c r="B318" s="35" t="s">
        <v>171</v>
      </c>
      <c r="C318" s="35" t="s">
        <v>99</v>
      </c>
      <c r="D318" s="35" t="s">
        <v>16</v>
      </c>
      <c r="E318" s="35" t="s">
        <v>14</v>
      </c>
      <c r="F318" s="8">
        <v>380</v>
      </c>
      <c r="G318" s="111">
        <f>SUM('[1]Ведомственная'!G748)</f>
        <v>380</v>
      </c>
      <c r="H318" s="111">
        <f>SUM('[1]Ведомственная'!H748)</f>
        <v>380</v>
      </c>
      <c r="I318" s="8">
        <v>380</v>
      </c>
      <c r="J318" s="13">
        <f t="shared" si="8"/>
        <v>0</v>
      </c>
      <c r="K318" s="13">
        <f t="shared" si="9"/>
        <v>0</v>
      </c>
    </row>
    <row r="319" spans="1:11" ht="30">
      <c r="A319" s="36" t="s">
        <v>172</v>
      </c>
      <c r="B319" s="35" t="s">
        <v>173</v>
      </c>
      <c r="C319" s="35"/>
      <c r="D319" s="35"/>
      <c r="E319" s="35"/>
      <c r="F319" s="8">
        <f>F320+F323+F326</f>
        <v>2478.6</v>
      </c>
      <c r="G319" s="111"/>
      <c r="H319" s="111"/>
      <c r="I319" s="8">
        <f>I320+I323+I326</f>
        <v>2478.6</v>
      </c>
      <c r="J319" s="13">
        <f t="shared" si="8"/>
        <v>2478.6</v>
      </c>
      <c r="K319" s="13">
        <f t="shared" si="9"/>
        <v>-2478.6</v>
      </c>
    </row>
    <row r="320" spans="1:11" ht="15">
      <c r="A320" s="36" t="s">
        <v>164</v>
      </c>
      <c r="B320" s="35" t="s">
        <v>174</v>
      </c>
      <c r="C320" s="35"/>
      <c r="D320" s="35"/>
      <c r="E320" s="35"/>
      <c r="F320" s="8">
        <f>F321</f>
        <v>438.6</v>
      </c>
      <c r="G320" s="111"/>
      <c r="H320" s="111"/>
      <c r="I320" s="8">
        <f>I321</f>
        <v>438.6</v>
      </c>
      <c r="J320" s="13">
        <f t="shared" si="8"/>
        <v>438.6</v>
      </c>
      <c r="K320" s="13">
        <f t="shared" si="9"/>
        <v>-438.6</v>
      </c>
    </row>
    <row r="321" spans="1:11" ht="15">
      <c r="A321" s="34" t="s">
        <v>166</v>
      </c>
      <c r="B321" s="35" t="s">
        <v>175</v>
      </c>
      <c r="C321" s="35"/>
      <c r="D321" s="35"/>
      <c r="E321" s="35"/>
      <c r="F321" s="8">
        <f>F322</f>
        <v>438.6</v>
      </c>
      <c r="G321" s="111"/>
      <c r="H321" s="111"/>
      <c r="I321" s="8">
        <f>I322</f>
        <v>438.6</v>
      </c>
      <c r="J321" s="13">
        <f t="shared" si="8"/>
        <v>438.6</v>
      </c>
      <c r="K321" s="13">
        <f t="shared" si="9"/>
        <v>-438.6</v>
      </c>
    </row>
    <row r="322" spans="1:11" ht="30">
      <c r="A322" s="36" t="s">
        <v>132</v>
      </c>
      <c r="B322" s="35" t="s">
        <v>175</v>
      </c>
      <c r="C322" s="35" t="s">
        <v>133</v>
      </c>
      <c r="D322" s="35" t="s">
        <v>16</v>
      </c>
      <c r="E322" s="35" t="s">
        <v>14</v>
      </c>
      <c r="F322" s="8">
        <v>438.6</v>
      </c>
      <c r="G322" s="111">
        <f>SUM('[1]Ведомственная'!G752)</f>
        <v>438.6</v>
      </c>
      <c r="H322" s="111">
        <f>SUM('[1]Ведомственная'!H752)</f>
        <v>438.6</v>
      </c>
      <c r="I322" s="8">
        <v>438.6</v>
      </c>
      <c r="J322" s="13">
        <f t="shared" si="8"/>
        <v>0</v>
      </c>
      <c r="K322" s="13">
        <f t="shared" si="9"/>
        <v>0</v>
      </c>
    </row>
    <row r="323" spans="1:11" ht="30">
      <c r="A323" s="36" t="s">
        <v>176</v>
      </c>
      <c r="B323" s="35" t="s">
        <v>177</v>
      </c>
      <c r="C323" s="35"/>
      <c r="D323" s="35"/>
      <c r="E323" s="35"/>
      <c r="F323" s="8">
        <f>F324</f>
        <v>824.4</v>
      </c>
      <c r="G323" s="111"/>
      <c r="H323" s="111"/>
      <c r="I323" s="8">
        <f>I324</f>
        <v>824.4</v>
      </c>
      <c r="J323" s="13">
        <f t="shared" si="8"/>
        <v>824.4</v>
      </c>
      <c r="K323" s="13">
        <f t="shared" si="9"/>
        <v>-824.4</v>
      </c>
    </row>
    <row r="324" spans="1:11" ht="15">
      <c r="A324" s="34" t="s">
        <v>166</v>
      </c>
      <c r="B324" s="35" t="s">
        <v>178</v>
      </c>
      <c r="C324" s="35"/>
      <c r="D324" s="35"/>
      <c r="E324" s="35"/>
      <c r="F324" s="8">
        <f>F325</f>
        <v>824.4</v>
      </c>
      <c r="G324" s="111"/>
      <c r="H324" s="111"/>
      <c r="I324" s="8">
        <f>I325</f>
        <v>824.4</v>
      </c>
      <c r="J324" s="13">
        <f t="shared" si="8"/>
        <v>824.4</v>
      </c>
      <c r="K324" s="13">
        <f t="shared" si="9"/>
        <v>-824.4</v>
      </c>
    </row>
    <row r="325" spans="1:11" ht="30">
      <c r="A325" s="36" t="s">
        <v>132</v>
      </c>
      <c r="B325" s="35" t="s">
        <v>175</v>
      </c>
      <c r="C325" s="35" t="s">
        <v>133</v>
      </c>
      <c r="D325" s="35" t="s">
        <v>16</v>
      </c>
      <c r="E325" s="35" t="s">
        <v>14</v>
      </c>
      <c r="F325" s="8">
        <v>824.4</v>
      </c>
      <c r="G325" s="111">
        <f>SUM('[1]Ведомственная'!G755)</f>
        <v>824.4</v>
      </c>
      <c r="H325" s="111">
        <f>SUM('[1]Ведомственная'!H755)</f>
        <v>824.4</v>
      </c>
      <c r="I325" s="8">
        <v>824.4</v>
      </c>
      <c r="J325" s="13">
        <f t="shared" si="8"/>
        <v>0</v>
      </c>
      <c r="K325" s="13">
        <f t="shared" si="9"/>
        <v>0</v>
      </c>
    </row>
    <row r="326" spans="1:11" ht="30">
      <c r="A326" s="36" t="s">
        <v>46</v>
      </c>
      <c r="B326" s="35" t="s">
        <v>179</v>
      </c>
      <c r="C326" s="35"/>
      <c r="D326" s="35"/>
      <c r="E326" s="35"/>
      <c r="F326" s="8">
        <f>F327</f>
        <v>1215.6</v>
      </c>
      <c r="G326" s="111"/>
      <c r="H326" s="111"/>
      <c r="I326" s="8">
        <f>I327</f>
        <v>1215.6</v>
      </c>
      <c r="J326" s="13">
        <f t="shared" si="8"/>
        <v>1215.6</v>
      </c>
      <c r="K326" s="13">
        <f t="shared" si="9"/>
        <v>-1215.6</v>
      </c>
    </row>
    <row r="327" spans="1:11" ht="15">
      <c r="A327" s="34" t="s">
        <v>166</v>
      </c>
      <c r="B327" s="35" t="s">
        <v>180</v>
      </c>
      <c r="C327" s="35"/>
      <c r="D327" s="35"/>
      <c r="E327" s="35"/>
      <c r="F327" s="8">
        <f>F328</f>
        <v>1215.6</v>
      </c>
      <c r="G327" s="111"/>
      <c r="H327" s="111"/>
      <c r="I327" s="8">
        <f>I328</f>
        <v>1215.6</v>
      </c>
      <c r="J327" s="13">
        <f t="shared" si="8"/>
        <v>1215.6</v>
      </c>
      <c r="K327" s="13">
        <f t="shared" si="9"/>
        <v>-1215.6</v>
      </c>
    </row>
    <row r="328" spans="1:11" ht="30">
      <c r="A328" s="34" t="s">
        <v>53</v>
      </c>
      <c r="B328" s="35" t="s">
        <v>180</v>
      </c>
      <c r="C328" s="35" t="s">
        <v>99</v>
      </c>
      <c r="D328" s="35" t="s">
        <v>16</v>
      </c>
      <c r="E328" s="35" t="s">
        <v>14</v>
      </c>
      <c r="F328" s="8">
        <v>1215.6</v>
      </c>
      <c r="G328" s="111">
        <f>SUM('[1]Ведомственная'!G758)</f>
        <v>1215.6</v>
      </c>
      <c r="H328" s="111">
        <f>SUM('[1]Ведомственная'!H758)</f>
        <v>1215.6</v>
      </c>
      <c r="I328" s="8">
        <v>1215.6</v>
      </c>
      <c r="J328" s="13">
        <f t="shared" si="8"/>
        <v>0</v>
      </c>
      <c r="K328" s="13">
        <f t="shared" si="9"/>
        <v>0</v>
      </c>
    </row>
    <row r="329" spans="1:11" ht="30">
      <c r="A329" s="37" t="s">
        <v>157</v>
      </c>
      <c r="B329" s="35" t="s">
        <v>158</v>
      </c>
      <c r="C329" s="35"/>
      <c r="D329" s="35"/>
      <c r="E329" s="35"/>
      <c r="F329" s="8">
        <f>F330</f>
        <v>7491.900000000001</v>
      </c>
      <c r="G329" s="111"/>
      <c r="H329" s="111"/>
      <c r="I329" s="8">
        <f>I330</f>
        <v>7491.900000000001</v>
      </c>
      <c r="J329" s="13">
        <f t="shared" si="8"/>
        <v>7491.900000000001</v>
      </c>
      <c r="K329" s="13">
        <f t="shared" si="9"/>
        <v>-7491.900000000001</v>
      </c>
    </row>
    <row r="330" spans="1:11" ht="30">
      <c r="A330" s="36" t="s">
        <v>46</v>
      </c>
      <c r="B330" s="35" t="s">
        <v>159</v>
      </c>
      <c r="C330" s="35"/>
      <c r="D330" s="35"/>
      <c r="E330" s="35"/>
      <c r="F330" s="8">
        <f>F331</f>
        <v>7491.900000000001</v>
      </c>
      <c r="G330" s="111"/>
      <c r="H330" s="111"/>
      <c r="I330" s="8">
        <f>I331</f>
        <v>7491.900000000001</v>
      </c>
      <c r="J330" s="13">
        <f t="shared" si="8"/>
        <v>7491.900000000001</v>
      </c>
      <c r="K330" s="13">
        <f t="shared" si="9"/>
        <v>-7491.900000000001</v>
      </c>
    </row>
    <row r="331" spans="1:11" ht="15">
      <c r="A331" s="37" t="s">
        <v>160</v>
      </c>
      <c r="B331" s="35" t="s">
        <v>161</v>
      </c>
      <c r="C331" s="35"/>
      <c r="D331" s="35"/>
      <c r="E331" s="35"/>
      <c r="F331" s="8">
        <f>F332+F333+F334</f>
        <v>7491.900000000001</v>
      </c>
      <c r="G331" s="111"/>
      <c r="H331" s="111"/>
      <c r="I331" s="8">
        <f>I332+I333+I334</f>
        <v>7491.900000000001</v>
      </c>
      <c r="J331" s="13">
        <f t="shared" si="8"/>
        <v>7491.900000000001</v>
      </c>
      <c r="K331" s="13">
        <f t="shared" si="9"/>
        <v>-7491.900000000001</v>
      </c>
    </row>
    <row r="332" spans="1:11" ht="60">
      <c r="A332" s="36" t="s">
        <v>143</v>
      </c>
      <c r="B332" s="35" t="s">
        <v>161</v>
      </c>
      <c r="C332" s="35" t="s">
        <v>97</v>
      </c>
      <c r="D332" s="35" t="s">
        <v>16</v>
      </c>
      <c r="E332" s="35" t="s">
        <v>14</v>
      </c>
      <c r="F332" s="8">
        <v>6861.3</v>
      </c>
      <c r="G332" s="111">
        <f>SUM('[1]Ведомственная'!G762)</f>
        <v>6861.3</v>
      </c>
      <c r="H332" s="111">
        <f>SUM('[1]Ведомственная'!H762)</f>
        <v>6861.3</v>
      </c>
      <c r="I332" s="8">
        <v>6861.3</v>
      </c>
      <c r="J332" s="13">
        <f t="shared" si="8"/>
        <v>0</v>
      </c>
      <c r="K332" s="13">
        <f t="shared" si="9"/>
        <v>0</v>
      </c>
    </row>
    <row r="333" spans="1:11" ht="30">
      <c r="A333" s="34" t="s">
        <v>53</v>
      </c>
      <c r="B333" s="35" t="s">
        <v>161</v>
      </c>
      <c r="C333" s="35" t="s">
        <v>99</v>
      </c>
      <c r="D333" s="35" t="s">
        <v>16</v>
      </c>
      <c r="E333" s="35" t="s">
        <v>14</v>
      </c>
      <c r="F333" s="8">
        <v>626.5</v>
      </c>
      <c r="G333" s="111">
        <f>SUM('[1]Ведомственная'!G763)</f>
        <v>626.5</v>
      </c>
      <c r="H333" s="111">
        <f>SUM('[1]Ведомственная'!H763)</f>
        <v>626.5</v>
      </c>
      <c r="I333" s="8">
        <v>626.5</v>
      </c>
      <c r="J333" s="13">
        <f t="shared" si="8"/>
        <v>0</v>
      </c>
      <c r="K333" s="13">
        <f t="shared" si="9"/>
        <v>0</v>
      </c>
    </row>
    <row r="334" spans="1:11" ht="15">
      <c r="A334" s="36" t="s">
        <v>23</v>
      </c>
      <c r="B334" s="35" t="s">
        <v>161</v>
      </c>
      <c r="C334" s="35" t="s">
        <v>104</v>
      </c>
      <c r="D334" s="35" t="s">
        <v>16</v>
      </c>
      <c r="E334" s="35" t="s">
        <v>14</v>
      </c>
      <c r="F334" s="8">
        <v>4.1</v>
      </c>
      <c r="G334" s="111">
        <f>SUM('[1]Ведомственная'!G764)</f>
        <v>4.1</v>
      </c>
      <c r="H334" s="111">
        <f>SUM('[1]Ведомственная'!H764)</f>
        <v>4.1</v>
      </c>
      <c r="I334" s="8">
        <v>4.1</v>
      </c>
      <c r="J334" s="13">
        <f t="shared" si="8"/>
        <v>0</v>
      </c>
      <c r="K334" s="13">
        <f t="shared" si="9"/>
        <v>0</v>
      </c>
    </row>
    <row r="335" spans="1:11" ht="30">
      <c r="A335" s="34" t="s">
        <v>432</v>
      </c>
      <c r="B335" s="50" t="s">
        <v>433</v>
      </c>
      <c r="C335" s="35"/>
      <c r="D335" s="35"/>
      <c r="E335" s="35"/>
      <c r="F335" s="8">
        <f>SUM(F336+F372+F380+F396+F409+F420+F428)</f>
        <v>580525</v>
      </c>
      <c r="G335" s="111"/>
      <c r="H335" s="111"/>
      <c r="I335" s="8">
        <f>SUM(I336+I372+I380+I396+I409+I420+I428)</f>
        <v>580525</v>
      </c>
      <c r="J335" s="13">
        <f t="shared" si="8"/>
        <v>580525</v>
      </c>
      <c r="K335" s="13">
        <f t="shared" si="9"/>
        <v>-580525</v>
      </c>
    </row>
    <row r="336" spans="1:11" ht="15">
      <c r="A336" s="40" t="s">
        <v>36</v>
      </c>
      <c r="B336" s="38" t="s">
        <v>434</v>
      </c>
      <c r="C336" s="35"/>
      <c r="D336" s="35"/>
      <c r="E336" s="35"/>
      <c r="F336" s="8">
        <f>SUM(F337+F342+F347+F356+F358+F360+F363+F365+F367+F370)+F339+F344+F352+F350+F354</f>
        <v>22722.7</v>
      </c>
      <c r="G336" s="111"/>
      <c r="H336" s="111"/>
      <c r="I336" s="8">
        <f>SUM(I337+I342+I347+I356+I358+I360+I363+I365+I367+I370)+I339+I344+I352+I350+I354</f>
        <v>22722.7</v>
      </c>
      <c r="J336" s="13">
        <f aca="true" t="shared" si="10" ref="J336:J401">SUM(F336-G336)</f>
        <v>22722.7</v>
      </c>
      <c r="K336" s="13">
        <f aca="true" t="shared" si="11" ref="K336:K401">SUM(H336-I336)</f>
        <v>-22722.7</v>
      </c>
    </row>
    <row r="337" spans="1:11" ht="15">
      <c r="A337" s="57" t="s">
        <v>484</v>
      </c>
      <c r="B337" s="35" t="s">
        <v>485</v>
      </c>
      <c r="C337" s="49"/>
      <c r="D337" s="49"/>
      <c r="E337" s="49"/>
      <c r="F337" s="9">
        <f>F338</f>
        <v>3043.8</v>
      </c>
      <c r="G337" s="111"/>
      <c r="H337" s="111"/>
      <c r="I337" s="9">
        <f>I338</f>
        <v>3043.8</v>
      </c>
      <c r="J337" s="13">
        <f t="shared" si="10"/>
        <v>3043.8</v>
      </c>
      <c r="K337" s="13">
        <f t="shared" si="11"/>
        <v>-3043.8</v>
      </c>
    </row>
    <row r="338" spans="1:11" ht="30">
      <c r="A338" s="36" t="s">
        <v>53</v>
      </c>
      <c r="B338" s="38" t="s">
        <v>485</v>
      </c>
      <c r="C338" s="49" t="s">
        <v>99</v>
      </c>
      <c r="D338" s="49" t="s">
        <v>123</v>
      </c>
      <c r="E338" s="49" t="s">
        <v>123</v>
      </c>
      <c r="F338" s="9">
        <v>3043.8</v>
      </c>
      <c r="G338" s="111">
        <f>SUM('[1]Ведомственная'!G653)</f>
        <v>3043.8</v>
      </c>
      <c r="H338" s="111">
        <f>SUM('[1]Ведомственная'!H653)</f>
        <v>3043.8</v>
      </c>
      <c r="I338" s="9">
        <v>3043.8</v>
      </c>
      <c r="J338" s="13">
        <f t="shared" si="10"/>
        <v>0</v>
      </c>
      <c r="K338" s="13">
        <f t="shared" si="11"/>
        <v>0</v>
      </c>
    </row>
    <row r="339" spans="1:11" ht="15">
      <c r="A339" s="34" t="s">
        <v>441</v>
      </c>
      <c r="B339" s="46" t="s">
        <v>607</v>
      </c>
      <c r="C339" s="35"/>
      <c r="D339" s="35"/>
      <c r="E339" s="35"/>
      <c r="F339" s="8">
        <f>F340+F341</f>
        <v>843</v>
      </c>
      <c r="G339" s="111"/>
      <c r="H339" s="111"/>
      <c r="I339" s="8">
        <f>I340+I341</f>
        <v>843</v>
      </c>
      <c r="J339" s="13">
        <f t="shared" si="10"/>
        <v>843</v>
      </c>
      <c r="K339" s="13">
        <f t="shared" si="11"/>
        <v>-843</v>
      </c>
    </row>
    <row r="340" spans="1:11" ht="30">
      <c r="A340" s="34" t="s">
        <v>53</v>
      </c>
      <c r="B340" s="46" t="s">
        <v>607</v>
      </c>
      <c r="C340" s="35" t="s">
        <v>99</v>
      </c>
      <c r="D340" s="35" t="s">
        <v>123</v>
      </c>
      <c r="E340" s="35" t="s">
        <v>35</v>
      </c>
      <c r="F340" s="8">
        <f>10+110</f>
        <v>120</v>
      </c>
      <c r="G340" s="111">
        <f>SUM('[1]Ведомственная'!G550)</f>
        <v>120</v>
      </c>
      <c r="H340" s="111">
        <f>SUM('[1]Ведомственная'!H550)</f>
        <v>120</v>
      </c>
      <c r="I340" s="8">
        <f>10+110</f>
        <v>120</v>
      </c>
      <c r="J340" s="13">
        <f t="shared" si="10"/>
        <v>0</v>
      </c>
      <c r="K340" s="13">
        <f t="shared" si="11"/>
        <v>0</v>
      </c>
    </row>
    <row r="341" spans="1:11" ht="45">
      <c r="A341" s="34" t="s">
        <v>73</v>
      </c>
      <c r="B341" s="46" t="s">
        <v>607</v>
      </c>
      <c r="C341" s="35" t="s">
        <v>133</v>
      </c>
      <c r="D341" s="35" t="s">
        <v>123</v>
      </c>
      <c r="E341" s="35" t="s">
        <v>35</v>
      </c>
      <c r="F341" s="8">
        <f>183+540</f>
        <v>723</v>
      </c>
      <c r="G341" s="111">
        <f>SUM('[1]Ведомственная'!G551)</f>
        <v>723</v>
      </c>
      <c r="H341" s="111">
        <f>SUM('[1]Ведомственная'!H551)</f>
        <v>723</v>
      </c>
      <c r="I341" s="8">
        <f>183+540</f>
        <v>723</v>
      </c>
      <c r="J341" s="13">
        <f t="shared" si="10"/>
        <v>0</v>
      </c>
      <c r="K341" s="13">
        <f t="shared" si="11"/>
        <v>0</v>
      </c>
    </row>
    <row r="342" spans="1:11" ht="45" hidden="1">
      <c r="A342" s="40" t="s">
        <v>435</v>
      </c>
      <c r="B342" s="50" t="s">
        <v>436</v>
      </c>
      <c r="C342" s="35"/>
      <c r="D342" s="35"/>
      <c r="E342" s="35"/>
      <c r="F342" s="8">
        <f>F343</f>
        <v>0</v>
      </c>
      <c r="G342" s="111"/>
      <c r="H342" s="111"/>
      <c r="I342" s="8">
        <f>I343</f>
        <v>0</v>
      </c>
      <c r="J342" s="13">
        <f t="shared" si="10"/>
        <v>0</v>
      </c>
      <c r="K342" s="13">
        <f t="shared" si="11"/>
        <v>0</v>
      </c>
    </row>
    <row r="343" spans="1:11" ht="15" hidden="1">
      <c r="A343" s="40" t="s">
        <v>43</v>
      </c>
      <c r="B343" s="50" t="s">
        <v>436</v>
      </c>
      <c r="C343" s="35" t="s">
        <v>107</v>
      </c>
      <c r="D343" s="35"/>
      <c r="E343" s="35"/>
      <c r="F343" s="8">
        <v>0</v>
      </c>
      <c r="G343" s="111">
        <f>SUM('[1]Ведомственная'!G553)</f>
        <v>0</v>
      </c>
      <c r="H343" s="111">
        <f>SUM('[1]Ведомственная'!H553)</f>
        <v>0</v>
      </c>
      <c r="I343" s="8">
        <v>0</v>
      </c>
      <c r="J343" s="13">
        <f t="shared" si="10"/>
        <v>0</v>
      </c>
      <c r="K343" s="13">
        <f t="shared" si="11"/>
        <v>0</v>
      </c>
    </row>
    <row r="344" spans="1:11" ht="15">
      <c r="A344" s="34" t="s">
        <v>465</v>
      </c>
      <c r="B344" s="46" t="s">
        <v>614</v>
      </c>
      <c r="C344" s="38"/>
      <c r="D344" s="35"/>
      <c r="E344" s="35"/>
      <c r="F344" s="8">
        <f>SUM(F345:F346)</f>
        <v>533.5</v>
      </c>
      <c r="G344" s="111"/>
      <c r="H344" s="111"/>
      <c r="I344" s="8">
        <f>SUM(I345:I346)</f>
        <v>533.5</v>
      </c>
      <c r="J344" s="13">
        <f t="shared" si="10"/>
        <v>533.5</v>
      </c>
      <c r="K344" s="13">
        <f t="shared" si="11"/>
        <v>-533.5</v>
      </c>
    </row>
    <row r="345" spans="1:11" ht="30">
      <c r="A345" s="34" t="s">
        <v>53</v>
      </c>
      <c r="B345" s="46" t="s">
        <v>614</v>
      </c>
      <c r="C345" s="38">
        <v>200</v>
      </c>
      <c r="D345" s="35" t="s">
        <v>123</v>
      </c>
      <c r="E345" s="35" t="s">
        <v>45</v>
      </c>
      <c r="F345" s="8">
        <f>191.5+30+207</f>
        <v>428.5</v>
      </c>
      <c r="G345" s="111">
        <f>SUM('[1]Ведомственная'!G591)</f>
        <v>428.5</v>
      </c>
      <c r="H345" s="111">
        <f>SUM('[1]Ведомственная'!H591)</f>
        <v>428.5</v>
      </c>
      <c r="I345" s="8">
        <f>191.5+30+207</f>
        <v>428.5</v>
      </c>
      <c r="J345" s="13">
        <f t="shared" si="10"/>
        <v>0</v>
      </c>
      <c r="K345" s="13">
        <f t="shared" si="11"/>
        <v>0</v>
      </c>
    </row>
    <row r="346" spans="1:11" ht="45">
      <c r="A346" s="34" t="s">
        <v>73</v>
      </c>
      <c r="B346" s="46" t="s">
        <v>614</v>
      </c>
      <c r="C346" s="38">
        <v>600</v>
      </c>
      <c r="D346" s="35" t="s">
        <v>123</v>
      </c>
      <c r="E346" s="35" t="s">
        <v>45</v>
      </c>
      <c r="F346" s="8">
        <f>35+70</f>
        <v>105</v>
      </c>
      <c r="G346" s="111">
        <f>SUM('[1]Ведомственная'!G592)</f>
        <v>105</v>
      </c>
      <c r="H346" s="111">
        <f>SUM('[1]Ведомственная'!H592)</f>
        <v>105</v>
      </c>
      <c r="I346" s="8">
        <f>35+70</f>
        <v>105</v>
      </c>
      <c r="J346" s="13">
        <f t="shared" si="10"/>
        <v>0</v>
      </c>
      <c r="K346" s="13">
        <f t="shared" si="11"/>
        <v>0</v>
      </c>
    </row>
    <row r="347" spans="1:11" ht="45" hidden="1">
      <c r="A347" s="40" t="s">
        <v>455</v>
      </c>
      <c r="B347" s="38" t="s">
        <v>456</v>
      </c>
      <c r="C347" s="38"/>
      <c r="D347" s="35"/>
      <c r="E347" s="35"/>
      <c r="F347" s="8">
        <f>F348+F349</f>
        <v>0</v>
      </c>
      <c r="G347" s="111"/>
      <c r="H347" s="111"/>
      <c r="I347" s="8">
        <f>I348+I349</f>
        <v>0</v>
      </c>
      <c r="J347" s="13">
        <f t="shared" si="10"/>
        <v>0</v>
      </c>
      <c r="K347" s="13">
        <f t="shared" si="11"/>
        <v>0</v>
      </c>
    </row>
    <row r="348" spans="1:11" ht="30" hidden="1">
      <c r="A348" s="36" t="s">
        <v>53</v>
      </c>
      <c r="B348" s="38" t="s">
        <v>456</v>
      </c>
      <c r="C348" s="38">
        <v>200</v>
      </c>
      <c r="D348" s="35"/>
      <c r="E348" s="35"/>
      <c r="F348" s="8">
        <v>0</v>
      </c>
      <c r="G348" s="111">
        <f>SUM('[1]Ведомственная'!G594)</f>
        <v>0</v>
      </c>
      <c r="H348" s="111">
        <f>SUM('[1]Ведомственная'!H594)</f>
        <v>0</v>
      </c>
      <c r="I348" s="8">
        <v>0</v>
      </c>
      <c r="J348" s="13">
        <f t="shared" si="10"/>
        <v>0</v>
      </c>
      <c r="K348" s="13">
        <f t="shared" si="11"/>
        <v>0</v>
      </c>
    </row>
    <row r="349" spans="1:11" ht="45" hidden="1">
      <c r="A349" s="36" t="s">
        <v>73</v>
      </c>
      <c r="B349" s="38" t="s">
        <v>456</v>
      </c>
      <c r="C349" s="38">
        <v>600</v>
      </c>
      <c r="D349" s="35"/>
      <c r="E349" s="35"/>
      <c r="F349" s="8">
        <v>0</v>
      </c>
      <c r="G349" s="111">
        <f>SUM('[1]Ведомственная'!G595)</f>
        <v>0</v>
      </c>
      <c r="H349" s="111">
        <f>SUM('[1]Ведомственная'!H595)</f>
        <v>0</v>
      </c>
      <c r="I349" s="8">
        <v>0</v>
      </c>
      <c r="J349" s="13">
        <f t="shared" si="10"/>
        <v>0</v>
      </c>
      <c r="K349" s="13">
        <f t="shared" si="11"/>
        <v>0</v>
      </c>
    </row>
    <row r="350" spans="1:11" ht="15">
      <c r="A350" s="34" t="s">
        <v>474</v>
      </c>
      <c r="B350" s="51" t="s">
        <v>616</v>
      </c>
      <c r="C350" s="35"/>
      <c r="D350" s="35"/>
      <c r="E350" s="35"/>
      <c r="F350" s="8">
        <f>F351</f>
        <v>10</v>
      </c>
      <c r="G350" s="111"/>
      <c r="H350" s="111"/>
      <c r="I350" s="8">
        <f>I351</f>
        <v>10</v>
      </c>
      <c r="J350" s="13">
        <f t="shared" si="10"/>
        <v>10</v>
      </c>
      <c r="K350" s="13">
        <f t="shared" si="11"/>
        <v>-10</v>
      </c>
    </row>
    <row r="351" spans="1:11" ht="45">
      <c r="A351" s="34" t="s">
        <v>73</v>
      </c>
      <c r="B351" s="51" t="s">
        <v>616</v>
      </c>
      <c r="C351" s="35" t="s">
        <v>133</v>
      </c>
      <c r="D351" s="35" t="s">
        <v>123</v>
      </c>
      <c r="E351" s="35" t="s">
        <v>55</v>
      </c>
      <c r="F351" s="8">
        <v>10</v>
      </c>
      <c r="G351" s="111">
        <f>SUM('[1]Ведомственная'!G636)</f>
        <v>10</v>
      </c>
      <c r="H351" s="111">
        <f>SUM('[1]Ведомственная'!H636)</f>
        <v>10</v>
      </c>
      <c r="I351" s="8">
        <v>10</v>
      </c>
      <c r="J351" s="13">
        <f t="shared" si="10"/>
        <v>0</v>
      </c>
      <c r="K351" s="13">
        <f t="shared" si="11"/>
        <v>0</v>
      </c>
    </row>
    <row r="352" spans="1:11" ht="15">
      <c r="A352" s="34" t="s">
        <v>472</v>
      </c>
      <c r="B352" s="46" t="s">
        <v>615</v>
      </c>
      <c r="C352" s="38"/>
      <c r="D352" s="35"/>
      <c r="E352" s="35"/>
      <c r="F352" s="8">
        <f>F353</f>
        <v>18</v>
      </c>
      <c r="G352" s="111"/>
      <c r="H352" s="111"/>
      <c r="I352" s="8">
        <f>I353</f>
        <v>18</v>
      </c>
      <c r="J352" s="13">
        <f t="shared" si="10"/>
        <v>18</v>
      </c>
      <c r="K352" s="13">
        <f t="shared" si="11"/>
        <v>-18</v>
      </c>
    </row>
    <row r="353" spans="1:11" ht="30">
      <c r="A353" s="34" t="s">
        <v>53</v>
      </c>
      <c r="B353" s="46" t="s">
        <v>615</v>
      </c>
      <c r="C353" s="38">
        <v>200</v>
      </c>
      <c r="D353" s="35" t="s">
        <v>123</v>
      </c>
      <c r="E353" s="35" t="s">
        <v>45</v>
      </c>
      <c r="F353" s="8">
        <v>18</v>
      </c>
      <c r="G353" s="111">
        <f>SUM('[1]Ведомственная'!G597)</f>
        <v>18</v>
      </c>
      <c r="H353" s="111">
        <f>SUM('[1]Ведомственная'!H597)</f>
        <v>18</v>
      </c>
      <c r="I353" s="8">
        <v>18</v>
      </c>
      <c r="J353" s="13">
        <f>SUM(F353-G353)</f>
        <v>0</v>
      </c>
      <c r="K353" s="13">
        <f>SUM(H353-I353)</f>
        <v>0</v>
      </c>
    </row>
    <row r="354" spans="1:11" ht="15">
      <c r="A354" s="34" t="s">
        <v>621</v>
      </c>
      <c r="B354" s="46" t="s">
        <v>637</v>
      </c>
      <c r="C354" s="35"/>
      <c r="D354" s="35"/>
      <c r="E354" s="35"/>
      <c r="F354" s="8">
        <f>F355</f>
        <v>10</v>
      </c>
      <c r="G354" s="111"/>
      <c r="H354" s="111"/>
      <c r="I354" s="8">
        <f>I355</f>
        <v>10</v>
      </c>
      <c r="J354" s="13">
        <f t="shared" si="10"/>
        <v>10</v>
      </c>
      <c r="K354" s="13">
        <f t="shared" si="11"/>
        <v>-10</v>
      </c>
    </row>
    <row r="355" spans="1:11" ht="30">
      <c r="A355" s="34" t="s">
        <v>53</v>
      </c>
      <c r="B355" s="46" t="s">
        <v>637</v>
      </c>
      <c r="C355" s="35" t="s">
        <v>99</v>
      </c>
      <c r="D355" s="35" t="s">
        <v>123</v>
      </c>
      <c r="E355" s="35" t="s">
        <v>192</v>
      </c>
      <c r="F355" s="8">
        <v>10</v>
      </c>
      <c r="G355" s="111">
        <f>SUM('[1]Ведомственная'!G676)</f>
        <v>10</v>
      </c>
      <c r="H355" s="111">
        <f>SUM('[1]Ведомственная'!H676)</f>
        <v>10</v>
      </c>
      <c r="I355" s="8">
        <v>10</v>
      </c>
      <c r="J355" s="13">
        <f t="shared" si="10"/>
        <v>0</v>
      </c>
      <c r="K355" s="13">
        <f t="shared" si="11"/>
        <v>0</v>
      </c>
    </row>
    <row r="356" spans="1:11" ht="105">
      <c r="A356" s="40" t="s">
        <v>437</v>
      </c>
      <c r="B356" s="38" t="s">
        <v>438</v>
      </c>
      <c r="C356" s="35"/>
      <c r="D356" s="35"/>
      <c r="E356" s="35"/>
      <c r="F356" s="8">
        <f>F357</f>
        <v>450</v>
      </c>
      <c r="G356" s="111"/>
      <c r="H356" s="111"/>
      <c r="I356" s="8">
        <f>I357</f>
        <v>450</v>
      </c>
      <c r="J356" s="13">
        <f t="shared" si="10"/>
        <v>450</v>
      </c>
      <c r="K356" s="13">
        <f t="shared" si="11"/>
        <v>-450</v>
      </c>
    </row>
    <row r="357" spans="1:11" ht="45">
      <c r="A357" s="36" t="s">
        <v>73</v>
      </c>
      <c r="B357" s="38" t="s">
        <v>438</v>
      </c>
      <c r="C357" s="35" t="s">
        <v>133</v>
      </c>
      <c r="D357" s="35" t="s">
        <v>123</v>
      </c>
      <c r="E357" s="35" t="s">
        <v>35</v>
      </c>
      <c r="F357" s="8">
        <v>450</v>
      </c>
      <c r="G357" s="111">
        <f>SUM('[1]Ведомственная'!G555)</f>
        <v>450</v>
      </c>
      <c r="H357" s="111">
        <f>SUM('[1]Ведомственная'!H555)</f>
        <v>450</v>
      </c>
      <c r="I357" s="8">
        <v>450</v>
      </c>
      <c r="J357" s="13">
        <f t="shared" si="10"/>
        <v>0</v>
      </c>
      <c r="K357" s="13">
        <f t="shared" si="11"/>
        <v>0</v>
      </c>
    </row>
    <row r="358" spans="1:11" ht="45">
      <c r="A358" s="40" t="s">
        <v>486</v>
      </c>
      <c r="B358" s="50" t="s">
        <v>488</v>
      </c>
      <c r="C358" s="49"/>
      <c r="D358" s="49"/>
      <c r="E358" s="49"/>
      <c r="F358" s="9">
        <f>F359</f>
        <v>2956.2</v>
      </c>
      <c r="G358" s="111"/>
      <c r="H358" s="111"/>
      <c r="I358" s="9">
        <f>I359</f>
        <v>2956.2</v>
      </c>
      <c r="J358" s="13">
        <f t="shared" si="10"/>
        <v>2956.2</v>
      </c>
      <c r="K358" s="13">
        <f t="shared" si="11"/>
        <v>-2956.2</v>
      </c>
    </row>
    <row r="359" spans="1:11" ht="30">
      <c r="A359" s="36" t="s">
        <v>53</v>
      </c>
      <c r="B359" s="50" t="s">
        <v>488</v>
      </c>
      <c r="C359" s="49" t="s">
        <v>99</v>
      </c>
      <c r="D359" s="49" t="s">
        <v>123</v>
      </c>
      <c r="E359" s="49" t="s">
        <v>123</v>
      </c>
      <c r="F359" s="9">
        <v>2956.2</v>
      </c>
      <c r="G359" s="111">
        <f>SUM('[1]Ведомственная'!G655)</f>
        <v>2956.2</v>
      </c>
      <c r="H359" s="111">
        <f>SUM('[1]Ведомственная'!H655)</f>
        <v>2956.2</v>
      </c>
      <c r="I359" s="9">
        <v>2956.2</v>
      </c>
      <c r="J359" s="13">
        <f t="shared" si="10"/>
        <v>0</v>
      </c>
      <c r="K359" s="13">
        <f t="shared" si="11"/>
        <v>0</v>
      </c>
    </row>
    <row r="360" spans="1:11" ht="75">
      <c r="A360" s="40" t="s">
        <v>457</v>
      </c>
      <c r="B360" s="38" t="s">
        <v>458</v>
      </c>
      <c r="C360" s="38"/>
      <c r="D360" s="35"/>
      <c r="E360" s="35"/>
      <c r="F360" s="8">
        <f>F361+F362</f>
        <v>11788.2</v>
      </c>
      <c r="G360" s="111"/>
      <c r="H360" s="111"/>
      <c r="I360" s="8">
        <f>I361+I362</f>
        <v>11788.2</v>
      </c>
      <c r="J360" s="13">
        <f t="shared" si="10"/>
        <v>11788.2</v>
      </c>
      <c r="K360" s="13">
        <f t="shared" si="11"/>
        <v>-11788.2</v>
      </c>
    </row>
    <row r="361" spans="1:11" ht="30">
      <c r="A361" s="36" t="s">
        <v>53</v>
      </c>
      <c r="B361" s="38" t="s">
        <v>458</v>
      </c>
      <c r="C361" s="38">
        <v>200</v>
      </c>
      <c r="D361" s="35" t="s">
        <v>123</v>
      </c>
      <c r="E361" s="35" t="s">
        <v>45</v>
      </c>
      <c r="F361" s="8">
        <v>6216</v>
      </c>
      <c r="G361" s="111">
        <f>SUM('[1]Ведомственная'!G599)</f>
        <v>6216</v>
      </c>
      <c r="H361" s="111">
        <f>SUM('[1]Ведомственная'!H599)</f>
        <v>6216</v>
      </c>
      <c r="I361" s="8">
        <v>6216</v>
      </c>
      <c r="J361" s="13">
        <f t="shared" si="10"/>
        <v>0</v>
      </c>
      <c r="K361" s="13">
        <f t="shared" si="11"/>
        <v>0</v>
      </c>
    </row>
    <row r="362" spans="1:11" ht="45">
      <c r="A362" s="36" t="s">
        <v>73</v>
      </c>
      <c r="B362" s="38" t="s">
        <v>458</v>
      </c>
      <c r="C362" s="38">
        <v>600</v>
      </c>
      <c r="D362" s="35" t="s">
        <v>123</v>
      </c>
      <c r="E362" s="35" t="s">
        <v>45</v>
      </c>
      <c r="F362" s="8">
        <f>1770.5+3801.7</f>
        <v>5572.2</v>
      </c>
      <c r="G362" s="111">
        <f>SUM('[1]Ведомственная'!G600)</f>
        <v>5572.2</v>
      </c>
      <c r="H362" s="111">
        <f>SUM('[1]Ведомственная'!H600)</f>
        <v>5572.2</v>
      </c>
      <c r="I362" s="8">
        <f>1770.5+3801.7</f>
        <v>5572.2</v>
      </c>
      <c r="J362" s="13">
        <f t="shared" si="10"/>
        <v>0</v>
      </c>
      <c r="K362" s="13">
        <f t="shared" si="11"/>
        <v>0</v>
      </c>
    </row>
    <row r="363" spans="1:11" ht="60">
      <c r="A363" s="40" t="s">
        <v>461</v>
      </c>
      <c r="B363" s="38" t="s">
        <v>462</v>
      </c>
      <c r="C363" s="38"/>
      <c r="D363" s="35"/>
      <c r="E363" s="35"/>
      <c r="F363" s="8">
        <f>F364</f>
        <v>20</v>
      </c>
      <c r="G363" s="111"/>
      <c r="H363" s="111"/>
      <c r="I363" s="8">
        <f>I364</f>
        <v>20</v>
      </c>
      <c r="J363" s="13">
        <f t="shared" si="10"/>
        <v>20</v>
      </c>
      <c r="K363" s="13">
        <f t="shared" si="11"/>
        <v>-20</v>
      </c>
    </row>
    <row r="364" spans="1:11" ht="30">
      <c r="A364" s="36" t="s">
        <v>53</v>
      </c>
      <c r="B364" s="38" t="s">
        <v>462</v>
      </c>
      <c r="C364" s="38">
        <v>200</v>
      </c>
      <c r="D364" s="35" t="s">
        <v>123</v>
      </c>
      <c r="E364" s="35" t="s">
        <v>45</v>
      </c>
      <c r="F364" s="8">
        <v>20</v>
      </c>
      <c r="G364" s="111">
        <f>SUM('[1]Ведомственная'!G678)</f>
        <v>20</v>
      </c>
      <c r="H364" s="111">
        <f>SUM('[1]Ведомственная'!H678)</f>
        <v>20</v>
      </c>
      <c r="I364" s="8">
        <v>20</v>
      </c>
      <c r="J364" s="13">
        <f t="shared" si="10"/>
        <v>0</v>
      </c>
      <c r="K364" s="13">
        <f t="shared" si="11"/>
        <v>0</v>
      </c>
    </row>
    <row r="365" spans="1:11" ht="135">
      <c r="A365" s="40" t="s">
        <v>503</v>
      </c>
      <c r="B365" s="50" t="s">
        <v>504</v>
      </c>
      <c r="C365" s="35"/>
      <c r="D365" s="35"/>
      <c r="E365" s="35"/>
      <c r="F365" s="8">
        <f>F366</f>
        <v>3000</v>
      </c>
      <c r="G365" s="111"/>
      <c r="H365" s="111"/>
      <c r="I365" s="8">
        <f>I366</f>
        <v>3000</v>
      </c>
      <c r="J365" s="13">
        <f t="shared" si="10"/>
        <v>3000</v>
      </c>
      <c r="K365" s="13">
        <f t="shared" si="11"/>
        <v>-3000</v>
      </c>
    </row>
    <row r="366" spans="1:11" ht="15">
      <c r="A366" s="40" t="s">
        <v>43</v>
      </c>
      <c r="B366" s="50" t="s">
        <v>504</v>
      </c>
      <c r="C366" s="35" t="s">
        <v>107</v>
      </c>
      <c r="D366" s="35" t="s">
        <v>32</v>
      </c>
      <c r="E366" s="35" t="s">
        <v>14</v>
      </c>
      <c r="F366" s="8">
        <v>3000</v>
      </c>
      <c r="G366" s="111">
        <f>SUM('[1]Ведомственная'!G707)</f>
        <v>3000</v>
      </c>
      <c r="H366" s="111">
        <f>SUM('[1]Ведомственная'!H707)</f>
        <v>3000</v>
      </c>
      <c r="I366" s="8">
        <v>3000</v>
      </c>
      <c r="J366" s="13">
        <f t="shared" si="10"/>
        <v>0</v>
      </c>
      <c r="K366" s="13">
        <f t="shared" si="11"/>
        <v>0</v>
      </c>
    </row>
    <row r="367" spans="1:11" ht="90">
      <c r="A367" s="40" t="s">
        <v>463</v>
      </c>
      <c r="B367" s="38" t="s">
        <v>464</v>
      </c>
      <c r="C367" s="38"/>
      <c r="D367" s="35"/>
      <c r="E367" s="35"/>
      <c r="F367" s="8">
        <f>F368+F369</f>
        <v>10</v>
      </c>
      <c r="G367" s="111"/>
      <c r="H367" s="111"/>
      <c r="I367" s="8">
        <f>I368+I369</f>
        <v>10</v>
      </c>
      <c r="J367" s="13">
        <f t="shared" si="10"/>
        <v>10</v>
      </c>
      <c r="K367" s="13">
        <f t="shared" si="11"/>
        <v>-10</v>
      </c>
    </row>
    <row r="368" spans="1:11" ht="30">
      <c r="A368" s="36" t="s">
        <v>53</v>
      </c>
      <c r="B368" s="38" t="s">
        <v>464</v>
      </c>
      <c r="C368" s="38">
        <v>200</v>
      </c>
      <c r="D368" s="35" t="s">
        <v>123</v>
      </c>
      <c r="E368" s="35" t="s">
        <v>45</v>
      </c>
      <c r="F368" s="8">
        <v>10</v>
      </c>
      <c r="G368" s="111">
        <f>SUM('[1]Ведомственная'!G604)</f>
        <v>10</v>
      </c>
      <c r="H368" s="111">
        <f>SUM('[1]Ведомственная'!H604)</f>
        <v>10</v>
      </c>
      <c r="I368" s="8">
        <v>10</v>
      </c>
      <c r="J368" s="13">
        <f t="shared" si="10"/>
        <v>0</v>
      </c>
      <c r="K368" s="13">
        <f t="shared" si="11"/>
        <v>0</v>
      </c>
    </row>
    <row r="369" spans="1:11" ht="45" hidden="1">
      <c r="A369" s="36" t="s">
        <v>73</v>
      </c>
      <c r="B369" s="38" t="s">
        <v>464</v>
      </c>
      <c r="C369" s="38">
        <v>600</v>
      </c>
      <c r="D369" s="35"/>
      <c r="E369" s="35"/>
      <c r="F369" s="8"/>
      <c r="G369" s="111">
        <f>SUM('[1]Ведомственная'!G605)</f>
        <v>0</v>
      </c>
      <c r="H369" s="111">
        <f>SUM('[1]Ведомственная'!H605)</f>
        <v>0</v>
      </c>
      <c r="I369" s="8"/>
      <c r="J369" s="13">
        <f t="shared" si="10"/>
        <v>0</v>
      </c>
      <c r="K369" s="13">
        <f t="shared" si="11"/>
        <v>0</v>
      </c>
    </row>
    <row r="370" spans="1:11" ht="45">
      <c r="A370" s="40" t="s">
        <v>459</v>
      </c>
      <c r="B370" s="38" t="s">
        <v>460</v>
      </c>
      <c r="C370" s="38"/>
      <c r="D370" s="35"/>
      <c r="E370" s="35"/>
      <c r="F370" s="8">
        <f>F371</f>
        <v>40</v>
      </c>
      <c r="G370" s="111"/>
      <c r="H370" s="111"/>
      <c r="I370" s="8">
        <f>I371</f>
        <v>40</v>
      </c>
      <c r="J370" s="13">
        <f t="shared" si="10"/>
        <v>40</v>
      </c>
      <c r="K370" s="13">
        <f t="shared" si="11"/>
        <v>-40</v>
      </c>
    </row>
    <row r="371" spans="1:11" ht="30">
      <c r="A371" s="36" t="s">
        <v>53</v>
      </c>
      <c r="B371" s="38" t="s">
        <v>460</v>
      </c>
      <c r="C371" s="38">
        <v>200</v>
      </c>
      <c r="D371" s="35" t="s">
        <v>123</v>
      </c>
      <c r="E371" s="35" t="s">
        <v>45</v>
      </c>
      <c r="F371" s="8">
        <v>40</v>
      </c>
      <c r="G371" s="111">
        <f>SUM('[1]Ведомственная'!G607)</f>
        <v>40</v>
      </c>
      <c r="H371" s="111">
        <f>SUM('[1]Ведомственная'!H607)</f>
        <v>40</v>
      </c>
      <c r="I371" s="8">
        <v>40</v>
      </c>
      <c r="J371" s="13">
        <f t="shared" si="10"/>
        <v>0</v>
      </c>
      <c r="K371" s="13">
        <f t="shared" si="11"/>
        <v>0</v>
      </c>
    </row>
    <row r="372" spans="1:11" ht="45">
      <c r="A372" s="22" t="s">
        <v>27</v>
      </c>
      <c r="B372" s="50" t="s">
        <v>439</v>
      </c>
      <c r="C372" s="35"/>
      <c r="D372" s="35"/>
      <c r="E372" s="35"/>
      <c r="F372" s="8">
        <f>F373</f>
        <v>353074.8</v>
      </c>
      <c r="G372" s="111"/>
      <c r="H372" s="111"/>
      <c r="I372" s="8">
        <f>I373</f>
        <v>353074.8</v>
      </c>
      <c r="J372" s="13">
        <f t="shared" si="10"/>
        <v>353074.8</v>
      </c>
      <c r="K372" s="13">
        <f t="shared" si="11"/>
        <v>-353074.8</v>
      </c>
    </row>
    <row r="373" spans="1:11" ht="15" hidden="1">
      <c r="A373" s="57" t="s">
        <v>166</v>
      </c>
      <c r="B373" s="52" t="s">
        <v>440</v>
      </c>
      <c r="C373" s="35"/>
      <c r="D373" s="35"/>
      <c r="E373" s="35"/>
      <c r="F373" s="8">
        <f>F374+F376+F378</f>
        <v>353074.8</v>
      </c>
      <c r="G373" s="111"/>
      <c r="H373" s="111"/>
      <c r="I373" s="8">
        <f>I374+I376+I378</f>
        <v>353074.8</v>
      </c>
      <c r="J373" s="13">
        <f t="shared" si="10"/>
        <v>353074.8</v>
      </c>
      <c r="K373" s="13">
        <f t="shared" si="11"/>
        <v>-353074.8</v>
      </c>
    </row>
    <row r="374" spans="1:11" ht="15">
      <c r="A374" s="40" t="s">
        <v>441</v>
      </c>
      <c r="B374" s="50" t="s">
        <v>442</v>
      </c>
      <c r="C374" s="35"/>
      <c r="D374" s="35"/>
      <c r="E374" s="35"/>
      <c r="F374" s="8">
        <f>F375</f>
        <v>185380.7</v>
      </c>
      <c r="G374" s="111"/>
      <c r="H374" s="111"/>
      <c r="I374" s="8">
        <f>I375</f>
        <v>185380.7</v>
      </c>
      <c r="J374" s="13">
        <f t="shared" si="10"/>
        <v>185380.7</v>
      </c>
      <c r="K374" s="13">
        <f t="shared" si="11"/>
        <v>-185380.7</v>
      </c>
    </row>
    <row r="375" spans="1:11" ht="45">
      <c r="A375" s="36" t="s">
        <v>73</v>
      </c>
      <c r="B375" s="50" t="s">
        <v>442</v>
      </c>
      <c r="C375" s="35" t="s">
        <v>133</v>
      </c>
      <c r="D375" s="35" t="s">
        <v>123</v>
      </c>
      <c r="E375" s="35" t="s">
        <v>35</v>
      </c>
      <c r="F375" s="8">
        <v>185380.7</v>
      </c>
      <c r="G375" s="111">
        <f>SUM('[1]Ведомственная'!G558)</f>
        <v>185380.7</v>
      </c>
      <c r="H375" s="111">
        <f>SUM('[1]Ведомственная'!H558)</f>
        <v>185380.7</v>
      </c>
      <c r="I375" s="8">
        <v>185380.7</v>
      </c>
      <c r="J375" s="13">
        <f t="shared" si="10"/>
        <v>0</v>
      </c>
      <c r="K375" s="13">
        <f t="shared" si="11"/>
        <v>0</v>
      </c>
    </row>
    <row r="376" spans="1:11" ht="15">
      <c r="A376" s="36" t="s">
        <v>465</v>
      </c>
      <c r="B376" s="38" t="s">
        <v>466</v>
      </c>
      <c r="C376" s="35"/>
      <c r="D376" s="35"/>
      <c r="E376" s="35"/>
      <c r="F376" s="8">
        <f>F377</f>
        <v>109639</v>
      </c>
      <c r="G376" s="111"/>
      <c r="H376" s="111"/>
      <c r="I376" s="8">
        <f>I377</f>
        <v>109639</v>
      </c>
      <c r="J376" s="13">
        <f t="shared" si="10"/>
        <v>109639</v>
      </c>
      <c r="K376" s="13">
        <f t="shared" si="11"/>
        <v>-109639</v>
      </c>
    </row>
    <row r="377" spans="1:11" ht="45">
      <c r="A377" s="36" t="s">
        <v>73</v>
      </c>
      <c r="B377" s="38" t="s">
        <v>466</v>
      </c>
      <c r="C377" s="35" t="s">
        <v>133</v>
      </c>
      <c r="D377" s="35" t="s">
        <v>123</v>
      </c>
      <c r="E377" s="35" t="s">
        <v>45</v>
      </c>
      <c r="F377" s="8">
        <v>109639</v>
      </c>
      <c r="G377" s="111">
        <f>SUM('[1]Ведомственная'!G610)</f>
        <v>109639</v>
      </c>
      <c r="H377" s="111">
        <f>SUM('[1]Ведомственная'!H610)</f>
        <v>109639</v>
      </c>
      <c r="I377" s="8">
        <v>109639</v>
      </c>
      <c r="J377" s="13">
        <f t="shared" si="10"/>
        <v>0</v>
      </c>
      <c r="K377" s="13">
        <f t="shared" si="11"/>
        <v>0</v>
      </c>
    </row>
    <row r="378" spans="1:11" ht="15">
      <c r="A378" s="36" t="s">
        <v>474</v>
      </c>
      <c r="B378" s="35" t="s">
        <v>475</v>
      </c>
      <c r="C378" s="35"/>
      <c r="D378" s="35"/>
      <c r="E378" s="35"/>
      <c r="F378" s="8">
        <f>F379</f>
        <v>58055.1</v>
      </c>
      <c r="G378" s="111"/>
      <c r="H378" s="111"/>
      <c r="I378" s="8">
        <f>I379</f>
        <v>58055.1</v>
      </c>
      <c r="J378" s="13">
        <f t="shared" si="10"/>
        <v>58055.1</v>
      </c>
      <c r="K378" s="13">
        <f t="shared" si="11"/>
        <v>-58055.1</v>
      </c>
    </row>
    <row r="379" spans="1:11" ht="45">
      <c r="A379" s="36" t="s">
        <v>73</v>
      </c>
      <c r="B379" s="35" t="s">
        <v>475</v>
      </c>
      <c r="C379" s="35" t="s">
        <v>133</v>
      </c>
      <c r="D379" s="35" t="s">
        <v>123</v>
      </c>
      <c r="E379" s="35" t="s">
        <v>55</v>
      </c>
      <c r="F379" s="8">
        <v>58055.1</v>
      </c>
      <c r="G379" s="111">
        <f>SUM('[1]Ведомственная'!G639)</f>
        <v>58055.1</v>
      </c>
      <c r="H379" s="111">
        <f>SUM('[1]Ведомственная'!H639)</f>
        <v>58055.1</v>
      </c>
      <c r="I379" s="8">
        <v>58055.1</v>
      </c>
      <c r="J379" s="13">
        <f t="shared" si="10"/>
        <v>0</v>
      </c>
      <c r="K379" s="13">
        <f t="shared" si="11"/>
        <v>0</v>
      </c>
    </row>
    <row r="380" spans="1:11" ht="15" hidden="1">
      <c r="A380" s="34" t="s">
        <v>164</v>
      </c>
      <c r="B380" s="50" t="s">
        <v>505</v>
      </c>
      <c r="C380" s="35"/>
      <c r="D380" s="35"/>
      <c r="E380" s="35"/>
      <c r="F380" s="8">
        <f>SUM(F382)+F389</f>
        <v>0</v>
      </c>
      <c r="G380" s="111"/>
      <c r="H380" s="111"/>
      <c r="I380" s="8">
        <f>SUM(I382)+I389</f>
        <v>0</v>
      </c>
      <c r="J380" s="13">
        <f t="shared" si="10"/>
        <v>0</v>
      </c>
      <c r="K380" s="13">
        <f t="shared" si="11"/>
        <v>0</v>
      </c>
    </row>
    <row r="381" spans="1:11" ht="15" hidden="1">
      <c r="A381" s="57" t="s">
        <v>166</v>
      </c>
      <c r="B381" s="50" t="s">
        <v>509</v>
      </c>
      <c r="C381" s="35"/>
      <c r="D381" s="35"/>
      <c r="E381" s="35"/>
      <c r="F381" s="8"/>
      <c r="G381" s="111"/>
      <c r="H381" s="111"/>
      <c r="I381" s="8"/>
      <c r="J381" s="13">
        <f t="shared" si="10"/>
        <v>0</v>
      </c>
      <c r="K381" s="13">
        <f t="shared" si="11"/>
        <v>0</v>
      </c>
    </row>
    <row r="382" spans="1:11" ht="15" hidden="1">
      <c r="A382" s="40" t="s">
        <v>441</v>
      </c>
      <c r="B382" s="50" t="s">
        <v>443</v>
      </c>
      <c r="C382" s="35"/>
      <c r="D382" s="35"/>
      <c r="E382" s="35"/>
      <c r="F382" s="8">
        <f>SUM(F383+F385+F387)</f>
        <v>0</v>
      </c>
      <c r="G382" s="111"/>
      <c r="H382" s="111"/>
      <c r="I382" s="8">
        <f>SUM(I383+I385+I387)</f>
        <v>0</v>
      </c>
      <c r="J382" s="13">
        <f t="shared" si="10"/>
        <v>0</v>
      </c>
      <c r="K382" s="13">
        <f t="shared" si="11"/>
        <v>0</v>
      </c>
    </row>
    <row r="383" spans="1:11" ht="30" hidden="1">
      <c r="A383" s="34" t="s">
        <v>444</v>
      </c>
      <c r="B383" s="50" t="s">
        <v>445</v>
      </c>
      <c r="C383" s="35"/>
      <c r="D383" s="35"/>
      <c r="E383" s="35"/>
      <c r="F383" s="8">
        <f>F384</f>
        <v>0</v>
      </c>
      <c r="G383" s="111"/>
      <c r="H383" s="111"/>
      <c r="I383" s="8">
        <f>I384</f>
        <v>0</v>
      </c>
      <c r="J383" s="13">
        <f t="shared" si="10"/>
        <v>0</v>
      </c>
      <c r="K383" s="13">
        <f t="shared" si="11"/>
        <v>0</v>
      </c>
    </row>
    <row r="384" spans="1:11" ht="45" hidden="1">
      <c r="A384" s="36" t="s">
        <v>73</v>
      </c>
      <c r="B384" s="50" t="s">
        <v>445</v>
      </c>
      <c r="C384" s="35" t="s">
        <v>133</v>
      </c>
      <c r="D384" s="35"/>
      <c r="E384" s="35"/>
      <c r="F384" s="8">
        <v>0</v>
      </c>
      <c r="G384" s="111">
        <f>SUM('[1]Ведомственная'!G562)</f>
        <v>0</v>
      </c>
      <c r="H384" s="111">
        <f>SUM('[1]Ведомственная'!H562)</f>
        <v>0</v>
      </c>
      <c r="I384" s="8">
        <v>0</v>
      </c>
      <c r="J384" s="13">
        <f t="shared" si="10"/>
        <v>0</v>
      </c>
      <c r="K384" s="13">
        <f t="shared" si="11"/>
        <v>0</v>
      </c>
    </row>
    <row r="385" spans="1:11" ht="30" hidden="1">
      <c r="A385" s="34" t="s">
        <v>446</v>
      </c>
      <c r="B385" s="50" t="s">
        <v>447</v>
      </c>
      <c r="C385" s="35"/>
      <c r="D385" s="35"/>
      <c r="E385" s="35"/>
      <c r="F385" s="8">
        <f>F386</f>
        <v>0</v>
      </c>
      <c r="G385" s="111"/>
      <c r="H385" s="111"/>
      <c r="I385" s="8">
        <f>I386</f>
        <v>0</v>
      </c>
      <c r="J385" s="13">
        <f t="shared" si="10"/>
        <v>0</v>
      </c>
      <c r="K385" s="13">
        <f t="shared" si="11"/>
        <v>0</v>
      </c>
    </row>
    <row r="386" spans="1:11" ht="45" hidden="1">
      <c r="A386" s="36" t="s">
        <v>73</v>
      </c>
      <c r="B386" s="50" t="s">
        <v>447</v>
      </c>
      <c r="C386" s="35" t="s">
        <v>133</v>
      </c>
      <c r="D386" s="35"/>
      <c r="E386" s="35"/>
      <c r="F386" s="8"/>
      <c r="G386" s="111">
        <f>SUM('[1]Ведомственная'!G564)</f>
        <v>0</v>
      </c>
      <c r="H386" s="111">
        <f>SUM('[1]Ведомственная'!H564)</f>
        <v>0</v>
      </c>
      <c r="I386" s="8"/>
      <c r="J386" s="13">
        <f t="shared" si="10"/>
        <v>0</v>
      </c>
      <c r="K386" s="13">
        <f t="shared" si="11"/>
        <v>0</v>
      </c>
    </row>
    <row r="387" spans="1:11" ht="30" hidden="1">
      <c r="A387" s="34" t="s">
        <v>448</v>
      </c>
      <c r="B387" s="50" t="s">
        <v>449</v>
      </c>
      <c r="C387" s="35"/>
      <c r="D387" s="35"/>
      <c r="E387" s="35"/>
      <c r="F387" s="8">
        <f>F388</f>
        <v>0</v>
      </c>
      <c r="G387" s="111"/>
      <c r="H387" s="111"/>
      <c r="I387" s="8">
        <f>I388</f>
        <v>0</v>
      </c>
      <c r="J387" s="13">
        <f t="shared" si="10"/>
        <v>0</v>
      </c>
      <c r="K387" s="13">
        <f t="shared" si="11"/>
        <v>0</v>
      </c>
    </row>
    <row r="388" spans="1:11" ht="45" hidden="1">
      <c r="A388" s="36" t="s">
        <v>73</v>
      </c>
      <c r="B388" s="50" t="s">
        <v>449</v>
      </c>
      <c r="C388" s="35" t="s">
        <v>133</v>
      </c>
      <c r="D388" s="35"/>
      <c r="E388" s="35"/>
      <c r="F388" s="8"/>
      <c r="G388" s="111">
        <f>SUM('[1]Ведомственная'!G566)</f>
        <v>0</v>
      </c>
      <c r="H388" s="111">
        <f>SUM('[1]Ведомственная'!H566)</f>
        <v>0</v>
      </c>
      <c r="I388" s="8"/>
      <c r="J388" s="13">
        <f t="shared" si="10"/>
        <v>0</v>
      </c>
      <c r="K388" s="13">
        <f t="shared" si="11"/>
        <v>0</v>
      </c>
    </row>
    <row r="389" spans="1:11" ht="15" hidden="1">
      <c r="A389" s="36" t="s">
        <v>465</v>
      </c>
      <c r="B389" s="50" t="s">
        <v>467</v>
      </c>
      <c r="C389" s="35"/>
      <c r="D389" s="35"/>
      <c r="E389" s="35"/>
      <c r="F389" s="8">
        <f>F391+F393+F395</f>
        <v>0</v>
      </c>
      <c r="G389" s="111"/>
      <c r="H389" s="111"/>
      <c r="I389" s="8">
        <f>I391+I393+I395</f>
        <v>0</v>
      </c>
      <c r="J389" s="13">
        <f t="shared" si="10"/>
        <v>0</v>
      </c>
      <c r="K389" s="13">
        <f t="shared" si="11"/>
        <v>0</v>
      </c>
    </row>
    <row r="390" spans="1:11" ht="30" hidden="1">
      <c r="A390" s="34" t="s">
        <v>444</v>
      </c>
      <c r="B390" s="50" t="s">
        <v>468</v>
      </c>
      <c r="C390" s="35"/>
      <c r="D390" s="35"/>
      <c r="E390" s="35"/>
      <c r="F390" s="8">
        <f>F391</f>
        <v>0</v>
      </c>
      <c r="G390" s="111"/>
      <c r="H390" s="111"/>
      <c r="I390" s="8">
        <f>I391</f>
        <v>0</v>
      </c>
      <c r="J390" s="13">
        <f t="shared" si="10"/>
        <v>0</v>
      </c>
      <c r="K390" s="13">
        <f t="shared" si="11"/>
        <v>0</v>
      </c>
    </row>
    <row r="391" spans="1:11" ht="45" hidden="1">
      <c r="A391" s="36" t="s">
        <v>73</v>
      </c>
      <c r="B391" s="50" t="s">
        <v>468</v>
      </c>
      <c r="C391" s="35" t="s">
        <v>133</v>
      </c>
      <c r="D391" s="35"/>
      <c r="E391" s="35"/>
      <c r="F391" s="8"/>
      <c r="G391" s="111">
        <f>SUM('[1]Ведомственная'!G614)</f>
        <v>0</v>
      </c>
      <c r="H391" s="111">
        <f>SUM('[1]Ведомственная'!H614)</f>
        <v>0</v>
      </c>
      <c r="I391" s="8"/>
      <c r="J391" s="13">
        <f t="shared" si="10"/>
        <v>0</v>
      </c>
      <c r="K391" s="13">
        <f t="shared" si="11"/>
        <v>0</v>
      </c>
    </row>
    <row r="392" spans="1:11" ht="30" hidden="1">
      <c r="A392" s="34" t="s">
        <v>446</v>
      </c>
      <c r="B392" s="50" t="s">
        <v>469</v>
      </c>
      <c r="C392" s="35"/>
      <c r="D392" s="35"/>
      <c r="E392" s="35"/>
      <c r="F392" s="8">
        <f>F393</f>
        <v>0</v>
      </c>
      <c r="G392" s="111"/>
      <c r="H392" s="111"/>
      <c r="I392" s="8">
        <f>I393</f>
        <v>0</v>
      </c>
      <c r="J392" s="13">
        <f t="shared" si="10"/>
        <v>0</v>
      </c>
      <c r="K392" s="13">
        <f t="shared" si="11"/>
        <v>0</v>
      </c>
    </row>
    <row r="393" spans="1:11" ht="45" hidden="1">
      <c r="A393" s="36" t="s">
        <v>73</v>
      </c>
      <c r="B393" s="50" t="s">
        <v>469</v>
      </c>
      <c r="C393" s="35" t="s">
        <v>133</v>
      </c>
      <c r="D393" s="35"/>
      <c r="E393" s="35"/>
      <c r="F393" s="8"/>
      <c r="G393" s="111">
        <f>SUM('[1]Ведомственная'!G616)</f>
        <v>0</v>
      </c>
      <c r="H393" s="111">
        <f>SUM('[1]Ведомственная'!H616)</f>
        <v>0</v>
      </c>
      <c r="I393" s="8"/>
      <c r="J393" s="13">
        <f t="shared" si="10"/>
        <v>0</v>
      </c>
      <c r="K393" s="13">
        <f t="shared" si="11"/>
        <v>0</v>
      </c>
    </row>
    <row r="394" spans="1:11" ht="30" hidden="1">
      <c r="A394" s="34" t="s">
        <v>448</v>
      </c>
      <c r="B394" s="50" t="s">
        <v>470</v>
      </c>
      <c r="C394" s="35"/>
      <c r="D394" s="35"/>
      <c r="E394" s="35"/>
      <c r="F394" s="8">
        <f>F395</f>
        <v>0</v>
      </c>
      <c r="G394" s="111"/>
      <c r="H394" s="111"/>
      <c r="I394" s="8">
        <f>I395</f>
        <v>0</v>
      </c>
      <c r="J394" s="13">
        <f t="shared" si="10"/>
        <v>0</v>
      </c>
      <c r="K394" s="13">
        <f t="shared" si="11"/>
        <v>0</v>
      </c>
    </row>
    <row r="395" spans="1:11" ht="45" hidden="1">
      <c r="A395" s="36" t="s">
        <v>73</v>
      </c>
      <c r="B395" s="50" t="s">
        <v>470</v>
      </c>
      <c r="C395" s="35" t="s">
        <v>133</v>
      </c>
      <c r="D395" s="35"/>
      <c r="E395" s="35"/>
      <c r="F395" s="8"/>
      <c r="G395" s="111">
        <f>SUM('[1]Ведомственная'!G618)</f>
        <v>0</v>
      </c>
      <c r="H395" s="111">
        <f>SUM('[1]Ведомственная'!H618)</f>
        <v>0</v>
      </c>
      <c r="I395" s="8"/>
      <c r="J395" s="13">
        <f t="shared" si="10"/>
        <v>0</v>
      </c>
      <c r="K395" s="13">
        <f t="shared" si="11"/>
        <v>0</v>
      </c>
    </row>
    <row r="396" spans="1:11" ht="30">
      <c r="A396" s="36" t="s">
        <v>46</v>
      </c>
      <c r="B396" s="50" t="s">
        <v>450</v>
      </c>
      <c r="C396" s="35"/>
      <c r="D396" s="35"/>
      <c r="E396" s="35"/>
      <c r="F396" s="8">
        <f>SUM(F397+F401+F405)</f>
        <v>153666.7</v>
      </c>
      <c r="G396" s="111"/>
      <c r="H396" s="111"/>
      <c r="I396" s="8">
        <f>SUM(I397+I401+I405)</f>
        <v>153666.7</v>
      </c>
      <c r="J396" s="13">
        <f t="shared" si="10"/>
        <v>153666.7</v>
      </c>
      <c r="K396" s="13">
        <f t="shared" si="11"/>
        <v>-153666.7</v>
      </c>
    </row>
    <row r="397" spans="1:11" ht="15">
      <c r="A397" s="40" t="s">
        <v>441</v>
      </c>
      <c r="B397" s="50" t="s">
        <v>451</v>
      </c>
      <c r="C397" s="35"/>
      <c r="D397" s="35"/>
      <c r="E397" s="35"/>
      <c r="F397" s="8">
        <f>F398+F399+F400</f>
        <v>42940.3</v>
      </c>
      <c r="G397" s="111"/>
      <c r="H397" s="111"/>
      <c r="I397" s="8">
        <f>I398+I399+I400</f>
        <v>42940.3</v>
      </c>
      <c r="J397" s="13">
        <f t="shared" si="10"/>
        <v>42940.3</v>
      </c>
      <c r="K397" s="13">
        <f t="shared" si="11"/>
        <v>-42940.3</v>
      </c>
    </row>
    <row r="398" spans="1:11" ht="60">
      <c r="A398" s="58" t="s">
        <v>52</v>
      </c>
      <c r="B398" s="50" t="s">
        <v>451</v>
      </c>
      <c r="C398" s="35" t="s">
        <v>97</v>
      </c>
      <c r="D398" s="35" t="s">
        <v>123</v>
      </c>
      <c r="E398" s="35" t="s">
        <v>35</v>
      </c>
      <c r="F398" s="8">
        <v>12926.9</v>
      </c>
      <c r="G398" s="111">
        <f>SUM('[1]Ведомственная'!G569)</f>
        <v>12926.9</v>
      </c>
      <c r="H398" s="111">
        <f>SUM('[1]Ведомственная'!H569)</f>
        <v>12926.9</v>
      </c>
      <c r="I398" s="8">
        <v>12926.9</v>
      </c>
      <c r="J398" s="13">
        <f t="shared" si="10"/>
        <v>0</v>
      </c>
      <c r="K398" s="13">
        <f t="shared" si="11"/>
        <v>0</v>
      </c>
    </row>
    <row r="399" spans="1:11" ht="30">
      <c r="A399" s="36" t="s">
        <v>53</v>
      </c>
      <c r="B399" s="50" t="s">
        <v>451</v>
      </c>
      <c r="C399" s="35" t="s">
        <v>99</v>
      </c>
      <c r="D399" s="35" t="s">
        <v>123</v>
      </c>
      <c r="E399" s="35" t="s">
        <v>35</v>
      </c>
      <c r="F399" s="8">
        <v>28422.4</v>
      </c>
      <c r="G399" s="111">
        <f>SUM('[1]Ведомственная'!G570)</f>
        <v>28422.4</v>
      </c>
      <c r="H399" s="111">
        <f>SUM('[1]Ведомственная'!H570)</f>
        <v>28422.4</v>
      </c>
      <c r="I399" s="8">
        <v>28422.4</v>
      </c>
      <c r="J399" s="13">
        <f t="shared" si="10"/>
        <v>0</v>
      </c>
      <c r="K399" s="13">
        <f t="shared" si="11"/>
        <v>0</v>
      </c>
    </row>
    <row r="400" spans="1:11" ht="15">
      <c r="A400" s="36" t="s">
        <v>23</v>
      </c>
      <c r="B400" s="50" t="s">
        <v>451</v>
      </c>
      <c r="C400" s="35" t="s">
        <v>104</v>
      </c>
      <c r="D400" s="35" t="s">
        <v>123</v>
      </c>
      <c r="E400" s="35" t="s">
        <v>35</v>
      </c>
      <c r="F400" s="8">
        <v>1591</v>
      </c>
      <c r="G400" s="111">
        <f>SUM('[1]Ведомственная'!G571)</f>
        <v>1591</v>
      </c>
      <c r="H400" s="111">
        <f>SUM('[1]Ведомственная'!H571)</f>
        <v>1591</v>
      </c>
      <c r="I400" s="8">
        <v>1591</v>
      </c>
      <c r="J400" s="13">
        <f t="shared" si="10"/>
        <v>0</v>
      </c>
      <c r="K400" s="13">
        <f t="shared" si="11"/>
        <v>0</v>
      </c>
    </row>
    <row r="401" spans="1:11" ht="15">
      <c r="A401" s="36" t="s">
        <v>465</v>
      </c>
      <c r="B401" s="50" t="s">
        <v>471</v>
      </c>
      <c r="C401" s="50"/>
      <c r="D401" s="49"/>
      <c r="E401" s="49"/>
      <c r="F401" s="8">
        <f>F402+F403+F404</f>
        <v>102692.20000000001</v>
      </c>
      <c r="G401" s="111"/>
      <c r="H401" s="111"/>
      <c r="I401" s="8">
        <f>I402+I403+I404</f>
        <v>102692.20000000001</v>
      </c>
      <c r="J401" s="13">
        <f t="shared" si="10"/>
        <v>102692.20000000001</v>
      </c>
      <c r="K401" s="13">
        <f t="shared" si="11"/>
        <v>-102692.20000000001</v>
      </c>
    </row>
    <row r="402" spans="1:11" ht="60">
      <c r="A402" s="58" t="s">
        <v>52</v>
      </c>
      <c r="B402" s="50" t="s">
        <v>471</v>
      </c>
      <c r="C402" s="35" t="s">
        <v>97</v>
      </c>
      <c r="D402" s="35" t="s">
        <v>123</v>
      </c>
      <c r="E402" s="35" t="s">
        <v>45</v>
      </c>
      <c r="F402" s="8">
        <v>42767.8</v>
      </c>
      <c r="G402" s="111">
        <f>SUM('[1]Ведомственная'!G621)</f>
        <v>42767.8</v>
      </c>
      <c r="H402" s="111">
        <f>SUM('[1]Ведомственная'!H621)</f>
        <v>42767.8</v>
      </c>
      <c r="I402" s="8">
        <v>42767.8</v>
      </c>
      <c r="J402" s="13">
        <f aca="true" t="shared" si="12" ref="J402:J469">SUM(F402-G402)</f>
        <v>0</v>
      </c>
      <c r="K402" s="13">
        <f aca="true" t="shared" si="13" ref="K402:K469">SUM(H402-I402)</f>
        <v>0</v>
      </c>
    </row>
    <row r="403" spans="1:11" ht="30">
      <c r="A403" s="36" t="s">
        <v>53</v>
      </c>
      <c r="B403" s="50" t="s">
        <v>471</v>
      </c>
      <c r="C403" s="35" t="s">
        <v>99</v>
      </c>
      <c r="D403" s="35" t="s">
        <v>123</v>
      </c>
      <c r="E403" s="35" t="s">
        <v>45</v>
      </c>
      <c r="F403" s="8">
        <v>45501.9</v>
      </c>
      <c r="G403" s="111">
        <f>SUM('[1]Ведомственная'!G622)</f>
        <v>45501.9</v>
      </c>
      <c r="H403" s="111">
        <f>SUM('[1]Ведомственная'!H622)</f>
        <v>45501.9</v>
      </c>
      <c r="I403" s="8">
        <v>45501.9</v>
      </c>
      <c r="J403" s="13">
        <f t="shared" si="12"/>
        <v>0</v>
      </c>
      <c r="K403" s="13">
        <f t="shared" si="13"/>
        <v>0</v>
      </c>
    </row>
    <row r="404" spans="1:11" ht="15">
      <c r="A404" s="36" t="s">
        <v>23</v>
      </c>
      <c r="B404" s="50" t="s">
        <v>471</v>
      </c>
      <c r="C404" s="35" t="s">
        <v>104</v>
      </c>
      <c r="D404" s="35" t="s">
        <v>123</v>
      </c>
      <c r="E404" s="35" t="s">
        <v>45</v>
      </c>
      <c r="F404" s="8">
        <v>14422.5</v>
      </c>
      <c r="G404" s="111">
        <f>SUM('[1]Ведомственная'!G623)</f>
        <v>14422.5</v>
      </c>
      <c r="H404" s="111">
        <f>SUM('[1]Ведомственная'!H623)</f>
        <v>14422.5</v>
      </c>
      <c r="I404" s="8">
        <v>14422.5</v>
      </c>
      <c r="J404" s="13">
        <f t="shared" si="12"/>
        <v>0</v>
      </c>
      <c r="K404" s="13">
        <f t="shared" si="13"/>
        <v>0</v>
      </c>
    </row>
    <row r="405" spans="1:11" ht="15">
      <c r="A405" s="36" t="s">
        <v>472</v>
      </c>
      <c r="B405" s="38" t="s">
        <v>473</v>
      </c>
      <c r="C405" s="38"/>
      <c r="D405" s="35"/>
      <c r="E405" s="35"/>
      <c r="F405" s="8">
        <f>F406+F407+F408</f>
        <v>8034.200000000001</v>
      </c>
      <c r="G405" s="111"/>
      <c r="H405" s="111"/>
      <c r="I405" s="8">
        <f>I406+I407+I408</f>
        <v>8034.200000000001</v>
      </c>
      <c r="J405" s="13">
        <f t="shared" si="12"/>
        <v>8034.200000000001</v>
      </c>
      <c r="K405" s="13">
        <f t="shared" si="13"/>
        <v>-8034.200000000001</v>
      </c>
    </row>
    <row r="406" spans="1:11" ht="60">
      <c r="A406" s="58" t="s">
        <v>52</v>
      </c>
      <c r="B406" s="38" t="s">
        <v>473</v>
      </c>
      <c r="C406" s="38">
        <v>100</v>
      </c>
      <c r="D406" s="35" t="s">
        <v>123</v>
      </c>
      <c r="E406" s="35" t="s">
        <v>45</v>
      </c>
      <c r="F406" s="8">
        <v>3238.4</v>
      </c>
      <c r="G406" s="111">
        <f>SUM('[1]Ведомственная'!G625)</f>
        <v>3238.4</v>
      </c>
      <c r="H406" s="111">
        <f>SUM('[1]Ведомственная'!H625)</f>
        <v>3238.4</v>
      </c>
      <c r="I406" s="8">
        <v>3238.4</v>
      </c>
      <c r="J406" s="13">
        <f t="shared" si="12"/>
        <v>0</v>
      </c>
      <c r="K406" s="13">
        <f t="shared" si="13"/>
        <v>0</v>
      </c>
    </row>
    <row r="407" spans="1:11" ht="30">
      <c r="A407" s="34" t="s">
        <v>53</v>
      </c>
      <c r="B407" s="38" t="s">
        <v>473</v>
      </c>
      <c r="C407" s="38">
        <v>200</v>
      </c>
      <c r="D407" s="35" t="s">
        <v>123</v>
      </c>
      <c r="E407" s="35" t="s">
        <v>45</v>
      </c>
      <c r="F407" s="8">
        <v>3578.3</v>
      </c>
      <c r="G407" s="111">
        <f>SUM('[1]Ведомственная'!G626)</f>
        <v>3578.3</v>
      </c>
      <c r="H407" s="111">
        <f>SUM('[1]Ведомственная'!H626)</f>
        <v>3578.3</v>
      </c>
      <c r="I407" s="8">
        <v>3578.3</v>
      </c>
      <c r="J407" s="13">
        <f t="shared" si="12"/>
        <v>0</v>
      </c>
      <c r="K407" s="13">
        <f t="shared" si="13"/>
        <v>0</v>
      </c>
    </row>
    <row r="408" spans="1:11" ht="15">
      <c r="A408" s="34" t="s">
        <v>23</v>
      </c>
      <c r="B408" s="38" t="s">
        <v>473</v>
      </c>
      <c r="C408" s="38">
        <v>800</v>
      </c>
      <c r="D408" s="35" t="s">
        <v>123</v>
      </c>
      <c r="E408" s="35" t="s">
        <v>45</v>
      </c>
      <c r="F408" s="8">
        <v>1217.5</v>
      </c>
      <c r="G408" s="111">
        <f>SUM('[1]Ведомственная'!G627)</f>
        <v>1217.5</v>
      </c>
      <c r="H408" s="111">
        <f>SUM('[1]Ведомственная'!H627)</f>
        <v>1217.5</v>
      </c>
      <c r="I408" s="8">
        <v>1217.5</v>
      </c>
      <c r="J408" s="13">
        <f t="shared" si="12"/>
        <v>0</v>
      </c>
      <c r="K408" s="13">
        <f t="shared" si="13"/>
        <v>0</v>
      </c>
    </row>
    <row r="409" spans="1:11" ht="30">
      <c r="A409" s="34" t="s">
        <v>489</v>
      </c>
      <c r="B409" s="35" t="s">
        <v>490</v>
      </c>
      <c r="C409" s="35"/>
      <c r="D409" s="35"/>
      <c r="E409" s="35"/>
      <c r="F409" s="8">
        <f>F410+F415</f>
        <v>3086.9</v>
      </c>
      <c r="G409" s="111"/>
      <c r="H409" s="111"/>
      <c r="I409" s="8">
        <f>I410+I415</f>
        <v>3086.9</v>
      </c>
      <c r="J409" s="13">
        <f t="shared" si="12"/>
        <v>3086.9</v>
      </c>
      <c r="K409" s="13">
        <f t="shared" si="13"/>
        <v>-3086.9</v>
      </c>
    </row>
    <row r="410" spans="1:11" ht="15">
      <c r="A410" s="36" t="s">
        <v>36</v>
      </c>
      <c r="B410" s="35" t="s">
        <v>491</v>
      </c>
      <c r="C410" s="35"/>
      <c r="D410" s="35"/>
      <c r="E410" s="35"/>
      <c r="F410" s="8">
        <f>F411+F413</f>
        <v>1100</v>
      </c>
      <c r="G410" s="111"/>
      <c r="H410" s="111"/>
      <c r="I410" s="8">
        <f>I411+I413</f>
        <v>1100</v>
      </c>
      <c r="J410" s="13">
        <f t="shared" si="12"/>
        <v>1100</v>
      </c>
      <c r="K410" s="13">
        <f t="shared" si="13"/>
        <v>-1100</v>
      </c>
    </row>
    <row r="411" spans="1:11" ht="30">
      <c r="A411" s="34" t="s">
        <v>492</v>
      </c>
      <c r="B411" s="35" t="s">
        <v>493</v>
      </c>
      <c r="C411" s="35"/>
      <c r="D411" s="35"/>
      <c r="E411" s="35"/>
      <c r="F411" s="8">
        <f>F412</f>
        <v>800</v>
      </c>
      <c r="G411" s="111"/>
      <c r="H411" s="111"/>
      <c r="I411" s="8">
        <f>I412</f>
        <v>800</v>
      </c>
      <c r="J411" s="13">
        <f t="shared" si="12"/>
        <v>800</v>
      </c>
      <c r="K411" s="13">
        <f t="shared" si="13"/>
        <v>-800</v>
      </c>
    </row>
    <row r="412" spans="1:11" ht="30">
      <c r="A412" s="36" t="s">
        <v>53</v>
      </c>
      <c r="B412" s="35" t="s">
        <v>493</v>
      </c>
      <c r="C412" s="35" t="s">
        <v>99</v>
      </c>
      <c r="D412" s="35" t="s">
        <v>123</v>
      </c>
      <c r="E412" s="35" t="s">
        <v>123</v>
      </c>
      <c r="F412" s="8">
        <v>800</v>
      </c>
      <c r="G412" s="111">
        <f>SUM('[1]Ведомственная'!G659)</f>
        <v>800</v>
      </c>
      <c r="H412" s="111">
        <f>SUM('[1]Ведомственная'!H659)</f>
        <v>800</v>
      </c>
      <c r="I412" s="8">
        <v>800</v>
      </c>
      <c r="J412" s="13">
        <f t="shared" si="12"/>
        <v>0</v>
      </c>
      <c r="K412" s="13">
        <f t="shared" si="13"/>
        <v>0</v>
      </c>
    </row>
    <row r="413" spans="1:11" ht="60">
      <c r="A413" s="40" t="s">
        <v>494</v>
      </c>
      <c r="B413" s="38" t="s">
        <v>495</v>
      </c>
      <c r="C413" s="35"/>
      <c r="D413" s="35"/>
      <c r="E413" s="35"/>
      <c r="F413" s="8">
        <v>300</v>
      </c>
      <c r="G413" s="111"/>
      <c r="H413" s="111"/>
      <c r="I413" s="8">
        <v>300</v>
      </c>
      <c r="J413" s="13">
        <f t="shared" si="12"/>
        <v>300</v>
      </c>
      <c r="K413" s="13">
        <f t="shared" si="13"/>
        <v>-300</v>
      </c>
    </row>
    <row r="414" spans="1:11" ht="30">
      <c r="A414" s="36" t="s">
        <v>53</v>
      </c>
      <c r="B414" s="38" t="s">
        <v>495</v>
      </c>
      <c r="C414" s="35" t="s">
        <v>99</v>
      </c>
      <c r="D414" s="35" t="s">
        <v>123</v>
      </c>
      <c r="E414" s="35" t="s">
        <v>123</v>
      </c>
      <c r="F414" s="8">
        <v>300</v>
      </c>
      <c r="G414" s="111">
        <f>SUM('[1]Ведомственная'!G661)</f>
        <v>300</v>
      </c>
      <c r="H414" s="111">
        <f>SUM('[1]Ведомственная'!H661)</f>
        <v>300</v>
      </c>
      <c r="I414" s="8">
        <v>300</v>
      </c>
      <c r="J414" s="13">
        <f t="shared" si="12"/>
        <v>0</v>
      </c>
      <c r="K414" s="13">
        <f t="shared" si="13"/>
        <v>0</v>
      </c>
    </row>
    <row r="415" spans="1:11" ht="30">
      <c r="A415" s="36" t="s">
        <v>46</v>
      </c>
      <c r="B415" s="50" t="s">
        <v>496</v>
      </c>
      <c r="C415" s="35"/>
      <c r="D415" s="35"/>
      <c r="E415" s="35"/>
      <c r="F415" s="8">
        <f>SUM(F416)</f>
        <v>1986.9</v>
      </c>
      <c r="G415" s="111"/>
      <c r="H415" s="111"/>
      <c r="I415" s="8">
        <f>SUM(I416)</f>
        <v>1986.9</v>
      </c>
      <c r="J415" s="13">
        <f t="shared" si="12"/>
        <v>1986.9</v>
      </c>
      <c r="K415" s="13">
        <f t="shared" si="13"/>
        <v>-1986.9</v>
      </c>
    </row>
    <row r="416" spans="1:11" ht="30">
      <c r="A416" s="115" t="s">
        <v>497</v>
      </c>
      <c r="B416" s="50" t="s">
        <v>498</v>
      </c>
      <c r="C416" s="35"/>
      <c r="D416" s="35"/>
      <c r="E416" s="35"/>
      <c r="F416" s="8">
        <f>F417+F418+F419</f>
        <v>1986.9</v>
      </c>
      <c r="G416" s="111"/>
      <c r="H416" s="111"/>
      <c r="I416" s="8">
        <f>I417+I418+I419</f>
        <v>1986.9</v>
      </c>
      <c r="J416" s="13">
        <f t="shared" si="12"/>
        <v>1986.9</v>
      </c>
      <c r="K416" s="13">
        <f t="shared" si="13"/>
        <v>-1986.9</v>
      </c>
    </row>
    <row r="417" spans="1:11" ht="60">
      <c r="A417" s="58" t="s">
        <v>52</v>
      </c>
      <c r="B417" s="50" t="s">
        <v>498</v>
      </c>
      <c r="C417" s="35" t="s">
        <v>97</v>
      </c>
      <c r="D417" s="35" t="s">
        <v>123</v>
      </c>
      <c r="E417" s="35" t="s">
        <v>123</v>
      </c>
      <c r="F417" s="8">
        <f>1382.5+417.5</f>
        <v>1800</v>
      </c>
      <c r="G417" s="111">
        <f>SUM('[1]Ведомственная'!G664)</f>
        <v>1800</v>
      </c>
      <c r="H417" s="111">
        <f>SUM('[1]Ведомственная'!H664)</f>
        <v>1800</v>
      </c>
      <c r="I417" s="8">
        <f>1382.5+417.5</f>
        <v>1800</v>
      </c>
      <c r="J417" s="13">
        <f t="shared" si="12"/>
        <v>0</v>
      </c>
      <c r="K417" s="13">
        <f t="shared" si="13"/>
        <v>0</v>
      </c>
    </row>
    <row r="418" spans="1:11" ht="30">
      <c r="A418" s="36" t="s">
        <v>53</v>
      </c>
      <c r="B418" s="50" t="s">
        <v>498</v>
      </c>
      <c r="C418" s="35" t="s">
        <v>99</v>
      </c>
      <c r="D418" s="35" t="s">
        <v>123</v>
      </c>
      <c r="E418" s="35" t="s">
        <v>123</v>
      </c>
      <c r="F418" s="8">
        <f>1986.9-F417-F419</f>
        <v>183.7000000000001</v>
      </c>
      <c r="G418" s="111">
        <f>SUM('[1]Ведомственная'!G665)</f>
        <v>183.7000000000001</v>
      </c>
      <c r="H418" s="111">
        <f>SUM('[1]Ведомственная'!H665)</f>
        <v>183.7000000000001</v>
      </c>
      <c r="I418" s="8">
        <f>1986.9-I417-I419</f>
        <v>183.7000000000001</v>
      </c>
      <c r="J418" s="13">
        <f t="shared" si="12"/>
        <v>0</v>
      </c>
      <c r="K418" s="13">
        <f t="shared" si="13"/>
        <v>0</v>
      </c>
    </row>
    <row r="419" spans="1:11" ht="15">
      <c r="A419" s="36" t="s">
        <v>23</v>
      </c>
      <c r="B419" s="50" t="s">
        <v>498</v>
      </c>
      <c r="C419" s="35" t="s">
        <v>104</v>
      </c>
      <c r="D419" s="35" t="s">
        <v>123</v>
      </c>
      <c r="E419" s="35" t="s">
        <v>123</v>
      </c>
      <c r="F419" s="8">
        <v>3.2</v>
      </c>
      <c r="G419" s="111">
        <f>SUM('[1]Ведомственная'!G666)</f>
        <v>3.2</v>
      </c>
      <c r="H419" s="111">
        <f>SUM('[1]Ведомственная'!H666)</f>
        <v>3.2</v>
      </c>
      <c r="I419" s="8">
        <v>3.2</v>
      </c>
      <c r="J419" s="13">
        <f t="shared" si="12"/>
        <v>0</v>
      </c>
      <c r="K419" s="13">
        <f t="shared" si="13"/>
        <v>0</v>
      </c>
    </row>
    <row r="420" spans="1:11" ht="30">
      <c r="A420" s="36" t="s">
        <v>452</v>
      </c>
      <c r="B420" s="50" t="s">
        <v>453</v>
      </c>
      <c r="C420" s="35"/>
      <c r="D420" s="35"/>
      <c r="E420" s="35"/>
      <c r="F420" s="8">
        <f>F421</f>
        <v>6338.6</v>
      </c>
      <c r="G420" s="111"/>
      <c r="H420" s="111"/>
      <c r="I420" s="8">
        <f>I421</f>
        <v>6338.6</v>
      </c>
      <c r="J420" s="13">
        <f t="shared" si="12"/>
        <v>6338.6</v>
      </c>
      <c r="K420" s="13">
        <f t="shared" si="13"/>
        <v>-6338.6</v>
      </c>
    </row>
    <row r="421" spans="1:11" ht="15">
      <c r="A421" s="36" t="s">
        <v>36</v>
      </c>
      <c r="B421" s="50" t="s">
        <v>454</v>
      </c>
      <c r="C421" s="35"/>
      <c r="D421" s="35"/>
      <c r="E421" s="35"/>
      <c r="F421" s="8">
        <f>SUM(F422:F427)</f>
        <v>6338.6</v>
      </c>
      <c r="G421" s="111"/>
      <c r="H421" s="111"/>
      <c r="I421" s="8">
        <f>SUM(I422:I427)</f>
        <v>6338.6</v>
      </c>
      <c r="J421" s="13">
        <f t="shared" si="12"/>
        <v>6338.6</v>
      </c>
      <c r="K421" s="13">
        <f t="shared" si="13"/>
        <v>-6338.6</v>
      </c>
    </row>
    <row r="422" spans="1:11" ht="30">
      <c r="A422" s="36" t="s">
        <v>53</v>
      </c>
      <c r="B422" s="50" t="s">
        <v>454</v>
      </c>
      <c r="C422" s="35" t="s">
        <v>99</v>
      </c>
      <c r="D422" s="35" t="s">
        <v>123</v>
      </c>
      <c r="E422" s="35" t="s">
        <v>35</v>
      </c>
      <c r="F422" s="8">
        <v>800</v>
      </c>
      <c r="G422" s="111">
        <f>SUM('[1]Ведомственная'!G574)</f>
        <v>800</v>
      </c>
      <c r="H422" s="111">
        <f>SUM('[1]Ведомственная'!H574)</f>
        <v>800</v>
      </c>
      <c r="I422" s="8">
        <v>800</v>
      </c>
      <c r="J422" s="13">
        <f t="shared" si="12"/>
        <v>0</v>
      </c>
      <c r="K422" s="13">
        <f t="shared" si="13"/>
        <v>0</v>
      </c>
    </row>
    <row r="423" spans="1:11" ht="45">
      <c r="A423" s="36" t="s">
        <v>73</v>
      </c>
      <c r="B423" s="50" t="s">
        <v>454</v>
      </c>
      <c r="C423" s="35" t="s">
        <v>133</v>
      </c>
      <c r="D423" s="35" t="s">
        <v>123</v>
      </c>
      <c r="E423" s="35" t="s">
        <v>35</v>
      </c>
      <c r="F423" s="8">
        <v>2739.6</v>
      </c>
      <c r="G423" s="111">
        <f>SUM('[1]Ведомственная'!G575)</f>
        <v>2739.6</v>
      </c>
      <c r="H423" s="111">
        <f>SUM('[1]Ведомственная'!H575)</f>
        <v>2739.6</v>
      </c>
      <c r="I423" s="8">
        <v>2739.6</v>
      </c>
      <c r="J423" s="13">
        <f t="shared" si="12"/>
        <v>0</v>
      </c>
      <c r="K423" s="13">
        <f t="shared" si="13"/>
        <v>0</v>
      </c>
    </row>
    <row r="424" spans="1:11" ht="30">
      <c r="A424" s="36" t="s">
        <v>53</v>
      </c>
      <c r="B424" s="50" t="s">
        <v>454</v>
      </c>
      <c r="C424" s="35" t="s">
        <v>99</v>
      </c>
      <c r="D424" s="35" t="s">
        <v>123</v>
      </c>
      <c r="E424" s="35" t="s">
        <v>45</v>
      </c>
      <c r="F424" s="8">
        <v>2699</v>
      </c>
      <c r="G424" s="111">
        <f>SUM('[1]Ведомственная'!G630)</f>
        <v>2699</v>
      </c>
      <c r="H424" s="111">
        <f>SUM('[1]Ведомственная'!H630)</f>
        <v>2699</v>
      </c>
      <c r="I424" s="8">
        <v>2699</v>
      </c>
      <c r="J424" s="13"/>
      <c r="K424" s="13"/>
    </row>
    <row r="425" spans="1:11" ht="43.5" customHeight="1">
      <c r="A425" s="36" t="s">
        <v>73</v>
      </c>
      <c r="B425" s="50" t="s">
        <v>454</v>
      </c>
      <c r="C425" s="35" t="s">
        <v>133</v>
      </c>
      <c r="D425" s="35" t="s">
        <v>123</v>
      </c>
      <c r="E425" s="35" t="s">
        <v>45</v>
      </c>
      <c r="F425" s="8">
        <v>90</v>
      </c>
      <c r="G425" s="111">
        <f>SUM('[1]Ведомственная'!G631)</f>
        <v>90</v>
      </c>
      <c r="H425" s="111">
        <f>SUM('[1]Ведомственная'!H631)</f>
        <v>90</v>
      </c>
      <c r="I425" s="8">
        <v>90</v>
      </c>
      <c r="J425" s="13"/>
      <c r="K425" s="13"/>
    </row>
    <row r="426" spans="1:11" ht="30" hidden="1">
      <c r="A426" s="36" t="s">
        <v>53</v>
      </c>
      <c r="B426" s="50" t="s">
        <v>454</v>
      </c>
      <c r="C426" s="35" t="s">
        <v>99</v>
      </c>
      <c r="D426" s="35"/>
      <c r="E426" s="35"/>
      <c r="F426" s="8"/>
      <c r="G426" s="111"/>
      <c r="H426" s="111"/>
      <c r="I426" s="8"/>
      <c r="J426" s="13"/>
      <c r="K426" s="13"/>
    </row>
    <row r="427" spans="1:11" ht="45">
      <c r="A427" s="36" t="s">
        <v>73</v>
      </c>
      <c r="B427" s="50" t="s">
        <v>454</v>
      </c>
      <c r="C427" s="35" t="s">
        <v>133</v>
      </c>
      <c r="D427" s="35" t="s">
        <v>123</v>
      </c>
      <c r="E427" s="35" t="s">
        <v>79</v>
      </c>
      <c r="F427" s="8">
        <v>10</v>
      </c>
      <c r="G427" s="111">
        <f>SUM('[1]Ведомственная'!G642)</f>
        <v>10</v>
      </c>
      <c r="H427" s="111">
        <f>SUM('[1]Ведомственная'!H642)</f>
        <v>10</v>
      </c>
      <c r="I427" s="8">
        <v>10</v>
      </c>
      <c r="J427" s="13"/>
      <c r="K427" s="13"/>
    </row>
    <row r="428" spans="1:11" ht="30">
      <c r="A428" s="34" t="s">
        <v>499</v>
      </c>
      <c r="B428" s="50" t="s">
        <v>500</v>
      </c>
      <c r="C428" s="35"/>
      <c r="D428" s="35"/>
      <c r="E428" s="35"/>
      <c r="F428" s="8">
        <f>F432+F429</f>
        <v>41635.3</v>
      </c>
      <c r="G428" s="111"/>
      <c r="H428" s="111"/>
      <c r="I428" s="8">
        <f>I432+I429</f>
        <v>41635.3</v>
      </c>
      <c r="J428" s="13">
        <f t="shared" si="12"/>
        <v>41635.3</v>
      </c>
      <c r="K428" s="13">
        <f t="shared" si="13"/>
        <v>-41635.3</v>
      </c>
    </row>
    <row r="429" spans="1:11" ht="15" hidden="1">
      <c r="A429" s="34" t="s">
        <v>36</v>
      </c>
      <c r="B429" s="46" t="s">
        <v>620</v>
      </c>
      <c r="C429" s="35"/>
      <c r="D429" s="35"/>
      <c r="E429" s="35"/>
      <c r="F429" s="8">
        <f>F430</f>
        <v>0</v>
      </c>
      <c r="G429" s="111"/>
      <c r="H429" s="111"/>
      <c r="I429" s="8">
        <f>I430</f>
        <v>0</v>
      </c>
      <c r="J429" s="13">
        <f t="shared" si="12"/>
        <v>0</v>
      </c>
      <c r="K429" s="13">
        <f t="shared" si="13"/>
        <v>0</v>
      </c>
    </row>
    <row r="430" spans="1:11" ht="15" hidden="1">
      <c r="A430" s="34" t="s">
        <v>621</v>
      </c>
      <c r="B430" s="46" t="s">
        <v>622</v>
      </c>
      <c r="C430" s="35"/>
      <c r="D430" s="35"/>
      <c r="E430" s="35"/>
      <c r="F430" s="8">
        <f>F431</f>
        <v>0</v>
      </c>
      <c r="G430" s="111"/>
      <c r="H430" s="111"/>
      <c r="I430" s="8">
        <f>I431</f>
        <v>0</v>
      </c>
      <c r="J430" s="13">
        <f t="shared" si="12"/>
        <v>0</v>
      </c>
      <c r="K430" s="13">
        <f t="shared" si="13"/>
        <v>0</v>
      </c>
    </row>
    <row r="431" spans="1:11" ht="30" hidden="1">
      <c r="A431" s="34" t="s">
        <v>53</v>
      </c>
      <c r="B431" s="46" t="s">
        <v>622</v>
      </c>
      <c r="C431" s="35" t="s">
        <v>99</v>
      </c>
      <c r="D431" s="35"/>
      <c r="E431" s="35"/>
      <c r="F431" s="8"/>
      <c r="G431" s="111"/>
      <c r="H431" s="111"/>
      <c r="I431" s="8"/>
      <c r="J431" s="13">
        <f t="shared" si="12"/>
        <v>0</v>
      </c>
      <c r="K431" s="13">
        <f t="shared" si="13"/>
        <v>0</v>
      </c>
    </row>
    <row r="432" spans="1:11" ht="30">
      <c r="A432" s="36" t="s">
        <v>46</v>
      </c>
      <c r="B432" s="38" t="s">
        <v>501</v>
      </c>
      <c r="C432" s="35"/>
      <c r="D432" s="35"/>
      <c r="E432" s="35"/>
      <c r="F432" s="8">
        <f>SUM(F433)</f>
        <v>41635.3</v>
      </c>
      <c r="G432" s="111"/>
      <c r="H432" s="111"/>
      <c r="I432" s="8">
        <f>SUM(I433)</f>
        <v>41635.3</v>
      </c>
      <c r="J432" s="13">
        <f t="shared" si="12"/>
        <v>41635.3</v>
      </c>
      <c r="K432" s="13">
        <f t="shared" si="13"/>
        <v>-41635.3</v>
      </c>
    </row>
    <row r="433" spans="1:11" ht="15">
      <c r="A433" s="57" t="s">
        <v>510</v>
      </c>
      <c r="B433" s="38" t="s">
        <v>502</v>
      </c>
      <c r="C433" s="35"/>
      <c r="D433" s="35"/>
      <c r="E433" s="35"/>
      <c r="F433" s="8">
        <f>F434+F435+F436</f>
        <v>41635.3</v>
      </c>
      <c r="G433" s="111"/>
      <c r="H433" s="111"/>
      <c r="I433" s="8">
        <f>I434+I435+I436</f>
        <v>41635.3</v>
      </c>
      <c r="J433" s="13">
        <f t="shared" si="12"/>
        <v>41635.3</v>
      </c>
      <c r="K433" s="13">
        <f t="shared" si="13"/>
        <v>-41635.3</v>
      </c>
    </row>
    <row r="434" spans="1:11" ht="60">
      <c r="A434" s="58" t="s">
        <v>52</v>
      </c>
      <c r="B434" s="38" t="s">
        <v>502</v>
      </c>
      <c r="C434" s="35" t="s">
        <v>97</v>
      </c>
      <c r="D434" s="35" t="s">
        <v>123</v>
      </c>
      <c r="E434" s="35" t="s">
        <v>192</v>
      </c>
      <c r="F434" s="8">
        <v>35245.3</v>
      </c>
      <c r="G434" s="111">
        <f>SUM('[1]Ведомственная'!G682)</f>
        <v>35245.3</v>
      </c>
      <c r="H434" s="111">
        <f>SUM('[1]Ведомственная'!H682)</f>
        <v>35245.3</v>
      </c>
      <c r="I434" s="8">
        <v>35245.3</v>
      </c>
      <c r="J434" s="13">
        <f t="shared" si="12"/>
        <v>0</v>
      </c>
      <c r="K434" s="13">
        <f t="shared" si="13"/>
        <v>0</v>
      </c>
    </row>
    <row r="435" spans="1:11" ht="30">
      <c r="A435" s="36" t="s">
        <v>53</v>
      </c>
      <c r="B435" s="38" t="s">
        <v>502</v>
      </c>
      <c r="C435" s="35" t="s">
        <v>99</v>
      </c>
      <c r="D435" s="35" t="s">
        <v>123</v>
      </c>
      <c r="E435" s="35" t="s">
        <v>192</v>
      </c>
      <c r="F435" s="8">
        <v>5998.8</v>
      </c>
      <c r="G435" s="111">
        <f>SUM('[1]Ведомственная'!G683)</f>
        <v>5998.8</v>
      </c>
      <c r="H435" s="111">
        <f>SUM('[1]Ведомственная'!H683)</f>
        <v>5998.8</v>
      </c>
      <c r="I435" s="8">
        <v>5998.8</v>
      </c>
      <c r="J435" s="13">
        <f t="shared" si="12"/>
        <v>0</v>
      </c>
      <c r="K435" s="13">
        <f t="shared" si="13"/>
        <v>0</v>
      </c>
    </row>
    <row r="436" spans="1:11" ht="15">
      <c r="A436" s="36" t="s">
        <v>23</v>
      </c>
      <c r="B436" s="38" t="s">
        <v>502</v>
      </c>
      <c r="C436" s="35" t="s">
        <v>104</v>
      </c>
      <c r="D436" s="35" t="s">
        <v>123</v>
      </c>
      <c r="E436" s="35" t="s">
        <v>192</v>
      </c>
      <c r="F436" s="8">
        <v>391.2</v>
      </c>
      <c r="G436" s="111">
        <f>SUM('[1]Ведомственная'!G684)</f>
        <v>391.2</v>
      </c>
      <c r="H436" s="111">
        <f>SUM('[1]Ведомственная'!H684)</f>
        <v>391.2</v>
      </c>
      <c r="I436" s="8">
        <v>391.2</v>
      </c>
      <c r="J436" s="13">
        <f t="shared" si="12"/>
        <v>0</v>
      </c>
      <c r="K436" s="13">
        <f t="shared" si="13"/>
        <v>0</v>
      </c>
    </row>
    <row r="437" spans="1:11" ht="30">
      <c r="A437" s="36" t="s">
        <v>312</v>
      </c>
      <c r="B437" s="35" t="s">
        <v>313</v>
      </c>
      <c r="C437" s="35"/>
      <c r="D437" s="35"/>
      <c r="E437" s="35"/>
      <c r="F437" s="8">
        <f>F438+F444+F454+F458</f>
        <v>81848.40000000001</v>
      </c>
      <c r="G437" s="111"/>
      <c r="H437" s="111"/>
      <c r="I437" s="8">
        <f>I438+I444+I454+I458</f>
        <v>81848.40000000001</v>
      </c>
      <c r="J437" s="13">
        <f t="shared" si="12"/>
        <v>81848.40000000001</v>
      </c>
      <c r="K437" s="13">
        <f t="shared" si="13"/>
        <v>-81848.40000000001</v>
      </c>
    </row>
    <row r="438" spans="1:11" ht="30">
      <c r="A438" s="36" t="s">
        <v>414</v>
      </c>
      <c r="B438" s="35" t="s">
        <v>314</v>
      </c>
      <c r="C438" s="35"/>
      <c r="D438" s="35"/>
      <c r="E438" s="35"/>
      <c r="F438" s="8">
        <f>F439</f>
        <v>5631.1</v>
      </c>
      <c r="G438" s="111"/>
      <c r="H438" s="111"/>
      <c r="I438" s="8">
        <f>I439</f>
        <v>5631.1</v>
      </c>
      <c r="J438" s="13">
        <f t="shared" si="12"/>
        <v>5631.1</v>
      </c>
      <c r="K438" s="13">
        <f t="shared" si="13"/>
        <v>-5631.1</v>
      </c>
    </row>
    <row r="439" spans="1:11" ht="30">
      <c r="A439" s="36" t="s">
        <v>46</v>
      </c>
      <c r="B439" s="35" t="s">
        <v>315</v>
      </c>
      <c r="C439" s="35"/>
      <c r="D439" s="35"/>
      <c r="E439" s="35"/>
      <c r="F439" s="8">
        <f>F440</f>
        <v>5631.1</v>
      </c>
      <c r="G439" s="111"/>
      <c r="H439" s="111"/>
      <c r="I439" s="8">
        <f>I440</f>
        <v>5631.1</v>
      </c>
      <c r="J439" s="13">
        <f t="shared" si="12"/>
        <v>5631.1</v>
      </c>
      <c r="K439" s="13">
        <f t="shared" si="13"/>
        <v>-5631.1</v>
      </c>
    </row>
    <row r="440" spans="1:11" ht="15">
      <c r="A440" s="36" t="s">
        <v>316</v>
      </c>
      <c r="B440" s="35" t="s">
        <v>317</v>
      </c>
      <c r="C440" s="35"/>
      <c r="D440" s="35"/>
      <c r="E440" s="35"/>
      <c r="F440" s="8">
        <f>F441+F442+F443</f>
        <v>5631.1</v>
      </c>
      <c r="G440" s="111"/>
      <c r="H440" s="111"/>
      <c r="I440" s="8">
        <f>I441+I442+I443</f>
        <v>5631.1</v>
      </c>
      <c r="J440" s="13">
        <f t="shared" si="12"/>
        <v>5631.1</v>
      </c>
      <c r="K440" s="13">
        <f t="shared" si="13"/>
        <v>-5631.1</v>
      </c>
    </row>
    <row r="441" spans="1:11" ht="60">
      <c r="A441" s="58" t="s">
        <v>52</v>
      </c>
      <c r="B441" s="35" t="s">
        <v>317</v>
      </c>
      <c r="C441" s="35" t="s">
        <v>97</v>
      </c>
      <c r="D441" s="35" t="s">
        <v>190</v>
      </c>
      <c r="E441" s="35" t="s">
        <v>35</v>
      </c>
      <c r="F441" s="8">
        <v>5023.2</v>
      </c>
      <c r="G441" s="111">
        <f>SUM('[1]Ведомственная'!G507)</f>
        <v>5023.2</v>
      </c>
      <c r="H441" s="111">
        <f>SUM('[1]Ведомственная'!H507)</f>
        <v>5023.2</v>
      </c>
      <c r="I441" s="8">
        <v>5023.2</v>
      </c>
      <c r="J441" s="13">
        <f t="shared" si="12"/>
        <v>0</v>
      </c>
      <c r="K441" s="13">
        <f t="shared" si="13"/>
        <v>0</v>
      </c>
    </row>
    <row r="442" spans="1:11" ht="30">
      <c r="A442" s="36" t="s">
        <v>53</v>
      </c>
      <c r="B442" s="35" t="s">
        <v>317</v>
      </c>
      <c r="C442" s="35" t="s">
        <v>99</v>
      </c>
      <c r="D442" s="35" t="s">
        <v>190</v>
      </c>
      <c r="E442" s="35" t="s">
        <v>35</v>
      </c>
      <c r="F442" s="9">
        <v>606.1</v>
      </c>
      <c r="G442" s="111">
        <f>SUM('[1]Ведомственная'!G508)</f>
        <v>606.1</v>
      </c>
      <c r="H442" s="111">
        <f>SUM('[1]Ведомственная'!H508)</f>
        <v>606.1</v>
      </c>
      <c r="I442" s="9">
        <v>606.1</v>
      </c>
      <c r="J442" s="13">
        <f t="shared" si="12"/>
        <v>0</v>
      </c>
      <c r="K442" s="13">
        <f t="shared" si="13"/>
        <v>0</v>
      </c>
    </row>
    <row r="443" spans="1:11" ht="15">
      <c r="A443" s="36" t="s">
        <v>23</v>
      </c>
      <c r="B443" s="35" t="s">
        <v>317</v>
      </c>
      <c r="C443" s="35" t="s">
        <v>104</v>
      </c>
      <c r="D443" s="35" t="s">
        <v>190</v>
      </c>
      <c r="E443" s="35" t="s">
        <v>35</v>
      </c>
      <c r="F443" s="8">
        <v>1.8</v>
      </c>
      <c r="G443" s="111">
        <f>SUM('[1]Ведомственная'!G509)</f>
        <v>1.8</v>
      </c>
      <c r="H443" s="111">
        <f>SUM('[1]Ведомственная'!H509)</f>
        <v>1.8</v>
      </c>
      <c r="I443" s="8">
        <v>1.8</v>
      </c>
      <c r="J443" s="13">
        <f t="shared" si="12"/>
        <v>0</v>
      </c>
      <c r="K443" s="13">
        <f t="shared" si="13"/>
        <v>0</v>
      </c>
    </row>
    <row r="444" spans="1:11" ht="30">
      <c r="A444" s="36" t="s">
        <v>330</v>
      </c>
      <c r="B444" s="35" t="s">
        <v>318</v>
      </c>
      <c r="C444" s="35"/>
      <c r="D444" s="35"/>
      <c r="E444" s="35"/>
      <c r="F444" s="8">
        <f>F445</f>
        <v>6013</v>
      </c>
      <c r="G444" s="111"/>
      <c r="H444" s="111"/>
      <c r="I444" s="8">
        <f>I445</f>
        <v>6013</v>
      </c>
      <c r="J444" s="13">
        <f t="shared" si="12"/>
        <v>6013</v>
      </c>
      <c r="K444" s="13">
        <f t="shared" si="13"/>
        <v>-6013</v>
      </c>
    </row>
    <row r="445" spans="1:11" ht="15">
      <c r="A445" s="36" t="s">
        <v>36</v>
      </c>
      <c r="B445" s="35" t="s">
        <v>415</v>
      </c>
      <c r="C445" s="35"/>
      <c r="D445" s="35"/>
      <c r="E445" s="35"/>
      <c r="F445" s="8">
        <f>F446+F450+F452</f>
        <v>6013</v>
      </c>
      <c r="G445" s="111"/>
      <c r="H445" s="111"/>
      <c r="I445" s="8">
        <f>I446+I450+I452</f>
        <v>6013</v>
      </c>
      <c r="J445" s="13">
        <f t="shared" si="12"/>
        <v>6013</v>
      </c>
      <c r="K445" s="13">
        <f t="shared" si="13"/>
        <v>-6013</v>
      </c>
    </row>
    <row r="446" spans="1:11" ht="15">
      <c r="A446" s="36" t="s">
        <v>316</v>
      </c>
      <c r="B446" s="35" t="s">
        <v>416</v>
      </c>
      <c r="C446" s="35"/>
      <c r="D446" s="35"/>
      <c r="E446" s="35"/>
      <c r="F446" s="8">
        <f>+F447+F448+F449</f>
        <v>4891</v>
      </c>
      <c r="G446" s="111"/>
      <c r="H446" s="111"/>
      <c r="I446" s="8">
        <f>+I447+I448+I449</f>
        <v>4891</v>
      </c>
      <c r="J446" s="13">
        <f t="shared" si="12"/>
        <v>4891</v>
      </c>
      <c r="K446" s="13">
        <f t="shared" si="13"/>
        <v>-4891</v>
      </c>
    </row>
    <row r="447" spans="1:11" ht="60">
      <c r="A447" s="58" t="s">
        <v>52</v>
      </c>
      <c r="B447" s="35" t="s">
        <v>416</v>
      </c>
      <c r="C447" s="35" t="s">
        <v>97</v>
      </c>
      <c r="D447" s="35" t="s">
        <v>190</v>
      </c>
      <c r="E447" s="35" t="s">
        <v>35</v>
      </c>
      <c r="F447" s="8">
        <v>1484</v>
      </c>
      <c r="G447" s="111">
        <f>SUM('[1]Ведомственная'!G513)</f>
        <v>1484</v>
      </c>
      <c r="H447" s="111">
        <f>SUM('[1]Ведомственная'!H513)</f>
        <v>1484</v>
      </c>
      <c r="I447" s="8">
        <v>1484</v>
      </c>
      <c r="J447" s="13">
        <f t="shared" si="12"/>
        <v>0</v>
      </c>
      <c r="K447" s="13">
        <f t="shared" si="13"/>
        <v>0</v>
      </c>
    </row>
    <row r="448" spans="1:11" ht="30">
      <c r="A448" s="36" t="s">
        <v>53</v>
      </c>
      <c r="B448" s="35" t="s">
        <v>416</v>
      </c>
      <c r="C448" s="35" t="s">
        <v>99</v>
      </c>
      <c r="D448" s="35" t="s">
        <v>190</v>
      </c>
      <c r="E448" s="35" t="s">
        <v>35</v>
      </c>
      <c r="F448" s="8">
        <v>2100</v>
      </c>
      <c r="G448" s="111">
        <f>SUM('[1]Ведомственная'!G514)</f>
        <v>2100</v>
      </c>
      <c r="H448" s="111">
        <f>SUM('[1]Ведомственная'!H514)</f>
        <v>2100</v>
      </c>
      <c r="I448" s="8">
        <v>2100</v>
      </c>
      <c r="J448" s="13">
        <f t="shared" si="12"/>
        <v>0</v>
      </c>
      <c r="K448" s="13">
        <f t="shared" si="13"/>
        <v>0</v>
      </c>
    </row>
    <row r="449" spans="1:11" ht="30">
      <c r="A449" s="36" t="s">
        <v>270</v>
      </c>
      <c r="B449" s="35" t="s">
        <v>416</v>
      </c>
      <c r="C449" s="35" t="s">
        <v>133</v>
      </c>
      <c r="D449" s="35" t="s">
        <v>190</v>
      </c>
      <c r="E449" s="35" t="s">
        <v>35</v>
      </c>
      <c r="F449" s="8">
        <v>1307</v>
      </c>
      <c r="G449" s="111">
        <f>SUM('[1]Ведомственная'!G515)</f>
        <v>1307</v>
      </c>
      <c r="H449" s="111">
        <f>SUM('[1]Ведомственная'!H515)</f>
        <v>1307</v>
      </c>
      <c r="I449" s="8">
        <v>1307</v>
      </c>
      <c r="J449" s="13">
        <f t="shared" si="12"/>
        <v>0</v>
      </c>
      <c r="K449" s="13">
        <f t="shared" si="13"/>
        <v>0</v>
      </c>
    </row>
    <row r="450" spans="1:11" ht="30">
      <c r="A450" s="36" t="s">
        <v>326</v>
      </c>
      <c r="B450" s="35" t="s">
        <v>417</v>
      </c>
      <c r="C450" s="35"/>
      <c r="D450" s="35"/>
      <c r="E450" s="35"/>
      <c r="F450" s="8">
        <f>F451</f>
        <v>499</v>
      </c>
      <c r="G450" s="111"/>
      <c r="H450" s="111"/>
      <c r="I450" s="8">
        <f>I451</f>
        <v>499</v>
      </c>
      <c r="J450" s="13">
        <f t="shared" si="12"/>
        <v>499</v>
      </c>
      <c r="K450" s="13">
        <f t="shared" si="13"/>
        <v>-499</v>
      </c>
    </row>
    <row r="451" spans="1:11" ht="30">
      <c r="A451" s="36" t="s">
        <v>53</v>
      </c>
      <c r="B451" s="35" t="s">
        <v>417</v>
      </c>
      <c r="C451" s="35" t="s">
        <v>99</v>
      </c>
      <c r="D451" s="35" t="s">
        <v>190</v>
      </c>
      <c r="E451" s="35" t="s">
        <v>35</v>
      </c>
      <c r="F451" s="8">
        <v>499</v>
      </c>
      <c r="G451" s="111">
        <f>SUM('[1]Ведомственная'!G517)</f>
        <v>499</v>
      </c>
      <c r="H451" s="111">
        <f>SUM('[1]Ведомственная'!H517)</f>
        <v>499</v>
      </c>
      <c r="I451" s="8">
        <v>499</v>
      </c>
      <c r="J451" s="13">
        <f t="shared" si="12"/>
        <v>0</v>
      </c>
      <c r="K451" s="13">
        <f t="shared" si="13"/>
        <v>0</v>
      </c>
    </row>
    <row r="452" spans="1:11" ht="45">
      <c r="A452" s="36" t="s">
        <v>327</v>
      </c>
      <c r="B452" s="35" t="s">
        <v>418</v>
      </c>
      <c r="C452" s="35"/>
      <c r="D452" s="35"/>
      <c r="E452" s="35"/>
      <c r="F452" s="8">
        <f>F453</f>
        <v>623</v>
      </c>
      <c r="G452" s="111"/>
      <c r="H452" s="111"/>
      <c r="I452" s="8">
        <f>I453</f>
        <v>623</v>
      </c>
      <c r="J452" s="13">
        <f t="shared" si="12"/>
        <v>623</v>
      </c>
      <c r="K452" s="13">
        <f t="shared" si="13"/>
        <v>-623</v>
      </c>
    </row>
    <row r="453" spans="1:11" ht="30">
      <c r="A453" s="36" t="s">
        <v>270</v>
      </c>
      <c r="B453" s="35" t="s">
        <v>418</v>
      </c>
      <c r="C453" s="35" t="s">
        <v>133</v>
      </c>
      <c r="D453" s="35" t="s">
        <v>190</v>
      </c>
      <c r="E453" s="35" t="s">
        <v>35</v>
      </c>
      <c r="F453" s="8">
        <v>623</v>
      </c>
      <c r="G453" s="111">
        <f>SUM('[1]Ведомственная'!G519)</f>
        <v>623</v>
      </c>
      <c r="H453" s="111">
        <f>SUM('[1]Ведомственная'!H519)</f>
        <v>623</v>
      </c>
      <c r="I453" s="8">
        <v>623</v>
      </c>
      <c r="J453" s="13">
        <f t="shared" si="12"/>
        <v>0</v>
      </c>
      <c r="K453" s="13">
        <f t="shared" si="13"/>
        <v>0</v>
      </c>
    </row>
    <row r="454" spans="1:11" ht="75">
      <c r="A454" s="36" t="s">
        <v>328</v>
      </c>
      <c r="B454" s="38" t="s">
        <v>321</v>
      </c>
      <c r="C454" s="35"/>
      <c r="D454" s="35"/>
      <c r="E454" s="35"/>
      <c r="F454" s="8">
        <f>F455</f>
        <v>69084.3</v>
      </c>
      <c r="G454" s="111"/>
      <c r="H454" s="111"/>
      <c r="I454" s="8">
        <f>I455</f>
        <v>69084.3</v>
      </c>
      <c r="J454" s="13">
        <f t="shared" si="12"/>
        <v>69084.3</v>
      </c>
      <c r="K454" s="13">
        <f t="shared" si="13"/>
        <v>-69084.3</v>
      </c>
    </row>
    <row r="455" spans="1:11" ht="30">
      <c r="A455" s="36" t="s">
        <v>319</v>
      </c>
      <c r="B455" s="38" t="s">
        <v>419</v>
      </c>
      <c r="C455" s="35"/>
      <c r="D455" s="35"/>
      <c r="E455" s="35"/>
      <c r="F455" s="8">
        <f>F456</f>
        <v>69084.3</v>
      </c>
      <c r="G455" s="111"/>
      <c r="H455" s="111"/>
      <c r="I455" s="8">
        <f>I456</f>
        <v>69084.3</v>
      </c>
      <c r="J455" s="13">
        <f t="shared" si="12"/>
        <v>69084.3</v>
      </c>
      <c r="K455" s="13">
        <f t="shared" si="13"/>
        <v>-69084.3</v>
      </c>
    </row>
    <row r="456" spans="1:11" ht="15">
      <c r="A456" s="36" t="s">
        <v>316</v>
      </c>
      <c r="B456" s="38" t="s">
        <v>420</v>
      </c>
      <c r="C456" s="35"/>
      <c r="D456" s="35"/>
      <c r="E456" s="35"/>
      <c r="F456" s="8">
        <f>F457</f>
        <v>69084.3</v>
      </c>
      <c r="G456" s="111"/>
      <c r="H456" s="111"/>
      <c r="I456" s="8">
        <f>I457</f>
        <v>69084.3</v>
      </c>
      <c r="J456" s="13">
        <f t="shared" si="12"/>
        <v>69084.3</v>
      </c>
      <c r="K456" s="13">
        <f t="shared" si="13"/>
        <v>-69084.3</v>
      </c>
    </row>
    <row r="457" spans="1:11" ht="45">
      <c r="A457" s="36" t="s">
        <v>73</v>
      </c>
      <c r="B457" s="38" t="s">
        <v>420</v>
      </c>
      <c r="C457" s="35" t="s">
        <v>133</v>
      </c>
      <c r="D457" s="35" t="s">
        <v>190</v>
      </c>
      <c r="E457" s="35" t="s">
        <v>35</v>
      </c>
      <c r="F457" s="8">
        <v>69084.3</v>
      </c>
      <c r="G457" s="111">
        <f>SUM('[1]Ведомственная'!G523)</f>
        <v>69084.3</v>
      </c>
      <c r="H457" s="111">
        <f>SUM('[1]Ведомственная'!H523)</f>
        <v>69084.3</v>
      </c>
      <c r="I457" s="8">
        <v>69084.3</v>
      </c>
      <c r="J457" s="13">
        <f t="shared" si="12"/>
        <v>0</v>
      </c>
      <c r="K457" s="13">
        <f t="shared" si="13"/>
        <v>0</v>
      </c>
    </row>
    <row r="458" spans="1:11" ht="45" customHeight="1">
      <c r="A458" s="36" t="s">
        <v>329</v>
      </c>
      <c r="B458" s="35" t="s">
        <v>325</v>
      </c>
      <c r="C458" s="35"/>
      <c r="D458" s="35"/>
      <c r="E458" s="35"/>
      <c r="F458" s="8">
        <f>SUM(F459+F461)</f>
        <v>1120</v>
      </c>
      <c r="G458" s="111"/>
      <c r="H458" s="111"/>
      <c r="I458" s="8">
        <f>SUM(I459+I461)</f>
        <v>1120</v>
      </c>
      <c r="J458" s="13">
        <f t="shared" si="12"/>
        <v>1120</v>
      </c>
      <c r="K458" s="13">
        <f t="shared" si="13"/>
        <v>-1120</v>
      </c>
    </row>
    <row r="459" spans="1:11" ht="30" hidden="1">
      <c r="A459" s="20" t="s">
        <v>346</v>
      </c>
      <c r="B459" s="39" t="s">
        <v>410</v>
      </c>
      <c r="C459" s="39"/>
      <c r="D459" s="30"/>
      <c r="E459" s="30"/>
      <c r="F459" s="21">
        <f>SUM(F460)</f>
        <v>0</v>
      </c>
      <c r="G459" s="111"/>
      <c r="H459" s="111"/>
      <c r="I459" s="21">
        <f>SUM(I460)</f>
        <v>0</v>
      </c>
      <c r="J459" s="13">
        <f t="shared" si="12"/>
        <v>0</v>
      </c>
      <c r="K459" s="13">
        <f t="shared" si="13"/>
        <v>0</v>
      </c>
    </row>
    <row r="460" spans="1:11" ht="30" hidden="1">
      <c r="A460" s="20" t="s">
        <v>347</v>
      </c>
      <c r="B460" s="39" t="s">
        <v>410</v>
      </c>
      <c r="C460" s="39">
        <v>400</v>
      </c>
      <c r="D460" s="30"/>
      <c r="E460" s="30"/>
      <c r="F460" s="21"/>
      <c r="G460" s="111">
        <f>SUM('[1]Ведомственная'!G302)</f>
        <v>0</v>
      </c>
      <c r="H460" s="111">
        <f>SUM('[1]Ведомственная'!H302)</f>
        <v>0</v>
      </c>
      <c r="I460" s="21"/>
      <c r="J460" s="13">
        <f t="shared" si="12"/>
        <v>0</v>
      </c>
      <c r="K460" s="13">
        <f t="shared" si="13"/>
        <v>0</v>
      </c>
    </row>
    <row r="461" spans="1:11" ht="15">
      <c r="A461" s="36" t="s">
        <v>164</v>
      </c>
      <c r="B461" s="35" t="s">
        <v>421</v>
      </c>
      <c r="C461" s="35"/>
      <c r="D461" s="35"/>
      <c r="E461" s="35"/>
      <c r="F461" s="8">
        <f>SUM(F462+F465+F468+F471)</f>
        <v>1120</v>
      </c>
      <c r="G461" s="111"/>
      <c r="H461" s="111"/>
      <c r="I461" s="8">
        <f>SUM(I462+I465+I468+I471)</f>
        <v>1120</v>
      </c>
      <c r="J461" s="13">
        <f t="shared" si="12"/>
        <v>1120</v>
      </c>
      <c r="K461" s="13">
        <f t="shared" si="13"/>
        <v>-1120</v>
      </c>
    </row>
    <row r="462" spans="1:11" ht="30" hidden="1">
      <c r="A462" s="36" t="s">
        <v>512</v>
      </c>
      <c r="B462" s="35" t="s">
        <v>513</v>
      </c>
      <c r="C462" s="35"/>
      <c r="D462" s="35"/>
      <c r="E462" s="35"/>
      <c r="F462" s="8">
        <f>F463</f>
        <v>0</v>
      </c>
      <c r="G462" s="111"/>
      <c r="H462" s="111"/>
      <c r="I462" s="8">
        <f>I463</f>
        <v>0</v>
      </c>
      <c r="J462" s="13">
        <f t="shared" si="12"/>
        <v>0</v>
      </c>
      <c r="K462" s="13">
        <f t="shared" si="13"/>
        <v>0</v>
      </c>
    </row>
    <row r="463" spans="1:11" ht="15" hidden="1">
      <c r="A463" s="36" t="s">
        <v>316</v>
      </c>
      <c r="B463" s="35" t="s">
        <v>514</v>
      </c>
      <c r="C463" s="35"/>
      <c r="D463" s="35"/>
      <c r="E463" s="35"/>
      <c r="F463" s="8">
        <f>F464</f>
        <v>0</v>
      </c>
      <c r="G463" s="111"/>
      <c r="H463" s="111"/>
      <c r="I463" s="8">
        <f>I464</f>
        <v>0</v>
      </c>
      <c r="J463" s="13">
        <f t="shared" si="12"/>
        <v>0</v>
      </c>
      <c r="K463" s="13">
        <f t="shared" si="13"/>
        <v>0</v>
      </c>
    </row>
    <row r="464" spans="1:11" ht="45" hidden="1">
      <c r="A464" s="36" t="s">
        <v>73</v>
      </c>
      <c r="B464" s="35" t="s">
        <v>514</v>
      </c>
      <c r="C464" s="35" t="s">
        <v>133</v>
      </c>
      <c r="D464" s="35"/>
      <c r="E464" s="35"/>
      <c r="F464" s="8"/>
      <c r="G464" s="111">
        <f>SUM('[1]Ведомственная'!G528)</f>
        <v>0</v>
      </c>
      <c r="H464" s="111">
        <f>SUM('[1]Ведомственная'!H528)</f>
        <v>0</v>
      </c>
      <c r="I464" s="8"/>
      <c r="J464" s="13">
        <f t="shared" si="12"/>
        <v>0</v>
      </c>
      <c r="K464" s="13">
        <f t="shared" si="13"/>
        <v>0</v>
      </c>
    </row>
    <row r="465" spans="1:11" ht="30">
      <c r="A465" s="36" t="s">
        <v>322</v>
      </c>
      <c r="B465" s="35" t="s">
        <v>422</v>
      </c>
      <c r="C465" s="35"/>
      <c r="D465" s="35"/>
      <c r="E465" s="35"/>
      <c r="F465" s="8">
        <f>F466</f>
        <v>1000</v>
      </c>
      <c r="G465" s="111"/>
      <c r="H465" s="111"/>
      <c r="I465" s="8">
        <f>I466</f>
        <v>1000</v>
      </c>
      <c r="J465" s="13">
        <f t="shared" si="12"/>
        <v>1000</v>
      </c>
      <c r="K465" s="13">
        <f t="shared" si="13"/>
        <v>-1000</v>
      </c>
    </row>
    <row r="466" spans="1:11" ht="15">
      <c r="A466" s="36" t="s">
        <v>316</v>
      </c>
      <c r="B466" s="35" t="s">
        <v>423</v>
      </c>
      <c r="C466" s="35"/>
      <c r="D466" s="35"/>
      <c r="E466" s="35"/>
      <c r="F466" s="8">
        <f>F467</f>
        <v>1000</v>
      </c>
      <c r="G466" s="111"/>
      <c r="H466" s="111"/>
      <c r="I466" s="8">
        <f>I467</f>
        <v>1000</v>
      </c>
      <c r="J466" s="13">
        <f t="shared" si="12"/>
        <v>1000</v>
      </c>
      <c r="K466" s="13">
        <f t="shared" si="13"/>
        <v>-1000</v>
      </c>
    </row>
    <row r="467" spans="1:11" ht="45">
      <c r="A467" s="36" t="s">
        <v>73</v>
      </c>
      <c r="B467" s="35" t="s">
        <v>423</v>
      </c>
      <c r="C467" s="35" t="s">
        <v>133</v>
      </c>
      <c r="D467" s="35" t="s">
        <v>190</v>
      </c>
      <c r="E467" s="35" t="s">
        <v>35</v>
      </c>
      <c r="F467" s="8">
        <v>1000</v>
      </c>
      <c r="G467" s="111">
        <f>SUM('[1]Ведомственная'!G531)</f>
        <v>1000</v>
      </c>
      <c r="H467" s="111">
        <f>SUM('[1]Ведомственная'!H531)</f>
        <v>1000</v>
      </c>
      <c r="I467" s="8">
        <v>1000</v>
      </c>
      <c r="J467" s="13">
        <f t="shared" si="12"/>
        <v>0</v>
      </c>
      <c r="K467" s="13">
        <f t="shared" si="13"/>
        <v>0</v>
      </c>
    </row>
    <row r="468" spans="1:11" ht="30" hidden="1">
      <c r="A468" s="36" t="s">
        <v>323</v>
      </c>
      <c r="B468" s="35" t="s">
        <v>424</v>
      </c>
      <c r="C468" s="35"/>
      <c r="D468" s="35"/>
      <c r="E468" s="35"/>
      <c r="F468" s="8">
        <f>+F469</f>
        <v>0</v>
      </c>
      <c r="G468" s="111"/>
      <c r="H468" s="111"/>
      <c r="I468" s="8">
        <f>+I469</f>
        <v>0</v>
      </c>
      <c r="J468" s="13">
        <f t="shared" si="12"/>
        <v>0</v>
      </c>
      <c r="K468" s="13">
        <f t="shared" si="13"/>
        <v>0</v>
      </c>
    </row>
    <row r="469" spans="1:11" ht="15" hidden="1">
      <c r="A469" s="36" t="s">
        <v>316</v>
      </c>
      <c r="B469" s="35" t="s">
        <v>425</v>
      </c>
      <c r="C469" s="35"/>
      <c r="D469" s="35"/>
      <c r="E469" s="35"/>
      <c r="F469" s="8">
        <f>F470</f>
        <v>0</v>
      </c>
      <c r="G469" s="111"/>
      <c r="H469" s="111"/>
      <c r="I469" s="8">
        <f>I470</f>
        <v>0</v>
      </c>
      <c r="J469" s="13">
        <f t="shared" si="12"/>
        <v>0</v>
      </c>
      <c r="K469" s="13">
        <f t="shared" si="13"/>
        <v>0</v>
      </c>
    </row>
    <row r="470" spans="1:11" ht="45" hidden="1">
      <c r="A470" s="36" t="s">
        <v>73</v>
      </c>
      <c r="B470" s="35" t="s">
        <v>425</v>
      </c>
      <c r="C470" s="35" t="s">
        <v>133</v>
      </c>
      <c r="D470" s="35"/>
      <c r="E470" s="35"/>
      <c r="F470" s="8"/>
      <c r="G470" s="111">
        <f>SUM('[1]Ведомственная'!G534)</f>
        <v>0</v>
      </c>
      <c r="H470" s="111">
        <f>SUM('[1]Ведомственная'!H534)</f>
        <v>0</v>
      </c>
      <c r="I470" s="8"/>
      <c r="J470" s="13">
        <f aca="true" t="shared" si="14" ref="J470:J533">SUM(F470-G470)</f>
        <v>0</v>
      </c>
      <c r="K470" s="13">
        <f aca="true" t="shared" si="15" ref="K470:K533">SUM(H470-I470)</f>
        <v>0</v>
      </c>
    </row>
    <row r="471" spans="1:11" ht="30">
      <c r="A471" s="36" t="s">
        <v>324</v>
      </c>
      <c r="B471" s="35" t="s">
        <v>426</v>
      </c>
      <c r="C471" s="35"/>
      <c r="D471" s="35"/>
      <c r="E471" s="35"/>
      <c r="F471" s="8">
        <f>+F472</f>
        <v>120</v>
      </c>
      <c r="G471" s="111"/>
      <c r="H471" s="111"/>
      <c r="I471" s="8">
        <f>+I472</f>
        <v>120</v>
      </c>
      <c r="J471" s="13">
        <f t="shared" si="14"/>
        <v>120</v>
      </c>
      <c r="K471" s="13">
        <f t="shared" si="15"/>
        <v>-120</v>
      </c>
    </row>
    <row r="472" spans="1:11" ht="15">
      <c r="A472" s="36" t="s">
        <v>316</v>
      </c>
      <c r="B472" s="35" t="s">
        <v>427</v>
      </c>
      <c r="C472" s="35"/>
      <c r="D472" s="35"/>
      <c r="E472" s="35"/>
      <c r="F472" s="8">
        <f>F473</f>
        <v>120</v>
      </c>
      <c r="G472" s="111"/>
      <c r="H472" s="111"/>
      <c r="I472" s="8">
        <f>I473</f>
        <v>120</v>
      </c>
      <c r="J472" s="13">
        <f t="shared" si="14"/>
        <v>120</v>
      </c>
      <c r="K472" s="13">
        <f t="shared" si="15"/>
        <v>-120</v>
      </c>
    </row>
    <row r="473" spans="1:11" ht="15">
      <c r="A473" s="36" t="s">
        <v>320</v>
      </c>
      <c r="B473" s="35" t="s">
        <v>427</v>
      </c>
      <c r="C473" s="35" t="s">
        <v>133</v>
      </c>
      <c r="D473" s="35" t="s">
        <v>190</v>
      </c>
      <c r="E473" s="35" t="s">
        <v>35</v>
      </c>
      <c r="F473" s="8">
        <v>120</v>
      </c>
      <c r="G473" s="111">
        <f>SUM('[1]Ведомственная'!G537)</f>
        <v>120</v>
      </c>
      <c r="H473" s="111">
        <f>SUM('[1]Ведомственная'!H537)</f>
        <v>120</v>
      </c>
      <c r="I473" s="8">
        <v>120</v>
      </c>
      <c r="J473" s="13">
        <f t="shared" si="14"/>
        <v>0</v>
      </c>
      <c r="K473" s="13">
        <f t="shared" si="15"/>
        <v>0</v>
      </c>
    </row>
    <row r="474" spans="1:11" ht="30">
      <c r="A474" s="16" t="s">
        <v>85</v>
      </c>
      <c r="B474" s="24" t="s">
        <v>17</v>
      </c>
      <c r="C474" s="24"/>
      <c r="D474" s="105"/>
      <c r="E474" s="105"/>
      <c r="F474" s="25">
        <f>SUM(F475+F497+F502+F506)</f>
        <v>17734.4</v>
      </c>
      <c r="G474" s="116"/>
      <c r="H474" s="116"/>
      <c r="I474" s="25">
        <f>SUM(I475+I497+I502+I506)</f>
        <v>17734.4</v>
      </c>
      <c r="J474" s="13">
        <f t="shared" si="14"/>
        <v>17734.4</v>
      </c>
      <c r="K474" s="13">
        <f t="shared" si="15"/>
        <v>-17734.4</v>
      </c>
    </row>
    <row r="475" spans="1:11" ht="45">
      <c r="A475" s="16" t="s">
        <v>86</v>
      </c>
      <c r="B475" s="24" t="s">
        <v>18</v>
      </c>
      <c r="C475" s="24"/>
      <c r="D475" s="105"/>
      <c r="E475" s="105"/>
      <c r="F475" s="25">
        <f>F489+F476+F492</f>
        <v>13491.800000000001</v>
      </c>
      <c r="G475" s="116"/>
      <c r="H475" s="116"/>
      <c r="I475" s="25">
        <f>I489+I476+I492</f>
        <v>13491.800000000001</v>
      </c>
      <c r="J475" s="13">
        <f t="shared" si="14"/>
        <v>13491.800000000001</v>
      </c>
      <c r="K475" s="13">
        <f t="shared" si="15"/>
        <v>-13491.800000000001</v>
      </c>
    </row>
    <row r="476" spans="1:11" ht="15">
      <c r="A476" s="16" t="s">
        <v>36</v>
      </c>
      <c r="B476" s="24" t="s">
        <v>37</v>
      </c>
      <c r="C476" s="24"/>
      <c r="D476" s="105"/>
      <c r="E476" s="105"/>
      <c r="F476" s="25">
        <f>SUM(F477+F480+F485)</f>
        <v>11291.800000000001</v>
      </c>
      <c r="G476" s="111"/>
      <c r="H476" s="111"/>
      <c r="I476" s="25">
        <f>SUM(I477+I480+I485)</f>
        <v>11291.800000000001</v>
      </c>
      <c r="J476" s="13">
        <f t="shared" si="14"/>
        <v>11291.800000000001</v>
      </c>
      <c r="K476" s="13">
        <f t="shared" si="15"/>
        <v>-11291.800000000001</v>
      </c>
    </row>
    <row r="477" spans="1:11" ht="15">
      <c r="A477" s="16" t="s">
        <v>39</v>
      </c>
      <c r="B477" s="24" t="s">
        <v>40</v>
      </c>
      <c r="C477" s="24"/>
      <c r="D477" s="105"/>
      <c r="E477" s="105"/>
      <c r="F477" s="25">
        <f>F478</f>
        <v>7468.3</v>
      </c>
      <c r="G477" s="111"/>
      <c r="H477" s="111"/>
      <c r="I477" s="25">
        <f>I478</f>
        <v>7468.3</v>
      </c>
      <c r="J477" s="13">
        <f t="shared" si="14"/>
        <v>7468.3</v>
      </c>
      <c r="K477" s="13">
        <f t="shared" si="15"/>
        <v>-7468.3</v>
      </c>
    </row>
    <row r="478" spans="1:11" ht="30">
      <c r="A478" s="16" t="s">
        <v>41</v>
      </c>
      <c r="B478" s="24" t="s">
        <v>42</v>
      </c>
      <c r="C478" s="24"/>
      <c r="D478" s="105"/>
      <c r="E478" s="105"/>
      <c r="F478" s="25">
        <f>F479</f>
        <v>7468.3</v>
      </c>
      <c r="G478" s="111"/>
      <c r="H478" s="111"/>
      <c r="I478" s="25">
        <f>I479</f>
        <v>7468.3</v>
      </c>
      <c r="J478" s="13">
        <f t="shared" si="14"/>
        <v>7468.3</v>
      </c>
      <c r="K478" s="13">
        <f t="shared" si="15"/>
        <v>-7468.3</v>
      </c>
    </row>
    <row r="479" spans="1:11" ht="15">
      <c r="A479" s="16" t="s">
        <v>43</v>
      </c>
      <c r="B479" s="24" t="s">
        <v>42</v>
      </c>
      <c r="C479" s="24">
        <v>300</v>
      </c>
      <c r="D479" s="35" t="s">
        <v>32</v>
      </c>
      <c r="E479" s="35" t="s">
        <v>35</v>
      </c>
      <c r="F479" s="25">
        <v>7468.3</v>
      </c>
      <c r="G479" s="111">
        <f>SUM('[1]Ведомственная'!G359)</f>
        <v>7468.3</v>
      </c>
      <c r="H479" s="111">
        <f>SUM('[1]Ведомственная'!H359)</f>
        <v>7468.3</v>
      </c>
      <c r="I479" s="25">
        <v>7468.3</v>
      </c>
      <c r="J479" s="13">
        <f t="shared" si="14"/>
        <v>0</v>
      </c>
      <c r="K479" s="13">
        <f t="shared" si="15"/>
        <v>0</v>
      </c>
    </row>
    <row r="480" spans="1:11" ht="15">
      <c r="A480" s="16" t="s">
        <v>56</v>
      </c>
      <c r="B480" s="24" t="s">
        <v>57</v>
      </c>
      <c r="C480" s="24"/>
      <c r="D480" s="105"/>
      <c r="E480" s="105"/>
      <c r="F480" s="25">
        <f>F481+F483</f>
        <v>2602.1000000000004</v>
      </c>
      <c r="G480" s="111"/>
      <c r="H480" s="111"/>
      <c r="I480" s="25">
        <f>I481+I483</f>
        <v>2602.1000000000004</v>
      </c>
      <c r="J480" s="13">
        <f t="shared" si="14"/>
        <v>2602.1000000000004</v>
      </c>
      <c r="K480" s="13">
        <f t="shared" si="15"/>
        <v>-2602.1000000000004</v>
      </c>
    </row>
    <row r="481" spans="1:11" ht="15">
      <c r="A481" s="16" t="s">
        <v>58</v>
      </c>
      <c r="B481" s="24" t="s">
        <v>59</v>
      </c>
      <c r="C481" s="24"/>
      <c r="D481" s="105"/>
      <c r="E481" s="105"/>
      <c r="F481" s="25">
        <f>F482</f>
        <v>1218.7</v>
      </c>
      <c r="G481" s="111"/>
      <c r="H481" s="111"/>
      <c r="I481" s="25">
        <f>I482</f>
        <v>1218.7</v>
      </c>
      <c r="J481" s="13">
        <f t="shared" si="14"/>
        <v>1218.7</v>
      </c>
      <c r="K481" s="13">
        <f t="shared" si="15"/>
        <v>-1218.7</v>
      </c>
    </row>
    <row r="482" spans="1:11" ht="15">
      <c r="A482" s="16" t="s">
        <v>43</v>
      </c>
      <c r="B482" s="24" t="s">
        <v>59</v>
      </c>
      <c r="C482" s="24">
        <v>300</v>
      </c>
      <c r="D482" s="105" t="s">
        <v>32</v>
      </c>
      <c r="E482" s="105" t="s">
        <v>55</v>
      </c>
      <c r="F482" s="25">
        <v>1218.7</v>
      </c>
      <c r="G482" s="111">
        <f>SUM('[1]Ведомственная'!G434)</f>
        <v>1218.7</v>
      </c>
      <c r="H482" s="111">
        <f>SUM('[1]Ведомственная'!H434)</f>
        <v>1218.7</v>
      </c>
      <c r="I482" s="25">
        <v>1218.7</v>
      </c>
      <c r="J482" s="13">
        <f t="shared" si="14"/>
        <v>0</v>
      </c>
      <c r="K482" s="13">
        <f t="shared" si="15"/>
        <v>0</v>
      </c>
    </row>
    <row r="483" spans="1:11" ht="30">
      <c r="A483" s="16" t="s">
        <v>60</v>
      </c>
      <c r="B483" s="24" t="s">
        <v>61</v>
      </c>
      <c r="C483" s="24"/>
      <c r="D483" s="105"/>
      <c r="E483" s="105"/>
      <c r="F483" s="25">
        <f>F484</f>
        <v>1383.4</v>
      </c>
      <c r="G483" s="111"/>
      <c r="H483" s="111"/>
      <c r="I483" s="25">
        <f>I484</f>
        <v>1383.4</v>
      </c>
      <c r="J483" s="13">
        <f t="shared" si="14"/>
        <v>1383.4</v>
      </c>
      <c r="K483" s="13">
        <f t="shared" si="15"/>
        <v>-1383.4</v>
      </c>
    </row>
    <row r="484" spans="1:11" ht="15">
      <c r="A484" s="16" t="s">
        <v>43</v>
      </c>
      <c r="B484" s="24" t="s">
        <v>61</v>
      </c>
      <c r="C484" s="24">
        <v>300</v>
      </c>
      <c r="D484" s="105" t="s">
        <v>32</v>
      </c>
      <c r="E484" s="105" t="s">
        <v>55</v>
      </c>
      <c r="F484" s="25">
        <v>1383.4</v>
      </c>
      <c r="G484" s="111">
        <f>SUM('[1]Ведомственная'!G436)</f>
        <v>1383.4</v>
      </c>
      <c r="H484" s="111">
        <f>SUM('[1]Ведомственная'!H436)</f>
        <v>1383.4</v>
      </c>
      <c r="I484" s="25">
        <v>1383.4</v>
      </c>
      <c r="J484" s="13">
        <f t="shared" si="14"/>
        <v>0</v>
      </c>
      <c r="K484" s="13">
        <f t="shared" si="15"/>
        <v>0</v>
      </c>
    </row>
    <row r="485" spans="1:11" ht="30">
      <c r="A485" s="16" t="s">
        <v>62</v>
      </c>
      <c r="B485" s="24" t="s">
        <v>63</v>
      </c>
      <c r="C485" s="24"/>
      <c r="D485" s="105"/>
      <c r="E485" s="105"/>
      <c r="F485" s="25">
        <f>F486</f>
        <v>1221.4</v>
      </c>
      <c r="G485" s="111"/>
      <c r="H485" s="111"/>
      <c r="I485" s="25">
        <f>I486</f>
        <v>1221.4</v>
      </c>
      <c r="J485" s="13">
        <f t="shared" si="14"/>
        <v>1221.4</v>
      </c>
      <c r="K485" s="13">
        <f t="shared" si="15"/>
        <v>-1221.4</v>
      </c>
    </row>
    <row r="486" spans="1:11" ht="15">
      <c r="A486" s="16" t="s">
        <v>64</v>
      </c>
      <c r="B486" s="24" t="s">
        <v>65</v>
      </c>
      <c r="C486" s="24"/>
      <c r="D486" s="105"/>
      <c r="E486" s="105"/>
      <c r="F486" s="25">
        <f>F487+F488</f>
        <v>1221.4</v>
      </c>
      <c r="G486" s="111"/>
      <c r="H486" s="111"/>
      <c r="I486" s="25">
        <f>I487+I488</f>
        <v>1221.4</v>
      </c>
      <c r="J486" s="13">
        <f t="shared" si="14"/>
        <v>1221.4</v>
      </c>
      <c r="K486" s="13">
        <f t="shared" si="15"/>
        <v>-1221.4</v>
      </c>
    </row>
    <row r="487" spans="1:11" ht="30">
      <c r="A487" s="58" t="s">
        <v>53</v>
      </c>
      <c r="B487" s="24" t="s">
        <v>65</v>
      </c>
      <c r="C487" s="24">
        <v>200</v>
      </c>
      <c r="D487" s="105" t="s">
        <v>32</v>
      </c>
      <c r="E487" s="105" t="s">
        <v>55</v>
      </c>
      <c r="F487" s="25">
        <v>819.4</v>
      </c>
      <c r="G487" s="111">
        <f>SUM('[1]Ведомственная'!G439)</f>
        <v>819.4</v>
      </c>
      <c r="H487" s="111">
        <f>SUM('[1]Ведомственная'!H439)</f>
        <v>819.4</v>
      </c>
      <c r="I487" s="25">
        <v>819.4</v>
      </c>
      <c r="J487" s="13">
        <f t="shared" si="14"/>
        <v>0</v>
      </c>
      <c r="K487" s="13">
        <f t="shared" si="15"/>
        <v>0</v>
      </c>
    </row>
    <row r="488" spans="1:11" ht="14.25" customHeight="1">
      <c r="A488" s="16" t="s">
        <v>43</v>
      </c>
      <c r="B488" s="24" t="s">
        <v>65</v>
      </c>
      <c r="C488" s="24">
        <v>300</v>
      </c>
      <c r="D488" s="105" t="s">
        <v>32</v>
      </c>
      <c r="E488" s="105" t="s">
        <v>55</v>
      </c>
      <c r="F488" s="25">
        <v>402</v>
      </c>
      <c r="G488" s="111">
        <f>SUM('[1]Ведомственная'!G440)</f>
        <v>402</v>
      </c>
      <c r="H488" s="111">
        <f>SUM('[1]Ведомственная'!H440)</f>
        <v>402</v>
      </c>
      <c r="I488" s="25">
        <v>402</v>
      </c>
      <c r="J488" s="13">
        <f t="shared" si="14"/>
        <v>0</v>
      </c>
      <c r="K488" s="13">
        <f t="shared" si="15"/>
        <v>0</v>
      </c>
    </row>
    <row r="489" spans="1:11" ht="45" hidden="1">
      <c r="A489" s="16" t="s">
        <v>19</v>
      </c>
      <c r="B489" s="24" t="s">
        <v>20</v>
      </c>
      <c r="C489" s="24"/>
      <c r="D489" s="105"/>
      <c r="E489" s="105"/>
      <c r="F489" s="25">
        <f>SUM(F490)</f>
        <v>0</v>
      </c>
      <c r="G489" s="111"/>
      <c r="H489" s="111"/>
      <c r="I489" s="25">
        <f>SUM(I490)</f>
        <v>0</v>
      </c>
      <c r="J489" s="13">
        <f t="shared" si="14"/>
        <v>0</v>
      </c>
      <c r="K489" s="13">
        <f t="shared" si="15"/>
        <v>0</v>
      </c>
    </row>
    <row r="490" spans="1:11" ht="15" hidden="1">
      <c r="A490" s="16" t="s">
        <v>21</v>
      </c>
      <c r="B490" s="24" t="s">
        <v>22</v>
      </c>
      <c r="C490" s="24"/>
      <c r="D490" s="105"/>
      <c r="E490" s="105"/>
      <c r="F490" s="25">
        <f>F491</f>
        <v>0</v>
      </c>
      <c r="G490" s="111"/>
      <c r="H490" s="111"/>
      <c r="I490" s="25">
        <f>I491</f>
        <v>0</v>
      </c>
      <c r="J490" s="13">
        <f t="shared" si="14"/>
        <v>0</v>
      </c>
      <c r="K490" s="13">
        <f t="shared" si="15"/>
        <v>0</v>
      </c>
    </row>
    <row r="491" spans="1:11" ht="15" hidden="1">
      <c r="A491" s="16" t="s">
        <v>23</v>
      </c>
      <c r="B491" s="24" t="s">
        <v>22</v>
      </c>
      <c r="C491" s="24">
        <v>800</v>
      </c>
      <c r="D491" s="105" t="s">
        <v>14</v>
      </c>
      <c r="E491" s="105" t="s">
        <v>16</v>
      </c>
      <c r="F491" s="25"/>
      <c r="G491" s="111">
        <f>SUM(Ведомственная!G346)</f>
        <v>0</v>
      </c>
      <c r="H491" s="111">
        <f>SUM(Ведомственная!H346)</f>
        <v>0</v>
      </c>
      <c r="I491" s="25"/>
      <c r="J491" s="13">
        <f t="shared" si="14"/>
        <v>0</v>
      </c>
      <c r="K491" s="13">
        <f t="shared" si="15"/>
        <v>0</v>
      </c>
    </row>
    <row r="492" spans="1:11" ht="30">
      <c r="A492" s="16" t="s">
        <v>46</v>
      </c>
      <c r="B492" s="24" t="s">
        <v>47</v>
      </c>
      <c r="C492" s="24"/>
      <c r="D492" s="105"/>
      <c r="E492" s="105"/>
      <c r="F492" s="25">
        <f>SUM(F493)</f>
        <v>2200</v>
      </c>
      <c r="G492" s="111"/>
      <c r="H492" s="111"/>
      <c r="I492" s="25">
        <f>SUM(I493)</f>
        <v>2200</v>
      </c>
      <c r="J492" s="13">
        <f t="shared" si="14"/>
        <v>2200</v>
      </c>
      <c r="K492" s="13">
        <f t="shared" si="15"/>
        <v>-2200</v>
      </c>
    </row>
    <row r="493" spans="1:11" ht="15">
      <c r="A493" s="16" t="s">
        <v>48</v>
      </c>
      <c r="B493" s="24" t="s">
        <v>49</v>
      </c>
      <c r="C493" s="24"/>
      <c r="D493" s="105"/>
      <c r="E493" s="105"/>
      <c r="F493" s="25">
        <f>F494</f>
        <v>2200</v>
      </c>
      <c r="G493" s="111"/>
      <c r="H493" s="111"/>
      <c r="I493" s="25">
        <f>I494</f>
        <v>2200</v>
      </c>
      <c r="J493" s="13">
        <f t="shared" si="14"/>
        <v>2200</v>
      </c>
      <c r="K493" s="13">
        <f t="shared" si="15"/>
        <v>-2200</v>
      </c>
    </row>
    <row r="494" spans="1:11" ht="45">
      <c r="A494" s="16" t="s">
        <v>50</v>
      </c>
      <c r="B494" s="24" t="s">
        <v>51</v>
      </c>
      <c r="C494" s="24"/>
      <c r="D494" s="105"/>
      <c r="E494" s="105"/>
      <c r="F494" s="25">
        <f>F495+F496</f>
        <v>2200</v>
      </c>
      <c r="G494" s="111"/>
      <c r="H494" s="111"/>
      <c r="I494" s="25">
        <f>I495+I496</f>
        <v>2200</v>
      </c>
      <c r="J494" s="13">
        <f t="shared" si="14"/>
        <v>2200</v>
      </c>
      <c r="K494" s="13">
        <f t="shared" si="15"/>
        <v>-2200</v>
      </c>
    </row>
    <row r="495" spans="1:11" ht="60">
      <c r="A495" s="58" t="s">
        <v>52</v>
      </c>
      <c r="B495" s="24" t="s">
        <v>51</v>
      </c>
      <c r="C495" s="24">
        <v>100</v>
      </c>
      <c r="D495" s="105" t="s">
        <v>32</v>
      </c>
      <c r="E495" s="105" t="s">
        <v>45</v>
      </c>
      <c r="F495" s="25">
        <v>1190</v>
      </c>
      <c r="G495" s="111">
        <f>SUM('[1]Ведомственная'!G373)</f>
        <v>1190</v>
      </c>
      <c r="H495" s="111">
        <f>SUM('[1]Ведомственная'!H373)</f>
        <v>1190</v>
      </c>
      <c r="I495" s="25">
        <v>1190</v>
      </c>
      <c r="J495" s="13">
        <f t="shared" si="14"/>
        <v>0</v>
      </c>
      <c r="K495" s="13">
        <f t="shared" si="15"/>
        <v>0</v>
      </c>
    </row>
    <row r="496" spans="1:11" ht="30">
      <c r="A496" s="58" t="s">
        <v>53</v>
      </c>
      <c r="B496" s="24" t="s">
        <v>51</v>
      </c>
      <c r="C496" s="24">
        <v>200</v>
      </c>
      <c r="D496" s="105" t="s">
        <v>32</v>
      </c>
      <c r="E496" s="105" t="s">
        <v>45</v>
      </c>
      <c r="F496" s="25">
        <v>1010</v>
      </c>
      <c r="G496" s="111">
        <f>SUM('[1]Ведомственная'!G374)</f>
        <v>1010</v>
      </c>
      <c r="H496" s="111">
        <f>SUM('[1]Ведомственная'!H374)</f>
        <v>1010</v>
      </c>
      <c r="I496" s="25">
        <v>1010</v>
      </c>
      <c r="J496" s="13">
        <f t="shared" si="14"/>
        <v>0</v>
      </c>
      <c r="K496" s="13">
        <f t="shared" si="15"/>
        <v>0</v>
      </c>
    </row>
    <row r="497" spans="1:11" ht="15">
      <c r="A497" s="16" t="s">
        <v>88</v>
      </c>
      <c r="B497" s="24" t="s">
        <v>66</v>
      </c>
      <c r="C497" s="24"/>
      <c r="D497" s="105"/>
      <c r="E497" s="105"/>
      <c r="F497" s="25">
        <f>F498</f>
        <v>150.5</v>
      </c>
      <c r="G497" s="111"/>
      <c r="H497" s="111"/>
      <c r="I497" s="25">
        <f>I498</f>
        <v>150.5</v>
      </c>
      <c r="J497" s="13">
        <f t="shared" si="14"/>
        <v>150.5</v>
      </c>
      <c r="K497" s="13">
        <f t="shared" si="15"/>
        <v>-150.5</v>
      </c>
    </row>
    <row r="498" spans="1:11" ht="15">
      <c r="A498" s="16" t="s">
        <v>36</v>
      </c>
      <c r="B498" s="24" t="s">
        <v>67</v>
      </c>
      <c r="C498" s="24"/>
      <c r="D498" s="105"/>
      <c r="E498" s="105"/>
      <c r="F498" s="25">
        <f>F499</f>
        <v>150.5</v>
      </c>
      <c r="G498" s="111"/>
      <c r="H498" s="111"/>
      <c r="I498" s="25">
        <f>I499</f>
        <v>150.5</v>
      </c>
      <c r="J498" s="13">
        <f t="shared" si="14"/>
        <v>150.5</v>
      </c>
      <c r="K498" s="13">
        <f t="shared" si="15"/>
        <v>-150.5</v>
      </c>
    </row>
    <row r="499" spans="1:11" ht="15">
      <c r="A499" s="16" t="s">
        <v>38</v>
      </c>
      <c r="B499" s="24" t="s">
        <v>68</v>
      </c>
      <c r="C499" s="24"/>
      <c r="D499" s="105"/>
      <c r="E499" s="105"/>
      <c r="F499" s="25">
        <f>F500+F501</f>
        <v>150.5</v>
      </c>
      <c r="G499" s="111"/>
      <c r="H499" s="111"/>
      <c r="I499" s="25">
        <f>I500+I501</f>
        <v>150.5</v>
      </c>
      <c r="J499" s="13">
        <f t="shared" si="14"/>
        <v>150.5</v>
      </c>
      <c r="K499" s="13">
        <f t="shared" si="15"/>
        <v>-150.5</v>
      </c>
    </row>
    <row r="500" spans="1:11" ht="30">
      <c r="A500" s="58" t="s">
        <v>53</v>
      </c>
      <c r="B500" s="24" t="s">
        <v>68</v>
      </c>
      <c r="C500" s="24">
        <v>200</v>
      </c>
      <c r="D500" s="105" t="s">
        <v>32</v>
      </c>
      <c r="E500" s="105" t="s">
        <v>55</v>
      </c>
      <c r="F500" s="25">
        <v>83.5</v>
      </c>
      <c r="G500" s="111">
        <f>SUM('[1]Ведомственная'!G444)</f>
        <v>83.5</v>
      </c>
      <c r="H500" s="111">
        <f>SUM('[1]Ведомственная'!H444)</f>
        <v>83.5</v>
      </c>
      <c r="I500" s="25">
        <v>83.5</v>
      </c>
      <c r="J500" s="13">
        <f t="shared" si="14"/>
        <v>0</v>
      </c>
      <c r="K500" s="13">
        <f t="shared" si="15"/>
        <v>0</v>
      </c>
    </row>
    <row r="501" spans="1:11" ht="15">
      <c r="A501" s="16" t="s">
        <v>43</v>
      </c>
      <c r="B501" s="24" t="s">
        <v>68</v>
      </c>
      <c r="C501" s="24">
        <v>300</v>
      </c>
      <c r="D501" s="105" t="s">
        <v>32</v>
      </c>
      <c r="E501" s="105" t="s">
        <v>55</v>
      </c>
      <c r="F501" s="25">
        <v>67</v>
      </c>
      <c r="G501" s="111">
        <f>SUM('[1]Ведомственная'!G445)</f>
        <v>67</v>
      </c>
      <c r="H501" s="111">
        <f>SUM('[1]Ведомственная'!H445)</f>
        <v>67</v>
      </c>
      <c r="I501" s="25">
        <v>67</v>
      </c>
      <c r="J501" s="13">
        <f t="shared" si="14"/>
        <v>0</v>
      </c>
      <c r="K501" s="13">
        <f t="shared" si="15"/>
        <v>0</v>
      </c>
    </row>
    <row r="502" spans="1:11" ht="15">
      <c r="A502" s="16" t="s">
        <v>89</v>
      </c>
      <c r="B502" s="24" t="s">
        <v>69</v>
      </c>
      <c r="C502" s="24"/>
      <c r="D502" s="105"/>
      <c r="E502" s="105"/>
      <c r="F502" s="25">
        <f>F503</f>
        <v>600</v>
      </c>
      <c r="G502" s="111"/>
      <c r="H502" s="111"/>
      <c r="I502" s="25">
        <f>I503</f>
        <v>600</v>
      </c>
      <c r="J502" s="13">
        <f t="shared" si="14"/>
        <v>600</v>
      </c>
      <c r="K502" s="13">
        <f t="shared" si="15"/>
        <v>-600</v>
      </c>
    </row>
    <row r="503" spans="1:11" ht="30">
      <c r="A503" s="16" t="s">
        <v>70</v>
      </c>
      <c r="B503" s="24" t="s">
        <v>71</v>
      </c>
      <c r="C503" s="24"/>
      <c r="D503" s="105"/>
      <c r="E503" s="105"/>
      <c r="F503" s="25">
        <f>F504</f>
        <v>600</v>
      </c>
      <c r="G503" s="111"/>
      <c r="H503" s="111"/>
      <c r="I503" s="25">
        <f>I504</f>
        <v>600</v>
      </c>
      <c r="J503" s="13">
        <f t="shared" si="14"/>
        <v>600</v>
      </c>
      <c r="K503" s="13">
        <f t="shared" si="15"/>
        <v>-600</v>
      </c>
    </row>
    <row r="504" spans="1:11" ht="15">
      <c r="A504" s="16" t="s">
        <v>38</v>
      </c>
      <c r="B504" s="24" t="s">
        <v>72</v>
      </c>
      <c r="C504" s="24"/>
      <c r="D504" s="105"/>
      <c r="E504" s="105"/>
      <c r="F504" s="25">
        <f>F505</f>
        <v>600</v>
      </c>
      <c r="G504" s="111"/>
      <c r="H504" s="111"/>
      <c r="I504" s="25">
        <f>I505</f>
        <v>600</v>
      </c>
      <c r="J504" s="13">
        <f t="shared" si="14"/>
        <v>600</v>
      </c>
      <c r="K504" s="13">
        <f t="shared" si="15"/>
        <v>-600</v>
      </c>
    </row>
    <row r="505" spans="1:11" ht="45">
      <c r="A505" s="16" t="s">
        <v>73</v>
      </c>
      <c r="B505" s="24" t="s">
        <v>72</v>
      </c>
      <c r="C505" s="24">
        <v>600</v>
      </c>
      <c r="D505" s="105" t="s">
        <v>32</v>
      </c>
      <c r="E505" s="105" t="s">
        <v>55</v>
      </c>
      <c r="F505" s="25">
        <v>600</v>
      </c>
      <c r="G505" s="111">
        <f>SUM('[1]Ведомственная'!G449)</f>
        <v>600</v>
      </c>
      <c r="H505" s="111">
        <f>SUM('[1]Ведомственная'!H449)</f>
        <v>600</v>
      </c>
      <c r="I505" s="25">
        <v>600</v>
      </c>
      <c r="J505" s="13">
        <f t="shared" si="14"/>
        <v>0</v>
      </c>
      <c r="K505" s="13">
        <f t="shared" si="15"/>
        <v>0</v>
      </c>
    </row>
    <row r="506" spans="1:11" ht="45">
      <c r="A506" s="16" t="s">
        <v>91</v>
      </c>
      <c r="B506" s="24" t="s">
        <v>80</v>
      </c>
      <c r="C506" s="24"/>
      <c r="D506" s="105"/>
      <c r="E506" s="105"/>
      <c r="F506" s="25">
        <f>F507</f>
        <v>3492.1</v>
      </c>
      <c r="G506" s="111"/>
      <c r="H506" s="111"/>
      <c r="I506" s="25">
        <f>I507</f>
        <v>3492.1</v>
      </c>
      <c r="J506" s="13">
        <f t="shared" si="14"/>
        <v>3492.1</v>
      </c>
      <c r="K506" s="13">
        <f t="shared" si="15"/>
        <v>-3492.1</v>
      </c>
    </row>
    <row r="507" spans="1:11" ht="45">
      <c r="A507" s="16" t="s">
        <v>81</v>
      </c>
      <c r="B507" s="24" t="s">
        <v>82</v>
      </c>
      <c r="C507" s="24"/>
      <c r="D507" s="105"/>
      <c r="E507" s="105"/>
      <c r="F507" s="25">
        <f>F508</f>
        <v>3492.1</v>
      </c>
      <c r="G507" s="111"/>
      <c r="H507" s="111"/>
      <c r="I507" s="25">
        <f>I508</f>
        <v>3492.1</v>
      </c>
      <c r="J507" s="13">
        <f t="shared" si="14"/>
        <v>3492.1</v>
      </c>
      <c r="K507" s="13">
        <f t="shared" si="15"/>
        <v>-3492.1</v>
      </c>
    </row>
    <row r="508" spans="1:11" ht="15">
      <c r="A508" s="16" t="s">
        <v>83</v>
      </c>
      <c r="B508" s="24" t="s">
        <v>84</v>
      </c>
      <c r="C508" s="24"/>
      <c r="D508" s="105"/>
      <c r="E508" s="105"/>
      <c r="F508" s="25">
        <f>F509+F510</f>
        <v>3492.1</v>
      </c>
      <c r="G508" s="111"/>
      <c r="H508" s="111"/>
      <c r="I508" s="25">
        <f>I509+I510</f>
        <v>3492.1</v>
      </c>
      <c r="J508" s="13">
        <f t="shared" si="14"/>
        <v>3492.1</v>
      </c>
      <c r="K508" s="13">
        <f t="shared" si="15"/>
        <v>-3492.1</v>
      </c>
    </row>
    <row r="509" spans="1:11" ht="60">
      <c r="A509" s="58" t="s">
        <v>52</v>
      </c>
      <c r="B509" s="24" t="s">
        <v>84</v>
      </c>
      <c r="C509" s="24">
        <v>100</v>
      </c>
      <c r="D509" s="105" t="s">
        <v>32</v>
      </c>
      <c r="E509" s="105" t="s">
        <v>79</v>
      </c>
      <c r="F509" s="25">
        <v>3480.1</v>
      </c>
      <c r="G509" s="111">
        <f>SUM('[1]Ведомственная'!G498)</f>
        <v>3480.1</v>
      </c>
      <c r="H509" s="111">
        <f>SUM('[1]Ведомственная'!H498)</f>
        <v>3480.1</v>
      </c>
      <c r="I509" s="25">
        <v>3480.1</v>
      </c>
      <c r="J509" s="13">
        <f t="shared" si="14"/>
        <v>0</v>
      </c>
      <c r="K509" s="13">
        <f t="shared" si="15"/>
        <v>0</v>
      </c>
    </row>
    <row r="510" spans="1:11" ht="30">
      <c r="A510" s="58" t="s">
        <v>53</v>
      </c>
      <c r="B510" s="24" t="s">
        <v>84</v>
      </c>
      <c r="C510" s="24">
        <v>200</v>
      </c>
      <c r="D510" s="105" t="s">
        <v>32</v>
      </c>
      <c r="E510" s="105" t="s">
        <v>79</v>
      </c>
      <c r="F510" s="25">
        <v>12</v>
      </c>
      <c r="G510" s="111">
        <f>SUM('[1]Ведомственная'!G499)</f>
        <v>12</v>
      </c>
      <c r="H510" s="111">
        <f>SUM('[1]Ведомственная'!H499)</f>
        <v>12</v>
      </c>
      <c r="I510" s="25">
        <v>12</v>
      </c>
      <c r="J510" s="13">
        <f t="shared" si="14"/>
        <v>0</v>
      </c>
      <c r="K510" s="13">
        <f t="shared" si="15"/>
        <v>0</v>
      </c>
    </row>
    <row r="511" spans="1:11" ht="75">
      <c r="A511" s="16" t="s">
        <v>87</v>
      </c>
      <c r="B511" s="24" t="s">
        <v>26</v>
      </c>
      <c r="C511" s="24"/>
      <c r="D511" s="105"/>
      <c r="E511" s="105"/>
      <c r="F511" s="25">
        <f>F512</f>
        <v>22060</v>
      </c>
      <c r="G511" s="111"/>
      <c r="H511" s="111"/>
      <c r="I511" s="25">
        <f>I512</f>
        <v>22060</v>
      </c>
      <c r="J511" s="13">
        <f t="shared" si="14"/>
        <v>22060</v>
      </c>
      <c r="K511" s="13">
        <f t="shared" si="15"/>
        <v>-22060</v>
      </c>
    </row>
    <row r="512" spans="1:11" ht="45">
      <c r="A512" s="16" t="s">
        <v>27</v>
      </c>
      <c r="B512" s="24" t="s">
        <v>28</v>
      </c>
      <c r="C512" s="24"/>
      <c r="D512" s="105"/>
      <c r="E512" s="105"/>
      <c r="F512" s="25">
        <f>SUM(F513)</f>
        <v>22060</v>
      </c>
      <c r="G512" s="111"/>
      <c r="H512" s="111"/>
      <c r="I512" s="25">
        <f>SUM(I513)</f>
        <v>22060</v>
      </c>
      <c r="J512" s="13">
        <f t="shared" si="14"/>
        <v>22060</v>
      </c>
      <c r="K512" s="13">
        <f t="shared" si="15"/>
        <v>-22060</v>
      </c>
    </row>
    <row r="513" spans="1:11" ht="45">
      <c r="A513" s="16" t="s">
        <v>29</v>
      </c>
      <c r="B513" s="24" t="s">
        <v>30</v>
      </c>
      <c r="C513" s="24"/>
      <c r="D513" s="105"/>
      <c r="E513" s="105"/>
      <c r="F513" s="25">
        <f>F514</f>
        <v>22060</v>
      </c>
      <c r="G513" s="111"/>
      <c r="H513" s="111"/>
      <c r="I513" s="25">
        <f>I514</f>
        <v>22060</v>
      </c>
      <c r="J513" s="13">
        <f t="shared" si="14"/>
        <v>22060</v>
      </c>
      <c r="K513" s="13">
        <f t="shared" si="15"/>
        <v>-22060</v>
      </c>
    </row>
    <row r="514" spans="1:11" ht="45">
      <c r="A514" s="16" t="s">
        <v>73</v>
      </c>
      <c r="B514" s="24" t="s">
        <v>30</v>
      </c>
      <c r="C514" s="24">
        <v>600</v>
      </c>
      <c r="D514" s="105" t="s">
        <v>32</v>
      </c>
      <c r="E514" s="105" t="s">
        <v>79</v>
      </c>
      <c r="F514" s="25">
        <v>22060</v>
      </c>
      <c r="G514" s="111">
        <f>SUM('[1]Ведомственная'!G293)</f>
        <v>22060</v>
      </c>
      <c r="H514" s="111">
        <f>SUM('[1]Ведомственная'!H293)</f>
        <v>22060</v>
      </c>
      <c r="I514" s="25">
        <v>22060</v>
      </c>
      <c r="J514" s="13">
        <f t="shared" si="14"/>
        <v>0</v>
      </c>
      <c r="K514" s="13">
        <f t="shared" si="15"/>
        <v>0</v>
      </c>
    </row>
    <row r="515" spans="1:11" ht="60">
      <c r="A515" s="16" t="s">
        <v>90</v>
      </c>
      <c r="B515" s="24" t="s">
        <v>74</v>
      </c>
      <c r="C515" s="24"/>
      <c r="D515" s="105"/>
      <c r="E515" s="105"/>
      <c r="F515" s="25">
        <f>F516</f>
        <v>3600</v>
      </c>
      <c r="G515" s="111"/>
      <c r="H515" s="111"/>
      <c r="I515" s="25">
        <f>I516</f>
        <v>3600</v>
      </c>
      <c r="J515" s="13">
        <f t="shared" si="14"/>
        <v>3600</v>
      </c>
      <c r="K515" s="13">
        <f t="shared" si="15"/>
        <v>-3600</v>
      </c>
    </row>
    <row r="516" spans="1:11" ht="15">
      <c r="A516" s="16" t="s">
        <v>36</v>
      </c>
      <c r="B516" s="24" t="s">
        <v>75</v>
      </c>
      <c r="C516" s="24"/>
      <c r="D516" s="105"/>
      <c r="E516" s="105"/>
      <c r="F516" s="25">
        <f>SUM(F517)</f>
        <v>3600</v>
      </c>
      <c r="G516" s="111"/>
      <c r="H516" s="111"/>
      <c r="I516" s="25">
        <f>SUM(I517)</f>
        <v>3600</v>
      </c>
      <c r="J516" s="13">
        <f t="shared" si="14"/>
        <v>3600</v>
      </c>
      <c r="K516" s="13">
        <f t="shared" si="15"/>
        <v>-3600</v>
      </c>
    </row>
    <row r="517" spans="1:11" ht="30">
      <c r="A517" s="16" t="s">
        <v>76</v>
      </c>
      <c r="B517" s="24" t="s">
        <v>77</v>
      </c>
      <c r="C517" s="24"/>
      <c r="D517" s="105"/>
      <c r="E517" s="105"/>
      <c r="F517" s="25">
        <f>F518</f>
        <v>3600</v>
      </c>
      <c r="G517" s="111"/>
      <c r="H517" s="111"/>
      <c r="I517" s="25">
        <f>I518</f>
        <v>3600</v>
      </c>
      <c r="J517" s="13">
        <f t="shared" si="14"/>
        <v>3600</v>
      </c>
      <c r="K517" s="13">
        <f t="shared" si="15"/>
        <v>-3600</v>
      </c>
    </row>
    <row r="518" spans="1:11" ht="30">
      <c r="A518" s="58" t="s">
        <v>53</v>
      </c>
      <c r="B518" s="24" t="s">
        <v>77</v>
      </c>
      <c r="C518" s="24">
        <v>200</v>
      </c>
      <c r="D518" s="105" t="s">
        <v>32</v>
      </c>
      <c r="E518" s="105" t="s">
        <v>55</v>
      </c>
      <c r="F518" s="25">
        <v>3600</v>
      </c>
      <c r="G518" s="111">
        <f>SUM('[1]Ведомственная'!G453)</f>
        <v>3600</v>
      </c>
      <c r="H518" s="111">
        <f>SUM('[1]Ведомственная'!H453)</f>
        <v>3600</v>
      </c>
      <c r="I518" s="25">
        <v>3600</v>
      </c>
      <c r="J518" s="13">
        <f t="shared" si="14"/>
        <v>0</v>
      </c>
      <c r="K518" s="13">
        <f t="shared" si="15"/>
        <v>0</v>
      </c>
    </row>
    <row r="519" spans="1:11" ht="30">
      <c r="A519" s="22" t="s">
        <v>263</v>
      </c>
      <c r="B519" s="24" t="s">
        <v>264</v>
      </c>
      <c r="C519" s="24"/>
      <c r="D519" s="105"/>
      <c r="E519" s="105"/>
      <c r="F519" s="25">
        <f>SUM(F520:F521)</f>
        <v>632.4</v>
      </c>
      <c r="G519" s="111"/>
      <c r="H519" s="111"/>
      <c r="I519" s="25">
        <f>SUM(I520:I521)</f>
        <v>163</v>
      </c>
      <c r="J519" s="13">
        <f t="shared" si="14"/>
        <v>632.4</v>
      </c>
      <c r="K519" s="13">
        <f t="shared" si="15"/>
        <v>-163</v>
      </c>
    </row>
    <row r="520" spans="1:11" ht="30">
      <c r="A520" s="58" t="s">
        <v>53</v>
      </c>
      <c r="B520" s="24" t="s">
        <v>264</v>
      </c>
      <c r="C520" s="24">
        <v>200</v>
      </c>
      <c r="D520" s="105" t="s">
        <v>35</v>
      </c>
      <c r="E520" s="105" t="s">
        <v>102</v>
      </c>
      <c r="F520" s="25">
        <v>482.4</v>
      </c>
      <c r="G520" s="111">
        <f>SUM('[1]Ведомственная'!G120)</f>
        <v>482.4</v>
      </c>
      <c r="H520" s="111">
        <f>SUM('[1]Ведомственная'!H120)</f>
        <v>13</v>
      </c>
      <c r="I520" s="25">
        <v>13</v>
      </c>
      <c r="J520" s="13">
        <f t="shared" si="14"/>
        <v>0</v>
      </c>
      <c r="K520" s="13">
        <f t="shared" si="15"/>
        <v>0</v>
      </c>
    </row>
    <row r="521" spans="1:11" ht="15">
      <c r="A521" s="22" t="s">
        <v>43</v>
      </c>
      <c r="B521" s="24" t="s">
        <v>264</v>
      </c>
      <c r="C521" s="24">
        <v>300</v>
      </c>
      <c r="D521" s="105" t="s">
        <v>35</v>
      </c>
      <c r="E521" s="105" t="s">
        <v>102</v>
      </c>
      <c r="F521" s="25">
        <v>150</v>
      </c>
      <c r="G521" s="111">
        <f>SUM('[1]Ведомственная'!G121)</f>
        <v>150</v>
      </c>
      <c r="H521" s="111">
        <f>SUM('[1]Ведомственная'!H121)</f>
        <v>150</v>
      </c>
      <c r="I521" s="25">
        <v>150</v>
      </c>
      <c r="J521" s="13">
        <f t="shared" si="14"/>
        <v>0</v>
      </c>
      <c r="K521" s="13">
        <f t="shared" si="15"/>
        <v>0</v>
      </c>
    </row>
    <row r="522" spans="1:11" ht="30">
      <c r="A522" s="59" t="s">
        <v>207</v>
      </c>
      <c r="B522" s="50" t="s">
        <v>208</v>
      </c>
      <c r="C522" s="24"/>
      <c r="D522" s="105"/>
      <c r="E522" s="105"/>
      <c r="F522" s="60">
        <f>SUM(F523+F525)</f>
        <v>27046.199999999997</v>
      </c>
      <c r="G522" s="111"/>
      <c r="H522" s="111"/>
      <c r="I522" s="60">
        <f>SUM(I523+I525)</f>
        <v>25156.199999999997</v>
      </c>
      <c r="J522" s="13">
        <f t="shared" si="14"/>
        <v>27046.199999999997</v>
      </c>
      <c r="K522" s="13">
        <f t="shared" si="15"/>
        <v>-25156.199999999997</v>
      </c>
    </row>
    <row r="523" spans="1:11" ht="21.75" customHeight="1">
      <c r="A523" s="40" t="s">
        <v>221</v>
      </c>
      <c r="B523" s="50" t="s">
        <v>222</v>
      </c>
      <c r="C523" s="24"/>
      <c r="D523" s="105"/>
      <c r="E523" s="105"/>
      <c r="F523" s="24">
        <f>SUM(F524)</f>
        <v>1890</v>
      </c>
      <c r="G523" s="111"/>
      <c r="H523" s="111"/>
      <c r="I523" s="24">
        <f>SUM(I524)</f>
        <v>0</v>
      </c>
      <c r="J523" s="13">
        <f t="shared" si="14"/>
        <v>1890</v>
      </c>
      <c r="K523" s="13">
        <f t="shared" si="15"/>
        <v>0</v>
      </c>
    </row>
    <row r="524" spans="1:11" ht="20.25" customHeight="1">
      <c r="A524" s="41" t="s">
        <v>223</v>
      </c>
      <c r="B524" s="50" t="s">
        <v>222</v>
      </c>
      <c r="C524" s="24">
        <v>700</v>
      </c>
      <c r="D524" s="105" t="s">
        <v>102</v>
      </c>
      <c r="E524" s="105" t="s">
        <v>35</v>
      </c>
      <c r="F524" s="24">
        <v>1890</v>
      </c>
      <c r="G524" s="111">
        <f>SUM('[1]Ведомственная'!G338)</f>
        <v>1890</v>
      </c>
      <c r="H524" s="111">
        <f>SUM('[1]Ведомственная'!H338)</f>
        <v>0</v>
      </c>
      <c r="I524" s="24"/>
      <c r="J524" s="13">
        <f t="shared" si="14"/>
        <v>0</v>
      </c>
      <c r="K524" s="13">
        <f t="shared" si="15"/>
        <v>0</v>
      </c>
    </row>
    <row r="525" spans="1:11" ht="45">
      <c r="A525" s="40" t="s">
        <v>81</v>
      </c>
      <c r="B525" s="105" t="s">
        <v>209</v>
      </c>
      <c r="C525" s="49"/>
      <c r="D525" s="49"/>
      <c r="E525" s="49"/>
      <c r="F525" s="60">
        <f>SUM(F526+F529+F532+F534)</f>
        <v>25156.199999999997</v>
      </c>
      <c r="G525" s="111"/>
      <c r="H525" s="111"/>
      <c r="I525" s="60">
        <f>SUM(I526+I529+I532+I534)</f>
        <v>25156.199999999997</v>
      </c>
      <c r="J525" s="13">
        <f t="shared" si="14"/>
        <v>25156.199999999997</v>
      </c>
      <c r="K525" s="13">
        <f t="shared" si="15"/>
        <v>-25156.199999999997</v>
      </c>
    </row>
    <row r="526" spans="1:11" ht="15">
      <c r="A526" s="40" t="s">
        <v>83</v>
      </c>
      <c r="B526" s="105" t="s">
        <v>210</v>
      </c>
      <c r="C526" s="49"/>
      <c r="D526" s="49"/>
      <c r="E526" s="49"/>
      <c r="F526" s="60">
        <f>SUM(F527:F528)</f>
        <v>19734.1</v>
      </c>
      <c r="G526" s="111"/>
      <c r="H526" s="111"/>
      <c r="I526" s="60">
        <f>SUM(I527:I528)</f>
        <v>19734.1</v>
      </c>
      <c r="J526" s="13">
        <f t="shared" si="14"/>
        <v>19734.1</v>
      </c>
      <c r="K526" s="13">
        <f t="shared" si="15"/>
        <v>-19734.1</v>
      </c>
    </row>
    <row r="527" spans="1:11" ht="60">
      <c r="A527" s="58" t="s">
        <v>52</v>
      </c>
      <c r="B527" s="105" t="s">
        <v>210</v>
      </c>
      <c r="C527" s="49" t="s">
        <v>97</v>
      </c>
      <c r="D527" s="49" t="s">
        <v>32</v>
      </c>
      <c r="E527" s="49" t="s">
        <v>79</v>
      </c>
      <c r="F527" s="60">
        <v>19727</v>
      </c>
      <c r="G527" s="111">
        <f>SUM('[1]Ведомственная'!G309)</f>
        <v>19727</v>
      </c>
      <c r="H527" s="111">
        <f>SUM('[1]Ведомственная'!H309)</f>
        <v>19727</v>
      </c>
      <c r="I527" s="60">
        <v>19727</v>
      </c>
      <c r="J527" s="13">
        <f t="shared" si="14"/>
        <v>0</v>
      </c>
      <c r="K527" s="13">
        <f t="shared" si="15"/>
        <v>0</v>
      </c>
    </row>
    <row r="528" spans="1:11" ht="30">
      <c r="A528" s="58" t="s">
        <v>53</v>
      </c>
      <c r="B528" s="105" t="s">
        <v>210</v>
      </c>
      <c r="C528" s="49" t="s">
        <v>99</v>
      </c>
      <c r="D528" s="49" t="s">
        <v>32</v>
      </c>
      <c r="E528" s="49" t="s">
        <v>79</v>
      </c>
      <c r="F528" s="60">
        <v>7.1</v>
      </c>
      <c r="G528" s="111">
        <f>SUM('[1]Ведомственная'!G310)</f>
        <v>7.1</v>
      </c>
      <c r="H528" s="111">
        <f>SUM('[1]Ведомственная'!H310)</f>
        <v>7.1</v>
      </c>
      <c r="I528" s="60">
        <v>7.1</v>
      </c>
      <c r="J528" s="13">
        <f t="shared" si="14"/>
        <v>0</v>
      </c>
      <c r="K528" s="13">
        <f t="shared" si="15"/>
        <v>0</v>
      </c>
    </row>
    <row r="529" spans="1:11" ht="15">
      <c r="A529" s="40" t="s">
        <v>103</v>
      </c>
      <c r="B529" s="50" t="s">
        <v>213</v>
      </c>
      <c r="C529" s="24"/>
      <c r="D529" s="105"/>
      <c r="E529" s="105"/>
      <c r="F529" s="60">
        <f>SUM(F530:F531)</f>
        <v>213.3</v>
      </c>
      <c r="G529" s="111"/>
      <c r="H529" s="111"/>
      <c r="I529" s="60">
        <f>SUM(I530:I531)</f>
        <v>213.3</v>
      </c>
      <c r="J529" s="13">
        <f t="shared" si="14"/>
        <v>213.3</v>
      </c>
      <c r="K529" s="13">
        <f t="shared" si="15"/>
        <v>-213.3</v>
      </c>
    </row>
    <row r="530" spans="1:11" ht="30">
      <c r="A530" s="58" t="s">
        <v>53</v>
      </c>
      <c r="B530" s="50" t="s">
        <v>213</v>
      </c>
      <c r="C530" s="24">
        <v>200</v>
      </c>
      <c r="D530" s="105" t="s">
        <v>35</v>
      </c>
      <c r="E530" s="105" t="s">
        <v>102</v>
      </c>
      <c r="F530" s="60">
        <v>211.3</v>
      </c>
      <c r="G530" s="111">
        <f>SUM('[1]Ведомственная'!G319)</f>
        <v>211.3</v>
      </c>
      <c r="H530" s="111">
        <f>SUM('[1]Ведомственная'!H319)</f>
        <v>211.3</v>
      </c>
      <c r="I530" s="60">
        <v>211.3</v>
      </c>
      <c r="J530" s="13">
        <f t="shared" si="14"/>
        <v>0</v>
      </c>
      <c r="K530" s="13">
        <f t="shared" si="15"/>
        <v>0</v>
      </c>
    </row>
    <row r="531" spans="1:11" ht="15">
      <c r="A531" s="40" t="s">
        <v>23</v>
      </c>
      <c r="B531" s="50" t="s">
        <v>213</v>
      </c>
      <c r="C531" s="24">
        <v>800</v>
      </c>
      <c r="D531" s="105" t="s">
        <v>35</v>
      </c>
      <c r="E531" s="105" t="s">
        <v>102</v>
      </c>
      <c r="F531" s="60">
        <v>2</v>
      </c>
      <c r="G531" s="111">
        <f>SUM('[1]Ведомственная'!G320)</f>
        <v>2</v>
      </c>
      <c r="H531" s="111">
        <f>SUM('[1]Ведомственная'!H320)</f>
        <v>2</v>
      </c>
      <c r="I531" s="60">
        <v>2</v>
      </c>
      <c r="J531" s="13">
        <f t="shared" si="14"/>
        <v>0</v>
      </c>
      <c r="K531" s="13">
        <f t="shared" si="15"/>
        <v>0</v>
      </c>
    </row>
    <row r="532" spans="1:11" ht="30">
      <c r="A532" s="40" t="s">
        <v>105</v>
      </c>
      <c r="B532" s="50" t="s">
        <v>214</v>
      </c>
      <c r="C532" s="24"/>
      <c r="D532" s="105"/>
      <c r="E532" s="105"/>
      <c r="F532" s="60">
        <f>SUM(F533)</f>
        <v>300.6</v>
      </c>
      <c r="G532" s="111"/>
      <c r="H532" s="111"/>
      <c r="I532" s="60">
        <f>SUM(I533)</f>
        <v>300.6</v>
      </c>
      <c r="J532" s="13">
        <f t="shared" si="14"/>
        <v>300.6</v>
      </c>
      <c r="K532" s="13">
        <f t="shared" si="15"/>
        <v>-300.6</v>
      </c>
    </row>
    <row r="533" spans="1:11" ht="30">
      <c r="A533" s="58" t="s">
        <v>53</v>
      </c>
      <c r="B533" s="50" t="s">
        <v>214</v>
      </c>
      <c r="C533" s="24">
        <v>200</v>
      </c>
      <c r="D533" s="105" t="s">
        <v>35</v>
      </c>
      <c r="E533" s="105" t="s">
        <v>102</v>
      </c>
      <c r="F533" s="60">
        <v>300.6</v>
      </c>
      <c r="G533" s="111">
        <f>SUM('[1]Ведомственная'!G322)</f>
        <v>300.6</v>
      </c>
      <c r="H533" s="111">
        <f>SUM('[1]Ведомственная'!H322)</f>
        <v>300.6</v>
      </c>
      <c r="I533" s="60">
        <v>300.6</v>
      </c>
      <c r="J533" s="13">
        <f t="shared" si="14"/>
        <v>0</v>
      </c>
      <c r="K533" s="13">
        <f t="shared" si="15"/>
        <v>0</v>
      </c>
    </row>
    <row r="534" spans="1:11" ht="30">
      <c r="A534" s="40" t="s">
        <v>106</v>
      </c>
      <c r="B534" s="50" t="s">
        <v>215</v>
      </c>
      <c r="C534" s="24"/>
      <c r="D534" s="105"/>
      <c r="E534" s="105"/>
      <c r="F534" s="60">
        <f>SUM(F535:F536)</f>
        <v>4908.2</v>
      </c>
      <c r="G534" s="111"/>
      <c r="H534" s="111"/>
      <c r="I534" s="60">
        <f>SUM(I535:I536)</f>
        <v>4908.2</v>
      </c>
      <c r="J534" s="13">
        <f aca="true" t="shared" si="16" ref="J534:J586">SUM(F534-G534)</f>
        <v>4908.2</v>
      </c>
      <c r="K534" s="13">
        <f aca="true" t="shared" si="17" ref="K534:K586">SUM(H534-I534)</f>
        <v>-4908.2</v>
      </c>
    </row>
    <row r="535" spans="1:11" ht="30">
      <c r="A535" s="58" t="s">
        <v>53</v>
      </c>
      <c r="B535" s="50" t="s">
        <v>215</v>
      </c>
      <c r="C535" s="24">
        <v>200</v>
      </c>
      <c r="D535" s="105" t="s">
        <v>35</v>
      </c>
      <c r="E535" s="105" t="s">
        <v>102</v>
      </c>
      <c r="F535" s="60">
        <v>4908.2</v>
      </c>
      <c r="G535" s="111">
        <f>SUM('[1]Ведомственная'!G324)</f>
        <v>4908.2</v>
      </c>
      <c r="H535" s="111">
        <f>SUM('[1]Ведомственная'!H324)</f>
        <v>4908.2</v>
      </c>
      <c r="I535" s="60">
        <v>4908.2</v>
      </c>
      <c r="J535" s="13">
        <f t="shared" si="16"/>
        <v>0</v>
      </c>
      <c r="K535" s="13">
        <f t="shared" si="17"/>
        <v>0</v>
      </c>
    </row>
    <row r="536" spans="1:11" ht="15" hidden="1">
      <c r="A536" s="40" t="s">
        <v>23</v>
      </c>
      <c r="B536" s="50" t="s">
        <v>215</v>
      </c>
      <c r="C536" s="24">
        <v>800</v>
      </c>
      <c r="D536" s="105" t="s">
        <v>35</v>
      </c>
      <c r="E536" s="105" t="s">
        <v>102</v>
      </c>
      <c r="F536" s="60"/>
      <c r="G536" s="111">
        <f>SUM('[1]Ведомственная'!G325)</f>
        <v>0</v>
      </c>
      <c r="H536" s="111">
        <f>SUM('[1]Ведомственная'!H325)</f>
        <v>0</v>
      </c>
      <c r="I536" s="60"/>
      <c r="J536" s="13">
        <f t="shared" si="16"/>
        <v>0</v>
      </c>
      <c r="K536" s="13">
        <f t="shared" si="17"/>
        <v>0</v>
      </c>
    </row>
    <row r="537" spans="1:11" ht="30">
      <c r="A537" s="22" t="s">
        <v>265</v>
      </c>
      <c r="B537" s="24" t="s">
        <v>266</v>
      </c>
      <c r="C537" s="24"/>
      <c r="D537" s="105"/>
      <c r="E537" s="105"/>
      <c r="F537" s="25">
        <f>SUM(F538)</f>
        <v>135</v>
      </c>
      <c r="G537" s="111"/>
      <c r="H537" s="111"/>
      <c r="I537" s="25">
        <f>SUM(I538)</f>
        <v>137</v>
      </c>
      <c r="J537" s="13">
        <f t="shared" si="16"/>
        <v>135</v>
      </c>
      <c r="K537" s="13">
        <f t="shared" si="17"/>
        <v>-137</v>
      </c>
    </row>
    <row r="538" spans="1:11" ht="30">
      <c r="A538" s="58" t="s">
        <v>53</v>
      </c>
      <c r="B538" s="24" t="s">
        <v>266</v>
      </c>
      <c r="C538" s="24">
        <v>200</v>
      </c>
      <c r="D538" s="105" t="s">
        <v>35</v>
      </c>
      <c r="E538" s="105" t="s">
        <v>102</v>
      </c>
      <c r="F538" s="25">
        <v>135</v>
      </c>
      <c r="G538" s="111">
        <f>SUM('[1]Ведомственная'!G123)</f>
        <v>135</v>
      </c>
      <c r="H538" s="111">
        <f>SUM('[1]Ведомственная'!H123)</f>
        <v>137</v>
      </c>
      <c r="I538" s="25">
        <v>137</v>
      </c>
      <c r="J538" s="13">
        <f t="shared" si="16"/>
        <v>0</v>
      </c>
      <c r="K538" s="13">
        <f t="shared" si="17"/>
        <v>0</v>
      </c>
    </row>
    <row r="539" spans="1:11" ht="45">
      <c r="A539" s="22" t="s">
        <v>267</v>
      </c>
      <c r="B539" s="24" t="s">
        <v>268</v>
      </c>
      <c r="C539" s="24"/>
      <c r="D539" s="105"/>
      <c r="E539" s="105"/>
      <c r="F539" s="25">
        <f>SUM(F540+F543)</f>
        <v>2799.7000000000003</v>
      </c>
      <c r="G539" s="111"/>
      <c r="H539" s="111"/>
      <c r="I539" s="25">
        <f>SUM(I540+I543)</f>
        <v>2799.7000000000003</v>
      </c>
      <c r="J539" s="13">
        <f t="shared" si="16"/>
        <v>2799.7000000000003</v>
      </c>
      <c r="K539" s="13">
        <f t="shared" si="17"/>
        <v>-2799.7000000000003</v>
      </c>
    </row>
    <row r="540" spans="1:11" ht="90">
      <c r="A540" s="61" t="s">
        <v>233</v>
      </c>
      <c r="B540" s="24" t="s">
        <v>520</v>
      </c>
      <c r="C540" s="24"/>
      <c r="D540" s="105"/>
      <c r="E540" s="105"/>
      <c r="F540" s="25">
        <f>SUM(F541)</f>
        <v>87.4</v>
      </c>
      <c r="G540" s="111"/>
      <c r="H540" s="111"/>
      <c r="I540" s="25">
        <f>SUM(I541)</f>
        <v>87.4</v>
      </c>
      <c r="J540" s="13">
        <f t="shared" si="16"/>
        <v>87.4</v>
      </c>
      <c r="K540" s="13">
        <f t="shared" si="17"/>
        <v>-87.4</v>
      </c>
    </row>
    <row r="541" spans="1:11" ht="45">
      <c r="A541" s="40" t="s">
        <v>519</v>
      </c>
      <c r="B541" s="24" t="s">
        <v>521</v>
      </c>
      <c r="C541" s="24"/>
      <c r="D541" s="105"/>
      <c r="E541" s="105"/>
      <c r="F541" s="25">
        <f>SUM(F542)</f>
        <v>87.4</v>
      </c>
      <c r="G541" s="111"/>
      <c r="H541" s="111"/>
      <c r="I541" s="25">
        <f>SUM(I542)</f>
        <v>87.4</v>
      </c>
      <c r="J541" s="13">
        <f t="shared" si="16"/>
        <v>87.4</v>
      </c>
      <c r="K541" s="13">
        <f t="shared" si="17"/>
        <v>-87.4</v>
      </c>
    </row>
    <row r="542" spans="1:11" ht="30">
      <c r="A542" s="40" t="s">
        <v>270</v>
      </c>
      <c r="B542" s="24" t="s">
        <v>521</v>
      </c>
      <c r="C542" s="24">
        <v>600</v>
      </c>
      <c r="D542" s="105" t="s">
        <v>35</v>
      </c>
      <c r="E542" s="105" t="s">
        <v>102</v>
      </c>
      <c r="F542" s="25">
        <v>87.4</v>
      </c>
      <c r="G542" s="111">
        <f>SUM('[1]Ведомственная'!G127)</f>
        <v>87.4</v>
      </c>
      <c r="H542" s="111">
        <f>SUM('[1]Ведомственная'!H127)</f>
        <v>87.4</v>
      </c>
      <c r="I542" s="25">
        <v>87.4</v>
      </c>
      <c r="J542" s="13">
        <f t="shared" si="16"/>
        <v>0</v>
      </c>
      <c r="K542" s="13">
        <f t="shared" si="17"/>
        <v>0</v>
      </c>
    </row>
    <row r="543" spans="1:11" ht="45">
      <c r="A543" s="22" t="s">
        <v>27</v>
      </c>
      <c r="B543" s="24" t="s">
        <v>269</v>
      </c>
      <c r="C543" s="24"/>
      <c r="D543" s="105"/>
      <c r="E543" s="105"/>
      <c r="F543" s="25">
        <f>SUM(F544)</f>
        <v>2712.3</v>
      </c>
      <c r="G543" s="111"/>
      <c r="H543" s="111"/>
      <c r="I543" s="25">
        <f>SUM(I544)</f>
        <v>2712.3</v>
      </c>
      <c r="J543" s="13">
        <f t="shared" si="16"/>
        <v>2712.3</v>
      </c>
      <c r="K543" s="13">
        <f t="shared" si="17"/>
        <v>-2712.3</v>
      </c>
    </row>
    <row r="544" spans="1:11" ht="30">
      <c r="A544" s="22" t="s">
        <v>270</v>
      </c>
      <c r="B544" s="24" t="s">
        <v>269</v>
      </c>
      <c r="C544" s="24">
        <v>600</v>
      </c>
      <c r="D544" s="105" t="s">
        <v>35</v>
      </c>
      <c r="E544" s="105" t="s">
        <v>102</v>
      </c>
      <c r="F544" s="25">
        <v>2712.3</v>
      </c>
      <c r="G544" s="111">
        <f>SUM('[1]Ведомственная'!G129)</f>
        <v>2712.3</v>
      </c>
      <c r="H544" s="111">
        <f>SUM('[1]Ведомственная'!H129)</f>
        <v>2712.3</v>
      </c>
      <c r="I544" s="25">
        <v>2712.3</v>
      </c>
      <c r="J544" s="13">
        <f t="shared" si="16"/>
        <v>0</v>
      </c>
      <c r="K544" s="13">
        <f t="shared" si="17"/>
        <v>0</v>
      </c>
    </row>
    <row r="545" spans="1:11" ht="15">
      <c r="A545" s="62" t="s">
        <v>204</v>
      </c>
      <c r="B545" s="28" t="s">
        <v>205</v>
      </c>
      <c r="C545" s="28"/>
      <c r="D545" s="28"/>
      <c r="E545" s="28"/>
      <c r="F545" s="8">
        <f>SUM(F555)+F546+F548+F550+F575+F552</f>
        <v>35677.6</v>
      </c>
      <c r="G545" s="111"/>
      <c r="H545" s="111"/>
      <c r="I545" s="8">
        <f>SUM(I555)+I546+I548+I550+I575+I552</f>
        <v>38035</v>
      </c>
      <c r="J545" s="13">
        <f t="shared" si="16"/>
        <v>35677.6</v>
      </c>
      <c r="K545" s="13">
        <f t="shared" si="17"/>
        <v>-38035</v>
      </c>
    </row>
    <row r="546" spans="1:11" ht="60">
      <c r="A546" s="22" t="s">
        <v>640</v>
      </c>
      <c r="B546" s="50" t="s">
        <v>218</v>
      </c>
      <c r="C546" s="24"/>
      <c r="D546" s="105"/>
      <c r="E546" s="105"/>
      <c r="F546" s="24">
        <f>SUM(F547)</f>
        <v>7798.3</v>
      </c>
      <c r="G546" s="111"/>
      <c r="H546" s="111"/>
      <c r="I546" s="24">
        <f>SUM(I547)</f>
        <v>10155.7</v>
      </c>
      <c r="J546" s="13">
        <f t="shared" si="16"/>
        <v>7798.3</v>
      </c>
      <c r="K546" s="13">
        <f t="shared" si="17"/>
        <v>-10155.7</v>
      </c>
    </row>
    <row r="547" spans="1:11" ht="15">
      <c r="A547" s="40" t="s">
        <v>23</v>
      </c>
      <c r="B547" s="50" t="s">
        <v>218</v>
      </c>
      <c r="C547" s="24">
        <v>800</v>
      </c>
      <c r="D547" s="105" t="s">
        <v>32</v>
      </c>
      <c r="E547" s="105" t="s">
        <v>79</v>
      </c>
      <c r="F547" s="24">
        <v>7798.3</v>
      </c>
      <c r="G547" s="111">
        <f>SUM('[1]Ведомственная'!G333)</f>
        <v>7798.3</v>
      </c>
      <c r="H547" s="111">
        <f>SUM('[1]Ведомственная'!H333)</f>
        <v>10155.7</v>
      </c>
      <c r="I547" s="24">
        <v>10155.7</v>
      </c>
      <c r="J547" s="13">
        <f t="shared" si="16"/>
        <v>0</v>
      </c>
      <c r="K547" s="13">
        <f t="shared" si="17"/>
        <v>0</v>
      </c>
    </row>
    <row r="548" spans="1:11" ht="30" hidden="1">
      <c r="A548" s="40" t="s">
        <v>216</v>
      </c>
      <c r="B548" s="105" t="s">
        <v>217</v>
      </c>
      <c r="C548" s="24"/>
      <c r="D548" s="105"/>
      <c r="E548" s="105"/>
      <c r="F548" s="24">
        <f>SUM(F549)</f>
        <v>0</v>
      </c>
      <c r="G548" s="111"/>
      <c r="H548" s="111"/>
      <c r="I548" s="24">
        <f>SUM(I549)</f>
        <v>0</v>
      </c>
      <c r="J548" s="13">
        <f t="shared" si="16"/>
        <v>0</v>
      </c>
      <c r="K548" s="13">
        <f t="shared" si="17"/>
        <v>0</v>
      </c>
    </row>
    <row r="549" spans="1:11" ht="15" hidden="1">
      <c r="A549" s="40" t="s">
        <v>23</v>
      </c>
      <c r="B549" s="105" t="s">
        <v>217</v>
      </c>
      <c r="C549" s="24">
        <v>800</v>
      </c>
      <c r="D549" s="105"/>
      <c r="E549" s="105"/>
      <c r="F549" s="24"/>
      <c r="G549" s="111">
        <f>SUM('[1]Ведомственная'!G328)</f>
        <v>0</v>
      </c>
      <c r="H549" s="111">
        <f>SUM('[1]Ведомственная'!H328)</f>
        <v>0</v>
      </c>
      <c r="I549" s="24"/>
      <c r="J549" s="13">
        <f t="shared" si="16"/>
        <v>0</v>
      </c>
      <c r="K549" s="13">
        <f t="shared" si="17"/>
        <v>0</v>
      </c>
    </row>
    <row r="550" spans="1:11" ht="15" hidden="1">
      <c r="A550" s="41" t="s">
        <v>156</v>
      </c>
      <c r="B550" s="105" t="s">
        <v>212</v>
      </c>
      <c r="C550" s="50"/>
      <c r="D550" s="49"/>
      <c r="E550" s="49"/>
      <c r="F550" s="63">
        <f>SUM(F551)</f>
        <v>0</v>
      </c>
      <c r="G550" s="111"/>
      <c r="H550" s="111"/>
      <c r="I550" s="63">
        <f>SUM(I551)</f>
        <v>0</v>
      </c>
      <c r="J550" s="13">
        <f t="shared" si="16"/>
        <v>0</v>
      </c>
      <c r="K550" s="13">
        <f t="shared" si="17"/>
        <v>0</v>
      </c>
    </row>
    <row r="551" spans="1:11" ht="15" hidden="1">
      <c r="A551" s="41" t="s">
        <v>23</v>
      </c>
      <c r="B551" s="105" t="s">
        <v>212</v>
      </c>
      <c r="C551" s="24">
        <v>800</v>
      </c>
      <c r="D551" s="105"/>
      <c r="E551" s="105"/>
      <c r="F551" s="63"/>
      <c r="G551" s="111">
        <f>SUM('[1]Ведомственная'!G314)</f>
        <v>0</v>
      </c>
      <c r="H551" s="111">
        <f>SUM('[1]Ведомственная'!H314)</f>
        <v>0</v>
      </c>
      <c r="I551" s="63"/>
      <c r="J551" s="13">
        <f t="shared" si="16"/>
        <v>0</v>
      </c>
      <c r="K551" s="13">
        <f t="shared" si="17"/>
        <v>0</v>
      </c>
    </row>
    <row r="552" spans="1:11" ht="45">
      <c r="A552" s="20" t="s">
        <v>354</v>
      </c>
      <c r="B552" s="28" t="s">
        <v>412</v>
      </c>
      <c r="C552" s="28"/>
      <c r="D552" s="28"/>
      <c r="E552" s="28"/>
      <c r="F552" s="29">
        <f>SUM(F553)</f>
        <v>500</v>
      </c>
      <c r="G552" s="111"/>
      <c r="H552" s="111"/>
      <c r="I552" s="29">
        <f>SUM(I553)</f>
        <v>500</v>
      </c>
      <c r="J552" s="13">
        <f t="shared" si="16"/>
        <v>500</v>
      </c>
      <c r="K552" s="13">
        <f t="shared" si="17"/>
        <v>-500</v>
      </c>
    </row>
    <row r="553" spans="1:11" ht="30">
      <c r="A553" s="20" t="s">
        <v>411</v>
      </c>
      <c r="B553" s="28" t="s">
        <v>413</v>
      </c>
      <c r="C553" s="28"/>
      <c r="D553" s="28"/>
      <c r="E553" s="28"/>
      <c r="F553" s="29">
        <f>SUM(F554)</f>
        <v>500</v>
      </c>
      <c r="G553" s="111"/>
      <c r="H553" s="111"/>
      <c r="I553" s="29">
        <f>SUM(I554)</f>
        <v>500</v>
      </c>
      <c r="J553" s="13">
        <f t="shared" si="16"/>
        <v>500</v>
      </c>
      <c r="K553" s="13">
        <f t="shared" si="17"/>
        <v>-500</v>
      </c>
    </row>
    <row r="554" spans="1:11" ht="30">
      <c r="A554" s="20" t="s">
        <v>53</v>
      </c>
      <c r="B554" s="28" t="s">
        <v>413</v>
      </c>
      <c r="C554" s="28" t="s">
        <v>99</v>
      </c>
      <c r="D554" s="28" t="s">
        <v>55</v>
      </c>
      <c r="E554" s="28" t="s">
        <v>192</v>
      </c>
      <c r="F554" s="29">
        <v>500</v>
      </c>
      <c r="G554" s="111">
        <f>SUM('[1]Ведомственная'!G160)</f>
        <v>500</v>
      </c>
      <c r="H554" s="111">
        <f>SUM('[1]Ведомственная'!H160)</f>
        <v>500</v>
      </c>
      <c r="I554" s="29">
        <v>500</v>
      </c>
      <c r="J554" s="13">
        <f t="shared" si="16"/>
        <v>0</v>
      </c>
      <c r="K554" s="13">
        <f t="shared" si="17"/>
        <v>0</v>
      </c>
    </row>
    <row r="555" spans="1:11" ht="45">
      <c r="A555" s="64" t="s">
        <v>81</v>
      </c>
      <c r="B555" s="28" t="s">
        <v>112</v>
      </c>
      <c r="C555" s="35"/>
      <c r="D555" s="35"/>
      <c r="E555" s="35"/>
      <c r="F555" s="8">
        <f>SUM(F556+F559+F562+F564+F567+F569+F571)</f>
        <v>27087.1</v>
      </c>
      <c r="G555" s="111"/>
      <c r="H555" s="111"/>
      <c r="I555" s="8">
        <f>SUM(I556+I559+I562+I564+I567+I569+I571)</f>
        <v>27087.1</v>
      </c>
      <c r="J555" s="13">
        <f t="shared" si="16"/>
        <v>27087.1</v>
      </c>
      <c r="K555" s="13">
        <f t="shared" si="17"/>
        <v>-27087.1</v>
      </c>
    </row>
    <row r="556" spans="1:11" ht="15">
      <c r="A556" s="64" t="s">
        <v>83</v>
      </c>
      <c r="B556" s="28" t="s">
        <v>113</v>
      </c>
      <c r="C556" s="35"/>
      <c r="D556" s="35"/>
      <c r="E556" s="35"/>
      <c r="F556" s="8">
        <f>SUM(F557+F558)</f>
        <v>12311</v>
      </c>
      <c r="G556" s="111"/>
      <c r="H556" s="111"/>
      <c r="I556" s="8">
        <f>SUM(I557+I558)</f>
        <v>12311</v>
      </c>
      <c r="J556" s="13">
        <f t="shared" si="16"/>
        <v>12311</v>
      </c>
      <c r="K556" s="13">
        <f t="shared" si="17"/>
        <v>-12311</v>
      </c>
    </row>
    <row r="557" spans="1:11" ht="60">
      <c r="A557" s="58" t="s">
        <v>52</v>
      </c>
      <c r="B557" s="28" t="s">
        <v>113</v>
      </c>
      <c r="C557" s="28" t="s">
        <v>97</v>
      </c>
      <c r="D557" s="28" t="s">
        <v>35</v>
      </c>
      <c r="E557" s="28" t="s">
        <v>55</v>
      </c>
      <c r="F557" s="8">
        <v>12301</v>
      </c>
      <c r="G557" s="111">
        <f>SUM('[1]Ведомственная'!G17)</f>
        <v>12301</v>
      </c>
      <c r="H557" s="111">
        <f>SUM('[1]Ведомственная'!H17)</f>
        <v>12301</v>
      </c>
      <c r="I557" s="8">
        <v>12301</v>
      </c>
      <c r="J557" s="13">
        <f t="shared" si="16"/>
        <v>0</v>
      </c>
      <c r="K557" s="13">
        <f t="shared" si="17"/>
        <v>0</v>
      </c>
    </row>
    <row r="558" spans="1:11" ht="30">
      <c r="A558" s="58" t="s">
        <v>53</v>
      </c>
      <c r="B558" s="28" t="s">
        <v>113</v>
      </c>
      <c r="C558" s="28" t="s">
        <v>99</v>
      </c>
      <c r="D558" s="28" t="s">
        <v>35</v>
      </c>
      <c r="E558" s="28" t="s">
        <v>55</v>
      </c>
      <c r="F558" s="9">
        <v>10</v>
      </c>
      <c r="G558" s="111">
        <f>SUM('[1]Ведомственная'!G18)</f>
        <v>10</v>
      </c>
      <c r="H558" s="111">
        <f>SUM('[1]Ведомственная'!H18)</f>
        <v>10</v>
      </c>
      <c r="I558" s="9">
        <v>10</v>
      </c>
      <c r="J558" s="13">
        <f t="shared" si="16"/>
        <v>0</v>
      </c>
      <c r="K558" s="13">
        <f t="shared" si="17"/>
        <v>0</v>
      </c>
    </row>
    <row r="559" spans="1:11" ht="30">
      <c r="A559" s="64" t="s">
        <v>206</v>
      </c>
      <c r="B559" s="28" t="s">
        <v>118</v>
      </c>
      <c r="C559" s="35"/>
      <c r="D559" s="35"/>
      <c r="E559" s="35"/>
      <c r="F559" s="8">
        <f>SUM(F560:F561)</f>
        <v>4136</v>
      </c>
      <c r="G559" s="111"/>
      <c r="H559" s="111"/>
      <c r="I559" s="8">
        <f>SUM(I560:I561)</f>
        <v>4136</v>
      </c>
      <c r="J559" s="13">
        <f t="shared" si="16"/>
        <v>4136</v>
      </c>
      <c r="K559" s="13">
        <f t="shared" si="17"/>
        <v>-4136</v>
      </c>
    </row>
    <row r="560" spans="1:11" ht="60">
      <c r="A560" s="58" t="s">
        <v>52</v>
      </c>
      <c r="B560" s="28" t="s">
        <v>118</v>
      </c>
      <c r="C560" s="28" t="s">
        <v>97</v>
      </c>
      <c r="D560" s="28" t="s">
        <v>35</v>
      </c>
      <c r="E560" s="28" t="s">
        <v>102</v>
      </c>
      <c r="F560" s="8">
        <v>4131</v>
      </c>
      <c r="G560" s="111">
        <f>SUM('[1]Ведомственная'!G38)</f>
        <v>4131</v>
      </c>
      <c r="H560" s="111">
        <f>SUM('[1]Ведомственная'!H38)</f>
        <v>4131</v>
      </c>
      <c r="I560" s="8">
        <v>4131</v>
      </c>
      <c r="J560" s="13">
        <f t="shared" si="16"/>
        <v>0</v>
      </c>
      <c r="K560" s="13">
        <f t="shared" si="17"/>
        <v>0</v>
      </c>
    </row>
    <row r="561" spans="1:11" ht="30">
      <c r="A561" s="58" t="s">
        <v>53</v>
      </c>
      <c r="B561" s="28" t="s">
        <v>118</v>
      </c>
      <c r="C561" s="28" t="s">
        <v>99</v>
      </c>
      <c r="D561" s="28" t="s">
        <v>35</v>
      </c>
      <c r="E561" s="28" t="s">
        <v>102</v>
      </c>
      <c r="F561" s="9">
        <v>5</v>
      </c>
      <c r="G561" s="111">
        <f>SUM('[1]Ведомственная'!G39)</f>
        <v>5</v>
      </c>
      <c r="H561" s="111">
        <f>SUM('[1]Ведомственная'!H39)</f>
        <v>5</v>
      </c>
      <c r="I561" s="9">
        <v>5</v>
      </c>
      <c r="J561" s="13">
        <f t="shared" si="16"/>
        <v>0</v>
      </c>
      <c r="K561" s="13">
        <f t="shared" si="17"/>
        <v>0</v>
      </c>
    </row>
    <row r="562" spans="1:11" ht="30">
      <c r="A562" s="64" t="s">
        <v>100</v>
      </c>
      <c r="B562" s="28" t="s">
        <v>114</v>
      </c>
      <c r="C562" s="28"/>
      <c r="D562" s="28"/>
      <c r="E562" s="28"/>
      <c r="F562" s="8">
        <f>SUM(F563)</f>
        <v>1429</v>
      </c>
      <c r="G562" s="111"/>
      <c r="H562" s="111"/>
      <c r="I562" s="8">
        <f>SUM(I563)</f>
        <v>1429</v>
      </c>
      <c r="J562" s="13">
        <f t="shared" si="16"/>
        <v>1429</v>
      </c>
      <c r="K562" s="13">
        <f t="shared" si="17"/>
        <v>-1429</v>
      </c>
    </row>
    <row r="563" spans="1:11" ht="60">
      <c r="A563" s="58" t="s">
        <v>52</v>
      </c>
      <c r="B563" s="28" t="s">
        <v>114</v>
      </c>
      <c r="C563" s="28" t="s">
        <v>97</v>
      </c>
      <c r="D563" s="28" t="s">
        <v>35</v>
      </c>
      <c r="E563" s="28" t="s">
        <v>55</v>
      </c>
      <c r="F563" s="8">
        <v>1429</v>
      </c>
      <c r="G563" s="111">
        <f>SUM('[1]Ведомственная'!G20)</f>
        <v>1429</v>
      </c>
      <c r="H563" s="111">
        <f>SUM('[1]Ведомственная'!H20)</f>
        <v>1429</v>
      </c>
      <c r="I563" s="8">
        <v>1429</v>
      </c>
      <c r="J563" s="13">
        <f t="shared" si="16"/>
        <v>0</v>
      </c>
      <c r="K563" s="13">
        <f t="shared" si="17"/>
        <v>0</v>
      </c>
    </row>
    <row r="564" spans="1:11" ht="15">
      <c r="A564" s="64" t="s">
        <v>103</v>
      </c>
      <c r="B564" s="28" t="s">
        <v>115</v>
      </c>
      <c r="C564" s="28"/>
      <c r="D564" s="28"/>
      <c r="E564" s="28"/>
      <c r="F564" s="9">
        <f>SUM(F565:F566)</f>
        <v>807.6</v>
      </c>
      <c r="G564" s="111"/>
      <c r="H564" s="111"/>
      <c r="I564" s="9">
        <f>SUM(I565:I566)</f>
        <v>807.6</v>
      </c>
      <c r="J564" s="13">
        <f t="shared" si="16"/>
        <v>807.6</v>
      </c>
      <c r="K564" s="13">
        <f t="shared" si="17"/>
        <v>-807.6</v>
      </c>
    </row>
    <row r="565" spans="1:11" ht="30">
      <c r="A565" s="58" t="s">
        <v>53</v>
      </c>
      <c r="B565" s="28" t="s">
        <v>115</v>
      </c>
      <c r="C565" s="28" t="s">
        <v>99</v>
      </c>
      <c r="D565" s="28" t="s">
        <v>35</v>
      </c>
      <c r="E565" s="28" t="s">
        <v>79</v>
      </c>
      <c r="F565" s="9">
        <v>760.9</v>
      </c>
      <c r="G565" s="111">
        <f>Ведомственная!G24+Ведомственная!G45</f>
        <v>760.9000000000001</v>
      </c>
      <c r="H565" s="111">
        <f>Ведомственная!H24+Ведомственная!H45</f>
        <v>760.9000000000001</v>
      </c>
      <c r="I565" s="9">
        <v>760.9</v>
      </c>
      <c r="J565" s="13">
        <f t="shared" si="16"/>
        <v>-1.1368683772161603E-13</v>
      </c>
      <c r="K565" s="13">
        <f t="shared" si="17"/>
        <v>1.1368683772161603E-13</v>
      </c>
    </row>
    <row r="566" spans="1:11" ht="15">
      <c r="A566" s="64" t="s">
        <v>23</v>
      </c>
      <c r="B566" s="28" t="s">
        <v>115</v>
      </c>
      <c r="C566" s="28" t="s">
        <v>104</v>
      </c>
      <c r="D566" s="28" t="s">
        <v>35</v>
      </c>
      <c r="E566" s="28" t="s">
        <v>79</v>
      </c>
      <c r="F566" s="9">
        <v>46.7</v>
      </c>
      <c r="G566" s="111">
        <f>Ведомственная!G25+Ведомственная!G46</f>
        <v>46.7</v>
      </c>
      <c r="H566" s="111">
        <f>Ведомственная!H25+Ведомственная!H46</f>
        <v>46.7</v>
      </c>
      <c r="I566" s="9">
        <v>46.7</v>
      </c>
      <c r="J566" s="13">
        <f t="shared" si="16"/>
        <v>0</v>
      </c>
      <c r="K566" s="13">
        <f t="shared" si="17"/>
        <v>0</v>
      </c>
    </row>
    <row r="567" spans="1:11" ht="30">
      <c r="A567" s="64" t="s">
        <v>105</v>
      </c>
      <c r="B567" s="28" t="s">
        <v>116</v>
      </c>
      <c r="C567" s="28"/>
      <c r="D567" s="28"/>
      <c r="E567" s="28"/>
      <c r="F567" s="9">
        <f>SUM(F568)</f>
        <v>589.9</v>
      </c>
      <c r="G567" s="111"/>
      <c r="H567" s="111"/>
      <c r="I567" s="9">
        <f>SUM(I568)</f>
        <v>589.9</v>
      </c>
      <c r="J567" s="13">
        <f t="shared" si="16"/>
        <v>589.9</v>
      </c>
      <c r="K567" s="13">
        <f t="shared" si="17"/>
        <v>-589.9</v>
      </c>
    </row>
    <row r="568" spans="1:11" ht="30">
      <c r="A568" s="58" t="s">
        <v>53</v>
      </c>
      <c r="B568" s="28" t="s">
        <v>116</v>
      </c>
      <c r="C568" s="28" t="s">
        <v>99</v>
      </c>
      <c r="D568" s="28" t="s">
        <v>35</v>
      </c>
      <c r="E568" s="28" t="s">
        <v>102</v>
      </c>
      <c r="F568" s="9">
        <v>589.9</v>
      </c>
      <c r="G568" s="111">
        <f>Ведомственная!G27+Ведомственная!G48</f>
        <v>589.9</v>
      </c>
      <c r="H568" s="111">
        <f>Ведомственная!H27+Ведомственная!H48</f>
        <v>589.9</v>
      </c>
      <c r="I568" s="9">
        <v>589.9</v>
      </c>
      <c r="J568" s="13">
        <f t="shared" si="16"/>
        <v>0</v>
      </c>
      <c r="K568" s="13">
        <f t="shared" si="17"/>
        <v>0</v>
      </c>
    </row>
    <row r="569" spans="1:11" ht="30">
      <c r="A569" s="64" t="s">
        <v>111</v>
      </c>
      <c r="B569" s="28" t="s">
        <v>119</v>
      </c>
      <c r="C569" s="43"/>
      <c r="D569" s="43"/>
      <c r="E569" s="43"/>
      <c r="F569" s="8">
        <f>SUM(F570)</f>
        <v>1782</v>
      </c>
      <c r="G569" s="111"/>
      <c r="H569" s="111"/>
      <c r="I569" s="8">
        <f>SUM(I570)</f>
        <v>1782</v>
      </c>
      <c r="J569" s="13">
        <f t="shared" si="16"/>
        <v>1782</v>
      </c>
      <c r="K569" s="13">
        <f t="shared" si="17"/>
        <v>-1782</v>
      </c>
    </row>
    <row r="570" spans="1:11" ht="60">
      <c r="A570" s="58" t="s">
        <v>52</v>
      </c>
      <c r="B570" s="28" t="s">
        <v>119</v>
      </c>
      <c r="C570" s="28" t="s">
        <v>97</v>
      </c>
      <c r="D570" s="28" t="s">
        <v>35</v>
      </c>
      <c r="E570" s="28" t="s">
        <v>79</v>
      </c>
      <c r="F570" s="8">
        <v>1782</v>
      </c>
      <c r="G570" s="111">
        <f>SUM('[1]Ведомственная'!G41)</f>
        <v>1782</v>
      </c>
      <c r="H570" s="111">
        <f>SUM('[1]Ведомственная'!H41)</f>
        <v>1782</v>
      </c>
      <c r="I570" s="8">
        <v>1782</v>
      </c>
      <c r="J570" s="13">
        <f t="shared" si="16"/>
        <v>0</v>
      </c>
      <c r="K570" s="13">
        <f t="shared" si="17"/>
        <v>0</v>
      </c>
    </row>
    <row r="571" spans="1:11" ht="30">
      <c r="A571" s="62" t="s">
        <v>106</v>
      </c>
      <c r="B571" s="28" t="s">
        <v>117</v>
      </c>
      <c r="C571" s="43"/>
      <c r="D571" s="43"/>
      <c r="E571" s="43"/>
      <c r="F571" s="8">
        <f>SUM(F572:F574)</f>
        <v>6031.6</v>
      </c>
      <c r="G571" s="111"/>
      <c r="H571" s="111"/>
      <c r="I571" s="8">
        <f>SUM(I572:I574)</f>
        <v>6031.6</v>
      </c>
      <c r="J571" s="13">
        <f t="shared" si="16"/>
        <v>6031.6</v>
      </c>
      <c r="K571" s="13">
        <f t="shared" si="17"/>
        <v>-6031.6</v>
      </c>
    </row>
    <row r="572" spans="1:11" ht="30">
      <c r="A572" s="58" t="s">
        <v>53</v>
      </c>
      <c r="B572" s="28" t="s">
        <v>117</v>
      </c>
      <c r="C572" s="43" t="s">
        <v>99</v>
      </c>
      <c r="D572" s="28" t="s">
        <v>35</v>
      </c>
      <c r="E572" s="28" t="s">
        <v>102</v>
      </c>
      <c r="F572" s="8">
        <v>5349.8</v>
      </c>
      <c r="G572" s="111">
        <f>Ведомственная!G29+Ведомственная!G50</f>
        <v>5349.8</v>
      </c>
      <c r="H572" s="111">
        <f>Ведомственная!H29+Ведомственная!H50</f>
        <v>5349.8</v>
      </c>
      <c r="I572" s="8">
        <v>5349.8</v>
      </c>
      <c r="J572" s="13">
        <f t="shared" si="16"/>
        <v>0</v>
      </c>
      <c r="K572" s="13">
        <f t="shared" si="17"/>
        <v>0</v>
      </c>
    </row>
    <row r="573" spans="1:11" ht="15">
      <c r="A573" s="64" t="s">
        <v>43</v>
      </c>
      <c r="B573" s="28" t="s">
        <v>117</v>
      </c>
      <c r="C573" s="43" t="s">
        <v>107</v>
      </c>
      <c r="D573" s="28" t="s">
        <v>35</v>
      </c>
      <c r="E573" s="28" t="s">
        <v>102</v>
      </c>
      <c r="F573" s="8">
        <v>667</v>
      </c>
      <c r="G573" s="111">
        <f>SUM('[1]Ведомственная'!G30)</f>
        <v>667</v>
      </c>
      <c r="H573" s="111">
        <f>SUM('[1]Ведомственная'!H30)</f>
        <v>667</v>
      </c>
      <c r="I573" s="8">
        <v>667</v>
      </c>
      <c r="J573" s="13">
        <f t="shared" si="16"/>
        <v>0</v>
      </c>
      <c r="K573" s="13">
        <f t="shared" si="17"/>
        <v>0</v>
      </c>
    </row>
    <row r="574" spans="1:11" ht="15">
      <c r="A574" s="64" t="s">
        <v>23</v>
      </c>
      <c r="B574" s="28" t="s">
        <v>117</v>
      </c>
      <c r="C574" s="43" t="s">
        <v>104</v>
      </c>
      <c r="D574" s="28" t="s">
        <v>35</v>
      </c>
      <c r="E574" s="28" t="s">
        <v>102</v>
      </c>
      <c r="F574" s="8">
        <v>14.8</v>
      </c>
      <c r="G574" s="111">
        <f>SUM('[1]Ведомственная'!G31+'[1]Ведомственная'!G51)</f>
        <v>14.799999999999999</v>
      </c>
      <c r="H574" s="111">
        <f>SUM('[1]Ведомственная'!H31+'[1]Ведомственная'!H51)</f>
        <v>14.799999999999999</v>
      </c>
      <c r="I574" s="8">
        <v>14.8</v>
      </c>
      <c r="J574" s="13">
        <f t="shared" si="16"/>
        <v>1.7763568394002505E-15</v>
      </c>
      <c r="K574" s="13">
        <f t="shared" si="17"/>
        <v>-1.7763568394002505E-15</v>
      </c>
    </row>
    <row r="575" spans="1:11" ht="90">
      <c r="A575" s="23" t="s">
        <v>233</v>
      </c>
      <c r="B575" s="105" t="s">
        <v>239</v>
      </c>
      <c r="C575" s="105"/>
      <c r="D575" s="105"/>
      <c r="E575" s="105"/>
      <c r="F575" s="25">
        <f>SUM(F579+F584+F581+F576)</f>
        <v>292.2</v>
      </c>
      <c r="G575" s="111"/>
      <c r="H575" s="111"/>
      <c r="I575" s="25">
        <f>SUM(I579+I584+I581+I576)</f>
        <v>292.2</v>
      </c>
      <c r="J575" s="13">
        <f t="shared" si="16"/>
        <v>292.2</v>
      </c>
      <c r="K575" s="13">
        <f t="shared" si="17"/>
        <v>-292.2</v>
      </c>
    </row>
    <row r="576" spans="1:11" ht="45">
      <c r="A576" s="22" t="s">
        <v>240</v>
      </c>
      <c r="B576" s="105" t="s">
        <v>241</v>
      </c>
      <c r="C576" s="24"/>
      <c r="D576" s="105"/>
      <c r="E576" s="105"/>
      <c r="F576" s="25">
        <f>SUM(F577:F578)</f>
        <v>93.8</v>
      </c>
      <c r="G576" s="111"/>
      <c r="H576" s="111"/>
      <c r="I576" s="25">
        <f>SUM(I577:I578)</f>
        <v>93.8</v>
      </c>
      <c r="J576" s="13">
        <f t="shared" si="16"/>
        <v>93.8</v>
      </c>
      <c r="K576" s="13">
        <f t="shared" si="17"/>
        <v>-93.8</v>
      </c>
    </row>
    <row r="577" spans="1:11" ht="60">
      <c r="A577" s="58" t="s">
        <v>52</v>
      </c>
      <c r="B577" s="105" t="s">
        <v>241</v>
      </c>
      <c r="C577" s="105" t="s">
        <v>97</v>
      </c>
      <c r="D577" s="105" t="s">
        <v>35</v>
      </c>
      <c r="E577" s="105" t="s">
        <v>14</v>
      </c>
      <c r="F577" s="25">
        <v>72.3</v>
      </c>
      <c r="G577" s="111">
        <f>SUM('[1]Ведомственная'!G80)</f>
        <v>72.3</v>
      </c>
      <c r="H577" s="111">
        <f>SUM('[1]Ведомственная'!H80)</f>
        <v>72.3</v>
      </c>
      <c r="I577" s="25">
        <v>72.3</v>
      </c>
      <c r="J577" s="13">
        <f t="shared" si="16"/>
        <v>0</v>
      </c>
      <c r="K577" s="13">
        <f t="shared" si="17"/>
        <v>0</v>
      </c>
    </row>
    <row r="578" spans="1:11" ht="30">
      <c r="A578" s="58" t="s">
        <v>53</v>
      </c>
      <c r="B578" s="105" t="s">
        <v>241</v>
      </c>
      <c r="C578" s="105" t="s">
        <v>99</v>
      </c>
      <c r="D578" s="105" t="s">
        <v>35</v>
      </c>
      <c r="E578" s="105" t="s">
        <v>14</v>
      </c>
      <c r="F578" s="25">
        <v>21.5</v>
      </c>
      <c r="G578" s="111">
        <f>SUM('[1]Ведомственная'!G81)</f>
        <v>21.5</v>
      </c>
      <c r="H578" s="111">
        <f>SUM('[1]Ведомственная'!H81)</f>
        <v>21.5</v>
      </c>
      <c r="I578" s="25">
        <v>21.5</v>
      </c>
      <c r="J578" s="13">
        <f t="shared" si="16"/>
        <v>0</v>
      </c>
      <c r="K578" s="13">
        <f t="shared" si="17"/>
        <v>0</v>
      </c>
    </row>
    <row r="579" spans="1:11" ht="60" hidden="1">
      <c r="A579" s="22" t="s">
        <v>243</v>
      </c>
      <c r="B579" s="105" t="s">
        <v>244</v>
      </c>
      <c r="C579" s="105"/>
      <c r="D579" s="105"/>
      <c r="E579" s="105"/>
      <c r="F579" s="25">
        <f>SUM(F580)</f>
        <v>0</v>
      </c>
      <c r="G579" s="111"/>
      <c r="H579" s="111"/>
      <c r="I579" s="25">
        <f>SUM(I580)</f>
        <v>0</v>
      </c>
      <c r="J579" s="13">
        <f t="shared" si="16"/>
        <v>0</v>
      </c>
      <c r="K579" s="13">
        <f t="shared" si="17"/>
        <v>0</v>
      </c>
    </row>
    <row r="580" spans="1:11" ht="15" hidden="1">
      <c r="A580" s="22" t="s">
        <v>98</v>
      </c>
      <c r="B580" s="105" t="s">
        <v>244</v>
      </c>
      <c r="C580" s="105" t="s">
        <v>99</v>
      </c>
      <c r="D580" s="105"/>
      <c r="E580" s="105"/>
      <c r="F580" s="25"/>
      <c r="G580" s="111">
        <f>SUM('[1]Ведомственная'!G89)</f>
        <v>0</v>
      </c>
      <c r="H580" s="111">
        <f>SUM('[1]Ведомственная'!H89)</f>
        <v>0</v>
      </c>
      <c r="I580" s="25"/>
      <c r="J580" s="13">
        <f t="shared" si="16"/>
        <v>0</v>
      </c>
      <c r="K580" s="13">
        <f t="shared" si="17"/>
        <v>0</v>
      </c>
    </row>
    <row r="581" spans="1:11" ht="45" hidden="1">
      <c r="A581" s="22" t="s">
        <v>517</v>
      </c>
      <c r="B581" s="105" t="s">
        <v>518</v>
      </c>
      <c r="C581" s="24"/>
      <c r="D581" s="105"/>
      <c r="E581" s="105"/>
      <c r="F581" s="9">
        <f>SUM(F582:F583)</f>
        <v>0</v>
      </c>
      <c r="G581" s="111"/>
      <c r="H581" s="111"/>
      <c r="I581" s="9">
        <f>SUM(I582:I583)</f>
        <v>0</v>
      </c>
      <c r="J581" s="13">
        <f t="shared" si="16"/>
        <v>0</v>
      </c>
      <c r="K581" s="13">
        <f t="shared" si="17"/>
        <v>0</v>
      </c>
    </row>
    <row r="582" spans="1:11" ht="45" hidden="1">
      <c r="A582" s="22" t="s">
        <v>96</v>
      </c>
      <c r="B582" s="105" t="s">
        <v>518</v>
      </c>
      <c r="C582" s="105" t="s">
        <v>97</v>
      </c>
      <c r="D582" s="105"/>
      <c r="E582" s="105"/>
      <c r="F582" s="25"/>
      <c r="G582" s="111">
        <f>SUM('[1]Ведомственная'!G83)</f>
        <v>0</v>
      </c>
      <c r="H582" s="111">
        <f>SUM('[1]Ведомственная'!H83)</f>
        <v>0</v>
      </c>
      <c r="I582" s="25"/>
      <c r="J582" s="13">
        <f t="shared" si="16"/>
        <v>0</v>
      </c>
      <c r="K582" s="13">
        <f t="shared" si="17"/>
        <v>0</v>
      </c>
    </row>
    <row r="583" spans="1:11" ht="15" hidden="1">
      <c r="A583" s="22" t="s">
        <v>98</v>
      </c>
      <c r="B583" s="105" t="s">
        <v>518</v>
      </c>
      <c r="C583" s="105" t="s">
        <v>99</v>
      </c>
      <c r="D583" s="105"/>
      <c r="E583" s="105"/>
      <c r="F583" s="25"/>
      <c r="G583" s="111">
        <f>SUM('[1]Ведомственная'!G84)</f>
        <v>0</v>
      </c>
      <c r="H583" s="111">
        <f>SUM('[1]Ведомственная'!H84)</f>
        <v>0</v>
      </c>
      <c r="I583" s="25"/>
      <c r="J583" s="13">
        <f t="shared" si="16"/>
        <v>0</v>
      </c>
      <c r="K583" s="13">
        <f t="shared" si="17"/>
        <v>0</v>
      </c>
    </row>
    <row r="584" spans="1:11" ht="75">
      <c r="A584" s="42" t="s">
        <v>638</v>
      </c>
      <c r="B584" s="43" t="s">
        <v>407</v>
      </c>
      <c r="C584" s="43"/>
      <c r="D584" s="43"/>
      <c r="E584" s="43"/>
      <c r="F584" s="44">
        <f>SUM(F585)</f>
        <v>198.4</v>
      </c>
      <c r="G584" s="111"/>
      <c r="H584" s="111"/>
      <c r="I584" s="44">
        <f>SUM(I585)</f>
        <v>198.4</v>
      </c>
      <c r="J584" s="13">
        <f t="shared" si="16"/>
        <v>198.4</v>
      </c>
      <c r="K584" s="13">
        <f t="shared" si="17"/>
        <v>-198.4</v>
      </c>
    </row>
    <row r="585" spans="1:11" ht="30">
      <c r="A585" s="31" t="s">
        <v>53</v>
      </c>
      <c r="B585" s="43" t="s">
        <v>407</v>
      </c>
      <c r="C585" s="43" t="s">
        <v>99</v>
      </c>
      <c r="D585" s="43" t="s">
        <v>189</v>
      </c>
      <c r="E585" s="43" t="s">
        <v>55</v>
      </c>
      <c r="F585" s="44">
        <v>198.4</v>
      </c>
      <c r="G585" s="111">
        <f>SUM('[1]Ведомственная'!G239)</f>
        <v>198.4</v>
      </c>
      <c r="H585" s="111">
        <f>SUM('[1]Ведомственная'!H239)</f>
        <v>198.4</v>
      </c>
      <c r="I585" s="44">
        <v>198.4</v>
      </c>
      <c r="J585" s="13">
        <f t="shared" si="16"/>
        <v>0</v>
      </c>
      <c r="K585" s="13">
        <f t="shared" si="17"/>
        <v>0</v>
      </c>
    </row>
    <row r="586" spans="1:11" s="109" customFormat="1" ht="24.75" customHeight="1">
      <c r="A586" s="106" t="s">
        <v>631</v>
      </c>
      <c r="B586" s="107"/>
      <c r="C586" s="97"/>
      <c r="D586" s="97"/>
      <c r="E586" s="97"/>
      <c r="F586" s="108">
        <f>SUM(F11+F39+F131+F137+F146+F151+F154+F170+F181+F185+F191+F202+F206+F224+F233+F241+F252+F265+F278+F282+F286+F335+F437+F474+F511+F515+F519+F522+F537+F539+F545+F31)</f>
        <v>3663097.7000000007</v>
      </c>
      <c r="G586" s="117"/>
      <c r="H586" s="117"/>
      <c r="I586" s="108">
        <f>SUM(I11+I39+I131+I137+I146+I151+I154+I170+I181+I185+I191+I202+I206+I224+I233+I241+I252+I265+I278+I282+I286+I335+I437+I474+I511+I515+I519+I522+I537+I539+I545+I31)</f>
        <v>3667570.5000000005</v>
      </c>
      <c r="J586" s="110">
        <f t="shared" si="16"/>
        <v>3663097.7000000007</v>
      </c>
      <c r="K586" s="110">
        <f t="shared" si="17"/>
        <v>-3667570.5000000005</v>
      </c>
    </row>
    <row r="587" spans="1:11" ht="24.75" customHeight="1">
      <c r="A587" s="67" t="s">
        <v>639</v>
      </c>
      <c r="B587" s="28"/>
      <c r="C587" s="43"/>
      <c r="D587" s="43"/>
      <c r="E587" s="43"/>
      <c r="F587" s="12">
        <v>46000</v>
      </c>
      <c r="G587" s="12">
        <v>132558.1</v>
      </c>
      <c r="H587" s="111"/>
      <c r="I587" s="12">
        <v>132558.1</v>
      </c>
      <c r="J587" s="13"/>
      <c r="K587" s="13"/>
    </row>
    <row r="588" spans="1:10" ht="21" customHeight="1">
      <c r="A588" s="89" t="s">
        <v>203</v>
      </c>
      <c r="B588" s="111"/>
      <c r="C588" s="111"/>
      <c r="D588" s="119"/>
      <c r="E588" s="119"/>
      <c r="F588" s="112">
        <f>SUM(F586:F587)</f>
        <v>3709097.7000000007</v>
      </c>
      <c r="G588" s="112"/>
      <c r="H588" s="113"/>
      <c r="I588" s="112">
        <f>SUM(I586:I587)</f>
        <v>3800128.6000000006</v>
      </c>
      <c r="J588" s="13">
        <f>SUM(H588-F588)</f>
        <v>-3709097.7000000007</v>
      </c>
    </row>
    <row r="589" spans="6:9" ht="15">
      <c r="F589" s="13">
        <f>SUM(F586-G590)</f>
        <v>1.862645149230957E-09</v>
      </c>
      <c r="I589" s="13">
        <f>SUM(I586-H590)</f>
        <v>1.3969838619232178E-09</v>
      </c>
    </row>
    <row r="590" spans="7:8" ht="15">
      <c r="G590">
        <f>SUM(G11:G586)</f>
        <v>3663097.699999999</v>
      </c>
      <c r="H590">
        <f>SUM(H11:H586)</f>
        <v>3667570.499999999</v>
      </c>
    </row>
    <row r="591" spans="7:8" ht="15">
      <c r="G591">
        <f>SUM(G590-'[1]Ведомственная'!G765)</f>
        <v>16790.199999999255</v>
      </c>
      <c r="H591">
        <f>SUM(H590-'[1]Ведомственная'!H765)</f>
        <v>16790.19999999972</v>
      </c>
    </row>
  </sheetData>
  <sheetProtection/>
  <mergeCells count="1">
    <mergeCell ref="A8:F8"/>
  </mergeCells>
  <printOptions/>
  <pageMargins left="1.1023622047244095" right="0.3937007874015748" top="0.1968503937007874" bottom="0" header="0" footer="0"/>
  <pageSetup fitToHeight="27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2017-08-15T10:39:23Z</cp:lastPrinted>
  <dcterms:created xsi:type="dcterms:W3CDTF">2016-11-10T06:54:02Z</dcterms:created>
  <dcterms:modified xsi:type="dcterms:W3CDTF">2017-08-25T07:55:28Z</dcterms:modified>
  <cp:category/>
  <cp:version/>
  <cp:contentType/>
  <cp:contentStatus/>
</cp:coreProperties>
</file>