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5805" windowHeight="7470" activeTab="2"/>
  </bookViews>
  <sheets>
    <sheet name="ГАДы" sheetId="1" r:id="rId1"/>
    <sheet name="функцион.2016" sheetId="2" r:id="rId2"/>
    <sheet name="ведомствен.2016" sheetId="3" r:id="rId3"/>
  </sheets>
  <definedNames/>
  <calcPr fullCalcOnLoad="1"/>
</workbook>
</file>

<file path=xl/sharedStrings.xml><?xml version="1.0" encoding="utf-8"?>
<sst xmlns="http://schemas.openxmlformats.org/spreadsheetml/2006/main" count="5596" uniqueCount="893">
  <si>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</si>
  <si>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</si>
  <si>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</si>
  <si>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</si>
  <si>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Предоставление субсидий бюджетным и автономным учреждениям</t>
  </si>
  <si>
    <t>Социальное обеспечение населения</t>
  </si>
  <si>
    <t>Социальная помощь</t>
  </si>
  <si>
    <t>Мероприятия в области коммунального хозяйства</t>
  </si>
  <si>
    <t>Благоустройство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</si>
  <si>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</si>
  <si>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</si>
  <si>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</si>
  <si>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</si>
  <si>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Органы юстиции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</si>
  <si>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</si>
  <si>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</si>
  <si>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</si>
  <si>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</si>
  <si>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Уличное освещение</t>
  </si>
  <si>
    <t>Учреждения социального обслуживания населения</t>
  </si>
  <si>
    <t>423 82 70</t>
  </si>
  <si>
    <t>612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</si>
  <si>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</si>
  <si>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</si>
  <si>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</si>
  <si>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</si>
  <si>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</si>
  <si>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</si>
  <si>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</si>
  <si>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</si>
  <si>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</si>
  <si>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</si>
  <si>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</si>
  <si>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</si>
  <si>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</si>
  <si>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</si>
  <si>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</si>
  <si>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</si>
  <si>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</si>
  <si>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</si>
  <si>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</si>
  <si>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</si>
  <si>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</si>
  <si>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</si>
  <si>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</si>
  <si>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</si>
  <si>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</si>
  <si>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</si>
  <si>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</si>
  <si>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</si>
  <si>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Целевые программы муниципальных образований</t>
  </si>
  <si>
    <t>795 00 00</t>
  </si>
  <si>
    <t>05</t>
  </si>
  <si>
    <t>Бюджетные инвестиции</t>
  </si>
  <si>
    <t>003</t>
  </si>
  <si>
    <t>Национальная безопасность и правоохранительная деятельность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</si>
  <si>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</si>
  <si>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</si>
  <si>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</si>
  <si>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</si>
  <si>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</si>
  <si>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Другие субсидии бюджетным и автономным учреждениям на иные цели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</si>
  <si>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</si>
  <si>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</si>
  <si>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>Субсидии бюджетным и автономным учреждениям на иные цели</t>
  </si>
  <si>
    <t>Охрана семьи и детства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</si>
  <si>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</si>
  <si>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</si>
  <si>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ВСЕГО РАСХОДОВ</t>
  </si>
  <si>
    <t>700</t>
  </si>
  <si>
    <t>800</t>
  </si>
  <si>
    <t>Стационарная медицинская помощь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</si>
  <si>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</si>
  <si>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</si>
  <si>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</si>
  <si>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</si>
  <si>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</si>
  <si>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</si>
  <si>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</si>
  <si>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</si>
  <si>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</si>
  <si>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</si>
  <si>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</si>
  <si>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</si>
  <si>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</si>
  <si>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</si>
  <si>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287</t>
  </si>
  <si>
    <t>Финансовое обеспечение муниципального задания на оказание муниципальных услуг (выполнение работ)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</si>
  <si>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</si>
  <si>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Меры социальной поддержки граждан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</si>
  <si>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</si>
  <si>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</si>
  <si>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</si>
  <si>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</si>
  <si>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</si>
  <si>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</si>
  <si>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</si>
  <si>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</si>
  <si>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>Другие вопросы в области образования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</si>
  <si>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</si>
  <si>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</si>
  <si>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</si>
  <si>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</si>
  <si>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</si>
  <si>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</si>
  <si>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</si>
  <si>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Скорая медицинская помощь</t>
  </si>
  <si>
    <t>Физическая культура и спорт</t>
  </si>
  <si>
    <t>Выполнение функций бюджетными учреждениями</t>
  </si>
  <si>
    <t>001</t>
  </si>
  <si>
    <t>092 03 00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</si>
  <si>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</si>
  <si>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</si>
  <si>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</si>
  <si>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</si>
  <si>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</si>
  <si>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</si>
  <si>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</si>
  <si>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</si>
  <si>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</si>
  <si>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</si>
  <si>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289</t>
  </si>
  <si>
    <t>290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</si>
  <si>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</si>
  <si>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</si>
  <si>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</si>
  <si>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</si>
  <si>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</si>
  <si>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</si>
  <si>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</si>
  <si>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</si>
  <si>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</si>
  <si>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</si>
  <si>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</si>
  <si>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</si>
  <si>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</si>
  <si>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522 08 00</t>
  </si>
  <si>
    <t xml:space="preserve">Поддержка коммунального хозяйства </t>
  </si>
  <si>
    <t>795 00 27</t>
  </si>
  <si>
    <t>09</t>
  </si>
  <si>
    <t>Финансовое обеспечение государственного задания на оказание государственных услуг (выполнение работ)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</si>
  <si>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</si>
  <si>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</si>
  <si>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</si>
  <si>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</si>
  <si>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</si>
  <si>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Учреждения по внешкольной работе с детьми</t>
  </si>
  <si>
    <t>Здравоохранение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</si>
  <si>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</si>
  <si>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</si>
  <si>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</si>
  <si>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</si>
  <si>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</si>
  <si>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</si>
  <si>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</si>
  <si>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</si>
  <si>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</si>
  <si>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</si>
  <si>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</si>
  <si>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</si>
  <si>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Музей и постоянные выставки</t>
  </si>
  <si>
    <t>Библиотеки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</si>
  <si>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</si>
  <si>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</si>
  <si>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</si>
  <si>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</si>
  <si>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</si>
  <si>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</si>
  <si>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Резервные фонды местных администраций</t>
  </si>
  <si>
    <t>070 05 00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</si>
  <si>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</si>
  <si>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</si>
  <si>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</si>
  <si>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</si>
  <si>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</si>
  <si>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</si>
  <si>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</si>
  <si>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</si>
  <si>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</si>
  <si>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</si>
  <si>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</si>
  <si>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12</t>
  </si>
  <si>
    <t>070 00 00</t>
  </si>
  <si>
    <t>Руководство и управление в сфере установленных функций</t>
  </si>
  <si>
    <t>795 00 74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</si>
  <si>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</si>
  <si>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</si>
  <si>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</si>
  <si>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</si>
  <si>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</si>
  <si>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</si>
  <si>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</si>
  <si>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</si>
  <si>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</si>
  <si>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</si>
  <si>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</si>
  <si>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</si>
  <si>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Реализация государственных функций в области физической культуры и спорта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</si>
  <si>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</si>
  <si>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</si>
  <si>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</si>
  <si>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Закупка товаров, работ и услуг для муниципальных нужд</t>
  </si>
  <si>
    <t>Иные бюджетные ассигнования</t>
  </si>
  <si>
    <t>Реализация муниципальных функций, связанных с общегосударственным управлением</t>
  </si>
  <si>
    <t>Социальное обеспечение и иные выплаты населению</t>
  </si>
  <si>
    <t>300</t>
  </si>
  <si>
    <t>Обслуживание муниципального долга</t>
  </si>
  <si>
    <t>вид расходов (группы)</t>
  </si>
  <si>
    <t>655 00 10</t>
  </si>
  <si>
    <t>600</t>
  </si>
  <si>
    <t>Предоставление субсидий бюджетным и автономным учреждениям и иным некоммерческим организациям</t>
  </si>
  <si>
    <t>Оценка недвижимости, признание прав и регулирование отношений по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</si>
  <si>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</si>
  <si>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Реализация муниципальных функций в области национальной экономики</t>
  </si>
  <si>
    <t>Мероприятия в области автомобильного транспорта</t>
  </si>
  <si>
    <t xml:space="preserve">Муниципальные программы  </t>
  </si>
  <si>
    <t>МП "Капитальное строительство на территории Миасского городского округа на 2014-2015 годы"</t>
  </si>
  <si>
    <t>Отдельные мероприятия по землеустройству и землепользованию</t>
  </si>
  <si>
    <t>400</t>
  </si>
  <si>
    <t xml:space="preserve">795 25 00 </t>
  </si>
  <si>
    <t>Капитальные вложения в объекты недвижимого имущества муниципальной собственности</t>
  </si>
  <si>
    <t>Предоставление субсидий бюджетным,
автономным учреждениям и иным некоммерческим организациям</t>
  </si>
  <si>
    <t>Муниципальные программы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</si>
  <si>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</si>
  <si>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</si>
  <si>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</si>
  <si>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</si>
  <si>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</si>
  <si>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</si>
  <si>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</si>
  <si>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Муниципальная программа "Молодежь Миасса на 2014-2016 годы"</t>
  </si>
  <si>
    <t>Реализация полномочий Российской Федерации на государственную регистрацию актов гражданского состояния</t>
  </si>
  <si>
    <t>Расходы на реализацию мероприятий по обеспечению своевременной и полной выплаты заработной платы</t>
  </si>
  <si>
    <t>Коды бюджетной  классификации</t>
  </si>
  <si>
    <t>Муниципальная  программа "Развитие физической культуры и спорта в Миасском городском округе на 2012-2016 годы"</t>
  </si>
  <si>
    <t>Финансовое обеспечение муниципального задания на оказание государственных услуг</t>
  </si>
  <si>
    <t>Организации по внешкольной работе с детьми</t>
  </si>
  <si>
    <t>Охрана объектов растительного и животного мира и среды их обитания</t>
  </si>
  <si>
    <t>МП "Экология Миасского городского округа 2014-2016 гг."</t>
  </si>
  <si>
    <t>003 00 00</t>
  </si>
  <si>
    <t>Муниципальная программа "Предоставление субсидий (социальных выплат) на улучшение жилищных условий муниципальных служащих Миасского городского округа"</t>
  </si>
  <si>
    <t>Подпрограмма "Оказание молодым семьям господдержки для улучшения жилищных условий"</t>
  </si>
  <si>
    <t>Муниципальная программа "Доступное и комфортное жилье - гражданам России"  на территории Миасского городского округа на 2014-2020 г.г."</t>
  </si>
  <si>
    <t>Расходы на оплату задолженности по договорам 2014 года</t>
  </si>
  <si>
    <t>Государственная программа Челябинской области "Дети Южного Урала" на 2014-2017 годы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</si>
  <si>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</si>
  <si>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Государственная программа Челябинской области «Развитие образования в Челябинской области на 2014–2017 годы»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</si>
  <si>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</si>
  <si>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</si>
  <si>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</si>
  <si>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</si>
  <si>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</si>
  <si>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Мероприятия в области малого и среднего предпринимательства</t>
  </si>
  <si>
    <t>РАСПРЕДЕЛЕНИЕ БЮДЖЕТНЫХ АССИГНОВАНИЙ НА 2016 ГОД</t>
  </si>
  <si>
    <t>на 2016 год  (тыс. руб.)</t>
  </si>
  <si>
    <t>на 2016 год                 (тыс. руб.)</t>
  </si>
  <si>
    <t>НА 2016 ГОД</t>
  </si>
  <si>
    <t>002 00 00000</t>
  </si>
  <si>
    <t>Председатель Собрания депутатов Миасского городского округа</t>
  </si>
  <si>
    <t>005 00 00000</t>
  </si>
  <si>
    <t>005 00 01020</t>
  </si>
  <si>
    <t>005 00 02020</t>
  </si>
  <si>
    <t>005 00 02030</t>
  </si>
  <si>
    <t>002 00 03000</t>
  </si>
  <si>
    <t>005 00 03000</t>
  </si>
  <si>
    <t>Функционирование высшего должностного лица субъекта Российской Федерации и муниципального образования</t>
  </si>
  <si>
    <t>004 00 00000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</si>
  <si>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</si>
  <si>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440 00 00000</t>
  </si>
  <si>
    <t>440 00 82000</t>
  </si>
  <si>
    <t>440 00 82100</t>
  </si>
  <si>
    <t>700 00 00000</t>
  </si>
  <si>
    <t>701 00 00000</t>
  </si>
  <si>
    <t>702 00 00000</t>
  </si>
  <si>
    <t>001 00 00000</t>
  </si>
  <si>
    <t>001 00 59300</t>
  </si>
  <si>
    <t>310 00 00000</t>
  </si>
  <si>
    <t>312 00 00000</t>
  </si>
  <si>
    <t>312 00 82000</t>
  </si>
  <si>
    <t>312 00 82100</t>
  </si>
  <si>
    <t>314 00 03000</t>
  </si>
  <si>
    <t>314 00 00000</t>
  </si>
  <si>
    <t>715 00 00000</t>
  </si>
  <si>
    <t>006 00 00000</t>
  </si>
  <si>
    <t>006 00 99000</t>
  </si>
  <si>
    <t>001 00 51200</t>
  </si>
  <si>
    <t>726 00 00000</t>
  </si>
  <si>
    <t>761 00 00000</t>
  </si>
  <si>
    <t>735 00 00000</t>
  </si>
  <si>
    <t>735 14 00000</t>
  </si>
  <si>
    <t>070 00 00000</t>
  </si>
  <si>
    <t>070 02 00000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</si>
  <si>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</si>
  <si>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070 02 22200</t>
  </si>
  <si>
    <t>Муниципальная программа "Профилактика преступлений и иных правонарушений на территории Миасского городского округа на 2015-2016 годы"</t>
  </si>
  <si>
    <t xml:space="preserve">423 00 00000 </t>
  </si>
  <si>
    <t xml:space="preserve">423 00 82000 </t>
  </si>
  <si>
    <t xml:space="preserve">423 00 82100 </t>
  </si>
  <si>
    <t>487 00 00000</t>
  </si>
  <si>
    <t>487 00 99000</t>
  </si>
  <si>
    <t>487 00 99010</t>
  </si>
  <si>
    <t>771 00 00000</t>
  </si>
  <si>
    <t>440 00 99000</t>
  </si>
  <si>
    <t>Закупка товаров, работ и услуг для обеспечения государственных (муниципальных) нужд</t>
  </si>
  <si>
    <t>Государственная программа Челябинской области "Развитие культуры и туризма в Челябинской области на 2015-2017г.г."</t>
  </si>
  <si>
    <t>380 00 00000</t>
  </si>
  <si>
    <t>Подпрограмма "Сохранение и развитие культурно-досуговой сферы на 2015-2017 г.г."</t>
  </si>
  <si>
    <t>381 00 00000</t>
  </si>
  <si>
    <t>Иные межбюджетные трансферты</t>
  </si>
  <si>
    <t>381 03 00000</t>
  </si>
  <si>
    <t>381 03 51440</t>
  </si>
  <si>
    <t>441 00 00000</t>
  </si>
  <si>
    <t>441 00 82000</t>
  </si>
  <si>
    <t>441 00 82100</t>
  </si>
  <si>
    <t>442 00 00000</t>
  </si>
  <si>
    <t>442 00 99000</t>
  </si>
  <si>
    <t>452 00 00000</t>
  </si>
  <si>
    <t>452 00 99000</t>
  </si>
  <si>
    <t xml:space="preserve">Муниципальная программа "Безопасность учреждений культуры" на 2014-2016 годы </t>
  </si>
  <si>
    <t>752 00 00000</t>
  </si>
  <si>
    <t>Муниципальная программа "Культура. Искусство. Творчество." на 2014-2016гг.</t>
  </si>
  <si>
    <t>753 00 00000</t>
  </si>
  <si>
    <t>753 00 0000</t>
  </si>
  <si>
    <t>Муниципальная программа "Укрепление и модернизация материально-технической базу учреждений культуры на 2014-2016 годы"</t>
  </si>
  <si>
    <t>754 00 00000</t>
  </si>
  <si>
    <t>Государственная программа Челябинской области "Развитие здравоохранения Челябинской области"</t>
  </si>
  <si>
    <t>010 00 00000</t>
  </si>
  <si>
    <t>Больницы, клиники, госпитали, медико-санитарные части</t>
  </si>
  <si>
    <t>011 10 47000</t>
  </si>
  <si>
    <t xml:space="preserve">Государственная программа Челябинской области "Развитие здравоохранения Челябинской области" </t>
  </si>
  <si>
    <t>011 10 00000</t>
  </si>
  <si>
    <t>Поликлиники, амбулатории, диагностические центры</t>
  </si>
  <si>
    <t>011 10 47100</t>
  </si>
  <si>
    <t>Станция скорой неотложной помощи</t>
  </si>
  <si>
    <t>011 10 47700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</si>
  <si>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</si>
  <si>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«Профилактика заболеваний и формирование здорового образа жизни. Развитие первичной медико-санитарной помощи. Предупреждение и борьба с социально значимыми заболеваниями»</t>
  </si>
  <si>
    <t>011 00 00000</t>
  </si>
  <si>
    <t>420 00 00000</t>
  </si>
  <si>
    <t>420 00 82000</t>
  </si>
  <si>
    <t>420 00 82100</t>
  </si>
  <si>
    <t>420 00 99000</t>
  </si>
  <si>
    <t>040 00 00000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</si>
  <si>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</si>
  <si>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</si>
  <si>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</si>
  <si>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040 02 01900</t>
  </si>
  <si>
    <t>742 00 00000</t>
  </si>
  <si>
    <t>Муниципальная программа "Безопасность образовательных организаций Миасского городского округа на 2016 год "</t>
  </si>
  <si>
    <t>743 00 00000</t>
  </si>
  <si>
    <t>030 00 00000</t>
  </si>
  <si>
    <t>030 02 00000</t>
  </si>
  <si>
    <t>030 02 82900</t>
  </si>
  <si>
    <t>030 02 73900</t>
  </si>
  <si>
    <t>030 02 88900</t>
  </si>
  <si>
    <t>421 00 00000</t>
  </si>
  <si>
    <t>421 00 82000</t>
  </si>
  <si>
    <t>421 00 82100</t>
  </si>
  <si>
    <t>421 00 99000</t>
  </si>
  <si>
    <t>423 00 00000</t>
  </si>
  <si>
    <t>423 00 82000</t>
  </si>
  <si>
    <t>423 00 82100</t>
  </si>
  <si>
    <t>433 00 00000</t>
  </si>
  <si>
    <t>433 00 99000</t>
  </si>
  <si>
    <t>433 00 99010</t>
  </si>
  <si>
    <t>Муниципальная программа "Программа развития образования в Миасском городском округе на 2016 год"</t>
  </si>
  <si>
    <t>745 00 00000</t>
  </si>
  <si>
    <t>431 00 00000</t>
  </si>
  <si>
    <t>431 00 99000</t>
  </si>
  <si>
    <t>741 00 00000</t>
  </si>
  <si>
    <t>748 00 00000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</si>
  <si>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</si>
  <si>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030 02 48900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</si>
  <si>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</si>
  <si>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030 02 03900</t>
  </si>
  <si>
    <t>040 02 04900</t>
  </si>
  <si>
    <t xml:space="preserve">07 0 00 00000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</si>
  <si>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</si>
  <si>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>313 00 00000</t>
  </si>
  <si>
    <t>313 00 02000</t>
  </si>
  <si>
    <t>340 00 00000</t>
  </si>
  <si>
    <t>340 00 82000</t>
  </si>
  <si>
    <t>340 00 82100</t>
  </si>
  <si>
    <t xml:space="preserve">070 00 00000 </t>
  </si>
  <si>
    <t>070 02 22100</t>
  </si>
  <si>
    <t>491 00 00000</t>
  </si>
  <si>
    <t>491 00 01000</t>
  </si>
  <si>
    <t>Муниципальная программа "Поддержка и  развитие дошкольного образования в Миасском городском округе на 2016 год"</t>
  </si>
  <si>
    <t>Муниципальная программа "Противодействие злоупотреблению наркотическими средствами и их незаконному обороту в Миасском городском округе на 2016-2018 годы"</t>
  </si>
  <si>
    <t>Муниципальная  программа "Развитие физической культуры, спорта и туризма в МГО на 2014-2016 годы"</t>
  </si>
  <si>
    <t xml:space="preserve">Организация и осуществление деятельности по опеке и попечительству </t>
  </si>
  <si>
    <t>Муниципальная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муницпальных услуг" Миасского городского округа на 2014 - 2016 годы"</t>
  </si>
  <si>
    <t>070 02 22900</t>
  </si>
  <si>
    <t>767 00 00000</t>
  </si>
  <si>
    <t>Муниципальная программа "Развитие муниципальной службы в Администрации Миасского городского округа"</t>
  </si>
  <si>
    <t xml:space="preserve"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</si>
  <si>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</t>
  </si>
  <si>
    <t>070 02 22300</t>
  </si>
  <si>
    <t>070 02 22600</t>
  </si>
  <si>
    <t>007 00 00000</t>
  </si>
  <si>
    <t>007 00 99000</t>
  </si>
  <si>
    <t>008 00 00000</t>
  </si>
  <si>
    <t>008 00 01000</t>
  </si>
  <si>
    <t>008 00 01500</t>
  </si>
  <si>
    <t>710 00 00000</t>
  </si>
  <si>
    <t>Муниципальная программа "Создание комплексной системы экстренного оповещения населения Миасского городского округа на 2015-2017 годы"</t>
  </si>
  <si>
    <t>Муниципальная  программа "Обеспечение безопасности жизнедеятельности населения Миасского городского округа на 2014-2016 годы"</t>
  </si>
  <si>
    <t>711 00 00000</t>
  </si>
  <si>
    <t>317 00 00000</t>
  </si>
  <si>
    <t>317 00 02000</t>
  </si>
  <si>
    <t>600 00 02000</t>
  </si>
  <si>
    <t>Учреждения в области национальной экономики</t>
  </si>
  <si>
    <t>Поддержка жилищно-коммунального хозяйства</t>
  </si>
  <si>
    <t>650 00 00000</t>
  </si>
  <si>
    <t>651 00 00000</t>
  </si>
  <si>
    <t>651 00 05000</t>
  </si>
  <si>
    <t>600 00 01000</t>
  </si>
  <si>
    <t>600 00 05000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</si>
  <si>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</si>
  <si>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000 02 91000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</si>
  <si>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</si>
  <si>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000 02 00000</t>
  </si>
  <si>
    <t>Муниципальная программа "Регулирование численности безнадзорных собак на территории Миасского городского округа на 2014-2016 гг."</t>
  </si>
  <si>
    <t>733 00 00000</t>
  </si>
  <si>
    <t>Программа "Поддержки и развития малого и среднего предпринимательства в Миасском городском округе на 2016-2018 годы"</t>
  </si>
  <si>
    <t>Государственная программа Челябинской области "Повышение качества жизни граждан пожилого возраста и иных категорий граждан в Челябинской области» на 2014–2017 годы"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</si>
  <si>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труженники тыла) 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</si>
  <si>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</si>
  <si>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«Ветеран труда Челябинской области"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</si>
  <si>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 </t>
  </si>
  <si>
    <t xml:space="preserve"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 </t>
  </si>
  <si>
    <t xml:space="preserve">Ежемесячное пособие на ребенка в соответствии с Законом Челябинской области "О ежемесячном пособии на ребенка" 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</si>
  <si>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</si>
  <si>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</si>
  <si>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</t>
  </si>
  <si>
    <t>Муниципальная программа "Доступная среда" на 2016 год</t>
  </si>
  <si>
    <t>060 00 00000</t>
  </si>
  <si>
    <t>060 02 00000</t>
  </si>
  <si>
    <t>060 02 21100</t>
  </si>
  <si>
    <t>060 02 21200</t>
  </si>
  <si>
    <t>060 02 21300</t>
  </si>
  <si>
    <t>060 02 21400</t>
  </si>
  <si>
    <t>060 02 21700</t>
  </si>
  <si>
    <t>070 02 22400</t>
  </si>
  <si>
    <t>070 02 22500</t>
  </si>
  <si>
    <t>070 02 22700</t>
  </si>
  <si>
    <t>070 02 53800</t>
  </si>
  <si>
    <t>505 00 00000</t>
  </si>
  <si>
    <t>505 00 63650</t>
  </si>
  <si>
    <t>514 00 00000</t>
  </si>
  <si>
    <t>514 00 01000</t>
  </si>
  <si>
    <t>765 00 00000</t>
  </si>
  <si>
    <t xml:space="preserve">Реализация переданных государственных полномочий по социальному обслуживанию граждан </t>
  </si>
  <si>
    <t xml:space="preserve">Предоставление гражданам субсидий на оплату жилого помещения и коммунальных услуг 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</si>
  <si>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</si>
  <si>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>Реализация полномочий Российской Федерации по осуществлению ежегодной денежной выплаты лицам, награжденным нагрудным
знаком "Почетный донор России"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</si>
  <si>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</si>
  <si>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</si>
  <si>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</si>
  <si>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 </t>
  </si>
  <si>
    <t>508 00 00000</t>
  </si>
  <si>
    <t>508 00 99000</t>
  </si>
  <si>
    <t>000 02 49000</t>
  </si>
  <si>
    <t>Целевой финансовый резерв для ликвидации последствий чрезвычайных ситуаций природного или техногенного характера</t>
  </si>
  <si>
    <t>Отдельные мероприятия в других видах транспорта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</si>
  <si>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порядке.</t>
  </si>
  <si>
    <t>Обеспечение деятельности  (оказание услуг) подведомственных казенных учреждений в области физической культуры, спорта, туризма</t>
  </si>
  <si>
    <t>Капитальные вложения в объекты государственной (муниципальной) собственности</t>
  </si>
  <si>
    <t>313 00 02000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</si>
  <si>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</si>
  <si>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"Развитие здравоохранения Миасского городского округа на 2014-2016гг."</t>
  </si>
  <si>
    <t>Защита населения и территории от чрезвычайных ситуаций природного и техногенного характера гражданская оборона</t>
  </si>
  <si>
    <t>Мероприятия в других видах транспорта</t>
  </si>
  <si>
    <t>000 00 20000</t>
  </si>
  <si>
    <t>000 00 20401</t>
  </si>
  <si>
    <t>000 00 21100</t>
  </si>
  <si>
    <t>Центральный аппарат (расходы на содержание контрольно-счетного органа муниципального образования)</t>
  </si>
  <si>
    <t>000 00 20402</t>
  </si>
  <si>
    <t>000 00 22500</t>
  </si>
  <si>
    <t>000 00 20300</t>
  </si>
  <si>
    <t>000 02 25800</t>
  </si>
  <si>
    <t>000 02 29700</t>
  </si>
  <si>
    <t>000 02 29900</t>
  </si>
  <si>
    <t>440 02 28600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</si>
  <si>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</si>
  <si>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000 01 00000</t>
  </si>
  <si>
    <t>000 01 14600</t>
  </si>
  <si>
    <t>440 02 00000</t>
  </si>
  <si>
    <t>655 00 00200</t>
  </si>
  <si>
    <t>Государственная программа Челябинской области "Повышение качества жизни граждан пожилого возраста и иных категорий граждан в Челябинской области" на 2015 - 2017 годы</t>
  </si>
  <si>
    <t>060 02 48000</t>
  </si>
  <si>
    <t>060 02 49000</t>
  </si>
  <si>
    <t>060 02 51370</t>
  </si>
  <si>
    <t>060 02 52200</t>
  </si>
  <si>
    <t>060 02 52500</t>
  </si>
  <si>
    <t>060 02 52800</t>
  </si>
  <si>
    <t>060 02 75600</t>
  </si>
  <si>
    <t>060 02 75800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</si>
  <si>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</si>
  <si>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Другие субсидии бюджетным и автономным учреждениям на иные цели для предоставления мудицинской помощи, оказываемой по экстренным показаниям не застрахованным и не индентифицированным в системе ОМС лицам, лицам без определенного места жительства, не имеющим документов, удостовериющющих личность</t>
  </si>
  <si>
    <t>011 24 47000</t>
  </si>
  <si>
    <t>011 24 47001</t>
  </si>
  <si>
    <t>011 20 47000</t>
  </si>
  <si>
    <t>Учреждения, обеспечивающие предоставление услуг в сфере здравоохранения</t>
  </si>
  <si>
    <t>011 00 46900</t>
  </si>
  <si>
    <t>780 00 00000</t>
  </si>
  <si>
    <t>Субсидии бюджетным и автономным учреждениям на иные цели учереждениям здравоохранения</t>
  </si>
  <si>
    <t>Другие субсидии бюджетным и автономным учреждениям на иные цели учреждениям здравоохранения</t>
  </si>
  <si>
    <t>423 00 82200</t>
  </si>
  <si>
    <t>423 00 82240</t>
  </si>
  <si>
    <t>440 00 82200</t>
  </si>
  <si>
    <t>440 00 82240</t>
  </si>
  <si>
    <t>441 00 82200</t>
  </si>
  <si>
    <t>441 00 82240</t>
  </si>
  <si>
    <t>420 00 82200</t>
  </si>
  <si>
    <t>420 00 82240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</si>
  <si>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«Поддержка и развитие дошкольного образования в Челябинской области» на 2015-2025 годы</t>
  </si>
  <si>
    <t>742 00 S1100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</si>
  <si>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Челябинской области в рамках государственной программы Челябинской области «Доступная среда» на 2016-2020 годы</t>
  </si>
  <si>
    <t xml:space="preserve">765 00 S2000 </t>
  </si>
  <si>
    <t>421 00 82200</t>
  </si>
  <si>
    <t>421 00 82240</t>
  </si>
  <si>
    <t xml:space="preserve"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«Развитие образования в Челябинской области» на 2014-2017 годы </t>
  </si>
  <si>
    <t>745 00 S5500</t>
  </si>
  <si>
    <t>Проведение ремонтных работ в муниципальных образовательных организациях в рамках государственной программы «Развитие образования Челябинской области» на 2014 – 2017 годы</t>
  </si>
  <si>
    <t>745 00 S6600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</si>
  <si>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</t>
  </si>
  <si>
    <t>745 00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</si>
  <si>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</t>
  </si>
  <si>
    <t>745 00 L0270</t>
  </si>
  <si>
    <t>745 00 S4400</t>
  </si>
  <si>
    <t>Организация отдыха детей в каникулярное время в рамках государственной программы «Развитие образования в Челябинской области» на 2014-2017 годы</t>
  </si>
  <si>
    <t>Организация и проведение мероприятий с детьми и молодежью в рамках государственной программы «Повышение эффективности реализации молодежной политики в Челябинской области» на 2015-2017 годы</t>
  </si>
  <si>
    <t xml:space="preserve">748 00 S3300 </t>
  </si>
  <si>
    <t>317 00 82000</t>
  </si>
  <si>
    <t>317 00 82200</t>
  </si>
  <si>
    <t>317 00 82240</t>
  </si>
  <si>
    <t>000 00 65000</t>
  </si>
  <si>
    <t>000 00 65300</t>
  </si>
  <si>
    <t>000 08 00000</t>
  </si>
  <si>
    <t>000 08 99000</t>
  </si>
  <si>
    <t>Приложение 2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</si>
  <si>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</si>
  <si>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Миасского городского округа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</si>
  <si>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</si>
  <si>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</si>
  <si>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</si>
  <si>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</si>
  <si>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</si>
  <si>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006</t>
  </si>
  <si>
    <t>Министерство дорожного хозяйства и транспорта Челябинской области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</si>
  <si>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</si>
  <si>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 &lt;1,2&gt;</t>
  </si>
  <si>
    <t>007</t>
  </si>
  <si>
    <t>Контрольно-счетная палата Челябинской области</t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</si>
  <si>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</si>
  <si>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 &lt;1,2&gt;</t>
  </si>
  <si>
    <t>008</t>
  </si>
  <si>
    <t>Министерство сельского хозяйства Челябинской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</si>
  <si>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</si>
  <si>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 &lt;1,2,4&gt;</t>
  </si>
  <si>
    <t>009</t>
  </si>
  <si>
    <t>Миинстерство экологии Челябинской области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</si>
  <si>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</si>
  <si>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 &lt;1,2,4&gt;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</si>
  <si>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</si>
  <si>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 &lt;1,2,4&gt;</t>
  </si>
  <si>
    <t>1 16 25040 01 0000 140</t>
  </si>
  <si>
    <t>Денежные взыскания (штрафы) за нарушение законодательства об экологической экспертизе &lt;1,2,4&gt;</t>
  </si>
  <si>
    <t>1 16 25050 01 0000 140</t>
  </si>
  <si>
    <t>Денежные взыскания (штрафы) за нарушение законодательства в области охраны окружающей среды &lt;1,2,4&gt;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</si>
  <si>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</si>
  <si>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 &lt;1,2&gt;</t>
  </si>
  <si>
    <t>011</t>
  </si>
  <si>
    <t>Министерство строительства и  инфраструктуры Челябинской области</t>
  </si>
  <si>
    <t>016</t>
  </si>
  <si>
    <t>Министерство здравоохранения Челябинской области</t>
  </si>
  <si>
    <t>018</t>
  </si>
  <si>
    <t>Государственный комитет по делам архивов Челябинской области</t>
  </si>
  <si>
    <t>019</t>
  </si>
  <si>
    <t xml:space="preserve">Министерство имущества и природных ресурсов Челябинской области </t>
  </si>
  <si>
    <t>1 16 25010 01 0000 140</t>
  </si>
  <si>
    <t>Денежные взыскания (штрафы) за нарушение законодательства Российской Федерации о недрах &lt;1,2,4&gt;</t>
  </si>
  <si>
    <t>034</t>
  </si>
  <si>
    <t>Главное контрольное управление Челябинской области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</si>
  <si>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</si>
  <si>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&lt;1,2&gt;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</si>
  <si>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</si>
  <si>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</si>
  <si>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</si>
  <si>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&lt;4&gt;</t>
  </si>
  <si>
    <t>078</t>
  </si>
  <si>
    <t>Главное управление "Государственная жилищная инспекция Челябинской области"</t>
  </si>
  <si>
    <t>096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</si>
  <si>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</si>
  <si>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Прочие поступления от денежных взысканий (штрафов) и иных сумм в возмещение ущерба, зачисляемые в бюджеты городских округов &lt;2&gt;</t>
  </si>
  <si>
    <t>Управление Федерального казначейства по Челябинской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</si>
  <si>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</si>
  <si>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&lt;4&gt;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</si>
  <si>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</si>
  <si>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&lt;4&gt;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</si>
  <si>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</si>
  <si>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&lt;4&gt;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</si>
  <si>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</si>
  <si>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&lt;4&gt;</t>
  </si>
  <si>
    <t>106</t>
  </si>
  <si>
    <t>Управление Государственного автодорожного надзора по Челябинской области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</si>
  <si>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</si>
  <si>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</si>
  <si>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&lt;2,4&gt;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</si>
  <si>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</si>
  <si>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 &lt;2,4&gt;</t>
  </si>
  <si>
    <t>Денежные взыскания (штрафы) за нарушение законодательства в области охраны окружающей среды &lt;2,4&gt;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</si>
  <si>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</si>
  <si>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&lt;2,4&gt;</t>
  </si>
  <si>
    <t>150</t>
  </si>
  <si>
    <t>Главное управление по труду и занятости населения Челябинской области</t>
  </si>
  <si>
    <t>161</t>
  </si>
  <si>
    <t>Управление Федеральной антимонопольной службы по Челябинской области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</si>
  <si>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&lt;2&gt;
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</si>
  <si>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</si>
  <si>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</si>
  <si>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</si>
  <si>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&lt;2,4&gt;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</si>
  <si>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</si>
  <si>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</si>
  <si>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</si>
  <si>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&lt;2,4&gt;</t>
  </si>
  <si>
    <t>1 05 02000 02 0000 110</t>
  </si>
  <si>
    <t>Единый налог на вмененный доход для отдельных видов деятельности &lt;2,4&gt;</t>
  </si>
  <si>
    <t>1 05 03000 01 0000 110</t>
  </si>
  <si>
    <t>Единый сельскохозяйственный налог &lt;2,4&gt;</t>
  </si>
  <si>
    <t>1 05 04000 02 0000 110</t>
  </si>
  <si>
    <t>Налог, взимаемый в связи с применением патентной системы налогообложения &lt;2,4&gt;</t>
  </si>
  <si>
    <t>1 06 01000 00 0000 110</t>
  </si>
  <si>
    <t>Налог на имущество физических лиц &lt;2&gt;</t>
  </si>
  <si>
    <t>1 06 06000 00 0000 110</t>
  </si>
  <si>
    <t>Земельный налог &lt;2&gt;</t>
  </si>
  <si>
    <t>1 08 03000 01 0000 110</t>
  </si>
  <si>
    <t>Государственная пошлина по делам, рассматриваемым в судах общей юрисдикции, мировыми судьями &lt;2,4&gt;</t>
  </si>
  <si>
    <t>1 09 00000 00 0000 000</t>
  </si>
  <si>
    <t>Задолженность и перерасчеты по отмененным налогам, сборам и иным обязательным платежам &lt;2,4&gt;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</si>
  <si>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</si>
  <si>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&lt;2,4&gt;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</si>
  <si>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</si>
  <si>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&lt;2,4&gt;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</si>
  <si>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</si>
  <si>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&lt;2,4&gt;</t>
  </si>
  <si>
    <t>Главное управление Министерства внутренних дел Российской Федерации по Челябинской области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</si>
  <si>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</si>
  <si>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&lt;2,4&gt;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</si>
  <si>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</si>
  <si>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&lt;2,4&gt;</t>
  </si>
  <si>
    <t>1 16 30030 01 0000 140</t>
  </si>
  <si>
    <t>Прочие денежные взыскания (штрафы) за правонарушения в области дорожного движения &lt;2,4&gt;</t>
  </si>
  <si>
    <t>Управление Федеральной миграционной службы по Челябинской области</t>
  </si>
  <si>
    <t>1 08 07100 01 0000 110</t>
  </si>
  <si>
    <t>Государственная пошлина за выдачу и обмен паспорта гражданина Российской Федерации &lt;2,4&gt;</t>
  </si>
  <si>
    <t>1 08 07150 01 0000 110</t>
  </si>
  <si>
    <t>Государственная пошлина за выдачу разрешения на установку рекламной конструкции  &lt;2&gt;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</si>
  <si>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</si>
  <si>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</si>
  <si>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</si>
  <si>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</si>
  <si>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</si>
  <si>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</si>
  <si>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</si>
  <si>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</si>
  <si>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</si>
  <si>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</si>
  <si>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</si>
  <si>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</si>
  <si>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</si>
  <si>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</si>
  <si>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</si>
  <si>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</si>
  <si>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</si>
  <si>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</si>
  <si>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</si>
  <si>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</si>
  <si>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</si>
  <si>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</si>
  <si>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</si>
  <si>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</si>
  <si>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</si>
  <si>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</si>
  <si>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</si>
  <si>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</si>
  <si>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</si>
  <si>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</si>
  <si>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</si>
  <si>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</si>
  <si>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</si>
  <si>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</si>
  <si>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</si>
  <si>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</si>
  <si>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</si>
  <si>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</si>
  <si>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</si>
  <si>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</si>
  <si>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</si>
  <si>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</si>
  <si>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</si>
  <si>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</si>
  <si>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</si>
  <si>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</si>
  <si>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</si>
  <si>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</si>
  <si>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</si>
  <si>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</si>
  <si>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</si>
  <si>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</si>
  <si>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1 16 51020 02 0000 140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</si>
  <si>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городских округов</t>
  </si>
  <si>
    <t>2 02 02008 04 0000 151</t>
  </si>
  <si>
    <t>Субсидии бюджетам городских округов на обеспечение жильем молодых семей</t>
  </si>
  <si>
    <t>2 02 02009 04 0000 151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</si>
  <si>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</si>
  <si>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</si>
  <si>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
поселениях (за исключением автомобильных дорог федерального значения)</t>
  </si>
  <si>
    <t>2 02 02051 04 0000 151</t>
  </si>
  <si>
    <t>Субсидии бюджетам городских округов на реализацию федеральных целевых программ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</si>
  <si>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</si>
  <si>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</si>
  <si>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</si>
  <si>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</si>
  <si>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</si>
  <si>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</si>
  <si>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2 02 02088 04 0004 151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</si>
  <si>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</si>
  <si>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</si>
  <si>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</si>
  <si>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</si>
  <si>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</si>
  <si>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</si>
  <si>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</si>
  <si>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</si>
  <si>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</si>
  <si>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</si>
  <si>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</si>
  <si>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</si>
  <si>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</si>
  <si>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</si>
  <si>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</si>
  <si>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2 02 03077 04 0000 151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</si>
  <si>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</si>
  <si>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</si>
  <si>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</si>
  <si>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2 02 04061 04 0000 151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</si>
  <si>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</si>
  <si>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</si>
  <si>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</si>
  <si>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</si>
  <si>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</si>
  <si>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</si>
  <si>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</si>
  <si>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</si>
  <si>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</si>
  <si>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</si>
  <si>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</si>
  <si>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</si>
  <si>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</si>
  <si>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</si>
  <si>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</si>
  <si>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</si>
  <si>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</si>
  <si>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</si>
  <si>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</si>
  <si>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</si>
  <si>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</si>
  <si>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</si>
  <si>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</si>
  <si>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</si>
  <si>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</si>
  <si>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</si>
  <si>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</si>
  <si>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2 02 03123 04 0000 151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</si>
  <si>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</si>
  <si>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2 02 02220 04 0000 151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</si>
  <si>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</si>
  <si>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Муниципальное казенное учреждение Миасского городского округа "Образование"</t>
  </si>
  <si>
    <t>1 13 01994 04 0000 130</t>
  </si>
  <si>
    <t>Прочие доходы от оказания платных услуг (работ) получателями средств бюджетов городских округов &lt;3&gt;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</si>
  <si>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</si>
  <si>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</si>
  <si>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2 02 02215 04 0000 151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</si>
  <si>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</si>
  <si>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</si>
  <si>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</si>
  <si>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</si>
  <si>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>Субвенции бюджетам городских округов на  компенсацию части платы, 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</si>
  <si>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Муниципальное казенное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</si>
  <si>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</si>
  <si>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</si>
  <si>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</si>
  <si>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</si>
  <si>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2 02 04053 04 0000 151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</si>
  <si>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</si>
  <si>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Муниципальное казенное учреждение "Управление здравоохранения" 
Миасского городского округа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</si>
  <si>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</si>
  <si>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</si>
  <si>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</si>
  <si>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</si>
  <si>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 &lt;2,4&gt;</t>
  </si>
  <si>
    <t>1 16 25060 01 0000 140</t>
  </si>
  <si>
    <t>Денежные взыскания (штрафы) за нарушение земельного законодательства &lt;2,4&gt;</t>
  </si>
  <si>
    <t>Управление Федеральной службы судебных приставов по Челябинской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</si>
  <si>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&lt;2&gt;</t>
  </si>
  <si>
    <t xml:space="preserve"> Межрегиональное управление № 92 Федерального медико-биологического агентства</t>
  </si>
  <si>
    <t>Прокуратура Челябинской области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</si>
  <si>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</si>
  <si>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</si>
  <si>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информационно-консультационных услуг органами местного самоуправления городских округов, казенными учреждениями городских округов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</si>
  <si>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</si>
  <si>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</si>
  <si>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</si>
  <si>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</si>
  <si>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</si>
  <si>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</si>
  <si>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</si>
  <si>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</si>
  <si>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</si>
  <si>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</si>
  <si>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</si>
  <si>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</si>
  <si>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</si>
  <si>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</si>
  <si>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</si>
  <si>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</si>
  <si>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</si>
  <si>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</si>
  <si>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</si>
  <si>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</si>
  <si>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</si>
  <si>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</si>
  <si>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</si>
  <si>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</si>
  <si>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</si>
  <si>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</si>
  <si>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</si>
  <si>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</si>
  <si>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</si>
  <si>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</si>
  <si>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</si>
  <si>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</si>
  <si>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</si>
  <si>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1 17 14020 04 0000 180</t>
  </si>
  <si>
    <t>Средства самообложения граждан, зачисляемые в бюджеты городских округов</t>
  </si>
  <si>
    <t>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</si>
  <si>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</si>
  <si>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</si>
  <si>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</si>
  <si>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</si>
  <si>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</si>
  <si>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</si>
  <si>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</si>
  <si>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</si>
  <si>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</si>
  <si>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</si>
  <si>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</si>
  <si>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</si>
  <si>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</si>
  <si>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</si>
  <si>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</si>
  <si>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</si>
  <si>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</si>
  <si>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</si>
  <si>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</si>
  <si>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2 07 04050 04 0000 180</t>
  </si>
  <si>
    <t>Прочие безвозмездные поступления в бюджеты городских округов</t>
  </si>
  <si>
    <t>2 18 04010 04 0000 151</t>
  </si>
  <si>
    <t xml:space="preserve"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</si>
  <si>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</si>
  <si>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</si>
  <si>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</si>
  <si>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</si>
  <si>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</si>
  <si>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</si>
  <si>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</si>
  <si>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</si>
  <si>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</si>
  <si>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t xml:space="preserve">  &lt;1&gt; </t>
    </r>
    <r>
      <rPr>
        <sz val="11"/>
        <rFont val="Times New Roman"/>
        <family val="1"/>
      </rPr>
      <t xml:space="preserve"> Главными администраторами доходов бюджета Миасского городского округа являются уполномоченные органы государственной власти Челябинской области в соответствии с Постановлением Правительства Челябинской области от 20.03.2008 года №52-П "О порядке осуществления органами государственной власти Челябинской области, органами управления территориальными государственными внебюджетными фондами и (или) находящимися в их ведении областными казенными учреждениями бюджетных полномочий главных администраторов доходов бюджетов бюджетной системы Российской Федерации";</t>
    </r>
  </si>
  <si>
    <r>
      <rPr>
        <b/>
        <sz val="11"/>
        <rFont val="Times New Roman"/>
        <family val="1"/>
      </rPr>
      <t xml:space="preserve"> &lt;2&gt;</t>
    </r>
    <r>
      <rPr>
        <sz val="11"/>
        <rFont val="Times New Roman"/>
        <family val="1"/>
      </rPr>
      <t xml:space="preserve">  Администрирование данных поступлений осуществляется с применением кодов подвидов доходов, предусмотренных приказом Министерства финансов Российской Федерации от 1 июля 2013 года N65н "Об утверждении Указаний о порядке применения бюджетной классификации Российской Федерации";</t>
    </r>
  </si>
  <si>
    <r>
      <rPr>
        <b/>
        <sz val="11"/>
        <rFont val="Times New Roman"/>
        <family val="1"/>
      </rPr>
      <t xml:space="preserve"> &lt;4&gt;</t>
    </r>
    <r>
      <rPr>
        <sz val="11"/>
        <rFont val="Times New Roman"/>
        <family val="1"/>
      </rPr>
      <t xml:space="preserve"> В части доходов, зачисляемых в бюджет Миасского городского округа.</t>
    </r>
  </si>
  <si>
    <r>
      <rPr>
        <b/>
        <sz val="11"/>
        <rFont val="Times New Roman"/>
        <family val="1"/>
      </rPr>
      <t xml:space="preserve"> &lt;3&gt;</t>
    </r>
    <r>
      <rPr>
        <sz val="11"/>
        <rFont val="Times New Roman"/>
        <family val="1"/>
      </rPr>
      <t xml:space="preserve"> Администрирование данных поступлений осуществляется с примененим кодов подвидов доходов, предусмотренных приказом Финансового управления Администрации Миасского городского округа от _________  года №_____ "Об утверждении перечня кодов подвидов по видам доходов бюджета Миасского городского округа";</t>
    </r>
  </si>
  <si>
    <t>745 00 L0970</t>
  </si>
  <si>
    <t>Приложение 3</t>
  </si>
  <si>
    <t>Приложение 1</t>
  </si>
  <si>
    <t>к  Решению Собрания депутатов</t>
  </si>
  <si>
    <t>от 29.04.2016 г. №9</t>
  </si>
  <si>
    <t>к Решению Собрания</t>
  </si>
  <si>
    <t>от  29.04.2016 г. №9</t>
  </si>
  <si>
    <t>Муниципальное казенное учреждение "Управление по физической культуре и спорту Миасского городского округа"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</si>
</sst>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  <numFmt numFmtId="190" formatCode="#,##0.000"/>
  </numFmts>
  <fonts count="43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 Cyr"/>
      <family val="2"/>
    </font>
    <font>
      <i/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Arial"/>
      <family val="2"/>
    </font>
    <font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49" fontId="6" fillId="0" borderId="10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1" fillId="0" borderId="0" xfId="0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24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8" fillId="25" borderId="0" xfId="0" applyFont="1" applyFill="1" applyAlignment="1">
      <alignment/>
    </xf>
    <xf numFmtId="0" fontId="31" fillId="25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164" fontId="8" fillId="0" borderId="0" xfId="0" applyNumberFormat="1" applyFont="1" applyAlignment="1">
      <alignment/>
    </xf>
    <xf numFmtId="43" fontId="8" fillId="0" borderId="0" xfId="61" applyFont="1" applyAlignment="1">
      <alignment horizontal="center"/>
    </xf>
    <xf numFmtId="4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49" fontId="6" fillId="25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25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/>
    </xf>
    <xf numFmtId="49" fontId="6" fillId="25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4" fillId="25" borderId="1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/>
    </xf>
    <xf numFmtId="49" fontId="6" fillId="25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4" fillId="25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190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horizontal="left" vertical="center"/>
    </xf>
    <xf numFmtId="49" fontId="32" fillId="25" borderId="10" xfId="0" applyNumberFormat="1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/>
    </xf>
    <xf numFmtId="49" fontId="36" fillId="25" borderId="10" xfId="0" applyNumberFormat="1" applyFont="1" applyFill="1" applyBorder="1" applyAlignment="1">
      <alignment/>
    </xf>
    <xf numFmtId="0" fontId="41" fillId="25" borderId="10" xfId="0" applyFont="1" applyFill="1" applyBorder="1" applyAlignment="1">
      <alignment vertical="center"/>
    </xf>
    <xf numFmtId="0" fontId="41" fillId="25" borderId="10" xfId="0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49" fontId="4" fillId="25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justify"/>
    </xf>
    <xf numFmtId="0" fontId="10" fillId="0" borderId="10" xfId="0" applyNumberFormat="1" applyFont="1" applyBorder="1" applyAlignment="1">
      <alignment horizontal="left" vertical="center" wrapText="1"/>
    </xf>
    <xf numFmtId="164" fontId="3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164" fontId="34" fillId="0" borderId="10" xfId="6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164" fontId="34" fillId="25" borderId="10" xfId="61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86" fontId="6" fillId="0" borderId="10" xfId="61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49" fontId="10" fillId="25" borderId="10" xfId="0" applyNumberFormat="1" applyFont="1" applyFill="1" applyBorder="1" applyAlignment="1">
      <alignment vertical="center" wrapText="1"/>
    </xf>
    <xf numFmtId="164" fontId="34" fillId="25" borderId="10" xfId="0" applyNumberFormat="1" applyFont="1" applyFill="1" applyBorder="1" applyAlignment="1">
      <alignment horizontal="center" vertical="center" wrapText="1"/>
    </xf>
    <xf numFmtId="49" fontId="10" fillId="25" borderId="10" xfId="0" applyNumberFormat="1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165" fontId="34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vertical="center" wrapText="1"/>
    </xf>
    <xf numFmtId="0" fontId="41" fillId="25" borderId="10" xfId="0" applyFont="1" applyFill="1" applyBorder="1" applyAlignment="1">
      <alignment horizontal="justify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horizontal="left" vertical="center"/>
    </xf>
    <xf numFmtId="0" fontId="5" fillId="2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4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6" fillId="0" borderId="10" xfId="0" applyNumberFormat="1" applyFont="1" applyBorder="1" applyAlignment="1">
      <alignment vertical="center" wrapText="1"/>
    </xf>
    <xf numFmtId="164" fontId="34" fillId="25" borderId="10" xfId="0" applyNumberFormat="1" applyFont="1" applyFill="1" applyBorder="1" applyAlignment="1">
      <alignment horizontal="center" vertical="center"/>
    </xf>
    <xf numFmtId="0" fontId="41" fillId="25" borderId="10" xfId="0" applyFont="1" applyFill="1" applyBorder="1" applyAlignment="1">
      <alignment wrapText="1"/>
    </xf>
    <xf numFmtId="0" fontId="41" fillId="25" borderId="10" xfId="0" applyFont="1" applyFill="1" applyBorder="1" applyAlignment="1">
      <alignment horizontal="justify" wrapText="1"/>
    </xf>
    <xf numFmtId="165" fontId="34" fillId="25" borderId="10" xfId="6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vertical="center"/>
    </xf>
    <xf numFmtId="49" fontId="4" fillId="25" borderId="10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vertical="center"/>
    </xf>
    <xf numFmtId="0" fontId="42" fillId="25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164" fontId="35" fillId="0" borderId="10" xfId="61" applyNumberFormat="1" applyFont="1" applyFill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186" fontId="34" fillId="25" borderId="10" xfId="61" applyNumberFormat="1" applyFont="1" applyFill="1" applyBorder="1" applyAlignment="1">
      <alignment horizontal="center" vertical="center"/>
    </xf>
    <xf numFmtId="164" fontId="35" fillId="25" borderId="10" xfId="0" applyNumberFormat="1" applyFont="1" applyFill="1" applyBorder="1" applyAlignment="1">
      <alignment horizontal="center" vertical="center"/>
    </xf>
    <xf numFmtId="164" fontId="35" fillId="2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186" fontId="6" fillId="0" borderId="10" xfId="61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9" fontId="32" fillId="25" borderId="10" xfId="0" applyNumberFormat="1" applyFont="1" applyFill="1" applyBorder="1" applyAlignment="1">
      <alignment horizontal="left" vertical="center" wrapText="1"/>
    </xf>
    <xf numFmtId="49" fontId="36" fillId="25" borderId="10" xfId="0" applyNumberFormat="1" applyFont="1" applyFill="1" applyBorder="1" applyAlignment="1">
      <alignment horizontal="left" vertical="center"/>
    </xf>
    <xf numFmtId="49" fontId="10" fillId="25" borderId="10" xfId="0" applyNumberFormat="1" applyFont="1" applyFill="1" applyBorder="1" applyAlignment="1">
      <alignment horizontal="left" vertical="center" wrapText="1"/>
    </xf>
    <xf numFmtId="49" fontId="5" fillId="25" borderId="10" xfId="0" applyNumberFormat="1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/>
    </xf>
    <xf numFmtId="49" fontId="8" fillId="25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164" fontId="33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25" borderId="14" xfId="0" applyFont="1" applyFill="1" applyBorder="1" applyAlignment="1">
      <alignment horizontal="left" vertical="center" wrapText="1"/>
    </xf>
    <xf numFmtId="0" fontId="41" fillId="25" borderId="0" xfId="0" applyFont="1" applyFill="1" applyAlignment="1">
      <alignment wrapText="1"/>
    </xf>
    <xf numFmtId="0" fontId="41" fillId="25" borderId="0" xfId="0" applyFont="1" applyFill="1" applyAlignment="1">
      <alignment vertical="center"/>
    </xf>
    <xf numFmtId="49" fontId="4" fillId="25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37" fillId="25" borderId="0" xfId="53" applyFont="1" applyFill="1" applyAlignment="1">
      <alignment horizontal="center" vertical="center" wrapText="1"/>
      <protection/>
    </xf>
    <xf numFmtId="0" fontId="37" fillId="25" borderId="0" xfId="53" applyFont="1" applyFill="1" applyAlignment="1">
      <alignment horizontal="right" vertical="center" wrapText="1"/>
      <protection/>
    </xf>
    <xf numFmtId="0" fontId="37" fillId="25" borderId="0" xfId="53" applyFont="1" applyFill="1">
      <alignment/>
      <protection/>
    </xf>
    <xf numFmtId="0" fontId="37" fillId="25" borderId="0" xfId="53" applyFont="1" applyFill="1" applyAlignment="1">
      <alignment horizontal="right" vertical="center"/>
      <protection/>
    </xf>
    <xf numFmtId="0" fontId="39" fillId="25" borderId="0" xfId="53" applyFont="1" applyFill="1" applyAlignment="1">
      <alignment horizontal="right" vertical="center" wrapText="1"/>
      <protection/>
    </xf>
    <xf numFmtId="0" fontId="37" fillId="25" borderId="10" xfId="53" applyFont="1" applyFill="1" applyBorder="1" applyAlignment="1">
      <alignment horizontal="center" vertical="center" wrapText="1"/>
      <protection/>
    </xf>
    <xf numFmtId="0" fontId="39" fillId="25" borderId="10" xfId="53" applyFont="1" applyFill="1" applyBorder="1" applyAlignment="1">
      <alignment horizontal="left" vertical="center" wrapText="1"/>
      <protection/>
    </xf>
    <xf numFmtId="49" fontId="37" fillId="25" borderId="11" xfId="53" applyNumberFormat="1" applyFont="1" applyFill="1" applyBorder="1" applyAlignment="1">
      <alignment horizontal="center" vertical="center" wrapText="1"/>
      <protection/>
    </xf>
    <xf numFmtId="49" fontId="37" fillId="25" borderId="10" xfId="53" applyNumberFormat="1" applyFont="1" applyFill="1" applyBorder="1" applyAlignment="1">
      <alignment horizontal="center" vertical="center" wrapText="1"/>
      <protection/>
    </xf>
    <xf numFmtId="0" fontId="37" fillId="25" borderId="10" xfId="53" applyFont="1" applyFill="1" applyBorder="1" applyAlignment="1">
      <alignment vertical="center" wrapText="1"/>
      <protection/>
    </xf>
    <xf numFmtId="0" fontId="37" fillId="25" borderId="10" xfId="53" applyFont="1" applyFill="1" applyBorder="1" applyAlignment="1">
      <alignment horizontal="left" vertical="center" wrapText="1"/>
      <protection/>
    </xf>
    <xf numFmtId="0" fontId="39" fillId="25" borderId="10" xfId="53" applyFont="1" applyFill="1" applyBorder="1" applyAlignment="1">
      <alignment vertical="center" wrapText="1"/>
      <protection/>
    </xf>
    <xf numFmtId="0" fontId="37" fillId="25" borderId="10" xfId="53" applyFont="1" applyFill="1" applyBorder="1" applyAlignment="1">
      <alignment horizontal="left" vertical="top" wrapText="1"/>
      <protection/>
    </xf>
    <xf numFmtId="0" fontId="39" fillId="25" borderId="0" xfId="53" applyFont="1" applyFill="1">
      <alignment/>
      <protection/>
    </xf>
    <xf numFmtId="49" fontId="37" fillId="25" borderId="10" xfId="53" applyNumberFormat="1" applyFont="1" applyFill="1" applyBorder="1" applyAlignment="1">
      <alignment horizontal="left" vertical="center" wrapText="1"/>
      <protection/>
    </xf>
    <xf numFmtId="49" fontId="37" fillId="25" borderId="15" xfId="53" applyNumberFormat="1" applyFont="1" applyFill="1" applyBorder="1" applyAlignment="1">
      <alignment horizontal="center" vertical="center" wrapText="1"/>
      <protection/>
    </xf>
    <xf numFmtId="0" fontId="37" fillId="25" borderId="10" xfId="53" applyNumberFormat="1" applyFont="1" applyFill="1" applyBorder="1" applyAlignment="1">
      <alignment vertical="center" wrapText="1"/>
      <protection/>
    </xf>
    <xf numFmtId="0" fontId="39" fillId="25" borderId="0" xfId="53" applyFont="1" applyFill="1" applyBorder="1" applyAlignment="1">
      <alignment vertical="center" wrapText="1"/>
      <protection/>
    </xf>
    <xf numFmtId="0" fontId="37" fillId="25" borderId="0" xfId="53" applyFont="1" applyFill="1" applyAlignment="1">
      <alignment vertical="center"/>
      <protection/>
    </xf>
    <xf numFmtId="0" fontId="37" fillId="25" borderId="10" xfId="53" applyFont="1" applyFill="1" applyBorder="1" applyAlignment="1">
      <alignment vertical="center"/>
      <protection/>
    </xf>
    <xf numFmtId="0" fontId="37" fillId="25" borderId="11" xfId="53" applyFont="1" applyFill="1" applyBorder="1" applyAlignment="1">
      <alignment horizontal="center" vertical="center" wrapText="1"/>
      <protection/>
    </xf>
    <xf numFmtId="49" fontId="39" fillId="25" borderId="10" xfId="53" applyNumberFormat="1" applyFont="1" applyFill="1" applyBorder="1" applyAlignment="1">
      <alignment horizontal="left" vertical="center" wrapText="1"/>
      <protection/>
    </xf>
    <xf numFmtId="0" fontId="37" fillId="25" borderId="0" xfId="53" applyFont="1" applyFill="1" applyAlignment="1">
      <alignment vertical="center" wrapText="1"/>
      <protection/>
    </xf>
    <xf numFmtId="0" fontId="38" fillId="25" borderId="0" xfId="53" applyFont="1" applyFill="1" applyAlignment="1">
      <alignment horizontal="center" vertical="center" wrapText="1"/>
      <protection/>
    </xf>
    <xf numFmtId="0" fontId="37" fillId="25" borderId="0" xfId="53" applyFont="1" applyFill="1" applyBorder="1" applyAlignment="1">
      <alignment horizontal="center" vertical="center" wrapText="1"/>
      <protection/>
    </xf>
    <xf numFmtId="0" fontId="37" fillId="25" borderId="10" xfId="53" applyFont="1" applyFill="1" applyBorder="1" applyAlignment="1">
      <alignment horizontal="center" vertical="center" wrapText="1"/>
      <protection/>
    </xf>
    <xf numFmtId="49" fontId="39" fillId="25" borderId="11" xfId="53" applyNumberFormat="1" applyFont="1" applyFill="1" applyBorder="1" applyAlignment="1">
      <alignment horizontal="left" vertical="center" wrapText="1"/>
      <protection/>
    </xf>
    <xf numFmtId="49" fontId="39" fillId="25" borderId="15" xfId="53" applyNumberFormat="1" applyFont="1" applyFill="1" applyBorder="1" applyAlignment="1">
      <alignment horizontal="left" vertical="center" wrapText="1"/>
      <protection/>
    </xf>
    <xf numFmtId="0" fontId="39" fillId="25" borderId="11" xfId="53" applyFont="1" applyFill="1" applyBorder="1" applyAlignment="1">
      <alignment horizontal="left" vertical="center" wrapText="1"/>
      <protection/>
    </xf>
    <xf numFmtId="0" fontId="39" fillId="25" borderId="15" xfId="53" applyFont="1" applyFill="1" applyBorder="1" applyAlignment="1">
      <alignment horizontal="left" vertical="center" wrapText="1"/>
      <protection/>
    </xf>
    <xf numFmtId="0" fontId="37" fillId="25" borderId="0" xfId="53" applyFont="1" applyFill="1" applyAlignment="1">
      <alignment horizontal="left" vertical="center" wrapText="1"/>
      <protection/>
    </xf>
    <xf numFmtId="0" fontId="37" fillId="25" borderId="11" xfId="53" applyFont="1" applyFill="1" applyBorder="1" applyAlignment="1">
      <alignment horizontal="center" vertical="center" wrapText="1"/>
      <protection/>
    </xf>
    <xf numFmtId="0" fontId="37" fillId="25" borderId="15" xfId="53" applyFont="1" applyFill="1" applyBorder="1" applyAlignment="1">
      <alignment horizontal="center" vertical="center" wrapText="1"/>
      <protection/>
    </xf>
    <xf numFmtId="0" fontId="39" fillId="25" borderId="0" xfId="53" applyFont="1" applyFill="1" applyAlignment="1">
      <alignment horizontal="left" vertical="center" wrapText="1"/>
      <protection/>
    </xf>
    <xf numFmtId="0" fontId="1" fillId="0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2"/>
  <sheetViews>
    <sheetView zoomScalePageLayoutView="0" workbookViewId="0" topLeftCell="A134">
      <selection activeCell="C141" sqref="C141"/>
    </sheetView>
  </sheetViews>
  <sheetFormatPr defaultColWidth="9.00390625" defaultRowHeight="12.75"/>
  <cols>
    <col min="1" max="1" width="15.875" style="190" customWidth="1"/>
    <col min="2" max="2" width="21.125" style="190" customWidth="1"/>
    <col min="3" max="3" width="75.875" style="212" customWidth="1"/>
    <col min="4" max="4" width="21.25390625" style="192" customWidth="1"/>
    <col min="5" max="16384" width="9.125" style="192" customWidth="1"/>
  </cols>
  <sheetData>
    <row r="1" ht="15">
      <c r="C1" s="191" t="s">
        <v>887</v>
      </c>
    </row>
    <row r="2" ht="15">
      <c r="C2" s="191" t="s">
        <v>888</v>
      </c>
    </row>
    <row r="3" ht="15">
      <c r="C3" s="191" t="s">
        <v>543</v>
      </c>
    </row>
    <row r="4" ht="15">
      <c r="C4" s="193" t="s">
        <v>889</v>
      </c>
    </row>
    <row r="5" spans="1:3" ht="49.5" customHeight="1">
      <c r="A5" s="213" t="s">
        <v>544</v>
      </c>
      <c r="B5" s="213"/>
      <c r="C5" s="213"/>
    </row>
    <row r="6" spans="1:3" ht="15">
      <c r="A6" s="214"/>
      <c r="B6" s="214"/>
      <c r="C6" s="194"/>
    </row>
    <row r="7" spans="1:3" ht="27" customHeight="1">
      <c r="A7" s="215" t="s">
        <v>545</v>
      </c>
      <c r="B7" s="215"/>
      <c r="C7" s="215" t="s">
        <v>546</v>
      </c>
    </row>
    <row r="8" spans="1:3" ht="54" customHeight="1">
      <c r="A8" s="195" t="s">
        <v>547</v>
      </c>
      <c r="B8" s="195" t="s">
        <v>548</v>
      </c>
      <c r="C8" s="215"/>
    </row>
    <row r="9" spans="1:3" ht="24" customHeight="1">
      <c r="A9" s="216" t="s">
        <v>549</v>
      </c>
      <c r="B9" s="217"/>
      <c r="C9" s="196" t="s">
        <v>550</v>
      </c>
    </row>
    <row r="10" spans="1:3" ht="33" customHeight="1">
      <c r="A10" s="197" t="s">
        <v>549</v>
      </c>
      <c r="B10" s="198" t="s">
        <v>551</v>
      </c>
      <c r="C10" s="199" t="s">
        <v>552</v>
      </c>
    </row>
    <row r="11" spans="1:3" ht="24" customHeight="1">
      <c r="A11" s="216" t="s">
        <v>553</v>
      </c>
      <c r="B11" s="217"/>
      <c r="C11" s="196" t="s">
        <v>554</v>
      </c>
    </row>
    <row r="12" spans="1:3" ht="30" customHeight="1">
      <c r="A12" s="197" t="s">
        <v>553</v>
      </c>
      <c r="B12" s="198" t="s">
        <v>555</v>
      </c>
      <c r="C12" s="199" t="s">
        <v>556</v>
      </c>
    </row>
    <row r="13" spans="1:3" ht="24" customHeight="1">
      <c r="A13" s="216" t="s">
        <v>557</v>
      </c>
      <c r="B13" s="217"/>
      <c r="C13" s="196" t="s">
        <v>558</v>
      </c>
    </row>
    <row r="14" spans="1:3" ht="47.25" customHeight="1">
      <c r="A14" s="197" t="s">
        <v>557</v>
      </c>
      <c r="B14" s="200" t="s">
        <v>559</v>
      </c>
      <c r="C14" s="199" t="s">
        <v>560</v>
      </c>
    </row>
    <row r="15" spans="1:3" ht="30.75" customHeight="1">
      <c r="A15" s="197" t="s">
        <v>557</v>
      </c>
      <c r="B15" s="198" t="s">
        <v>551</v>
      </c>
      <c r="C15" s="199" t="s">
        <v>552</v>
      </c>
    </row>
    <row r="16" spans="1:3" ht="29.25" customHeight="1">
      <c r="A16" s="216" t="s">
        <v>561</v>
      </c>
      <c r="B16" s="217"/>
      <c r="C16" s="196" t="s">
        <v>562</v>
      </c>
    </row>
    <row r="17" spans="1:3" ht="29.25" customHeight="1">
      <c r="A17" s="197" t="s">
        <v>561</v>
      </c>
      <c r="B17" s="198" t="s">
        <v>563</v>
      </c>
      <c r="C17" s="200" t="s">
        <v>564</v>
      </c>
    </row>
    <row r="18" spans="1:3" ht="28.5" customHeight="1">
      <c r="A18" s="197" t="s">
        <v>561</v>
      </c>
      <c r="B18" s="198" t="s">
        <v>565</v>
      </c>
      <c r="C18" s="200" t="s">
        <v>566</v>
      </c>
    </row>
    <row r="19" spans="1:3" ht="27" customHeight="1">
      <c r="A19" s="197" t="s">
        <v>561</v>
      </c>
      <c r="B19" s="198" t="s">
        <v>567</v>
      </c>
      <c r="C19" s="200" t="s">
        <v>568</v>
      </c>
    </row>
    <row r="20" spans="1:3" ht="27.75" customHeight="1">
      <c r="A20" s="197" t="s">
        <v>561</v>
      </c>
      <c r="B20" s="198" t="s">
        <v>569</v>
      </c>
      <c r="C20" s="200" t="s">
        <v>570</v>
      </c>
    </row>
    <row r="21" spans="1:3" ht="27.75" customHeight="1">
      <c r="A21" s="197" t="s">
        <v>561</v>
      </c>
      <c r="B21" s="198" t="s">
        <v>571</v>
      </c>
      <c r="C21" s="200" t="s">
        <v>572</v>
      </c>
    </row>
    <row r="22" spans="1:3" ht="29.25" customHeight="1">
      <c r="A22" s="216" t="s">
        <v>573</v>
      </c>
      <c r="B22" s="217"/>
      <c r="C22" s="196" t="s">
        <v>574</v>
      </c>
    </row>
    <row r="23" spans="1:3" ht="29.25" customHeight="1">
      <c r="A23" s="197" t="s">
        <v>573</v>
      </c>
      <c r="B23" s="198" t="s">
        <v>551</v>
      </c>
      <c r="C23" s="199" t="s">
        <v>552</v>
      </c>
    </row>
    <row r="24" spans="1:3" ht="24" customHeight="1">
      <c r="A24" s="216" t="s">
        <v>575</v>
      </c>
      <c r="B24" s="217"/>
      <c r="C24" s="201" t="s">
        <v>576</v>
      </c>
    </row>
    <row r="25" spans="1:3" ht="28.5" customHeight="1">
      <c r="A25" s="197" t="s">
        <v>575</v>
      </c>
      <c r="B25" s="198" t="s">
        <v>551</v>
      </c>
      <c r="C25" s="199" t="s">
        <v>552</v>
      </c>
    </row>
    <row r="26" spans="1:3" ht="30" customHeight="1">
      <c r="A26" s="216" t="s">
        <v>577</v>
      </c>
      <c r="B26" s="217"/>
      <c r="C26" s="196" t="s">
        <v>578</v>
      </c>
    </row>
    <row r="27" spans="1:3" ht="28.5" customHeight="1">
      <c r="A27" s="197" t="s">
        <v>577</v>
      </c>
      <c r="B27" s="198" t="s">
        <v>551</v>
      </c>
      <c r="C27" s="199" t="s">
        <v>552</v>
      </c>
    </row>
    <row r="28" spans="1:3" ht="30" customHeight="1">
      <c r="A28" s="216" t="s">
        <v>579</v>
      </c>
      <c r="B28" s="217"/>
      <c r="C28" s="196" t="s">
        <v>580</v>
      </c>
    </row>
    <row r="29" spans="1:3" ht="28.5" customHeight="1">
      <c r="A29" s="197" t="s">
        <v>579</v>
      </c>
      <c r="B29" s="198" t="s">
        <v>581</v>
      </c>
      <c r="C29" s="200" t="s">
        <v>582</v>
      </c>
    </row>
    <row r="30" spans="1:3" ht="24" customHeight="1">
      <c r="A30" s="216" t="s">
        <v>583</v>
      </c>
      <c r="B30" s="217"/>
      <c r="C30" s="196" t="s">
        <v>584</v>
      </c>
    </row>
    <row r="31" spans="1:3" ht="30" customHeight="1">
      <c r="A31" s="197" t="s">
        <v>583</v>
      </c>
      <c r="B31" s="198" t="s">
        <v>555</v>
      </c>
      <c r="C31" s="199" t="s">
        <v>556</v>
      </c>
    </row>
    <row r="32" spans="1:3" ht="56.25" customHeight="1">
      <c r="A32" s="197" t="s">
        <v>583</v>
      </c>
      <c r="B32" s="198" t="s">
        <v>585</v>
      </c>
      <c r="C32" s="202" t="s">
        <v>586</v>
      </c>
    </row>
    <row r="33" spans="1:3" s="203" customFormat="1" ht="29.25" customHeight="1">
      <c r="A33" s="216" t="s">
        <v>587</v>
      </c>
      <c r="B33" s="217"/>
      <c r="C33" s="201" t="s">
        <v>588</v>
      </c>
    </row>
    <row r="34" spans="1:3" ht="29.25" customHeight="1">
      <c r="A34" s="198" t="s">
        <v>587</v>
      </c>
      <c r="B34" s="198" t="s">
        <v>589</v>
      </c>
      <c r="C34" s="199" t="s">
        <v>590</v>
      </c>
    </row>
    <row r="35" spans="1:3" s="203" customFormat="1" ht="29.25" customHeight="1">
      <c r="A35" s="216" t="s">
        <v>591</v>
      </c>
      <c r="B35" s="217"/>
      <c r="C35" s="201" t="s">
        <v>592</v>
      </c>
    </row>
    <row r="36" spans="1:3" ht="33" customHeight="1">
      <c r="A36" s="197" t="s">
        <v>591</v>
      </c>
      <c r="B36" s="198" t="s">
        <v>551</v>
      </c>
      <c r="C36" s="199" t="s">
        <v>552</v>
      </c>
    </row>
    <row r="37" spans="1:3" s="203" customFormat="1" ht="29.25" customHeight="1">
      <c r="A37" s="216" t="s">
        <v>593</v>
      </c>
      <c r="B37" s="217"/>
      <c r="C37" s="201" t="s">
        <v>594</v>
      </c>
    </row>
    <row r="38" spans="1:3" ht="29.25" customHeight="1">
      <c r="A38" s="197" t="s">
        <v>593</v>
      </c>
      <c r="B38" s="198" t="s">
        <v>551</v>
      </c>
      <c r="C38" s="199" t="s">
        <v>595</v>
      </c>
    </row>
    <row r="39" spans="1:3" s="203" customFormat="1" ht="29.25" customHeight="1">
      <c r="A39" s="216" t="s">
        <v>199</v>
      </c>
      <c r="B39" s="217"/>
      <c r="C39" s="201" t="s">
        <v>596</v>
      </c>
    </row>
    <row r="40" spans="1:3" ht="57.75" customHeight="1">
      <c r="A40" s="198" t="s">
        <v>199</v>
      </c>
      <c r="B40" s="204" t="s">
        <v>597</v>
      </c>
      <c r="C40" s="199" t="s">
        <v>598</v>
      </c>
    </row>
    <row r="41" spans="1:3" ht="78" customHeight="1">
      <c r="A41" s="198" t="s">
        <v>199</v>
      </c>
      <c r="B41" s="204" t="s">
        <v>599</v>
      </c>
      <c r="C41" s="199" t="s">
        <v>600</v>
      </c>
    </row>
    <row r="42" spans="1:3" ht="75.75" customHeight="1">
      <c r="A42" s="198" t="s">
        <v>199</v>
      </c>
      <c r="B42" s="204" t="s">
        <v>601</v>
      </c>
      <c r="C42" s="199" t="s">
        <v>602</v>
      </c>
    </row>
    <row r="43" spans="1:3" ht="71.25" customHeight="1">
      <c r="A43" s="198" t="s">
        <v>199</v>
      </c>
      <c r="B43" s="204" t="s">
        <v>603</v>
      </c>
      <c r="C43" s="199" t="s">
        <v>604</v>
      </c>
    </row>
    <row r="44" spans="1:3" s="203" customFormat="1" ht="38.25" customHeight="1">
      <c r="A44" s="216" t="s">
        <v>605</v>
      </c>
      <c r="B44" s="217"/>
      <c r="C44" s="201" t="s">
        <v>606</v>
      </c>
    </row>
    <row r="45" spans="1:3" s="203" customFormat="1" ht="29.25" customHeight="1">
      <c r="A45" s="198" t="s">
        <v>605</v>
      </c>
      <c r="B45" s="198" t="s">
        <v>551</v>
      </c>
      <c r="C45" s="199" t="s">
        <v>595</v>
      </c>
    </row>
    <row r="46" spans="1:3" s="203" customFormat="1" ht="38.25" customHeight="1">
      <c r="A46" s="216" t="s">
        <v>607</v>
      </c>
      <c r="B46" s="217"/>
      <c r="C46" s="201" t="s">
        <v>608</v>
      </c>
    </row>
    <row r="47" spans="1:3" s="203" customFormat="1" ht="46.5" customHeight="1">
      <c r="A47" s="198" t="s">
        <v>607</v>
      </c>
      <c r="B47" s="198" t="s">
        <v>559</v>
      </c>
      <c r="C47" s="199" t="s">
        <v>609</v>
      </c>
    </row>
    <row r="48" spans="1:3" s="203" customFormat="1" ht="33" customHeight="1">
      <c r="A48" s="198" t="s">
        <v>607</v>
      </c>
      <c r="B48" s="198" t="s">
        <v>610</v>
      </c>
      <c r="C48" s="199" t="s">
        <v>611</v>
      </c>
    </row>
    <row r="49" spans="1:3" s="203" customFormat="1" ht="29.25" customHeight="1">
      <c r="A49" s="198" t="s">
        <v>607</v>
      </c>
      <c r="B49" s="198" t="s">
        <v>569</v>
      </c>
      <c r="C49" s="200" t="s">
        <v>612</v>
      </c>
    </row>
    <row r="50" spans="1:3" s="203" customFormat="1" ht="52.5" customHeight="1">
      <c r="A50" s="198" t="s">
        <v>607</v>
      </c>
      <c r="B50" s="198" t="s">
        <v>613</v>
      </c>
      <c r="C50" s="199" t="s">
        <v>614</v>
      </c>
    </row>
    <row r="51" spans="1:3" s="203" customFormat="1" ht="29.25" customHeight="1">
      <c r="A51" s="198" t="s">
        <v>607</v>
      </c>
      <c r="B51" s="198" t="s">
        <v>551</v>
      </c>
      <c r="C51" s="199" t="s">
        <v>595</v>
      </c>
    </row>
    <row r="52" spans="1:3" s="203" customFormat="1" ht="27" customHeight="1">
      <c r="A52" s="216" t="s">
        <v>615</v>
      </c>
      <c r="B52" s="217"/>
      <c r="C52" s="201" t="s">
        <v>616</v>
      </c>
    </row>
    <row r="53" spans="1:3" s="203" customFormat="1" ht="29.25" customHeight="1">
      <c r="A53" s="198" t="s">
        <v>615</v>
      </c>
      <c r="B53" s="198" t="s">
        <v>551</v>
      </c>
      <c r="C53" s="199" t="s">
        <v>595</v>
      </c>
    </row>
    <row r="54" spans="1:3" s="203" customFormat="1" ht="27" customHeight="1">
      <c r="A54" s="216" t="s">
        <v>617</v>
      </c>
      <c r="B54" s="217"/>
      <c r="C54" s="201" t="s">
        <v>618</v>
      </c>
    </row>
    <row r="55" spans="1:3" s="203" customFormat="1" ht="55.5" customHeight="1">
      <c r="A55" s="198" t="s">
        <v>617</v>
      </c>
      <c r="B55" s="198" t="s">
        <v>585</v>
      </c>
      <c r="C55" s="202" t="s">
        <v>619</v>
      </c>
    </row>
    <row r="56" spans="1:3" s="203" customFormat="1" ht="45" customHeight="1">
      <c r="A56" s="216" t="s">
        <v>620</v>
      </c>
      <c r="B56" s="217"/>
      <c r="C56" s="201" t="s">
        <v>621</v>
      </c>
    </row>
    <row r="57" spans="1:3" s="203" customFormat="1" ht="45.75" customHeight="1">
      <c r="A57" s="198" t="s">
        <v>620</v>
      </c>
      <c r="B57" s="198" t="s">
        <v>622</v>
      </c>
      <c r="C57" s="199" t="s">
        <v>623</v>
      </c>
    </row>
    <row r="58" spans="1:3" s="203" customFormat="1" ht="29.25" customHeight="1">
      <c r="A58" s="198" t="s">
        <v>620</v>
      </c>
      <c r="B58" s="198" t="s">
        <v>551</v>
      </c>
      <c r="C58" s="199" t="s">
        <v>595</v>
      </c>
    </row>
    <row r="59" spans="1:3" s="203" customFormat="1" ht="23.25" customHeight="1">
      <c r="A59" s="216" t="s">
        <v>624</v>
      </c>
      <c r="B59" s="217"/>
      <c r="C59" s="201" t="s">
        <v>625</v>
      </c>
    </row>
    <row r="60" spans="1:3" s="203" customFormat="1" ht="29.25" customHeight="1">
      <c r="A60" s="198" t="s">
        <v>624</v>
      </c>
      <c r="B60" s="198" t="s">
        <v>626</v>
      </c>
      <c r="C60" s="199" t="s">
        <v>627</v>
      </c>
    </row>
    <row r="61" spans="1:3" s="203" customFormat="1" ht="29.25" customHeight="1">
      <c r="A61" s="198" t="s">
        <v>624</v>
      </c>
      <c r="B61" s="198" t="s">
        <v>628</v>
      </c>
      <c r="C61" s="199" t="s">
        <v>629</v>
      </c>
    </row>
    <row r="62" spans="1:3" s="203" customFormat="1" ht="29.25" customHeight="1">
      <c r="A62" s="198" t="s">
        <v>624</v>
      </c>
      <c r="B62" s="198" t="s">
        <v>630</v>
      </c>
      <c r="C62" s="199" t="s">
        <v>631</v>
      </c>
    </row>
    <row r="63" spans="1:3" s="203" customFormat="1" ht="29.25" customHeight="1">
      <c r="A63" s="198" t="s">
        <v>624</v>
      </c>
      <c r="B63" s="198" t="s">
        <v>632</v>
      </c>
      <c r="C63" s="199" t="s">
        <v>633</v>
      </c>
    </row>
    <row r="64" spans="1:3" s="203" customFormat="1" ht="29.25" customHeight="1">
      <c r="A64" s="198" t="s">
        <v>624</v>
      </c>
      <c r="B64" s="198" t="s">
        <v>634</v>
      </c>
      <c r="C64" s="199" t="s">
        <v>635</v>
      </c>
    </row>
    <row r="65" spans="1:3" s="203" customFormat="1" ht="29.25" customHeight="1">
      <c r="A65" s="198" t="s">
        <v>624</v>
      </c>
      <c r="B65" s="198" t="s">
        <v>636</v>
      </c>
      <c r="C65" s="199" t="s">
        <v>637</v>
      </c>
    </row>
    <row r="66" spans="1:3" s="203" customFormat="1" ht="29.25" customHeight="1">
      <c r="A66" s="198" t="s">
        <v>624</v>
      </c>
      <c r="B66" s="198" t="s">
        <v>638</v>
      </c>
      <c r="C66" s="199" t="s">
        <v>639</v>
      </c>
    </row>
    <row r="67" spans="1:3" s="203" customFormat="1" ht="39.75" customHeight="1">
      <c r="A67" s="198" t="s">
        <v>624</v>
      </c>
      <c r="B67" s="198" t="s">
        <v>640</v>
      </c>
      <c r="C67" s="199" t="s">
        <v>641</v>
      </c>
    </row>
    <row r="68" spans="1:3" s="203" customFormat="1" ht="59.25" customHeight="1">
      <c r="A68" s="198" t="s">
        <v>624</v>
      </c>
      <c r="B68" s="198" t="s">
        <v>642</v>
      </c>
      <c r="C68" s="199" t="s">
        <v>643</v>
      </c>
    </row>
    <row r="69" spans="1:3" s="203" customFormat="1" ht="51.75" customHeight="1">
      <c r="A69" s="198" t="s">
        <v>624</v>
      </c>
      <c r="B69" s="198" t="s">
        <v>644</v>
      </c>
      <c r="C69" s="199" t="s">
        <v>645</v>
      </c>
    </row>
    <row r="70" spans="1:3" s="203" customFormat="1" ht="57" customHeight="1">
      <c r="A70" s="198" t="s">
        <v>624</v>
      </c>
      <c r="B70" s="198" t="s">
        <v>646</v>
      </c>
      <c r="C70" s="199" t="s">
        <v>647</v>
      </c>
    </row>
    <row r="71" spans="1:3" s="203" customFormat="1" ht="36" customHeight="1">
      <c r="A71" s="218">
        <v>188</v>
      </c>
      <c r="B71" s="219"/>
      <c r="C71" s="201" t="s">
        <v>648</v>
      </c>
    </row>
    <row r="72" spans="1:3" ht="45" customHeight="1">
      <c r="A72" s="195">
        <v>188</v>
      </c>
      <c r="B72" s="200" t="s">
        <v>559</v>
      </c>
      <c r="C72" s="199" t="s">
        <v>609</v>
      </c>
    </row>
    <row r="73" spans="1:3" ht="45" customHeight="1">
      <c r="A73" s="195">
        <v>188</v>
      </c>
      <c r="B73" s="200" t="s">
        <v>649</v>
      </c>
      <c r="C73" s="200" t="s">
        <v>650</v>
      </c>
    </row>
    <row r="74" spans="1:3" ht="37.5" customHeight="1">
      <c r="A74" s="195">
        <v>188</v>
      </c>
      <c r="B74" s="198" t="s">
        <v>569</v>
      </c>
      <c r="C74" s="200" t="s">
        <v>612</v>
      </c>
    </row>
    <row r="75" spans="1:3" ht="45.75" customHeight="1">
      <c r="A75" s="195">
        <v>188</v>
      </c>
      <c r="B75" s="198" t="s">
        <v>651</v>
      </c>
      <c r="C75" s="199" t="s">
        <v>652</v>
      </c>
    </row>
    <row r="76" spans="1:3" ht="29.25" customHeight="1">
      <c r="A76" s="195">
        <v>188</v>
      </c>
      <c r="B76" s="200" t="s">
        <v>653</v>
      </c>
      <c r="C76" s="199" t="s">
        <v>654</v>
      </c>
    </row>
    <row r="77" spans="1:3" ht="47.25" customHeight="1">
      <c r="A77" s="195">
        <v>188</v>
      </c>
      <c r="B77" s="198" t="s">
        <v>622</v>
      </c>
      <c r="C77" s="199" t="s">
        <v>623</v>
      </c>
    </row>
    <row r="78" spans="1:3" ht="29.25" customHeight="1">
      <c r="A78" s="195">
        <v>188</v>
      </c>
      <c r="B78" s="198" t="s">
        <v>551</v>
      </c>
      <c r="C78" s="199" t="s">
        <v>595</v>
      </c>
    </row>
    <row r="79" spans="1:3" ht="29.25" customHeight="1">
      <c r="A79" s="218">
        <v>192</v>
      </c>
      <c r="B79" s="219"/>
      <c r="C79" s="201" t="s">
        <v>655</v>
      </c>
    </row>
    <row r="80" spans="1:3" ht="29.25" customHeight="1">
      <c r="A80" s="195">
        <v>192</v>
      </c>
      <c r="B80" s="205" t="s">
        <v>656</v>
      </c>
      <c r="C80" s="199" t="s">
        <v>657</v>
      </c>
    </row>
    <row r="81" spans="1:3" s="203" customFormat="1" ht="24" customHeight="1">
      <c r="A81" s="218">
        <v>283</v>
      </c>
      <c r="B81" s="219"/>
      <c r="C81" s="201" t="s">
        <v>84</v>
      </c>
    </row>
    <row r="82" spans="1:3" ht="34.5" customHeight="1">
      <c r="A82" s="195">
        <v>283</v>
      </c>
      <c r="B82" s="198" t="s">
        <v>658</v>
      </c>
      <c r="C82" s="199" t="s">
        <v>659</v>
      </c>
    </row>
    <row r="83" spans="1:3" ht="59.25" customHeight="1">
      <c r="A83" s="195">
        <v>283</v>
      </c>
      <c r="B83" s="198" t="s">
        <v>660</v>
      </c>
      <c r="C83" s="199" t="s">
        <v>661</v>
      </c>
    </row>
    <row r="84" spans="1:3" ht="49.5" customHeight="1">
      <c r="A84" s="195">
        <v>283</v>
      </c>
      <c r="B84" s="198" t="s">
        <v>662</v>
      </c>
      <c r="C84" s="199" t="s">
        <v>663</v>
      </c>
    </row>
    <row r="85" spans="1:3" ht="28.5" customHeight="1">
      <c r="A85" s="195">
        <v>283</v>
      </c>
      <c r="B85" s="198" t="s">
        <v>664</v>
      </c>
      <c r="C85" s="199" t="s">
        <v>665</v>
      </c>
    </row>
    <row r="86" spans="1:3" ht="68.25" customHeight="1">
      <c r="A86" s="195">
        <v>283</v>
      </c>
      <c r="B86" s="198" t="s">
        <v>666</v>
      </c>
      <c r="C86" s="206" t="s">
        <v>667</v>
      </c>
    </row>
    <row r="87" spans="1:3" ht="60" customHeight="1">
      <c r="A87" s="195">
        <v>283</v>
      </c>
      <c r="B87" s="198" t="s">
        <v>668</v>
      </c>
      <c r="C87" s="206" t="s">
        <v>669</v>
      </c>
    </row>
    <row r="88" spans="1:3" ht="51.75" customHeight="1">
      <c r="A88" s="195">
        <v>283</v>
      </c>
      <c r="B88" s="198" t="s">
        <v>670</v>
      </c>
      <c r="C88" s="206" t="s">
        <v>671</v>
      </c>
    </row>
    <row r="89" spans="1:3" ht="45">
      <c r="A89" s="195">
        <v>283</v>
      </c>
      <c r="B89" s="198" t="s">
        <v>672</v>
      </c>
      <c r="C89" s="204" t="s">
        <v>673</v>
      </c>
    </row>
    <row r="90" spans="1:3" ht="32.25" customHeight="1">
      <c r="A90" s="195">
        <v>283</v>
      </c>
      <c r="B90" s="198" t="s">
        <v>674</v>
      </c>
      <c r="C90" s="206" t="s">
        <v>675</v>
      </c>
    </row>
    <row r="91" spans="1:3" ht="47.25" customHeight="1">
      <c r="A91" s="195">
        <v>283</v>
      </c>
      <c r="B91" s="198" t="s">
        <v>676</v>
      </c>
      <c r="C91" s="206" t="s">
        <v>677</v>
      </c>
    </row>
    <row r="92" spans="1:3" ht="81.75" customHeight="1">
      <c r="A92" s="195">
        <v>283</v>
      </c>
      <c r="B92" s="198" t="s">
        <v>678</v>
      </c>
      <c r="C92" s="206" t="s">
        <v>679</v>
      </c>
    </row>
    <row r="93" spans="1:3" ht="81" customHeight="1">
      <c r="A93" s="195">
        <v>283</v>
      </c>
      <c r="B93" s="198" t="s">
        <v>680</v>
      </c>
      <c r="C93" s="206" t="s">
        <v>681</v>
      </c>
    </row>
    <row r="94" spans="1:3" ht="45">
      <c r="A94" s="195">
        <v>283</v>
      </c>
      <c r="B94" s="198" t="s">
        <v>682</v>
      </c>
      <c r="C94" s="199" t="s">
        <v>683</v>
      </c>
    </row>
    <row r="95" spans="1:3" ht="60" customHeight="1">
      <c r="A95" s="195">
        <v>283</v>
      </c>
      <c r="B95" s="198" t="s">
        <v>684</v>
      </c>
      <c r="C95" s="199" t="s">
        <v>685</v>
      </c>
    </row>
    <row r="96" spans="1:3" ht="30">
      <c r="A96" s="195">
        <v>283</v>
      </c>
      <c r="B96" s="198" t="s">
        <v>686</v>
      </c>
      <c r="C96" s="199" t="s">
        <v>687</v>
      </c>
    </row>
    <row r="97" spans="1:3" ht="61.5" customHeight="1">
      <c r="A97" s="195">
        <v>283</v>
      </c>
      <c r="B97" s="198" t="s">
        <v>688</v>
      </c>
      <c r="C97" s="199" t="s">
        <v>689</v>
      </c>
    </row>
    <row r="98" spans="1:3" ht="45">
      <c r="A98" s="195">
        <v>283</v>
      </c>
      <c r="B98" s="198" t="s">
        <v>690</v>
      </c>
      <c r="C98" s="204" t="s">
        <v>691</v>
      </c>
    </row>
    <row r="99" spans="1:3" ht="21" customHeight="1">
      <c r="A99" s="195">
        <v>283</v>
      </c>
      <c r="B99" s="198" t="s">
        <v>692</v>
      </c>
      <c r="C99" s="199" t="s">
        <v>693</v>
      </c>
    </row>
    <row r="100" spans="1:3" ht="62.25" customHeight="1">
      <c r="A100" s="195">
        <v>283</v>
      </c>
      <c r="B100" s="198" t="s">
        <v>694</v>
      </c>
      <c r="C100" s="206" t="s">
        <v>695</v>
      </c>
    </row>
    <row r="101" spans="1:3" ht="78" customHeight="1">
      <c r="A101" s="195">
        <v>283</v>
      </c>
      <c r="B101" s="198" t="s">
        <v>696</v>
      </c>
      <c r="C101" s="206" t="s">
        <v>697</v>
      </c>
    </row>
    <row r="102" spans="1:3" ht="27.75" customHeight="1">
      <c r="A102" s="195">
        <v>283</v>
      </c>
      <c r="B102" s="198" t="s">
        <v>698</v>
      </c>
      <c r="C102" s="199" t="s">
        <v>699</v>
      </c>
    </row>
    <row r="103" spans="1:3" ht="32.25" customHeight="1">
      <c r="A103" s="195">
        <v>283</v>
      </c>
      <c r="B103" s="198" t="s">
        <v>700</v>
      </c>
      <c r="C103" s="199" t="s">
        <v>701</v>
      </c>
    </row>
    <row r="104" spans="1:3" ht="51.75" customHeight="1">
      <c r="A104" s="195">
        <v>283</v>
      </c>
      <c r="B104" s="198" t="s">
        <v>702</v>
      </c>
      <c r="C104" s="199" t="s">
        <v>703</v>
      </c>
    </row>
    <row r="105" spans="1:3" ht="69" customHeight="1">
      <c r="A105" s="195">
        <v>283</v>
      </c>
      <c r="B105" s="198" t="s">
        <v>704</v>
      </c>
      <c r="C105" s="199" t="s">
        <v>705</v>
      </c>
    </row>
    <row r="106" spans="1:3" ht="54.75" customHeight="1">
      <c r="A106" s="195">
        <v>283</v>
      </c>
      <c r="B106" s="198" t="s">
        <v>706</v>
      </c>
      <c r="C106" s="199" t="s">
        <v>707</v>
      </c>
    </row>
    <row r="107" spans="1:3" ht="60">
      <c r="A107" s="195">
        <v>283</v>
      </c>
      <c r="B107" s="198" t="s">
        <v>708</v>
      </c>
      <c r="C107" s="199" t="s">
        <v>709</v>
      </c>
    </row>
    <row r="108" spans="1:3" ht="75">
      <c r="A108" s="195">
        <v>283</v>
      </c>
      <c r="B108" s="198" t="s">
        <v>710</v>
      </c>
      <c r="C108" s="199" t="s">
        <v>711</v>
      </c>
    </row>
    <row r="109" spans="1:3" ht="52.5" customHeight="1">
      <c r="A109" s="195">
        <v>283</v>
      </c>
      <c r="B109" s="198" t="s">
        <v>712</v>
      </c>
      <c r="C109" s="199" t="s">
        <v>713</v>
      </c>
    </row>
    <row r="110" spans="1:3" ht="21" customHeight="1">
      <c r="A110" s="195">
        <v>283</v>
      </c>
      <c r="B110" s="198" t="s">
        <v>714</v>
      </c>
      <c r="C110" s="204" t="s">
        <v>715</v>
      </c>
    </row>
    <row r="111" spans="1:3" ht="30.75" customHeight="1">
      <c r="A111" s="195">
        <v>283</v>
      </c>
      <c r="B111" s="198" t="s">
        <v>716</v>
      </c>
      <c r="C111" s="204" t="s">
        <v>717</v>
      </c>
    </row>
    <row r="112" spans="1:3" ht="43.5" customHeight="1">
      <c r="A112" s="195">
        <v>283</v>
      </c>
      <c r="B112" s="198" t="s">
        <v>718</v>
      </c>
      <c r="C112" s="199" t="s">
        <v>719</v>
      </c>
    </row>
    <row r="113" spans="1:3" ht="29.25" customHeight="1">
      <c r="A113" s="195">
        <v>283</v>
      </c>
      <c r="B113" s="198" t="s">
        <v>720</v>
      </c>
      <c r="C113" s="204" t="s">
        <v>721</v>
      </c>
    </row>
    <row r="114" spans="1:3" ht="31.5" customHeight="1">
      <c r="A114" s="195">
        <v>283</v>
      </c>
      <c r="B114" s="198" t="s">
        <v>722</v>
      </c>
      <c r="C114" s="204" t="s">
        <v>723</v>
      </c>
    </row>
    <row r="115" spans="1:3" ht="61.5" customHeight="1">
      <c r="A115" s="195">
        <v>283</v>
      </c>
      <c r="B115" s="198" t="s">
        <v>724</v>
      </c>
      <c r="C115" s="199" t="s">
        <v>725</v>
      </c>
    </row>
    <row r="116" spans="1:4" ht="60" customHeight="1">
      <c r="A116" s="195">
        <v>283</v>
      </c>
      <c r="B116" s="198" t="s">
        <v>726</v>
      </c>
      <c r="C116" s="199" t="s">
        <v>727</v>
      </c>
      <c r="D116" s="207"/>
    </row>
    <row r="117" spans="1:4" ht="75" customHeight="1">
      <c r="A117" s="195">
        <v>283</v>
      </c>
      <c r="B117" s="198" t="s">
        <v>728</v>
      </c>
      <c r="C117" s="199" t="s">
        <v>729</v>
      </c>
      <c r="D117" s="207"/>
    </row>
    <row r="118" spans="1:3" ht="30" customHeight="1">
      <c r="A118" s="195">
        <v>283</v>
      </c>
      <c r="B118" s="198" t="s">
        <v>730</v>
      </c>
      <c r="C118" s="199" t="s">
        <v>731</v>
      </c>
    </row>
    <row r="119" spans="1:3" ht="31.5" customHeight="1">
      <c r="A119" s="195">
        <v>283</v>
      </c>
      <c r="B119" s="198" t="s">
        <v>732</v>
      </c>
      <c r="C119" s="199" t="s">
        <v>733</v>
      </c>
    </row>
    <row r="120" spans="1:3" ht="46.5" customHeight="1">
      <c r="A120" s="195">
        <v>283</v>
      </c>
      <c r="B120" s="198" t="s">
        <v>734</v>
      </c>
      <c r="C120" s="199" t="s">
        <v>735</v>
      </c>
    </row>
    <row r="121" spans="1:3" ht="29.25" customHeight="1">
      <c r="A121" s="195">
        <v>283</v>
      </c>
      <c r="B121" s="198" t="s">
        <v>736</v>
      </c>
      <c r="C121" s="199" t="s">
        <v>737</v>
      </c>
    </row>
    <row r="122" spans="1:3" ht="27.75" customHeight="1">
      <c r="A122" s="195">
        <v>283</v>
      </c>
      <c r="B122" s="198" t="s">
        <v>738</v>
      </c>
      <c r="C122" s="199" t="s">
        <v>739</v>
      </c>
    </row>
    <row r="123" spans="1:3" ht="49.5" customHeight="1">
      <c r="A123" s="195">
        <v>283</v>
      </c>
      <c r="B123" s="198" t="s">
        <v>740</v>
      </c>
      <c r="C123" s="199" t="s">
        <v>741</v>
      </c>
    </row>
    <row r="124" spans="1:3" ht="61.5" customHeight="1">
      <c r="A124" s="195">
        <v>283</v>
      </c>
      <c r="B124" s="198" t="s">
        <v>742</v>
      </c>
      <c r="C124" s="199" t="s">
        <v>743</v>
      </c>
    </row>
    <row r="125" spans="1:3" ht="30" customHeight="1">
      <c r="A125" s="195">
        <v>283</v>
      </c>
      <c r="B125" s="198" t="s">
        <v>744</v>
      </c>
      <c r="C125" s="199" t="s">
        <v>745</v>
      </c>
    </row>
    <row r="126" spans="1:3" ht="52.5" customHeight="1">
      <c r="A126" s="195">
        <v>283</v>
      </c>
      <c r="B126" s="198" t="s">
        <v>746</v>
      </c>
      <c r="C126" s="199" t="s">
        <v>747</v>
      </c>
    </row>
    <row r="127" spans="1:3" ht="45" customHeight="1">
      <c r="A127" s="195">
        <v>283</v>
      </c>
      <c r="B127" s="198" t="s">
        <v>748</v>
      </c>
      <c r="C127" s="199" t="s">
        <v>749</v>
      </c>
    </row>
    <row r="128" spans="1:3" s="203" customFormat="1" ht="42" customHeight="1">
      <c r="A128" s="218">
        <v>284</v>
      </c>
      <c r="B128" s="219"/>
      <c r="C128" s="196" t="s">
        <v>750</v>
      </c>
    </row>
    <row r="129" spans="1:3" ht="17.25" customHeight="1">
      <c r="A129" s="195">
        <v>284</v>
      </c>
      <c r="B129" s="198" t="s">
        <v>751</v>
      </c>
      <c r="C129" s="199" t="s">
        <v>752</v>
      </c>
    </row>
    <row r="130" spans="1:3" ht="28.5" customHeight="1">
      <c r="A130" s="195">
        <v>284</v>
      </c>
      <c r="B130" s="198" t="s">
        <v>753</v>
      </c>
      <c r="C130" s="199" t="s">
        <v>754</v>
      </c>
    </row>
    <row r="131" spans="1:3" ht="33" customHeight="1">
      <c r="A131" s="195">
        <v>284</v>
      </c>
      <c r="B131" s="198" t="s">
        <v>755</v>
      </c>
      <c r="C131" s="200" t="s">
        <v>756</v>
      </c>
    </row>
    <row r="132" spans="1:3" ht="30" customHeight="1">
      <c r="A132" s="195">
        <v>284</v>
      </c>
      <c r="B132" s="198" t="s">
        <v>757</v>
      </c>
      <c r="C132" s="199" t="s">
        <v>758</v>
      </c>
    </row>
    <row r="133" spans="1:3" ht="78" customHeight="1">
      <c r="A133" s="195">
        <v>284</v>
      </c>
      <c r="B133" s="198" t="s">
        <v>759</v>
      </c>
      <c r="C133" s="199" t="s">
        <v>760</v>
      </c>
    </row>
    <row r="134" spans="1:3" s="203" customFormat="1" ht="30.75" customHeight="1">
      <c r="A134" s="216" t="s">
        <v>119</v>
      </c>
      <c r="B134" s="217"/>
      <c r="C134" s="196" t="s">
        <v>761</v>
      </c>
    </row>
    <row r="135" spans="1:3" ht="39.75" customHeight="1">
      <c r="A135" s="195">
        <v>285</v>
      </c>
      <c r="B135" s="198" t="s">
        <v>762</v>
      </c>
      <c r="C135" s="199" t="s">
        <v>763</v>
      </c>
    </row>
    <row r="136" spans="1:3" ht="45.75" customHeight="1">
      <c r="A136" s="195">
        <v>285</v>
      </c>
      <c r="B136" s="198" t="s">
        <v>764</v>
      </c>
      <c r="C136" s="199" t="s">
        <v>765</v>
      </c>
    </row>
    <row r="137" spans="1:3" ht="45" customHeight="1">
      <c r="A137" s="195">
        <v>285</v>
      </c>
      <c r="B137" s="198" t="s">
        <v>766</v>
      </c>
      <c r="C137" s="199" t="s">
        <v>767</v>
      </c>
    </row>
    <row r="138" spans="1:3" ht="50.25" customHeight="1">
      <c r="A138" s="195">
        <v>285</v>
      </c>
      <c r="B138" s="198" t="s">
        <v>768</v>
      </c>
      <c r="C138" s="199" t="s">
        <v>769</v>
      </c>
    </row>
    <row r="139" spans="1:3" ht="30.75" customHeight="1">
      <c r="A139" s="195">
        <v>285</v>
      </c>
      <c r="B139" s="198" t="s">
        <v>770</v>
      </c>
      <c r="C139" s="199" t="s">
        <v>771</v>
      </c>
    </row>
    <row r="140" spans="1:3" ht="32.25" customHeight="1">
      <c r="A140" s="195">
        <v>285</v>
      </c>
      <c r="B140" s="198" t="s">
        <v>772</v>
      </c>
      <c r="C140" s="199" t="s">
        <v>773</v>
      </c>
    </row>
    <row r="141" spans="1:3" ht="78" customHeight="1">
      <c r="A141" s="195">
        <v>285</v>
      </c>
      <c r="B141" s="198" t="s">
        <v>774</v>
      </c>
      <c r="C141" s="199" t="s">
        <v>775</v>
      </c>
    </row>
    <row r="142" spans="1:3" ht="49.5" customHeight="1">
      <c r="A142" s="195">
        <v>285</v>
      </c>
      <c r="B142" s="205" t="s">
        <v>776</v>
      </c>
      <c r="C142" s="199" t="s">
        <v>777</v>
      </c>
    </row>
    <row r="143" spans="1:3" ht="35.25" customHeight="1">
      <c r="A143" s="218">
        <v>287</v>
      </c>
      <c r="B143" s="219"/>
      <c r="C143" s="201" t="s">
        <v>892</v>
      </c>
    </row>
    <row r="144" spans="1:3" ht="52.5" customHeight="1">
      <c r="A144" s="195">
        <v>287</v>
      </c>
      <c r="B144" s="198" t="s">
        <v>778</v>
      </c>
      <c r="C144" s="199" t="s">
        <v>779</v>
      </c>
    </row>
    <row r="145" spans="1:3" s="203" customFormat="1" ht="31.5" customHeight="1">
      <c r="A145" s="218">
        <v>288</v>
      </c>
      <c r="B145" s="219"/>
      <c r="C145" s="201" t="s">
        <v>780</v>
      </c>
    </row>
    <row r="146" spans="1:3" ht="30">
      <c r="A146" s="195">
        <v>288</v>
      </c>
      <c r="B146" s="198" t="s">
        <v>781</v>
      </c>
      <c r="C146" s="204" t="s">
        <v>782</v>
      </c>
    </row>
    <row r="147" spans="1:3" s="203" customFormat="1" ht="33.75" customHeight="1">
      <c r="A147" s="195">
        <v>288</v>
      </c>
      <c r="B147" s="198" t="s">
        <v>783</v>
      </c>
      <c r="C147" s="199" t="s">
        <v>784</v>
      </c>
    </row>
    <row r="148" spans="1:3" s="203" customFormat="1" ht="44.25" customHeight="1">
      <c r="A148" s="195">
        <v>288</v>
      </c>
      <c r="B148" s="198" t="s">
        <v>785</v>
      </c>
      <c r="C148" s="199" t="s">
        <v>786</v>
      </c>
    </row>
    <row r="149" spans="1:3" ht="29.25" customHeight="1">
      <c r="A149" s="195">
        <v>288</v>
      </c>
      <c r="B149" s="198" t="s">
        <v>787</v>
      </c>
      <c r="C149" s="199" t="s">
        <v>788</v>
      </c>
    </row>
    <row r="150" spans="1:3" ht="63" customHeight="1">
      <c r="A150" s="195">
        <v>288</v>
      </c>
      <c r="B150" s="198" t="s">
        <v>789</v>
      </c>
      <c r="C150" s="199" t="s">
        <v>790</v>
      </c>
    </row>
    <row r="151" spans="1:3" s="203" customFormat="1" ht="33" customHeight="1">
      <c r="A151" s="218">
        <v>289</v>
      </c>
      <c r="B151" s="219"/>
      <c r="C151" s="201" t="s">
        <v>791</v>
      </c>
    </row>
    <row r="152" spans="1:3" ht="28.5" customHeight="1">
      <c r="A152" s="195">
        <v>289</v>
      </c>
      <c r="B152" s="208" t="s">
        <v>792</v>
      </c>
      <c r="C152" s="199" t="s">
        <v>793</v>
      </c>
    </row>
    <row r="153" spans="1:3" ht="62.25" customHeight="1">
      <c r="A153" s="195">
        <v>289</v>
      </c>
      <c r="B153" s="209" t="s">
        <v>794</v>
      </c>
      <c r="C153" s="199" t="s">
        <v>795</v>
      </c>
    </row>
    <row r="154" spans="1:3" ht="53.25" customHeight="1">
      <c r="A154" s="195">
        <v>289</v>
      </c>
      <c r="B154" s="209" t="s">
        <v>796</v>
      </c>
      <c r="C154" s="199" t="s">
        <v>797</v>
      </c>
    </row>
    <row r="155" spans="1:3" s="203" customFormat="1" ht="30.75" customHeight="1">
      <c r="A155" s="216" t="s">
        <v>122</v>
      </c>
      <c r="B155" s="217"/>
      <c r="C155" s="201" t="s">
        <v>798</v>
      </c>
    </row>
    <row r="156" spans="1:3" s="203" customFormat="1" ht="20.25" customHeight="1">
      <c r="A156" s="218">
        <v>291</v>
      </c>
      <c r="B156" s="219"/>
      <c r="C156" s="201" t="s">
        <v>799</v>
      </c>
    </row>
    <row r="157" spans="1:3" s="203" customFormat="1" ht="23.25" customHeight="1">
      <c r="A157" s="218">
        <v>292</v>
      </c>
      <c r="B157" s="219"/>
      <c r="C157" s="196" t="s">
        <v>800</v>
      </c>
    </row>
    <row r="158" spans="1:3" s="203" customFormat="1" ht="32.25" customHeight="1">
      <c r="A158" s="218">
        <v>321</v>
      </c>
      <c r="B158" s="219"/>
      <c r="C158" s="196" t="s">
        <v>801</v>
      </c>
    </row>
    <row r="159" spans="1:3" s="203" customFormat="1" ht="32.25" customHeight="1">
      <c r="A159" s="195">
        <v>321</v>
      </c>
      <c r="B159" s="200" t="s">
        <v>802</v>
      </c>
      <c r="C159" s="200" t="s">
        <v>803</v>
      </c>
    </row>
    <row r="160" spans="1:3" s="203" customFormat="1" ht="32.25" customHeight="1">
      <c r="A160" s="210">
        <v>321</v>
      </c>
      <c r="B160" s="198" t="s">
        <v>804</v>
      </c>
      <c r="C160" s="200" t="s">
        <v>805</v>
      </c>
    </row>
    <row r="161" spans="1:3" s="203" customFormat="1" ht="44.25" customHeight="1">
      <c r="A161" s="210">
        <v>321</v>
      </c>
      <c r="B161" s="198" t="s">
        <v>622</v>
      </c>
      <c r="C161" s="199" t="s">
        <v>623</v>
      </c>
    </row>
    <row r="162" spans="1:3" s="203" customFormat="1" ht="32.25" customHeight="1">
      <c r="A162" s="218">
        <v>322</v>
      </c>
      <c r="B162" s="219"/>
      <c r="C162" s="196" t="s">
        <v>806</v>
      </c>
    </row>
    <row r="163" spans="1:3" ht="49.5" customHeight="1">
      <c r="A163" s="210">
        <v>322</v>
      </c>
      <c r="B163" s="200" t="s">
        <v>649</v>
      </c>
      <c r="C163" s="200" t="s">
        <v>807</v>
      </c>
    </row>
    <row r="164" spans="1:3" s="203" customFormat="1" ht="35.25" customHeight="1">
      <c r="A164" s="218">
        <v>388</v>
      </c>
      <c r="B164" s="219"/>
      <c r="C164" s="196" t="s">
        <v>808</v>
      </c>
    </row>
    <row r="165" spans="1:3" ht="51" customHeight="1">
      <c r="A165" s="210">
        <v>388</v>
      </c>
      <c r="B165" s="200" t="s">
        <v>613</v>
      </c>
      <c r="C165" s="200" t="s">
        <v>614</v>
      </c>
    </row>
    <row r="166" spans="1:3" s="203" customFormat="1" ht="27" customHeight="1">
      <c r="A166" s="218">
        <v>415</v>
      </c>
      <c r="B166" s="219"/>
      <c r="C166" s="196" t="s">
        <v>809</v>
      </c>
    </row>
    <row r="167" spans="1:3" ht="39" customHeight="1">
      <c r="A167" s="210">
        <v>415</v>
      </c>
      <c r="B167" s="198" t="s">
        <v>551</v>
      </c>
      <c r="C167" s="199" t="s">
        <v>595</v>
      </c>
    </row>
    <row r="168" spans="1:3" ht="57">
      <c r="A168" s="221"/>
      <c r="B168" s="222"/>
      <c r="C168" s="211" t="s">
        <v>810</v>
      </c>
    </row>
    <row r="169" spans="1:3" ht="33" customHeight="1">
      <c r="A169" s="210"/>
      <c r="B169" s="198" t="s">
        <v>811</v>
      </c>
      <c r="C169" s="204" t="s">
        <v>812</v>
      </c>
    </row>
    <row r="170" spans="1:3" ht="30" customHeight="1">
      <c r="A170" s="210"/>
      <c r="B170" s="198" t="s">
        <v>781</v>
      </c>
      <c r="C170" s="204" t="s">
        <v>813</v>
      </c>
    </row>
    <row r="171" spans="1:3" ht="30">
      <c r="A171" s="210"/>
      <c r="B171" s="198" t="s">
        <v>814</v>
      </c>
      <c r="C171" s="204" t="s">
        <v>815</v>
      </c>
    </row>
    <row r="172" spans="1:3" ht="23.25" customHeight="1">
      <c r="A172" s="210"/>
      <c r="B172" s="198" t="s">
        <v>816</v>
      </c>
      <c r="C172" s="199" t="s">
        <v>817</v>
      </c>
    </row>
    <row r="173" spans="1:3" ht="60" customHeight="1">
      <c r="A173" s="210"/>
      <c r="B173" s="198" t="s">
        <v>818</v>
      </c>
      <c r="C173" s="206" t="s">
        <v>819</v>
      </c>
    </row>
    <row r="174" spans="1:3" ht="60" customHeight="1">
      <c r="A174" s="210"/>
      <c r="B174" s="198" t="s">
        <v>820</v>
      </c>
      <c r="C174" s="206" t="s">
        <v>821</v>
      </c>
    </row>
    <row r="175" spans="1:3" ht="43.5" customHeight="1">
      <c r="A175" s="210"/>
      <c r="B175" s="198" t="s">
        <v>822</v>
      </c>
      <c r="C175" s="206" t="s">
        <v>823</v>
      </c>
    </row>
    <row r="176" spans="1:3" ht="54" customHeight="1">
      <c r="A176" s="195"/>
      <c r="B176" s="198" t="s">
        <v>824</v>
      </c>
      <c r="C176" s="199" t="s">
        <v>825</v>
      </c>
    </row>
    <row r="177" spans="1:3" ht="42.75" customHeight="1">
      <c r="A177" s="195"/>
      <c r="B177" s="198" t="s">
        <v>826</v>
      </c>
      <c r="C177" s="199" t="s">
        <v>827</v>
      </c>
    </row>
    <row r="178" spans="1:3" ht="35.25" customHeight="1">
      <c r="A178" s="195"/>
      <c r="B178" s="198" t="s">
        <v>828</v>
      </c>
      <c r="C178" s="199" t="s">
        <v>829</v>
      </c>
    </row>
    <row r="179" spans="1:3" ht="28.5" customHeight="1">
      <c r="A179" s="195"/>
      <c r="B179" s="198" t="s">
        <v>830</v>
      </c>
      <c r="C179" s="199" t="s">
        <v>831</v>
      </c>
    </row>
    <row r="180" spans="1:3" ht="28.5" customHeight="1">
      <c r="A180" s="210"/>
      <c r="B180" s="198" t="s">
        <v>555</v>
      </c>
      <c r="C180" s="199" t="s">
        <v>832</v>
      </c>
    </row>
    <row r="181" spans="1:3" ht="46.5" customHeight="1">
      <c r="A181" s="210"/>
      <c r="B181" s="198" t="s">
        <v>649</v>
      </c>
      <c r="C181" s="199" t="s">
        <v>833</v>
      </c>
    </row>
    <row r="182" spans="1:3" ht="65.25" customHeight="1">
      <c r="A182" s="210"/>
      <c r="B182" s="198" t="s">
        <v>834</v>
      </c>
      <c r="C182" s="199" t="s">
        <v>835</v>
      </c>
    </row>
    <row r="183" spans="1:3" ht="45">
      <c r="A183" s="210"/>
      <c r="B183" s="198" t="s">
        <v>836</v>
      </c>
      <c r="C183" s="199" t="s">
        <v>837</v>
      </c>
    </row>
    <row r="184" spans="1:3" ht="45" customHeight="1">
      <c r="A184" s="210"/>
      <c r="B184" s="198" t="s">
        <v>838</v>
      </c>
      <c r="C184" s="199" t="s">
        <v>839</v>
      </c>
    </row>
    <row r="185" spans="1:3" ht="48" customHeight="1">
      <c r="A185" s="210"/>
      <c r="B185" s="198" t="s">
        <v>585</v>
      </c>
      <c r="C185" s="199" t="s">
        <v>840</v>
      </c>
    </row>
    <row r="186" spans="1:3" ht="30">
      <c r="A186" s="210"/>
      <c r="B186" s="198" t="s">
        <v>551</v>
      </c>
      <c r="C186" s="199" t="s">
        <v>841</v>
      </c>
    </row>
    <row r="187" spans="1:3" ht="23.25" customHeight="1">
      <c r="A187" s="210"/>
      <c r="B187" s="198" t="s">
        <v>842</v>
      </c>
      <c r="C187" s="199" t="s">
        <v>843</v>
      </c>
    </row>
    <row r="188" spans="1:3" ht="23.25" customHeight="1">
      <c r="A188" s="210"/>
      <c r="B188" s="198" t="s">
        <v>844</v>
      </c>
      <c r="C188" s="199" t="s">
        <v>845</v>
      </c>
    </row>
    <row r="189" spans="1:3" ht="23.25" customHeight="1">
      <c r="A189" s="210"/>
      <c r="B189" s="198" t="s">
        <v>846</v>
      </c>
      <c r="C189" s="199" t="s">
        <v>847</v>
      </c>
    </row>
    <row r="190" spans="1:3" ht="33.75" customHeight="1">
      <c r="A190" s="210"/>
      <c r="B190" s="198" t="s">
        <v>720</v>
      </c>
      <c r="C190" s="204" t="s">
        <v>721</v>
      </c>
    </row>
    <row r="191" spans="1:3" s="203" customFormat="1" ht="30.75" customHeight="1">
      <c r="A191" s="195"/>
      <c r="B191" s="198" t="s">
        <v>722</v>
      </c>
      <c r="C191" s="204" t="s">
        <v>723</v>
      </c>
    </row>
    <row r="192" spans="1:3" ht="39" customHeight="1">
      <c r="A192" s="210"/>
      <c r="B192" s="198" t="s">
        <v>848</v>
      </c>
      <c r="C192" s="199" t="s">
        <v>849</v>
      </c>
    </row>
    <row r="193" spans="1:3" ht="23.25" customHeight="1">
      <c r="A193" s="210"/>
      <c r="B193" s="198" t="s">
        <v>850</v>
      </c>
      <c r="C193" s="199" t="s">
        <v>851</v>
      </c>
    </row>
    <row r="194" spans="1:3" ht="31.5" customHeight="1">
      <c r="A194" s="210"/>
      <c r="B194" s="198" t="s">
        <v>852</v>
      </c>
      <c r="C194" s="199" t="s">
        <v>853</v>
      </c>
    </row>
    <row r="195" spans="1:3" ht="23.25" customHeight="1">
      <c r="A195" s="210"/>
      <c r="B195" s="198" t="s">
        <v>854</v>
      </c>
      <c r="C195" s="199" t="s">
        <v>855</v>
      </c>
    </row>
    <row r="196" spans="1:3" ht="23.25" customHeight="1">
      <c r="A196" s="210"/>
      <c r="B196" s="198" t="s">
        <v>856</v>
      </c>
      <c r="C196" s="199" t="s">
        <v>857</v>
      </c>
    </row>
    <row r="197" spans="1:3" ht="30.75" customHeight="1">
      <c r="A197" s="210"/>
      <c r="B197" s="198" t="s">
        <v>858</v>
      </c>
      <c r="C197" s="199" t="s">
        <v>859</v>
      </c>
    </row>
    <row r="198" spans="1:3" ht="30.75" customHeight="1">
      <c r="A198" s="210"/>
      <c r="B198" s="198" t="s">
        <v>860</v>
      </c>
      <c r="C198" s="199" t="s">
        <v>861</v>
      </c>
    </row>
    <row r="199" spans="1:3" ht="30" customHeight="1">
      <c r="A199" s="210"/>
      <c r="B199" s="198" t="s">
        <v>862</v>
      </c>
      <c r="C199" s="199" t="s">
        <v>863</v>
      </c>
    </row>
    <row r="200" spans="1:3" ht="56.25" customHeight="1">
      <c r="A200" s="210"/>
      <c r="B200" s="198" t="s">
        <v>864</v>
      </c>
      <c r="C200" s="199" t="s">
        <v>865</v>
      </c>
    </row>
    <row r="201" spans="1:3" ht="39.75" customHeight="1">
      <c r="A201" s="210"/>
      <c r="B201" s="198" t="s">
        <v>866</v>
      </c>
      <c r="C201" s="199" t="s">
        <v>867</v>
      </c>
    </row>
    <row r="202" spans="1:3" ht="26.25" customHeight="1">
      <c r="A202" s="210"/>
      <c r="B202" s="198" t="s">
        <v>868</v>
      </c>
      <c r="C202" s="199" t="s">
        <v>869</v>
      </c>
    </row>
    <row r="203" spans="1:3" ht="48.75" customHeight="1">
      <c r="A203" s="210"/>
      <c r="B203" s="198" t="s">
        <v>870</v>
      </c>
      <c r="C203" s="199" t="s">
        <v>871</v>
      </c>
    </row>
    <row r="204" spans="1:3" ht="33.75" customHeight="1">
      <c r="A204" s="210"/>
      <c r="B204" s="198" t="s">
        <v>872</v>
      </c>
      <c r="C204" s="199" t="s">
        <v>873</v>
      </c>
    </row>
    <row r="205" spans="1:3" ht="33.75" customHeight="1">
      <c r="A205" s="210"/>
      <c r="B205" s="198" t="s">
        <v>874</v>
      </c>
      <c r="C205" s="199" t="s">
        <v>875</v>
      </c>
    </row>
    <row r="206" spans="1:3" ht="33.75" customHeight="1">
      <c r="A206" s="210"/>
      <c r="B206" s="198" t="s">
        <v>876</v>
      </c>
      <c r="C206" s="199" t="s">
        <v>877</v>
      </c>
    </row>
    <row r="207" spans="1:3" ht="33.75" customHeight="1">
      <c r="A207" s="210"/>
      <c r="B207" s="198" t="s">
        <v>878</v>
      </c>
      <c r="C207" s="199" t="s">
        <v>879</v>
      </c>
    </row>
    <row r="208" spans="1:3" ht="16.5" customHeight="1">
      <c r="A208" s="220" t="s">
        <v>880</v>
      </c>
      <c r="B208" s="220"/>
      <c r="C208" s="220"/>
    </row>
    <row r="209" spans="1:3" ht="99.75" customHeight="1">
      <c r="A209" s="223" t="s">
        <v>881</v>
      </c>
      <c r="B209" s="220"/>
      <c r="C209" s="220"/>
    </row>
    <row r="210" spans="1:3" ht="50.25" customHeight="1">
      <c r="A210" s="220" t="s">
        <v>882</v>
      </c>
      <c r="B210" s="220"/>
      <c r="C210" s="220"/>
    </row>
    <row r="211" spans="1:3" ht="57" customHeight="1">
      <c r="A211" s="220" t="s">
        <v>884</v>
      </c>
      <c r="B211" s="220"/>
      <c r="C211" s="220"/>
    </row>
    <row r="212" spans="1:3" ht="15">
      <c r="A212" s="220" t="s">
        <v>883</v>
      </c>
      <c r="B212" s="220"/>
      <c r="C212" s="220"/>
    </row>
  </sheetData>
  <sheetProtection/>
  <mergeCells count="44">
    <mergeCell ref="A211:C211"/>
    <mergeCell ref="A212:C212"/>
    <mergeCell ref="A164:B164"/>
    <mergeCell ref="A166:B166"/>
    <mergeCell ref="A168:B168"/>
    <mergeCell ref="A208:C208"/>
    <mergeCell ref="A209:C209"/>
    <mergeCell ref="A210:C210"/>
    <mergeCell ref="A151:B151"/>
    <mergeCell ref="A155:B155"/>
    <mergeCell ref="A156:B156"/>
    <mergeCell ref="A157:B157"/>
    <mergeCell ref="A158:B158"/>
    <mergeCell ref="A162:B162"/>
    <mergeCell ref="A79:B79"/>
    <mergeCell ref="A81:B81"/>
    <mergeCell ref="A128:B128"/>
    <mergeCell ref="A134:B134"/>
    <mergeCell ref="A143:B143"/>
    <mergeCell ref="A145:B145"/>
    <mergeCell ref="A46:B46"/>
    <mergeCell ref="A52:B52"/>
    <mergeCell ref="A54:B54"/>
    <mergeCell ref="A56:B56"/>
    <mergeCell ref="A59:B59"/>
    <mergeCell ref="A71:B71"/>
    <mergeCell ref="A30:B30"/>
    <mergeCell ref="A33:B33"/>
    <mergeCell ref="A35:B35"/>
    <mergeCell ref="A37:B37"/>
    <mergeCell ref="A39:B39"/>
    <mergeCell ref="A44:B44"/>
    <mergeCell ref="A13:B13"/>
    <mergeCell ref="A16:B16"/>
    <mergeCell ref="A22:B22"/>
    <mergeCell ref="A24:B24"/>
    <mergeCell ref="A26:B26"/>
    <mergeCell ref="A28:B28"/>
    <mergeCell ref="A5:C5"/>
    <mergeCell ref="A6:B6"/>
    <mergeCell ref="A7:B7"/>
    <mergeCell ref="C7:C8"/>
    <mergeCell ref="A9:B9"/>
    <mergeCell ref="A11:B11"/>
  </mergeCells>
  <printOptions/>
  <pageMargins left="0.9055118110236221" right="0.31496062992125984" top="0.5511811023622047" bottom="0.35433070866141736" header="0.31496062992125984" footer="0.31496062992125984"/>
  <pageSetup fitToHeight="8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30"/>
  <sheetViews>
    <sheetView zoomScalePageLayoutView="0" workbookViewId="0" topLeftCell="A499">
      <selection activeCell="A507" sqref="A507"/>
    </sheetView>
  </sheetViews>
  <sheetFormatPr defaultColWidth="9.125" defaultRowHeight="12.75"/>
  <cols>
    <col min="1" max="1" width="71.25390625" style="25" customWidth="1"/>
    <col min="2" max="2" width="7.00390625" style="1" hidden="1" customWidth="1"/>
    <col min="3" max="3" width="7.75390625" style="0" customWidth="1"/>
    <col min="4" max="4" width="7.875" style="0" customWidth="1"/>
    <col min="5" max="5" width="15.25390625" style="0" customWidth="1"/>
    <col min="6" max="6" width="11.375" style="0" customWidth="1"/>
    <col min="7" max="7" width="16.375" style="3" customWidth="1"/>
    <col min="8" max="8" width="16.25390625" style="19" hidden="1" customWidth="1"/>
    <col min="9" max="9" width="11.625" style="0" hidden="1" customWidth="1"/>
    <col min="10" max="10" width="14.00390625" style="0" hidden="1" customWidth="1"/>
    <col min="11" max="12" width="9.125" style="0" hidden="1" customWidth="1"/>
    <col min="13" max="13" width="0.12890625" style="0" customWidth="1"/>
    <col min="14" max="14" width="9.125" style="0" customWidth="1"/>
  </cols>
  <sheetData>
    <row r="1" spans="6:7" ht="12.75">
      <c r="F1" s="12" t="s">
        <v>541</v>
      </c>
      <c r="G1" s="18"/>
    </row>
    <row r="2" spans="6:7" ht="12.75">
      <c r="F2" s="4" t="s">
        <v>890</v>
      </c>
      <c r="G2" s="18"/>
    </row>
    <row r="3" spans="6:7" ht="12.75">
      <c r="F3" s="4" t="s">
        <v>123</v>
      </c>
      <c r="G3" s="18"/>
    </row>
    <row r="4" spans="6:7" ht="12.75">
      <c r="F4" s="4" t="s">
        <v>124</v>
      </c>
      <c r="G4" s="18"/>
    </row>
    <row r="5" spans="6:7" ht="12.75" customHeight="1">
      <c r="F5" s="224" t="s">
        <v>889</v>
      </c>
      <c r="G5" s="224"/>
    </row>
    <row r="6" spans="3:6" ht="12.75">
      <c r="C6" s="6" t="s">
        <v>253</v>
      </c>
      <c r="F6" s="4"/>
    </row>
    <row r="7" spans="3:6" ht="12.75">
      <c r="C7" s="6" t="s">
        <v>125</v>
      </c>
      <c r="F7" s="7"/>
    </row>
    <row r="8" spans="3:6" ht="12.75">
      <c r="C8" s="6" t="s">
        <v>126</v>
      </c>
      <c r="F8" s="7"/>
    </row>
    <row r="9" ht="12.75">
      <c r="C9" s="8" t="s">
        <v>127</v>
      </c>
    </row>
    <row r="10" spans="2:7" ht="15.75">
      <c r="B10" s="9"/>
      <c r="G10" s="5"/>
    </row>
    <row r="11" spans="1:7" ht="14.25">
      <c r="A11" s="225" t="s">
        <v>128</v>
      </c>
      <c r="B11" s="99"/>
      <c r="C11" s="100" t="s">
        <v>233</v>
      </c>
      <c r="D11" s="101"/>
      <c r="E11" s="101"/>
      <c r="F11" s="180"/>
      <c r="G11" s="161" t="s">
        <v>130</v>
      </c>
    </row>
    <row r="12" spans="1:7" ht="42" customHeight="1">
      <c r="A12" s="226"/>
      <c r="B12" s="102" t="s">
        <v>131</v>
      </c>
      <c r="C12" s="105" t="s">
        <v>132</v>
      </c>
      <c r="D12" s="105" t="s">
        <v>133</v>
      </c>
      <c r="E12" s="105" t="s">
        <v>134</v>
      </c>
      <c r="F12" s="182" t="s">
        <v>207</v>
      </c>
      <c r="G12" s="183" t="s">
        <v>254</v>
      </c>
    </row>
    <row r="13" spans="1:10" s="10" customFormat="1" ht="15">
      <c r="A13" s="103" t="s">
        <v>191</v>
      </c>
      <c r="B13" s="61"/>
      <c r="C13" s="83" t="s">
        <v>192</v>
      </c>
      <c r="D13" s="83"/>
      <c r="E13" s="83"/>
      <c r="F13" s="83"/>
      <c r="G13" s="181">
        <f>SUM(G14+G18+G25+G43+G53+G56)+G40</f>
        <v>176839.2</v>
      </c>
      <c r="I13" s="26">
        <f>SUM(H14:H83)</f>
        <v>176839.2</v>
      </c>
      <c r="J13" s="10">
        <f>SUM('ведомствен.2016'!G12+'ведомствен.2016'!G32+'ведомствен.2016'!G52+'ведомствен.2016'!G213)</f>
        <v>176839.2</v>
      </c>
    </row>
    <row r="14" spans="1:9" ht="28.5">
      <c r="A14" s="105" t="s">
        <v>193</v>
      </c>
      <c r="B14" s="30"/>
      <c r="C14" s="64" t="s">
        <v>192</v>
      </c>
      <c r="D14" s="64" t="s">
        <v>194</v>
      </c>
      <c r="E14" s="64"/>
      <c r="F14" s="64"/>
      <c r="G14" s="106">
        <f>SUM(G15)</f>
        <v>1618.2</v>
      </c>
      <c r="H14"/>
      <c r="I14" s="24">
        <f>SUM(G13-I13)</f>
        <v>0</v>
      </c>
    </row>
    <row r="15" spans="1:13" ht="42.75">
      <c r="A15" s="105" t="s">
        <v>26</v>
      </c>
      <c r="B15" s="30"/>
      <c r="C15" s="64" t="s">
        <v>192</v>
      </c>
      <c r="D15" s="64" t="s">
        <v>194</v>
      </c>
      <c r="E15" s="70" t="s">
        <v>257</v>
      </c>
      <c r="F15" s="64"/>
      <c r="G15" s="106">
        <f>SUM(G17)</f>
        <v>1618.2</v>
      </c>
      <c r="H15"/>
      <c r="M15" s="24" t="e">
        <f>SUM(G79+G102+G141+G158+G169+G174+G191+#REF!+G263+G275+G287+G323+G333+G343+G354+G360+G425+G447+G454+G462+G458+G497+G504+G515)</f>
        <v>#REF!</v>
      </c>
    </row>
    <row r="16" spans="1:8" ht="14.25">
      <c r="A16" s="105" t="s">
        <v>28</v>
      </c>
      <c r="B16" s="30"/>
      <c r="C16" s="64" t="s">
        <v>192</v>
      </c>
      <c r="D16" s="64" t="s">
        <v>194</v>
      </c>
      <c r="E16" s="70" t="s">
        <v>263</v>
      </c>
      <c r="F16" s="64"/>
      <c r="G16" s="106">
        <f>SUM(G17)</f>
        <v>1618.2</v>
      </c>
      <c r="H16"/>
    </row>
    <row r="17" spans="1:9" ht="66.75" customHeight="1">
      <c r="A17" s="132" t="s">
        <v>498</v>
      </c>
      <c r="B17" s="30"/>
      <c r="C17" s="64" t="s">
        <v>192</v>
      </c>
      <c r="D17" s="64" t="s">
        <v>194</v>
      </c>
      <c r="E17" s="70" t="s">
        <v>263</v>
      </c>
      <c r="F17" s="64" t="s">
        <v>199</v>
      </c>
      <c r="G17" s="106">
        <v>1618.2</v>
      </c>
      <c r="H17" s="19">
        <f>SUM('ведомствен.2016'!G56)</f>
        <v>1618.2</v>
      </c>
      <c r="I17" s="19">
        <f>SUM(G17-H17)</f>
        <v>0</v>
      </c>
    </row>
    <row r="18" spans="1:9" ht="42.75">
      <c r="A18" s="105" t="s">
        <v>31</v>
      </c>
      <c r="B18" s="30"/>
      <c r="C18" s="64" t="s">
        <v>192</v>
      </c>
      <c r="D18" s="64" t="s">
        <v>32</v>
      </c>
      <c r="E18" s="64"/>
      <c r="F18" s="64"/>
      <c r="G18" s="106">
        <f>SUM(G19)</f>
        <v>13575</v>
      </c>
      <c r="H18"/>
      <c r="I18" s="19">
        <f aca="true" t="shared" si="0" ref="I18:I83">SUM(G18-H18)</f>
        <v>13575</v>
      </c>
    </row>
    <row r="19" spans="1:9" ht="42.75">
      <c r="A19" s="105" t="s">
        <v>26</v>
      </c>
      <c r="B19" s="30"/>
      <c r="C19" s="64" t="s">
        <v>192</v>
      </c>
      <c r="D19" s="64" t="s">
        <v>32</v>
      </c>
      <c r="E19" s="30" t="s">
        <v>473</v>
      </c>
      <c r="F19" s="65"/>
      <c r="G19" s="106">
        <f>SUM(G20+G23)</f>
        <v>13575</v>
      </c>
      <c r="H19"/>
      <c r="I19" s="19">
        <f t="shared" si="0"/>
        <v>13575</v>
      </c>
    </row>
    <row r="20" spans="1:9" ht="14.25">
      <c r="A20" s="105" t="s">
        <v>33</v>
      </c>
      <c r="B20" s="30"/>
      <c r="C20" s="64" t="s">
        <v>192</v>
      </c>
      <c r="D20" s="64" t="s">
        <v>32</v>
      </c>
      <c r="E20" s="30" t="s">
        <v>474</v>
      </c>
      <c r="F20" s="65"/>
      <c r="G20" s="106">
        <f>SUM(G21)+G22</f>
        <v>12119</v>
      </c>
      <c r="H20"/>
      <c r="I20" s="19">
        <f t="shared" si="0"/>
        <v>12119</v>
      </c>
    </row>
    <row r="21" spans="1:9" ht="57">
      <c r="A21" s="132" t="s">
        <v>498</v>
      </c>
      <c r="B21" s="30"/>
      <c r="C21" s="64" t="s">
        <v>192</v>
      </c>
      <c r="D21" s="64" t="s">
        <v>32</v>
      </c>
      <c r="E21" s="30" t="s">
        <v>474</v>
      </c>
      <c r="F21" s="64" t="s">
        <v>199</v>
      </c>
      <c r="G21" s="106">
        <v>12109.4</v>
      </c>
      <c r="H21" s="19">
        <f>SUM('ведомствен.2016'!G16)</f>
        <v>12109.4</v>
      </c>
      <c r="I21" s="19">
        <f t="shared" si="0"/>
        <v>0</v>
      </c>
    </row>
    <row r="22" spans="1:9" ht="14.25">
      <c r="A22" s="105" t="s">
        <v>201</v>
      </c>
      <c r="B22" s="30"/>
      <c r="C22" s="64" t="s">
        <v>192</v>
      </c>
      <c r="D22" s="64" t="s">
        <v>32</v>
      </c>
      <c r="E22" s="30" t="s">
        <v>474</v>
      </c>
      <c r="F22" s="64" t="s">
        <v>44</v>
      </c>
      <c r="G22" s="107">
        <v>9.6</v>
      </c>
      <c r="H22" s="19">
        <f>SUM('ведомствен.2016'!G17)</f>
        <v>9.6</v>
      </c>
      <c r="I22" s="19">
        <f t="shared" si="0"/>
        <v>0</v>
      </c>
    </row>
    <row r="23" spans="1:9" ht="14.25">
      <c r="A23" s="66" t="s">
        <v>258</v>
      </c>
      <c r="B23" s="64"/>
      <c r="C23" s="64" t="s">
        <v>192</v>
      </c>
      <c r="D23" s="64" t="s">
        <v>32</v>
      </c>
      <c r="E23" s="30" t="s">
        <v>475</v>
      </c>
      <c r="F23" s="64"/>
      <c r="G23" s="106">
        <f>SUM(G24)</f>
        <v>1456</v>
      </c>
      <c r="H23"/>
      <c r="I23" s="19">
        <f t="shared" si="0"/>
        <v>1456</v>
      </c>
    </row>
    <row r="24" spans="1:9" ht="57">
      <c r="A24" s="132" t="s">
        <v>498</v>
      </c>
      <c r="B24" s="64"/>
      <c r="C24" s="64" t="s">
        <v>192</v>
      </c>
      <c r="D24" s="64" t="s">
        <v>32</v>
      </c>
      <c r="E24" s="30" t="s">
        <v>475</v>
      </c>
      <c r="F24" s="64" t="s">
        <v>199</v>
      </c>
      <c r="G24" s="106">
        <v>1456</v>
      </c>
      <c r="H24">
        <f>SUM('ведомствен.2016'!G19)</f>
        <v>1456</v>
      </c>
      <c r="I24" s="19">
        <f t="shared" si="0"/>
        <v>0</v>
      </c>
    </row>
    <row r="25" spans="1:9" ht="42.75">
      <c r="A25" s="105" t="s">
        <v>115</v>
      </c>
      <c r="B25" s="30"/>
      <c r="C25" s="64" t="s">
        <v>192</v>
      </c>
      <c r="D25" s="64" t="s">
        <v>46</v>
      </c>
      <c r="E25" s="64"/>
      <c r="F25" s="64"/>
      <c r="G25" s="106">
        <f>SUM(G26)+G30</f>
        <v>100086.6</v>
      </c>
      <c r="H25"/>
      <c r="I25" s="19">
        <f>SUM(H28:H39)</f>
        <v>100086.6</v>
      </c>
    </row>
    <row r="26" spans="1:9" ht="42.75">
      <c r="A26" s="105" t="s">
        <v>26</v>
      </c>
      <c r="B26" s="30"/>
      <c r="C26" s="64" t="s">
        <v>192</v>
      </c>
      <c r="D26" s="64" t="s">
        <v>46</v>
      </c>
      <c r="E26" s="30" t="s">
        <v>473</v>
      </c>
      <c r="F26" s="65"/>
      <c r="G26" s="106">
        <f>SUM(G27)</f>
        <v>98276.8</v>
      </c>
      <c r="H26"/>
      <c r="I26" s="19">
        <f t="shared" si="0"/>
        <v>98276.8</v>
      </c>
    </row>
    <row r="27" spans="1:9" ht="14.25">
      <c r="A27" s="105" t="s">
        <v>33</v>
      </c>
      <c r="B27" s="30"/>
      <c r="C27" s="64" t="s">
        <v>192</v>
      </c>
      <c r="D27" s="64" t="s">
        <v>46</v>
      </c>
      <c r="E27" s="30" t="s">
        <v>474</v>
      </c>
      <c r="F27" s="65"/>
      <c r="G27" s="106">
        <f>SUM(G28+G29)</f>
        <v>98276.8</v>
      </c>
      <c r="H27"/>
      <c r="I27" s="19">
        <f t="shared" si="0"/>
        <v>98276.8</v>
      </c>
    </row>
    <row r="28" spans="1:9" ht="57">
      <c r="A28" s="132" t="s">
        <v>498</v>
      </c>
      <c r="B28" s="30"/>
      <c r="C28" s="64" t="s">
        <v>192</v>
      </c>
      <c r="D28" s="64" t="s">
        <v>46</v>
      </c>
      <c r="E28" s="30" t="s">
        <v>474</v>
      </c>
      <c r="F28" s="64" t="s">
        <v>199</v>
      </c>
      <c r="G28" s="106">
        <v>98180.7</v>
      </c>
      <c r="H28" s="19">
        <f>SUM('ведомствен.2016'!G60)</f>
        <v>98180.7</v>
      </c>
      <c r="I28" s="19">
        <f t="shared" si="0"/>
        <v>0</v>
      </c>
    </row>
    <row r="29" spans="1:9" ht="14.25">
      <c r="A29" s="105" t="s">
        <v>201</v>
      </c>
      <c r="B29" s="30"/>
      <c r="C29" s="64" t="s">
        <v>192</v>
      </c>
      <c r="D29" s="64" t="s">
        <v>46</v>
      </c>
      <c r="E29" s="30" t="s">
        <v>474</v>
      </c>
      <c r="F29" s="64" t="s">
        <v>44</v>
      </c>
      <c r="G29" s="107">
        <v>96.1</v>
      </c>
      <c r="H29" s="19">
        <f>SUM('ведомствен.2016'!G61)</f>
        <v>96.1</v>
      </c>
      <c r="I29" s="19">
        <f t="shared" si="0"/>
        <v>0</v>
      </c>
    </row>
    <row r="30" spans="1:9" ht="85.5">
      <c r="A30" s="118" t="s">
        <v>373</v>
      </c>
      <c r="B30" s="30"/>
      <c r="C30" s="30" t="s">
        <v>192</v>
      </c>
      <c r="D30" s="30" t="s">
        <v>46</v>
      </c>
      <c r="E30" s="30" t="s">
        <v>421</v>
      </c>
      <c r="F30" s="30"/>
      <c r="G30" s="107">
        <f>SUM(G31+G34+G37)</f>
        <v>1809.8</v>
      </c>
      <c r="I30" s="19"/>
    </row>
    <row r="31" spans="1:9" ht="28.5">
      <c r="A31" s="105" t="s">
        <v>49</v>
      </c>
      <c r="B31" s="30"/>
      <c r="C31" s="64" t="s">
        <v>192</v>
      </c>
      <c r="D31" s="64" t="s">
        <v>46</v>
      </c>
      <c r="E31" s="30" t="s">
        <v>480</v>
      </c>
      <c r="F31" s="64"/>
      <c r="G31" s="106">
        <f>SUM(G32:G33)</f>
        <v>1358.3</v>
      </c>
      <c r="I31" s="19">
        <f t="shared" si="0"/>
        <v>1358.3</v>
      </c>
    </row>
    <row r="32" spans="1:9" ht="57">
      <c r="A32" s="132" t="s">
        <v>498</v>
      </c>
      <c r="B32" s="30"/>
      <c r="C32" s="64" t="s">
        <v>192</v>
      </c>
      <c r="D32" s="64" t="s">
        <v>46</v>
      </c>
      <c r="E32" s="30" t="s">
        <v>480</v>
      </c>
      <c r="F32" s="64" t="s">
        <v>199</v>
      </c>
      <c r="G32" s="106">
        <v>1334.7</v>
      </c>
      <c r="H32" s="19">
        <f>SUM('ведомствен.2016'!G64)</f>
        <v>1334.7</v>
      </c>
      <c r="I32" s="19">
        <f t="shared" si="0"/>
        <v>0</v>
      </c>
    </row>
    <row r="33" spans="1:9" ht="14.25">
      <c r="A33" s="105" t="s">
        <v>201</v>
      </c>
      <c r="B33" s="30"/>
      <c r="C33" s="64" t="s">
        <v>192</v>
      </c>
      <c r="D33" s="64" t="s">
        <v>46</v>
      </c>
      <c r="E33" s="30" t="s">
        <v>480</v>
      </c>
      <c r="F33" s="64" t="s">
        <v>44</v>
      </c>
      <c r="G33" s="107">
        <v>23.6</v>
      </c>
      <c r="H33" s="19">
        <f>SUM('ведомствен.2016'!G65)</f>
        <v>23.6</v>
      </c>
      <c r="I33" s="19">
        <f t="shared" si="0"/>
        <v>0</v>
      </c>
    </row>
    <row r="34" spans="1:9" ht="42.75">
      <c r="A34" s="105" t="s">
        <v>167</v>
      </c>
      <c r="B34" s="30"/>
      <c r="C34" s="64" t="s">
        <v>192</v>
      </c>
      <c r="D34" s="64" t="s">
        <v>46</v>
      </c>
      <c r="E34" s="30" t="s">
        <v>481</v>
      </c>
      <c r="F34" s="64"/>
      <c r="G34" s="106">
        <f>SUM(G35:G36)</f>
        <v>93.8</v>
      </c>
      <c r="I34" s="19">
        <f t="shared" si="0"/>
        <v>93.8</v>
      </c>
    </row>
    <row r="35" spans="1:9" ht="57">
      <c r="A35" s="132" t="s">
        <v>498</v>
      </c>
      <c r="B35" s="30"/>
      <c r="C35" s="64" t="s">
        <v>192</v>
      </c>
      <c r="D35" s="64" t="s">
        <v>46</v>
      </c>
      <c r="E35" s="30" t="s">
        <v>481</v>
      </c>
      <c r="F35" s="64" t="s">
        <v>199</v>
      </c>
      <c r="G35" s="106">
        <v>72.3</v>
      </c>
      <c r="H35" s="19">
        <f>SUM('ведомствен.2016'!G67)</f>
        <v>72.3</v>
      </c>
      <c r="I35" s="19">
        <f t="shared" si="0"/>
        <v>0</v>
      </c>
    </row>
    <row r="36" spans="1:9" ht="14.25">
      <c r="A36" s="105" t="s">
        <v>201</v>
      </c>
      <c r="B36" s="30"/>
      <c r="C36" s="64" t="s">
        <v>192</v>
      </c>
      <c r="D36" s="64" t="s">
        <v>46</v>
      </c>
      <c r="E36" s="30" t="s">
        <v>481</v>
      </c>
      <c r="F36" s="64" t="s">
        <v>44</v>
      </c>
      <c r="G36" s="107">
        <v>21.5</v>
      </c>
      <c r="H36" s="19">
        <f>SUM('ведомствен.2016'!G68)</f>
        <v>21.5</v>
      </c>
      <c r="I36" s="19">
        <f t="shared" si="0"/>
        <v>0</v>
      </c>
    </row>
    <row r="37" spans="1:9" ht="28.5">
      <c r="A37" s="108" t="s">
        <v>59</v>
      </c>
      <c r="B37" s="60"/>
      <c r="C37" s="65" t="s">
        <v>192</v>
      </c>
      <c r="D37" s="65" t="s">
        <v>46</v>
      </c>
      <c r="E37" s="30" t="s">
        <v>482</v>
      </c>
      <c r="F37" s="65"/>
      <c r="G37" s="106">
        <f>SUM(G38:G39)</f>
        <v>357.70000000000005</v>
      </c>
      <c r="H37"/>
      <c r="I37" s="19">
        <f t="shared" si="0"/>
        <v>357.70000000000005</v>
      </c>
    </row>
    <row r="38" spans="1:9" ht="57">
      <c r="A38" s="132" t="s">
        <v>498</v>
      </c>
      <c r="B38" s="30"/>
      <c r="C38" s="64" t="s">
        <v>192</v>
      </c>
      <c r="D38" s="64" t="s">
        <v>46</v>
      </c>
      <c r="E38" s="30" t="s">
        <v>482</v>
      </c>
      <c r="F38" s="64" t="s">
        <v>199</v>
      </c>
      <c r="G38" s="106">
        <v>288.8</v>
      </c>
      <c r="H38" s="19">
        <f>SUM('ведомствен.2016'!G70)</f>
        <v>288.8</v>
      </c>
      <c r="I38" s="19">
        <f t="shared" si="0"/>
        <v>0</v>
      </c>
    </row>
    <row r="39" spans="1:9" ht="14.25">
      <c r="A39" s="105" t="s">
        <v>201</v>
      </c>
      <c r="B39" s="30"/>
      <c r="C39" s="64" t="s">
        <v>192</v>
      </c>
      <c r="D39" s="64" t="s">
        <v>46</v>
      </c>
      <c r="E39" s="30" t="s">
        <v>482</v>
      </c>
      <c r="F39" s="64" t="s">
        <v>44</v>
      </c>
      <c r="G39" s="107">
        <v>68.9</v>
      </c>
      <c r="H39" s="19">
        <f>SUM('ведомствен.2016'!G71)</f>
        <v>68.9</v>
      </c>
      <c r="I39" s="19">
        <f t="shared" si="0"/>
        <v>0</v>
      </c>
    </row>
    <row r="40" spans="1:9" ht="14.25">
      <c r="A40" s="108" t="s">
        <v>183</v>
      </c>
      <c r="B40" s="81"/>
      <c r="C40" s="72" t="s">
        <v>192</v>
      </c>
      <c r="D40" s="72" t="s">
        <v>52</v>
      </c>
      <c r="E40" s="72" t="s">
        <v>274</v>
      </c>
      <c r="F40" s="72"/>
      <c r="G40" s="106">
        <f>SUM(G41)</f>
        <v>32.2</v>
      </c>
      <c r="H40"/>
      <c r="I40" s="19">
        <f t="shared" si="0"/>
        <v>32.2</v>
      </c>
    </row>
    <row r="41" spans="1:9" ht="48.75" customHeight="1">
      <c r="A41" s="108" t="s">
        <v>267</v>
      </c>
      <c r="B41" s="81"/>
      <c r="C41" s="72" t="s">
        <v>192</v>
      </c>
      <c r="D41" s="72" t="s">
        <v>52</v>
      </c>
      <c r="E41" s="70" t="s">
        <v>285</v>
      </c>
      <c r="F41" s="72"/>
      <c r="G41" s="106">
        <f>SUM(G42)</f>
        <v>32.2</v>
      </c>
      <c r="H41"/>
      <c r="I41" s="19">
        <f t="shared" si="0"/>
        <v>32.2</v>
      </c>
    </row>
    <row r="42" spans="1:9" ht="14.25">
      <c r="A42" s="108" t="s">
        <v>201</v>
      </c>
      <c r="B42" s="81"/>
      <c r="C42" s="72" t="s">
        <v>192</v>
      </c>
      <c r="D42" s="72" t="s">
        <v>52</v>
      </c>
      <c r="E42" s="70" t="s">
        <v>285</v>
      </c>
      <c r="F42" s="72" t="s">
        <v>44</v>
      </c>
      <c r="G42" s="107">
        <v>32.2</v>
      </c>
      <c r="H42" s="19">
        <f>SUM('ведомствен.2016'!G74)</f>
        <v>32.2</v>
      </c>
      <c r="I42" s="19">
        <f t="shared" si="0"/>
        <v>0</v>
      </c>
    </row>
    <row r="43" spans="1:9" s="11" customFormat="1" ht="28.5">
      <c r="A43" s="105" t="s">
        <v>170</v>
      </c>
      <c r="B43" s="30"/>
      <c r="C43" s="64" t="s">
        <v>192</v>
      </c>
      <c r="D43" s="64" t="s">
        <v>171</v>
      </c>
      <c r="E43" s="64"/>
      <c r="F43" s="64"/>
      <c r="G43" s="106">
        <f>SUM(G44)</f>
        <v>25498.6</v>
      </c>
      <c r="I43" s="19">
        <f t="shared" si="0"/>
        <v>25498.6</v>
      </c>
    </row>
    <row r="44" spans="1:9" s="11" customFormat="1" ht="42.75">
      <c r="A44" s="105" t="s">
        <v>26</v>
      </c>
      <c r="B44" s="30"/>
      <c r="C44" s="64" t="s">
        <v>192</v>
      </c>
      <c r="D44" s="64" t="s">
        <v>171</v>
      </c>
      <c r="E44" s="30" t="s">
        <v>473</v>
      </c>
      <c r="F44" s="64"/>
      <c r="G44" s="106">
        <f>SUM(G45)+G51+G48</f>
        <v>25498.6</v>
      </c>
      <c r="I44" s="19">
        <f t="shared" si="0"/>
        <v>25498.6</v>
      </c>
    </row>
    <row r="45" spans="1:9" s="11" customFormat="1" ht="14.25">
      <c r="A45" s="105" t="s">
        <v>33</v>
      </c>
      <c r="B45" s="30"/>
      <c r="C45" s="64" t="s">
        <v>192</v>
      </c>
      <c r="D45" s="64" t="s">
        <v>171</v>
      </c>
      <c r="E45" s="30" t="s">
        <v>474</v>
      </c>
      <c r="F45" s="64"/>
      <c r="G45" s="106">
        <f>SUM(G46+G47)</f>
        <v>19670</v>
      </c>
      <c r="I45" s="19">
        <f t="shared" si="0"/>
        <v>19670</v>
      </c>
    </row>
    <row r="46" spans="1:9" s="11" customFormat="1" ht="57">
      <c r="A46" s="132" t="s">
        <v>498</v>
      </c>
      <c r="B46" s="30"/>
      <c r="C46" s="64" t="s">
        <v>192</v>
      </c>
      <c r="D46" s="64" t="s">
        <v>171</v>
      </c>
      <c r="E46" s="30" t="s">
        <v>474</v>
      </c>
      <c r="F46" s="67" t="s">
        <v>199</v>
      </c>
      <c r="G46" s="106">
        <v>19662.2</v>
      </c>
      <c r="H46" s="20">
        <f>SUM('ведомствен.2016'!G217)</f>
        <v>19662.2</v>
      </c>
      <c r="I46" s="19">
        <f t="shared" si="0"/>
        <v>0</v>
      </c>
    </row>
    <row r="47" spans="1:9" s="11" customFormat="1" ht="14.25">
      <c r="A47" s="105" t="s">
        <v>201</v>
      </c>
      <c r="B47" s="30"/>
      <c r="C47" s="64" t="s">
        <v>192</v>
      </c>
      <c r="D47" s="64" t="s">
        <v>171</v>
      </c>
      <c r="E47" s="30" t="s">
        <v>474</v>
      </c>
      <c r="F47" s="64" t="s">
        <v>44</v>
      </c>
      <c r="G47" s="107">
        <v>7.8</v>
      </c>
      <c r="H47" s="20">
        <f>SUM(+'ведомствен.2016'!G218)</f>
        <v>7.8</v>
      </c>
      <c r="I47" s="19">
        <f t="shared" si="0"/>
        <v>0</v>
      </c>
    </row>
    <row r="48" spans="1:9" s="11" customFormat="1" ht="28.5">
      <c r="A48" s="66" t="s">
        <v>476</v>
      </c>
      <c r="B48" s="30"/>
      <c r="C48" s="30" t="s">
        <v>192</v>
      </c>
      <c r="D48" s="30" t="s">
        <v>171</v>
      </c>
      <c r="E48" s="30" t="s">
        <v>477</v>
      </c>
      <c r="F48" s="60"/>
      <c r="G48" s="106">
        <f>SUM(G49)+G50</f>
        <v>4046.6</v>
      </c>
      <c r="H48" s="20"/>
      <c r="I48" s="19"/>
    </row>
    <row r="49" spans="1:9" s="11" customFormat="1" ht="57">
      <c r="A49" s="132" t="s">
        <v>498</v>
      </c>
      <c r="B49" s="30"/>
      <c r="C49" s="30" t="s">
        <v>192</v>
      </c>
      <c r="D49" s="30" t="s">
        <v>171</v>
      </c>
      <c r="E49" s="30" t="s">
        <v>477</v>
      </c>
      <c r="F49" s="30" t="s">
        <v>199</v>
      </c>
      <c r="G49" s="106">
        <v>4041.6</v>
      </c>
      <c r="H49" s="20">
        <f>SUM('ведомствен.2016'!G36)</f>
        <v>4041.6</v>
      </c>
      <c r="I49" s="19"/>
    </row>
    <row r="50" spans="1:9" s="11" customFormat="1" ht="14.25">
      <c r="A50" s="66" t="s">
        <v>201</v>
      </c>
      <c r="B50" s="30"/>
      <c r="C50" s="30" t="s">
        <v>192</v>
      </c>
      <c r="D50" s="30" t="s">
        <v>171</v>
      </c>
      <c r="E50" s="30" t="s">
        <v>477</v>
      </c>
      <c r="F50" s="30" t="s">
        <v>44</v>
      </c>
      <c r="G50" s="107">
        <v>5</v>
      </c>
      <c r="H50" s="20">
        <f>SUM('ведомствен.2016'!G37)</f>
        <v>5</v>
      </c>
      <c r="I50" s="19"/>
    </row>
    <row r="51" spans="1:9" ht="28.5">
      <c r="A51" s="105" t="s">
        <v>174</v>
      </c>
      <c r="B51" s="30"/>
      <c r="C51" s="64" t="s">
        <v>192</v>
      </c>
      <c r="D51" s="64" t="s">
        <v>171</v>
      </c>
      <c r="E51" s="30" t="s">
        <v>478</v>
      </c>
      <c r="F51" s="67"/>
      <c r="G51" s="106">
        <f>SUM(G52)</f>
        <v>1782</v>
      </c>
      <c r="H51"/>
      <c r="I51" s="19">
        <f t="shared" si="0"/>
        <v>1782</v>
      </c>
    </row>
    <row r="52" spans="1:9" ht="57">
      <c r="A52" s="132" t="s">
        <v>498</v>
      </c>
      <c r="B52" s="30"/>
      <c r="C52" s="64" t="s">
        <v>192</v>
      </c>
      <c r="D52" s="64" t="s">
        <v>171</v>
      </c>
      <c r="E52" s="30" t="s">
        <v>478</v>
      </c>
      <c r="F52" s="64" t="s">
        <v>199</v>
      </c>
      <c r="G52" s="106">
        <v>1782</v>
      </c>
      <c r="H52" s="19">
        <f>SUM('ведомствен.2016'!G39)</f>
        <v>1782</v>
      </c>
      <c r="I52" s="19">
        <f t="shared" si="0"/>
        <v>0</v>
      </c>
    </row>
    <row r="53" spans="1:9" s="11" customFormat="1" ht="14.25">
      <c r="A53" s="105" t="s">
        <v>180</v>
      </c>
      <c r="B53" s="30"/>
      <c r="C53" s="64" t="s">
        <v>192</v>
      </c>
      <c r="D53" s="64" t="s">
        <v>186</v>
      </c>
      <c r="E53" s="64"/>
      <c r="F53" s="64"/>
      <c r="G53" s="106">
        <f>SUM(G54)</f>
        <v>1600</v>
      </c>
      <c r="I53" s="19">
        <f t="shared" si="0"/>
        <v>1600</v>
      </c>
    </row>
    <row r="54" spans="1:9" s="11" customFormat="1" ht="14.25">
      <c r="A54" s="105" t="s">
        <v>168</v>
      </c>
      <c r="B54" s="30"/>
      <c r="C54" s="64" t="s">
        <v>192</v>
      </c>
      <c r="D54" s="64" t="s">
        <v>186</v>
      </c>
      <c r="E54" s="64" t="s">
        <v>266</v>
      </c>
      <c r="F54" s="64"/>
      <c r="G54" s="106">
        <f>SUM(G55)</f>
        <v>1600</v>
      </c>
      <c r="I54" s="19">
        <f t="shared" si="0"/>
        <v>1600</v>
      </c>
    </row>
    <row r="55" spans="1:9" s="11" customFormat="1" ht="14.25">
      <c r="A55" s="105" t="s">
        <v>202</v>
      </c>
      <c r="B55" s="30"/>
      <c r="C55" s="64" t="s">
        <v>192</v>
      </c>
      <c r="D55" s="64" t="s">
        <v>186</v>
      </c>
      <c r="E55" s="64" t="s">
        <v>266</v>
      </c>
      <c r="F55" s="64" t="s">
        <v>70</v>
      </c>
      <c r="G55" s="106">
        <v>1600</v>
      </c>
      <c r="H55" s="11">
        <f>SUM('ведомствен.2016'!G223)</f>
        <v>1600</v>
      </c>
      <c r="I55" s="19">
        <f t="shared" si="0"/>
        <v>0</v>
      </c>
    </row>
    <row r="56" spans="1:9" ht="14.25">
      <c r="A56" s="105" t="s">
        <v>36</v>
      </c>
      <c r="B56" s="30"/>
      <c r="C56" s="64" t="s">
        <v>192</v>
      </c>
      <c r="D56" s="64" t="s">
        <v>100</v>
      </c>
      <c r="E56" s="64"/>
      <c r="F56" s="65"/>
      <c r="G56" s="106">
        <f>SUM(G57+G71)+G79</f>
        <v>34428.6</v>
      </c>
      <c r="H56"/>
      <c r="I56" s="19">
        <f t="shared" si="0"/>
        <v>34428.6</v>
      </c>
    </row>
    <row r="57" spans="1:9" ht="28.5">
      <c r="A57" s="108" t="s">
        <v>200</v>
      </c>
      <c r="B57" s="109"/>
      <c r="C57" s="70" t="s">
        <v>192</v>
      </c>
      <c r="D57" s="70" t="s">
        <v>100</v>
      </c>
      <c r="E57" s="64" t="s">
        <v>259</v>
      </c>
      <c r="F57" s="73"/>
      <c r="G57" s="110">
        <f>G58+G61+G63+G66</f>
        <v>32039.5</v>
      </c>
      <c r="H57"/>
      <c r="I57" s="19">
        <f t="shared" si="0"/>
        <v>32039.5</v>
      </c>
    </row>
    <row r="58" spans="1:9" ht="14.25">
      <c r="A58" s="108" t="s">
        <v>195</v>
      </c>
      <c r="B58" s="77"/>
      <c r="C58" s="70" t="s">
        <v>192</v>
      </c>
      <c r="D58" s="70" t="s">
        <v>100</v>
      </c>
      <c r="E58" s="64" t="s">
        <v>260</v>
      </c>
      <c r="F58" s="70"/>
      <c r="G58" s="110">
        <f>G59+G60</f>
        <v>3973.5</v>
      </c>
      <c r="H58"/>
      <c r="I58" s="19">
        <f t="shared" si="0"/>
        <v>3973.5</v>
      </c>
    </row>
    <row r="59" spans="1:9" ht="14.25">
      <c r="A59" s="108" t="s">
        <v>201</v>
      </c>
      <c r="B59" s="77"/>
      <c r="C59" s="70" t="s">
        <v>192</v>
      </c>
      <c r="D59" s="70" t="s">
        <v>100</v>
      </c>
      <c r="E59" s="64" t="s">
        <v>260</v>
      </c>
      <c r="F59" s="70" t="s">
        <v>44</v>
      </c>
      <c r="G59" s="110">
        <v>3854.3</v>
      </c>
      <c r="H59" s="19">
        <f>SUM('ведомствен.2016'!G23+'ведомствен.2016'!G43+'ведомствен.2016'!G81+'ведомствен.2016'!G227)</f>
        <v>3854.3</v>
      </c>
      <c r="I59" s="19">
        <f t="shared" si="0"/>
        <v>0</v>
      </c>
    </row>
    <row r="60" spans="1:9" ht="14.25">
      <c r="A60" s="108" t="s">
        <v>202</v>
      </c>
      <c r="B60" s="77"/>
      <c r="C60" s="70" t="s">
        <v>192</v>
      </c>
      <c r="D60" s="70" t="s">
        <v>100</v>
      </c>
      <c r="E60" s="64" t="s">
        <v>260</v>
      </c>
      <c r="F60" s="70" t="s">
        <v>70</v>
      </c>
      <c r="G60" s="110">
        <v>119.2</v>
      </c>
      <c r="H60" s="19">
        <f>SUM('ведомствен.2016'!G24+'ведомствен.2016'!G44+'ведомствен.2016'!G82+'ведомствен.2016'!G228)</f>
        <v>119.19999999999999</v>
      </c>
      <c r="I60" s="19">
        <f t="shared" si="0"/>
        <v>1.4210854715202004E-14</v>
      </c>
    </row>
    <row r="61" spans="1:13" ht="28.5">
      <c r="A61" s="108" t="s">
        <v>196</v>
      </c>
      <c r="B61" s="77"/>
      <c r="C61" s="70" t="s">
        <v>192</v>
      </c>
      <c r="D61" s="70" t="s">
        <v>100</v>
      </c>
      <c r="E61" s="64" t="s">
        <v>261</v>
      </c>
      <c r="F61" s="70"/>
      <c r="G61" s="110">
        <f>SUM(G62)</f>
        <v>7969.4</v>
      </c>
      <c r="I61" s="19">
        <f t="shared" si="0"/>
        <v>7969.4</v>
      </c>
      <c r="M61" s="24"/>
    </row>
    <row r="62" spans="1:9" ht="14.25">
      <c r="A62" s="108" t="s">
        <v>201</v>
      </c>
      <c r="B62" s="77"/>
      <c r="C62" s="70" t="s">
        <v>192</v>
      </c>
      <c r="D62" s="70" t="s">
        <v>100</v>
      </c>
      <c r="E62" s="64" t="s">
        <v>261</v>
      </c>
      <c r="F62" s="70" t="s">
        <v>44</v>
      </c>
      <c r="G62" s="110">
        <v>7969.4</v>
      </c>
      <c r="H62" s="19">
        <f>SUM('ведомствен.2016'!G26+'ведомствен.2016'!G46+'ведомствен.2016'!G84+'ведомствен.2016'!G230)</f>
        <v>7969.4</v>
      </c>
      <c r="I62" s="19">
        <f t="shared" si="0"/>
        <v>0</v>
      </c>
    </row>
    <row r="63" spans="1:9" ht="28.5">
      <c r="A63" s="108" t="s">
        <v>211</v>
      </c>
      <c r="B63" s="77"/>
      <c r="C63" s="70" t="s">
        <v>192</v>
      </c>
      <c r="D63" s="70" t="s">
        <v>100</v>
      </c>
      <c r="E63" s="64" t="s">
        <v>262</v>
      </c>
      <c r="F63" s="70"/>
      <c r="G63" s="110">
        <f>SUM(G64:G65)</f>
        <v>4016.4</v>
      </c>
      <c r="H63"/>
      <c r="I63" s="19">
        <f t="shared" si="0"/>
        <v>4016.4</v>
      </c>
    </row>
    <row r="64" spans="1:9" ht="14.25">
      <c r="A64" s="108" t="s">
        <v>201</v>
      </c>
      <c r="B64" s="77"/>
      <c r="C64" s="70" t="s">
        <v>192</v>
      </c>
      <c r="D64" s="70" t="s">
        <v>100</v>
      </c>
      <c r="E64" s="64" t="s">
        <v>262</v>
      </c>
      <c r="F64" s="70" t="s">
        <v>44</v>
      </c>
      <c r="G64" s="110">
        <v>3966.4</v>
      </c>
      <c r="H64">
        <f>SUM('ведомствен.2016'!G86)</f>
        <v>3966.4</v>
      </c>
      <c r="I64" s="19">
        <f t="shared" si="0"/>
        <v>0</v>
      </c>
    </row>
    <row r="65" spans="1:9" ht="14.25">
      <c r="A65" s="108" t="s">
        <v>202</v>
      </c>
      <c r="B65" s="77"/>
      <c r="C65" s="70" t="s">
        <v>192</v>
      </c>
      <c r="D65" s="70" t="s">
        <v>100</v>
      </c>
      <c r="E65" s="64" t="s">
        <v>262</v>
      </c>
      <c r="F65" s="70" t="s">
        <v>70</v>
      </c>
      <c r="G65" s="110">
        <v>50</v>
      </c>
      <c r="H65">
        <f>SUM('ведомствен.2016'!G87)</f>
        <v>50</v>
      </c>
      <c r="I65" s="19">
        <f t="shared" si="0"/>
        <v>0</v>
      </c>
    </row>
    <row r="66" spans="1:9" ht="28.5">
      <c r="A66" s="108" t="s">
        <v>203</v>
      </c>
      <c r="B66" s="77"/>
      <c r="C66" s="70" t="s">
        <v>192</v>
      </c>
      <c r="D66" s="70" t="s">
        <v>100</v>
      </c>
      <c r="E66" s="64" t="s">
        <v>264</v>
      </c>
      <c r="F66" s="70"/>
      <c r="G66" s="110">
        <f>SUM(G67:G70)</f>
        <v>16080.2</v>
      </c>
      <c r="H66"/>
      <c r="I66" s="19">
        <f t="shared" si="0"/>
        <v>16080.2</v>
      </c>
    </row>
    <row r="67" spans="1:9" ht="57">
      <c r="A67" s="132" t="s">
        <v>498</v>
      </c>
      <c r="B67" s="64"/>
      <c r="C67" s="64" t="s">
        <v>192</v>
      </c>
      <c r="D67" s="64" t="s">
        <v>100</v>
      </c>
      <c r="E67" s="64" t="s">
        <v>264</v>
      </c>
      <c r="F67" s="67" t="s">
        <v>199</v>
      </c>
      <c r="G67" s="106">
        <v>20</v>
      </c>
      <c r="H67">
        <f>SUM('ведомствен.2016'!G48)</f>
        <v>20</v>
      </c>
      <c r="I67" s="19">
        <f t="shared" si="0"/>
        <v>0</v>
      </c>
    </row>
    <row r="68" spans="1:9" ht="14.25">
      <c r="A68" s="108" t="s">
        <v>201</v>
      </c>
      <c r="B68" s="77"/>
      <c r="C68" s="70" t="s">
        <v>192</v>
      </c>
      <c r="D68" s="70" t="s">
        <v>100</v>
      </c>
      <c r="E68" s="64" t="s">
        <v>264</v>
      </c>
      <c r="F68" s="70" t="s">
        <v>44</v>
      </c>
      <c r="G68" s="110">
        <v>12507.2</v>
      </c>
      <c r="H68">
        <f>SUM('ведомствен.2016'!G28+'ведомствен.2016'!G49+'ведомствен.2016'!G89+'ведомствен.2016'!G232)</f>
        <v>12507.2</v>
      </c>
      <c r="I68" s="19">
        <f t="shared" si="0"/>
        <v>0</v>
      </c>
    </row>
    <row r="69" spans="1:10" ht="14.25">
      <c r="A69" s="105" t="s">
        <v>204</v>
      </c>
      <c r="B69" s="30"/>
      <c r="C69" s="64" t="s">
        <v>192</v>
      </c>
      <c r="D69" s="64" t="s">
        <v>100</v>
      </c>
      <c r="E69" s="64" t="s">
        <v>264</v>
      </c>
      <c r="F69" s="67" t="s">
        <v>205</v>
      </c>
      <c r="G69" s="106">
        <v>667</v>
      </c>
      <c r="H69">
        <f>SUM('ведомствен.2016'!G29)</f>
        <v>667</v>
      </c>
      <c r="I69" s="19">
        <f t="shared" si="0"/>
        <v>0</v>
      </c>
      <c r="J69" s="80" t="e">
        <f>SUM(G69+G373+G392+G395+G398+G401+G426+G429+G433+G439+G447+#REF!+#REF!+#REF!+#REF!+#REF!+#REF!+#REF!+#REF!+#REF!+#REF!+#REF!+#REF!+#REF!+G450+G470+G473+#REF!+#REF!+#REF!)/G526</f>
        <v>#REF!</v>
      </c>
    </row>
    <row r="70" spans="1:9" ht="14.25">
      <c r="A70" s="108" t="s">
        <v>202</v>
      </c>
      <c r="B70" s="77"/>
      <c r="C70" s="70" t="s">
        <v>192</v>
      </c>
      <c r="D70" s="70" t="s">
        <v>100</v>
      </c>
      <c r="E70" s="64" t="s">
        <v>264</v>
      </c>
      <c r="F70" s="70" t="s">
        <v>70</v>
      </c>
      <c r="G70" s="110">
        <v>2886</v>
      </c>
      <c r="H70">
        <f>SUM('ведомствен.2016'!G30+'ведомствен.2016'!G50+'ведомствен.2016'!G90)</f>
        <v>2886</v>
      </c>
      <c r="I70" s="19">
        <f t="shared" si="0"/>
        <v>0</v>
      </c>
    </row>
    <row r="71" spans="1:9" ht="28.5">
      <c r="A71" s="108" t="s">
        <v>224</v>
      </c>
      <c r="B71" s="77"/>
      <c r="C71" s="70" t="s">
        <v>192</v>
      </c>
      <c r="D71" s="70" t="s">
        <v>100</v>
      </c>
      <c r="E71" s="70" t="s">
        <v>268</v>
      </c>
      <c r="F71" s="70"/>
      <c r="G71" s="110">
        <f>G72+G75</f>
        <v>2329.1</v>
      </c>
      <c r="H71"/>
      <c r="I71" s="19">
        <f t="shared" si="0"/>
        <v>2329.1</v>
      </c>
    </row>
    <row r="72" spans="1:9" ht="20.25" customHeight="1">
      <c r="A72" s="108" t="s">
        <v>4</v>
      </c>
      <c r="B72" s="77"/>
      <c r="C72" s="70" t="s">
        <v>192</v>
      </c>
      <c r="D72" s="70" t="s">
        <v>100</v>
      </c>
      <c r="E72" s="70" t="s">
        <v>269</v>
      </c>
      <c r="F72" s="70"/>
      <c r="G72" s="110">
        <f>G73</f>
        <v>2242</v>
      </c>
      <c r="H72"/>
      <c r="I72" s="19">
        <f t="shared" si="0"/>
        <v>2242</v>
      </c>
    </row>
    <row r="73" spans="1:9" ht="28.5">
      <c r="A73" s="108" t="s">
        <v>235</v>
      </c>
      <c r="B73" s="77"/>
      <c r="C73" s="70" t="s">
        <v>192</v>
      </c>
      <c r="D73" s="70" t="s">
        <v>100</v>
      </c>
      <c r="E73" s="70" t="s">
        <v>270</v>
      </c>
      <c r="F73" s="70"/>
      <c r="G73" s="110">
        <f>SUM(G74)</f>
        <v>2242</v>
      </c>
      <c r="H73"/>
      <c r="I73" s="19">
        <f t="shared" si="0"/>
        <v>2242</v>
      </c>
    </row>
    <row r="74" spans="1:9" ht="28.5">
      <c r="A74" s="108" t="s">
        <v>212</v>
      </c>
      <c r="B74" s="77"/>
      <c r="C74" s="70" t="s">
        <v>192</v>
      </c>
      <c r="D74" s="70" t="s">
        <v>100</v>
      </c>
      <c r="E74" s="70" t="s">
        <v>270</v>
      </c>
      <c r="F74" s="70" t="s">
        <v>209</v>
      </c>
      <c r="G74" s="110">
        <v>2242</v>
      </c>
      <c r="H74">
        <f>SUM('ведомствен.2016'!G94)</f>
        <v>2242</v>
      </c>
      <c r="I74" s="19">
        <f t="shared" si="0"/>
        <v>0</v>
      </c>
    </row>
    <row r="75" spans="1:9" ht="85.5">
      <c r="A75" s="118" t="s">
        <v>373</v>
      </c>
      <c r="B75" s="77"/>
      <c r="C75" s="70" t="s">
        <v>192</v>
      </c>
      <c r="D75" s="70" t="s">
        <v>100</v>
      </c>
      <c r="E75" s="77" t="s">
        <v>487</v>
      </c>
      <c r="F75" s="70"/>
      <c r="G75" s="110">
        <f>SUM(G76)</f>
        <v>87.1</v>
      </c>
      <c r="H75"/>
      <c r="I75" s="19"/>
    </row>
    <row r="76" spans="1:9" ht="14.25">
      <c r="A76" s="105" t="s">
        <v>64</v>
      </c>
      <c r="B76" s="77"/>
      <c r="C76" s="70" t="s">
        <v>192</v>
      </c>
      <c r="D76" s="70" t="s">
        <v>100</v>
      </c>
      <c r="E76" s="77" t="s">
        <v>483</v>
      </c>
      <c r="F76" s="70"/>
      <c r="G76" s="110">
        <f>SUM(G77)</f>
        <v>87.1</v>
      </c>
      <c r="H76"/>
      <c r="I76" s="19">
        <f t="shared" si="0"/>
        <v>87.1</v>
      </c>
    </row>
    <row r="77" spans="1:9" ht="28.5">
      <c r="A77" s="108" t="s">
        <v>57</v>
      </c>
      <c r="B77" s="77"/>
      <c r="C77" s="70" t="s">
        <v>192</v>
      </c>
      <c r="D77" s="70" t="s">
        <v>100</v>
      </c>
      <c r="E77" s="77" t="s">
        <v>483</v>
      </c>
      <c r="F77" s="70"/>
      <c r="G77" s="110">
        <f>SUM(G78)</f>
        <v>87.1</v>
      </c>
      <c r="H77"/>
      <c r="I77" s="19">
        <f t="shared" si="0"/>
        <v>87.1</v>
      </c>
    </row>
    <row r="78" spans="1:9" ht="28.5">
      <c r="A78" s="108" t="s">
        <v>212</v>
      </c>
      <c r="B78" s="77"/>
      <c r="C78" s="70" t="s">
        <v>192</v>
      </c>
      <c r="D78" s="70" t="s">
        <v>100</v>
      </c>
      <c r="E78" s="77" t="s">
        <v>483</v>
      </c>
      <c r="F78" s="70" t="s">
        <v>209</v>
      </c>
      <c r="G78" s="110">
        <v>87.1</v>
      </c>
      <c r="H78">
        <f>SUM('ведомствен.2016'!G97)</f>
        <v>87.1</v>
      </c>
      <c r="I78" s="19">
        <f t="shared" si="0"/>
        <v>0</v>
      </c>
    </row>
    <row r="79" spans="1:9" ht="14.25">
      <c r="A79" s="67" t="s">
        <v>215</v>
      </c>
      <c r="B79" s="70"/>
      <c r="C79" s="70" t="s">
        <v>192</v>
      </c>
      <c r="D79" s="70" t="s">
        <v>100</v>
      </c>
      <c r="E79" s="70" t="s">
        <v>271</v>
      </c>
      <c r="F79" s="70"/>
      <c r="G79" s="110">
        <f>SUM(G80)+G82</f>
        <v>60</v>
      </c>
      <c r="I79" s="19">
        <f t="shared" si="0"/>
        <v>60</v>
      </c>
    </row>
    <row r="80" spans="1:9" ht="28.5">
      <c r="A80" s="111" t="s">
        <v>394</v>
      </c>
      <c r="B80" s="70"/>
      <c r="C80" s="70" t="s">
        <v>192</v>
      </c>
      <c r="D80" s="70" t="s">
        <v>100</v>
      </c>
      <c r="E80" s="70" t="s">
        <v>272</v>
      </c>
      <c r="F80" s="70"/>
      <c r="G80" s="110">
        <f>SUM(G81)</f>
        <v>50</v>
      </c>
      <c r="I80" s="19">
        <f t="shared" si="0"/>
        <v>50</v>
      </c>
    </row>
    <row r="81" spans="1:9" ht="14.25">
      <c r="A81" s="111" t="s">
        <v>201</v>
      </c>
      <c r="B81" s="70"/>
      <c r="C81" s="70" t="s">
        <v>192</v>
      </c>
      <c r="D81" s="70" t="s">
        <v>100</v>
      </c>
      <c r="E81" s="70" t="s">
        <v>272</v>
      </c>
      <c r="F81" s="70" t="s">
        <v>44</v>
      </c>
      <c r="G81" s="110">
        <v>50</v>
      </c>
      <c r="H81" s="19">
        <f>SUM('ведомствен.2016'!G100)</f>
        <v>50</v>
      </c>
      <c r="I81" s="19">
        <f t="shared" si="0"/>
        <v>0</v>
      </c>
    </row>
    <row r="82" spans="1:9" ht="42.75">
      <c r="A82" s="111" t="s">
        <v>294</v>
      </c>
      <c r="B82" s="70"/>
      <c r="C82" s="70" t="s">
        <v>192</v>
      </c>
      <c r="D82" s="70" t="s">
        <v>100</v>
      </c>
      <c r="E82" s="70" t="s">
        <v>273</v>
      </c>
      <c r="F82" s="70"/>
      <c r="G82" s="110">
        <f>SUM(G83)</f>
        <v>10</v>
      </c>
      <c r="I82" s="19">
        <f t="shared" si="0"/>
        <v>10</v>
      </c>
    </row>
    <row r="83" spans="1:9" ht="14.25">
      <c r="A83" s="111" t="s">
        <v>201</v>
      </c>
      <c r="B83" s="70"/>
      <c r="C83" s="70" t="s">
        <v>192</v>
      </c>
      <c r="D83" s="70" t="s">
        <v>100</v>
      </c>
      <c r="E83" s="70" t="s">
        <v>273</v>
      </c>
      <c r="F83" s="70" t="s">
        <v>44</v>
      </c>
      <c r="G83" s="110">
        <v>10</v>
      </c>
      <c r="H83" s="19">
        <f>SUM('ведомствен.2016'!G102)</f>
        <v>10</v>
      </c>
      <c r="I83" s="19">
        <f t="shared" si="0"/>
        <v>0</v>
      </c>
    </row>
    <row r="84" spans="1:10" s="10" customFormat="1" ht="30">
      <c r="A84" s="112" t="s">
        <v>55</v>
      </c>
      <c r="B84" s="61"/>
      <c r="C84" s="69" t="s">
        <v>32</v>
      </c>
      <c r="D84" s="69"/>
      <c r="E84" s="69"/>
      <c r="F84" s="69"/>
      <c r="G84" s="104">
        <f>SUM(G85+G91)</f>
        <v>20825.3</v>
      </c>
      <c r="I84" s="10">
        <f>SUM(H85:H106)</f>
        <v>20825.3</v>
      </c>
      <c r="J84" s="10">
        <f>SUM('ведомствен.2016'!G103)</f>
        <v>20825.3</v>
      </c>
    </row>
    <row r="85" spans="1:7" s="12" customFormat="1" ht="14.25">
      <c r="A85" s="109" t="s">
        <v>13</v>
      </c>
      <c r="B85" s="77"/>
      <c r="C85" s="70" t="s">
        <v>32</v>
      </c>
      <c r="D85" s="70" t="s">
        <v>46</v>
      </c>
      <c r="E85" s="70"/>
      <c r="F85" s="70"/>
      <c r="G85" s="110">
        <f>SUM(G87)</f>
        <v>4432.7</v>
      </c>
    </row>
    <row r="86" spans="1:7" s="12" customFormat="1" ht="14.25">
      <c r="A86" s="108" t="s">
        <v>183</v>
      </c>
      <c r="B86" s="77"/>
      <c r="C86" s="70" t="s">
        <v>32</v>
      </c>
      <c r="D86" s="70" t="s">
        <v>46</v>
      </c>
      <c r="E86" s="70" t="s">
        <v>274</v>
      </c>
      <c r="F86" s="70"/>
      <c r="G86" s="110">
        <f>SUM(G87)</f>
        <v>4432.7</v>
      </c>
    </row>
    <row r="87" spans="1:7" s="12" customFormat="1" ht="28.5">
      <c r="A87" s="108" t="s">
        <v>231</v>
      </c>
      <c r="B87" s="77"/>
      <c r="C87" s="70" t="s">
        <v>32</v>
      </c>
      <c r="D87" s="70" t="s">
        <v>46</v>
      </c>
      <c r="E87" s="70" t="s">
        <v>275</v>
      </c>
      <c r="F87" s="70"/>
      <c r="G87" s="110">
        <f>G88+G89+G90</f>
        <v>4432.7</v>
      </c>
    </row>
    <row r="88" spans="1:8" s="12" customFormat="1" ht="57">
      <c r="A88" s="132" t="s">
        <v>498</v>
      </c>
      <c r="B88" s="77"/>
      <c r="C88" s="70" t="s">
        <v>32</v>
      </c>
      <c r="D88" s="70" t="s">
        <v>46</v>
      </c>
      <c r="E88" s="70" t="s">
        <v>275</v>
      </c>
      <c r="F88" s="70" t="s">
        <v>199</v>
      </c>
      <c r="G88" s="110">
        <v>3540.3</v>
      </c>
      <c r="H88" s="12">
        <f>SUM('ведомствен.2016'!G107)</f>
        <v>3540.3</v>
      </c>
    </row>
    <row r="89" spans="1:8" ht="14.25">
      <c r="A89" s="108" t="s">
        <v>201</v>
      </c>
      <c r="B89" s="77"/>
      <c r="C89" s="70" t="s">
        <v>32</v>
      </c>
      <c r="D89" s="70" t="s">
        <v>46</v>
      </c>
      <c r="E89" s="70" t="s">
        <v>275</v>
      </c>
      <c r="F89" s="70" t="s">
        <v>44</v>
      </c>
      <c r="G89" s="110">
        <v>794.4</v>
      </c>
      <c r="H89" s="12">
        <f>SUM('ведомствен.2016'!G108)</f>
        <v>794.4</v>
      </c>
    </row>
    <row r="90" spans="1:8" ht="14.25">
      <c r="A90" s="108" t="s">
        <v>202</v>
      </c>
      <c r="B90" s="77"/>
      <c r="C90" s="70" t="s">
        <v>32</v>
      </c>
      <c r="D90" s="70" t="s">
        <v>46</v>
      </c>
      <c r="E90" s="70" t="s">
        <v>275</v>
      </c>
      <c r="F90" s="70" t="s">
        <v>70</v>
      </c>
      <c r="G90" s="110">
        <v>98</v>
      </c>
      <c r="H90" s="12">
        <f>SUM('ведомствен.2016'!G109)</f>
        <v>98</v>
      </c>
    </row>
    <row r="91" spans="1:7" ht="34.5" customHeight="1">
      <c r="A91" s="123" t="s">
        <v>471</v>
      </c>
      <c r="B91" s="76"/>
      <c r="C91" s="71" t="s">
        <v>32</v>
      </c>
      <c r="D91" s="71" t="s">
        <v>139</v>
      </c>
      <c r="E91" s="71"/>
      <c r="F91" s="71"/>
      <c r="G91" s="114">
        <f>SUM(G92+G97+G102)</f>
        <v>16392.6</v>
      </c>
    </row>
    <row r="92" spans="1:8" ht="28.5">
      <c r="A92" s="111" t="s">
        <v>225</v>
      </c>
      <c r="B92" s="70"/>
      <c r="C92" s="70" t="s">
        <v>32</v>
      </c>
      <c r="D92" s="70" t="s">
        <v>139</v>
      </c>
      <c r="E92" s="70" t="s">
        <v>399</v>
      </c>
      <c r="F92" s="70"/>
      <c r="G92" s="110">
        <f>SUM(G93)</f>
        <v>12227.4</v>
      </c>
      <c r="H92"/>
    </row>
    <row r="93" spans="1:7" ht="28.5">
      <c r="A93" s="111" t="s">
        <v>11</v>
      </c>
      <c r="B93" s="70"/>
      <c r="C93" s="70" t="s">
        <v>32</v>
      </c>
      <c r="D93" s="70" t="s">
        <v>139</v>
      </c>
      <c r="E93" s="70" t="s">
        <v>400</v>
      </c>
      <c r="F93" s="70"/>
      <c r="G93" s="110">
        <f>G94+G95+G96</f>
        <v>12227.4</v>
      </c>
    </row>
    <row r="94" spans="1:8" ht="57">
      <c r="A94" s="132" t="s">
        <v>498</v>
      </c>
      <c r="B94" s="70"/>
      <c r="C94" s="70" t="s">
        <v>32</v>
      </c>
      <c r="D94" s="70" t="s">
        <v>139</v>
      </c>
      <c r="E94" s="70" t="s">
        <v>400</v>
      </c>
      <c r="F94" s="70" t="s">
        <v>199</v>
      </c>
      <c r="G94" s="110">
        <v>10351.4</v>
      </c>
      <c r="H94">
        <f>SUM('ведомствен.2016'!G113)</f>
        <v>10351.4</v>
      </c>
    </row>
    <row r="95" spans="1:8" ht="15">
      <c r="A95" s="111" t="s">
        <v>201</v>
      </c>
      <c r="B95" s="115"/>
      <c r="C95" s="70" t="s">
        <v>32</v>
      </c>
      <c r="D95" s="70" t="s">
        <v>139</v>
      </c>
      <c r="E95" s="70" t="s">
        <v>400</v>
      </c>
      <c r="F95" s="70" t="s">
        <v>44</v>
      </c>
      <c r="G95" s="110">
        <v>1753.9</v>
      </c>
      <c r="H95">
        <f>SUM('ведомствен.2016'!G114)</f>
        <v>1753.9</v>
      </c>
    </row>
    <row r="96" spans="1:8" s="13" customFormat="1" ht="14.25">
      <c r="A96" s="116" t="s">
        <v>202</v>
      </c>
      <c r="B96" s="72"/>
      <c r="C96" s="72" t="s">
        <v>32</v>
      </c>
      <c r="D96" s="72" t="s">
        <v>139</v>
      </c>
      <c r="E96" s="70" t="s">
        <v>400</v>
      </c>
      <c r="F96" s="72" t="s">
        <v>70</v>
      </c>
      <c r="G96" s="162">
        <v>122.1</v>
      </c>
      <c r="H96">
        <f>SUM('ведомствен.2016'!G115)</f>
        <v>122.1</v>
      </c>
    </row>
    <row r="97" spans="1:7" s="13" customFormat="1" ht="28.5">
      <c r="A97" s="111" t="s">
        <v>226</v>
      </c>
      <c r="B97" s="70"/>
      <c r="C97" s="70" t="s">
        <v>32</v>
      </c>
      <c r="D97" s="70" t="s">
        <v>139</v>
      </c>
      <c r="E97" s="70" t="s">
        <v>401</v>
      </c>
      <c r="F97" s="70"/>
      <c r="G97" s="110">
        <f>SUM(G99+G101)</f>
        <v>1020</v>
      </c>
    </row>
    <row r="98" spans="1:7" s="13" customFormat="1" ht="28.5">
      <c r="A98" s="111" t="s">
        <v>227</v>
      </c>
      <c r="B98" s="70"/>
      <c r="C98" s="70" t="s">
        <v>32</v>
      </c>
      <c r="D98" s="70" t="s">
        <v>139</v>
      </c>
      <c r="E98" s="70" t="s">
        <v>402</v>
      </c>
      <c r="F98" s="70"/>
      <c r="G98" s="110">
        <f>SUM(G99)</f>
        <v>520</v>
      </c>
    </row>
    <row r="99" spans="1:8" s="13" customFormat="1" ht="14.25">
      <c r="A99" s="111" t="s">
        <v>201</v>
      </c>
      <c r="B99" s="70"/>
      <c r="C99" s="70" t="s">
        <v>32</v>
      </c>
      <c r="D99" s="70" t="s">
        <v>139</v>
      </c>
      <c r="E99" s="70" t="s">
        <v>402</v>
      </c>
      <c r="F99" s="70" t="s">
        <v>44</v>
      </c>
      <c r="G99" s="110">
        <v>520</v>
      </c>
      <c r="H99">
        <f>SUM('ведомствен.2016'!G118)</f>
        <v>520</v>
      </c>
    </row>
    <row r="100" spans="1:7" s="13" customFormat="1" ht="28.5">
      <c r="A100" s="111" t="s">
        <v>463</v>
      </c>
      <c r="B100" s="70"/>
      <c r="C100" s="70" t="s">
        <v>32</v>
      </c>
      <c r="D100" s="70" t="s">
        <v>139</v>
      </c>
      <c r="E100" s="70" t="s">
        <v>403</v>
      </c>
      <c r="F100" s="70"/>
      <c r="G100" s="110">
        <f>SUM(G101)</f>
        <v>500</v>
      </c>
    </row>
    <row r="101" spans="1:8" s="13" customFormat="1" ht="14.25">
      <c r="A101" s="111" t="s">
        <v>201</v>
      </c>
      <c r="B101" s="70"/>
      <c r="C101" s="70" t="s">
        <v>32</v>
      </c>
      <c r="D101" s="70" t="s">
        <v>139</v>
      </c>
      <c r="E101" s="70" t="s">
        <v>403</v>
      </c>
      <c r="F101" s="70" t="s">
        <v>44</v>
      </c>
      <c r="G101" s="110">
        <v>500</v>
      </c>
      <c r="H101">
        <f>SUM('ведомствен.2016'!G120)</f>
        <v>500</v>
      </c>
    </row>
    <row r="102" spans="1:7" s="13" customFormat="1" ht="14.25">
      <c r="A102" s="67" t="s">
        <v>215</v>
      </c>
      <c r="B102" s="65"/>
      <c r="C102" s="67" t="s">
        <v>32</v>
      </c>
      <c r="D102" s="67" t="s">
        <v>139</v>
      </c>
      <c r="E102" s="70" t="s">
        <v>271</v>
      </c>
      <c r="F102" s="117"/>
      <c r="G102" s="163">
        <f>SUM(G103)+G105</f>
        <v>3145.2</v>
      </c>
    </row>
    <row r="103" spans="1:7" s="13" customFormat="1" ht="42.75">
      <c r="A103" s="111" t="s">
        <v>405</v>
      </c>
      <c r="B103" s="64"/>
      <c r="C103" s="67" t="s">
        <v>32</v>
      </c>
      <c r="D103" s="67" t="s">
        <v>139</v>
      </c>
      <c r="E103" s="70" t="s">
        <v>404</v>
      </c>
      <c r="F103" s="65"/>
      <c r="G103" s="106">
        <f>SUM(G104)</f>
        <v>2645.2</v>
      </c>
    </row>
    <row r="104" spans="1:8" s="13" customFormat="1" ht="14.25">
      <c r="A104" s="111" t="s">
        <v>201</v>
      </c>
      <c r="B104" s="64"/>
      <c r="C104" s="67" t="s">
        <v>32</v>
      </c>
      <c r="D104" s="67" t="s">
        <v>139</v>
      </c>
      <c r="E104" s="70" t="s">
        <v>404</v>
      </c>
      <c r="F104" s="65" t="s">
        <v>44</v>
      </c>
      <c r="G104" s="106">
        <v>2645.2</v>
      </c>
      <c r="H104">
        <f>SUM('ведомствен.2016'!G123)</f>
        <v>2645.2000000000003</v>
      </c>
    </row>
    <row r="105" spans="1:7" s="13" customFormat="1" ht="42.75">
      <c r="A105" s="111" t="s">
        <v>406</v>
      </c>
      <c r="B105" s="64"/>
      <c r="C105" s="67" t="s">
        <v>32</v>
      </c>
      <c r="D105" s="67" t="s">
        <v>139</v>
      </c>
      <c r="E105" s="70" t="s">
        <v>407</v>
      </c>
      <c r="F105" s="65"/>
      <c r="G105" s="106">
        <f>SUM(G106)</f>
        <v>500</v>
      </c>
    </row>
    <row r="106" spans="1:8" s="13" customFormat="1" ht="14.25">
      <c r="A106" s="111" t="s">
        <v>201</v>
      </c>
      <c r="B106" s="64"/>
      <c r="C106" s="67" t="s">
        <v>32</v>
      </c>
      <c r="D106" s="67" t="s">
        <v>139</v>
      </c>
      <c r="E106" s="70" t="s">
        <v>407</v>
      </c>
      <c r="F106" s="65" t="s">
        <v>44</v>
      </c>
      <c r="G106" s="106">
        <v>500</v>
      </c>
      <c r="H106">
        <f>SUM('ведомствен.2016'!G125)</f>
        <v>500</v>
      </c>
    </row>
    <row r="107" spans="1:10" ht="15">
      <c r="A107" s="112" t="s">
        <v>45</v>
      </c>
      <c r="B107" s="61"/>
      <c r="C107" s="83" t="s">
        <v>46</v>
      </c>
      <c r="D107" s="83"/>
      <c r="E107" s="83"/>
      <c r="F107" s="83"/>
      <c r="G107" s="104">
        <f>SUM(G108+G120+G123)</f>
        <v>135643.7</v>
      </c>
      <c r="H107"/>
      <c r="I107">
        <f>SUM(H108:H143)</f>
        <v>135643.7</v>
      </c>
      <c r="J107">
        <f>SUM('ведомствен.2016'!G126+'ведомствен.2016'!G245)</f>
        <v>135643.7</v>
      </c>
    </row>
    <row r="108" spans="1:8" ht="14.25">
      <c r="A108" s="111" t="s">
        <v>47</v>
      </c>
      <c r="B108" s="70"/>
      <c r="C108" s="70" t="s">
        <v>46</v>
      </c>
      <c r="D108" s="70" t="s">
        <v>48</v>
      </c>
      <c r="E108" s="70"/>
      <c r="F108" s="70"/>
      <c r="G108" s="110">
        <f>G109</f>
        <v>55305.7</v>
      </c>
      <c r="H108"/>
    </row>
    <row r="109" spans="1:8" ht="28.5">
      <c r="A109" s="111" t="s">
        <v>213</v>
      </c>
      <c r="B109" s="70"/>
      <c r="C109" s="70" t="s">
        <v>46</v>
      </c>
      <c r="D109" s="70" t="s">
        <v>48</v>
      </c>
      <c r="E109" s="70" t="s">
        <v>276</v>
      </c>
      <c r="F109" s="70"/>
      <c r="G109" s="110">
        <f>G110+G113</f>
        <v>55305.7</v>
      </c>
      <c r="H109"/>
    </row>
    <row r="110" spans="1:8" ht="14.25">
      <c r="A110" s="111" t="s">
        <v>214</v>
      </c>
      <c r="B110" s="70"/>
      <c r="C110" s="70" t="s">
        <v>46</v>
      </c>
      <c r="D110" s="70" t="s">
        <v>48</v>
      </c>
      <c r="E110" s="70" t="s">
        <v>378</v>
      </c>
      <c r="F110" s="70"/>
      <c r="G110" s="110">
        <f>G111</f>
        <v>28490.5</v>
      </c>
      <c r="H110"/>
    </row>
    <row r="111" spans="1:8" ht="14.25">
      <c r="A111" s="111" t="s">
        <v>3</v>
      </c>
      <c r="B111" s="70"/>
      <c r="C111" s="70" t="s">
        <v>46</v>
      </c>
      <c r="D111" s="70" t="s">
        <v>48</v>
      </c>
      <c r="E111" s="70" t="s">
        <v>379</v>
      </c>
      <c r="F111" s="70"/>
      <c r="G111" s="110">
        <f>SUM(G112)</f>
        <v>28490.5</v>
      </c>
      <c r="H111"/>
    </row>
    <row r="112" spans="1:8" ht="14.25">
      <c r="A112" s="111" t="s">
        <v>202</v>
      </c>
      <c r="B112" s="70"/>
      <c r="C112" s="70" t="s">
        <v>46</v>
      </c>
      <c r="D112" s="70" t="s">
        <v>48</v>
      </c>
      <c r="E112" s="70" t="s">
        <v>379</v>
      </c>
      <c r="F112" s="70" t="s">
        <v>70</v>
      </c>
      <c r="G112" s="110">
        <v>28490.5</v>
      </c>
      <c r="H112">
        <f>SUM('ведомствен.2016'!G131+'ведомствен.2016'!G250)</f>
        <v>28490.5</v>
      </c>
    </row>
    <row r="113" spans="1:8" ht="14.25">
      <c r="A113" s="111" t="s">
        <v>472</v>
      </c>
      <c r="B113" s="70"/>
      <c r="C113" s="70" t="s">
        <v>46</v>
      </c>
      <c r="D113" s="70" t="s">
        <v>48</v>
      </c>
      <c r="E113" s="70" t="s">
        <v>408</v>
      </c>
      <c r="F113" s="70"/>
      <c r="G113" s="110">
        <f>G114+G116</f>
        <v>26815.2</v>
      </c>
      <c r="H113"/>
    </row>
    <row r="114" spans="1:8" ht="14.25">
      <c r="A114" s="111" t="s">
        <v>464</v>
      </c>
      <c r="B114" s="70"/>
      <c r="C114" s="70" t="s">
        <v>46</v>
      </c>
      <c r="D114" s="70" t="s">
        <v>48</v>
      </c>
      <c r="E114" s="70" t="s">
        <v>409</v>
      </c>
      <c r="F114" s="70"/>
      <c r="G114" s="110">
        <f>SUM(G115)</f>
        <v>21322.4</v>
      </c>
      <c r="H114"/>
    </row>
    <row r="115" spans="1:8" ht="14.25">
      <c r="A115" s="116" t="s">
        <v>202</v>
      </c>
      <c r="B115" s="70"/>
      <c r="C115" s="70" t="s">
        <v>46</v>
      </c>
      <c r="D115" s="70" t="s">
        <v>48</v>
      </c>
      <c r="E115" s="70" t="s">
        <v>409</v>
      </c>
      <c r="F115" s="70" t="s">
        <v>70</v>
      </c>
      <c r="G115" s="110">
        <v>21322.4</v>
      </c>
      <c r="H115">
        <f>SUM('ведомствен.2016'!G134)</f>
        <v>21322.4</v>
      </c>
    </row>
    <row r="116" spans="1:8" ht="14.25">
      <c r="A116" s="111" t="s">
        <v>4</v>
      </c>
      <c r="B116" s="77"/>
      <c r="C116" s="77" t="s">
        <v>46</v>
      </c>
      <c r="D116" s="77" t="s">
        <v>48</v>
      </c>
      <c r="E116" s="77" t="s">
        <v>534</v>
      </c>
      <c r="F116" s="77"/>
      <c r="G116" s="110">
        <f>SUM(G117)</f>
        <v>5492.8</v>
      </c>
      <c r="H116"/>
    </row>
    <row r="117" spans="1:8" ht="14.25">
      <c r="A117" s="123" t="s">
        <v>64</v>
      </c>
      <c r="B117" s="77"/>
      <c r="C117" s="77" t="s">
        <v>46</v>
      </c>
      <c r="D117" s="77" t="s">
        <v>48</v>
      </c>
      <c r="E117" s="77" t="s">
        <v>535</v>
      </c>
      <c r="F117" s="77"/>
      <c r="G117" s="110">
        <f>SUM(G118)</f>
        <v>5492.8</v>
      </c>
      <c r="H117"/>
    </row>
    <row r="118" spans="1:8" ht="28.5">
      <c r="A118" s="123" t="s">
        <v>61</v>
      </c>
      <c r="B118" s="77"/>
      <c r="C118" s="77" t="s">
        <v>46</v>
      </c>
      <c r="D118" s="77" t="s">
        <v>48</v>
      </c>
      <c r="E118" s="77" t="s">
        <v>536</v>
      </c>
      <c r="F118" s="77"/>
      <c r="G118" s="110">
        <f>SUM(G119)</f>
        <v>5492.8</v>
      </c>
      <c r="H118"/>
    </row>
    <row r="119" spans="1:8" ht="28.5">
      <c r="A119" s="123" t="s">
        <v>210</v>
      </c>
      <c r="B119" s="77"/>
      <c r="C119" s="77" t="s">
        <v>46</v>
      </c>
      <c r="D119" s="77" t="s">
        <v>48</v>
      </c>
      <c r="E119" s="77" t="s">
        <v>536</v>
      </c>
      <c r="F119" s="77" t="s">
        <v>209</v>
      </c>
      <c r="G119" s="110">
        <v>5492.8</v>
      </c>
      <c r="H119">
        <f>SUM('ведомствен.2016'!G138)</f>
        <v>5492.8</v>
      </c>
    </row>
    <row r="120" spans="1:8" ht="14.25">
      <c r="A120" s="111" t="s">
        <v>58</v>
      </c>
      <c r="B120" s="70"/>
      <c r="C120" s="70" t="s">
        <v>46</v>
      </c>
      <c r="D120" s="70" t="s">
        <v>139</v>
      </c>
      <c r="E120" s="70"/>
      <c r="F120" s="70"/>
      <c r="G120" s="110">
        <f>G121</f>
        <v>49000</v>
      </c>
      <c r="H120"/>
    </row>
    <row r="121" spans="1:8" ht="42.75">
      <c r="A121" s="111" t="s">
        <v>469</v>
      </c>
      <c r="B121" s="70"/>
      <c r="C121" s="70" t="s">
        <v>46</v>
      </c>
      <c r="D121" s="70" t="s">
        <v>139</v>
      </c>
      <c r="E121" s="70" t="s">
        <v>410</v>
      </c>
      <c r="F121" s="70"/>
      <c r="G121" s="110">
        <f>G122</f>
        <v>49000</v>
      </c>
      <c r="H121"/>
    </row>
    <row r="122" spans="1:8" ht="14.25">
      <c r="A122" s="111" t="s">
        <v>201</v>
      </c>
      <c r="B122" s="70"/>
      <c r="C122" s="70" t="s">
        <v>46</v>
      </c>
      <c r="D122" s="70" t="s">
        <v>139</v>
      </c>
      <c r="E122" s="70" t="s">
        <v>410</v>
      </c>
      <c r="F122" s="70" t="s">
        <v>44</v>
      </c>
      <c r="G122" s="110">
        <v>49000</v>
      </c>
      <c r="H122">
        <f>SUM('ведомствен.2016'!G141)</f>
        <v>49000</v>
      </c>
    </row>
    <row r="123" spans="1:7" s="28" customFormat="1" ht="14.25">
      <c r="A123" s="111" t="s">
        <v>185</v>
      </c>
      <c r="B123" s="70"/>
      <c r="C123" s="70" t="s">
        <v>46</v>
      </c>
      <c r="D123" s="70" t="s">
        <v>181</v>
      </c>
      <c r="E123" s="70"/>
      <c r="F123" s="70"/>
      <c r="G123" s="110">
        <f>SUM(G124+G129+G137+G141)</f>
        <v>31338</v>
      </c>
    </row>
    <row r="124" spans="1:8" s="28" customFormat="1" ht="14.25">
      <c r="A124" s="111" t="s">
        <v>411</v>
      </c>
      <c r="B124" s="70"/>
      <c r="C124" s="70" t="s">
        <v>46</v>
      </c>
      <c r="D124" s="70" t="s">
        <v>181</v>
      </c>
      <c r="E124" s="77" t="s">
        <v>539</v>
      </c>
      <c r="F124" s="70"/>
      <c r="G124" s="110">
        <f>SUM(G125)</f>
        <v>8531.3</v>
      </c>
      <c r="H124" s="19"/>
    </row>
    <row r="125" spans="1:7" s="2" customFormat="1" ht="28.5">
      <c r="A125" s="111" t="s">
        <v>11</v>
      </c>
      <c r="B125" s="70"/>
      <c r="C125" s="70" t="s">
        <v>46</v>
      </c>
      <c r="D125" s="70" t="s">
        <v>181</v>
      </c>
      <c r="E125" s="77" t="s">
        <v>540</v>
      </c>
      <c r="F125" s="70"/>
      <c r="G125" s="110">
        <f>SUM(G126:G128)</f>
        <v>8531.3</v>
      </c>
    </row>
    <row r="126" spans="1:8" s="29" customFormat="1" ht="57">
      <c r="A126" s="132" t="s">
        <v>498</v>
      </c>
      <c r="B126" s="70"/>
      <c r="C126" s="70" t="s">
        <v>46</v>
      </c>
      <c r="D126" s="70" t="s">
        <v>181</v>
      </c>
      <c r="E126" s="77" t="s">
        <v>540</v>
      </c>
      <c r="F126" s="70" t="s">
        <v>199</v>
      </c>
      <c r="G126" s="110">
        <v>1950.8</v>
      </c>
      <c r="H126">
        <f>SUM('ведомствен.2016'!G145)</f>
        <v>1950.8</v>
      </c>
    </row>
    <row r="127" spans="1:8" s="29" customFormat="1" ht="14.25">
      <c r="A127" s="111" t="s">
        <v>201</v>
      </c>
      <c r="B127" s="77"/>
      <c r="C127" s="77" t="s">
        <v>46</v>
      </c>
      <c r="D127" s="77" t="s">
        <v>181</v>
      </c>
      <c r="E127" s="77" t="s">
        <v>540</v>
      </c>
      <c r="F127" s="77" t="s">
        <v>44</v>
      </c>
      <c r="G127" s="110">
        <v>49.2</v>
      </c>
      <c r="H127">
        <f>SUM('ведомствен.2016'!G146)</f>
        <v>49.2</v>
      </c>
    </row>
    <row r="128" spans="1:8" s="29" customFormat="1" ht="14.25">
      <c r="A128" s="67" t="s">
        <v>202</v>
      </c>
      <c r="B128" s="77"/>
      <c r="C128" s="77" t="s">
        <v>46</v>
      </c>
      <c r="D128" s="77" t="s">
        <v>181</v>
      </c>
      <c r="E128" s="77" t="s">
        <v>540</v>
      </c>
      <c r="F128" s="77" t="s">
        <v>70</v>
      </c>
      <c r="G128" s="110">
        <v>6531.3</v>
      </c>
      <c r="H128">
        <f>SUM('ведомствен.2016'!G147)</f>
        <v>6531.3</v>
      </c>
    </row>
    <row r="129" spans="1:7" s="11" customFormat="1" ht="28.5">
      <c r="A129" s="111" t="s">
        <v>213</v>
      </c>
      <c r="B129" s="70"/>
      <c r="C129" s="70" t="s">
        <v>46</v>
      </c>
      <c r="D129" s="70" t="s">
        <v>181</v>
      </c>
      <c r="E129" s="70" t="s">
        <v>276</v>
      </c>
      <c r="F129" s="70"/>
      <c r="G129" s="110">
        <f>SUM(G134)+G130</f>
        <v>2106.9</v>
      </c>
    </row>
    <row r="130" spans="1:7" s="11" customFormat="1" ht="14.25">
      <c r="A130" s="111" t="s">
        <v>252</v>
      </c>
      <c r="B130" s="70"/>
      <c r="C130" s="70" t="s">
        <v>46</v>
      </c>
      <c r="D130" s="70" t="s">
        <v>181</v>
      </c>
      <c r="E130" s="70" t="s">
        <v>277</v>
      </c>
      <c r="F130" s="70"/>
      <c r="G130" s="110">
        <f>SUM(G131)</f>
        <v>574.2</v>
      </c>
    </row>
    <row r="131" spans="1:7" s="11" customFormat="1" ht="21.75" customHeight="1">
      <c r="A131" s="111" t="s">
        <v>4</v>
      </c>
      <c r="B131" s="70"/>
      <c r="C131" s="70" t="s">
        <v>46</v>
      </c>
      <c r="D131" s="70" t="s">
        <v>181</v>
      </c>
      <c r="E131" s="70" t="s">
        <v>278</v>
      </c>
      <c r="F131" s="70"/>
      <c r="G131" s="110">
        <f>SUM(G132)</f>
        <v>574.2</v>
      </c>
    </row>
    <row r="132" spans="1:7" s="11" customFormat="1" ht="28.5">
      <c r="A132" s="111" t="s">
        <v>87</v>
      </c>
      <c r="B132" s="70"/>
      <c r="C132" s="70" t="s">
        <v>46</v>
      </c>
      <c r="D132" s="70" t="s">
        <v>181</v>
      </c>
      <c r="E132" s="70" t="s">
        <v>279</v>
      </c>
      <c r="F132" s="70"/>
      <c r="G132" s="110">
        <f>SUM(G133)</f>
        <v>574.2</v>
      </c>
    </row>
    <row r="133" spans="1:8" s="11" customFormat="1" ht="28.5">
      <c r="A133" s="111" t="s">
        <v>212</v>
      </c>
      <c r="B133" s="70"/>
      <c r="C133" s="70" t="s">
        <v>46</v>
      </c>
      <c r="D133" s="70" t="s">
        <v>181</v>
      </c>
      <c r="E133" s="70" t="s">
        <v>279</v>
      </c>
      <c r="F133" s="70" t="s">
        <v>209</v>
      </c>
      <c r="G133" s="110">
        <v>574.2</v>
      </c>
      <c r="H133">
        <f>SUM('ведомствен.2016'!G152)</f>
        <v>574.2</v>
      </c>
    </row>
    <row r="134" spans="1:7" s="11" customFormat="1" ht="14.25">
      <c r="A134" s="111" t="s">
        <v>188</v>
      </c>
      <c r="B134" s="70"/>
      <c r="C134" s="70" t="s">
        <v>46</v>
      </c>
      <c r="D134" s="70" t="s">
        <v>181</v>
      </c>
      <c r="E134" s="70" t="s">
        <v>281</v>
      </c>
      <c r="F134" s="70"/>
      <c r="G134" s="110">
        <f>SUM(G135)</f>
        <v>1532.7</v>
      </c>
    </row>
    <row r="135" spans="1:7" s="11" customFormat="1" ht="14.25">
      <c r="A135" s="111" t="s">
        <v>217</v>
      </c>
      <c r="B135" s="70"/>
      <c r="C135" s="70" t="s">
        <v>46</v>
      </c>
      <c r="D135" s="70" t="s">
        <v>181</v>
      </c>
      <c r="E135" s="65" t="s">
        <v>280</v>
      </c>
      <c r="F135" s="70"/>
      <c r="G135" s="110">
        <f>SUM(G136)</f>
        <v>1532.7</v>
      </c>
    </row>
    <row r="136" spans="1:8" s="11" customFormat="1" ht="18.75" customHeight="1">
      <c r="A136" s="111" t="s">
        <v>201</v>
      </c>
      <c r="B136" s="70"/>
      <c r="C136" s="70" t="s">
        <v>46</v>
      </c>
      <c r="D136" s="70" t="s">
        <v>181</v>
      </c>
      <c r="E136" s="65" t="s">
        <v>280</v>
      </c>
      <c r="F136" s="70" t="s">
        <v>44</v>
      </c>
      <c r="G136" s="110">
        <v>1532.7</v>
      </c>
      <c r="H136">
        <f>SUM('ведомствен.2016'!G155)</f>
        <v>1532.7</v>
      </c>
    </row>
    <row r="137" spans="1:8" s="11" customFormat="1" ht="18.75" customHeight="1">
      <c r="A137" s="118" t="s">
        <v>187</v>
      </c>
      <c r="B137" s="91"/>
      <c r="C137" s="152" t="s">
        <v>46</v>
      </c>
      <c r="D137" s="152" t="s">
        <v>181</v>
      </c>
      <c r="E137" s="153" t="s">
        <v>380</v>
      </c>
      <c r="F137" s="153"/>
      <c r="G137" s="166">
        <f>G138</f>
        <v>20299.8</v>
      </c>
      <c r="H137"/>
    </row>
    <row r="138" spans="1:8" s="11" customFormat="1" ht="18.75" customHeight="1">
      <c r="A138" s="118" t="s">
        <v>4</v>
      </c>
      <c r="B138" s="91"/>
      <c r="C138" s="152" t="s">
        <v>46</v>
      </c>
      <c r="D138" s="152" t="s">
        <v>181</v>
      </c>
      <c r="E138" s="153" t="s">
        <v>381</v>
      </c>
      <c r="F138" s="153"/>
      <c r="G138" s="166">
        <f>G139</f>
        <v>20299.8</v>
      </c>
      <c r="H138"/>
    </row>
    <row r="139" spans="1:8" s="11" customFormat="1" ht="28.5" customHeight="1">
      <c r="A139" s="118" t="s">
        <v>87</v>
      </c>
      <c r="B139" s="91"/>
      <c r="C139" s="152" t="s">
        <v>46</v>
      </c>
      <c r="D139" s="152" t="s">
        <v>181</v>
      </c>
      <c r="E139" s="153" t="s">
        <v>382</v>
      </c>
      <c r="F139" s="153"/>
      <c r="G139" s="166">
        <f>G140</f>
        <v>20299.8</v>
      </c>
      <c r="H139"/>
    </row>
    <row r="140" spans="1:8" s="11" customFormat="1" ht="18.75" customHeight="1">
      <c r="A140" s="118" t="s">
        <v>221</v>
      </c>
      <c r="B140" s="91"/>
      <c r="C140" s="152" t="s">
        <v>46</v>
      </c>
      <c r="D140" s="152" t="s">
        <v>181</v>
      </c>
      <c r="E140" s="153" t="s">
        <v>382</v>
      </c>
      <c r="F140" s="150">
        <v>600</v>
      </c>
      <c r="G140" s="166">
        <v>20299.8</v>
      </c>
      <c r="H140">
        <f>SUM('ведомствен.2016'!G255)</f>
        <v>20299.8</v>
      </c>
    </row>
    <row r="141" spans="1:7" s="29" customFormat="1" ht="14.25">
      <c r="A141" s="67" t="s">
        <v>215</v>
      </c>
      <c r="B141" s="71"/>
      <c r="C141" s="71" t="s">
        <v>46</v>
      </c>
      <c r="D141" s="71" t="s">
        <v>181</v>
      </c>
      <c r="E141" s="70" t="s">
        <v>271</v>
      </c>
      <c r="F141" s="71"/>
      <c r="G141" s="114">
        <f>SUM(G143)</f>
        <v>400</v>
      </c>
    </row>
    <row r="142" spans="1:8" s="29" customFormat="1" ht="45.75" customHeight="1">
      <c r="A142" s="67" t="s">
        <v>424</v>
      </c>
      <c r="B142" s="71"/>
      <c r="C142" s="71" t="s">
        <v>46</v>
      </c>
      <c r="D142" s="71" t="s">
        <v>181</v>
      </c>
      <c r="E142" s="70" t="s">
        <v>282</v>
      </c>
      <c r="F142" s="71"/>
      <c r="G142" s="114">
        <f>SUM(G143)</f>
        <v>400</v>
      </c>
      <c r="H142" s="19"/>
    </row>
    <row r="143" spans="1:8" s="29" customFormat="1" ht="14.25">
      <c r="A143" s="67" t="s">
        <v>202</v>
      </c>
      <c r="B143" s="71"/>
      <c r="C143" s="71" t="s">
        <v>46</v>
      </c>
      <c r="D143" s="71" t="s">
        <v>181</v>
      </c>
      <c r="E143" s="70" t="s">
        <v>282</v>
      </c>
      <c r="F143" s="71" t="s">
        <v>70</v>
      </c>
      <c r="G143" s="114">
        <v>400</v>
      </c>
      <c r="H143">
        <f>SUM('ведомствен.2016'!G158)</f>
        <v>400</v>
      </c>
    </row>
    <row r="144" spans="1:10" ht="15">
      <c r="A144" s="119" t="s">
        <v>189</v>
      </c>
      <c r="B144" s="62"/>
      <c r="C144" s="69" t="s">
        <v>52</v>
      </c>
      <c r="D144" s="69"/>
      <c r="E144" s="69"/>
      <c r="F144" s="124"/>
      <c r="G144" s="104">
        <f>SUM(G145+G150)</f>
        <v>62415.7</v>
      </c>
      <c r="H144"/>
      <c r="I144">
        <f>SUM(H148:H160)</f>
        <v>62415.7</v>
      </c>
      <c r="J144">
        <f>SUM('ведомствен.2016'!G159)</f>
        <v>62415.7</v>
      </c>
    </row>
    <row r="145" spans="1:8" ht="14.25">
      <c r="A145" s="111" t="s">
        <v>10</v>
      </c>
      <c r="B145" s="70"/>
      <c r="C145" s="70" t="s">
        <v>52</v>
      </c>
      <c r="D145" s="70" t="s">
        <v>194</v>
      </c>
      <c r="E145" s="70"/>
      <c r="F145" s="70"/>
      <c r="G145" s="110">
        <f>G147</f>
        <v>3807</v>
      </c>
      <c r="H145"/>
    </row>
    <row r="146" spans="1:8" ht="14.25">
      <c r="A146" s="111" t="s">
        <v>412</v>
      </c>
      <c r="B146" s="70"/>
      <c r="C146" s="70" t="s">
        <v>52</v>
      </c>
      <c r="D146" s="70" t="s">
        <v>194</v>
      </c>
      <c r="E146" s="70" t="s">
        <v>413</v>
      </c>
      <c r="F146" s="70"/>
      <c r="G146" s="110">
        <f>G147</f>
        <v>3807</v>
      </c>
      <c r="H146"/>
    </row>
    <row r="147" spans="1:8" ht="14.25">
      <c r="A147" s="111" t="s">
        <v>137</v>
      </c>
      <c r="B147" s="70"/>
      <c r="C147" s="70" t="s">
        <v>52</v>
      </c>
      <c r="D147" s="70" t="s">
        <v>194</v>
      </c>
      <c r="E147" s="70" t="s">
        <v>414</v>
      </c>
      <c r="F147" s="70"/>
      <c r="G147" s="110">
        <f>G148</f>
        <v>3807</v>
      </c>
      <c r="H147"/>
    </row>
    <row r="148" spans="1:8" ht="14.25">
      <c r="A148" s="111" t="s">
        <v>7</v>
      </c>
      <c r="B148" s="70"/>
      <c r="C148" s="70" t="s">
        <v>52</v>
      </c>
      <c r="D148" s="70" t="s">
        <v>194</v>
      </c>
      <c r="E148" s="70" t="s">
        <v>415</v>
      </c>
      <c r="F148" s="70"/>
      <c r="G148" s="110">
        <f>SUM(G149)</f>
        <v>3807</v>
      </c>
      <c r="H148"/>
    </row>
    <row r="149" spans="1:8" ht="14.25">
      <c r="A149" s="111" t="s">
        <v>201</v>
      </c>
      <c r="B149" s="70"/>
      <c r="C149" s="70" t="s">
        <v>52</v>
      </c>
      <c r="D149" s="70" t="s">
        <v>194</v>
      </c>
      <c r="E149" s="70" t="s">
        <v>415</v>
      </c>
      <c r="F149" s="70" t="s">
        <v>44</v>
      </c>
      <c r="G149" s="110">
        <v>3807</v>
      </c>
      <c r="H149">
        <f>SUM('ведомствен.2016'!G165)</f>
        <v>3807</v>
      </c>
    </row>
    <row r="150" spans="1:8" ht="14.25">
      <c r="A150" s="111" t="s">
        <v>8</v>
      </c>
      <c r="B150" s="70"/>
      <c r="C150" s="70" t="s">
        <v>52</v>
      </c>
      <c r="D150" s="70" t="s">
        <v>32</v>
      </c>
      <c r="E150" s="70"/>
      <c r="F150" s="70"/>
      <c r="G150" s="110">
        <f>SUM(G154+G151+G156+G158)</f>
        <v>58608.7</v>
      </c>
      <c r="H150"/>
    </row>
    <row r="151" spans="1:8" ht="85.5">
      <c r="A151" s="111" t="s">
        <v>418</v>
      </c>
      <c r="B151" s="70"/>
      <c r="C151" s="70" t="s">
        <v>52</v>
      </c>
      <c r="D151" s="70" t="s">
        <v>32</v>
      </c>
      <c r="E151" s="70" t="s">
        <v>421</v>
      </c>
      <c r="F151" s="70"/>
      <c r="G151" s="110">
        <f>SUM(G152)</f>
        <v>198.4</v>
      </c>
      <c r="H151"/>
    </row>
    <row r="152" spans="1:8" ht="64.5" customHeight="1">
      <c r="A152" s="111" t="s">
        <v>420</v>
      </c>
      <c r="B152" s="70"/>
      <c r="C152" s="70" t="s">
        <v>52</v>
      </c>
      <c r="D152" s="70" t="s">
        <v>32</v>
      </c>
      <c r="E152" s="70" t="s">
        <v>419</v>
      </c>
      <c r="F152" s="70"/>
      <c r="G152" s="110">
        <f>SUM(G153)</f>
        <v>198.4</v>
      </c>
      <c r="H152"/>
    </row>
    <row r="153" spans="1:8" ht="14.25">
      <c r="A153" s="111" t="s">
        <v>201</v>
      </c>
      <c r="B153" s="70"/>
      <c r="C153" s="70" t="s">
        <v>52</v>
      </c>
      <c r="D153" s="70" t="s">
        <v>32</v>
      </c>
      <c r="E153" s="70" t="s">
        <v>419</v>
      </c>
      <c r="F153" s="70" t="s">
        <v>44</v>
      </c>
      <c r="G153" s="110">
        <v>198.4</v>
      </c>
      <c r="H153">
        <f>SUM('ведомствен.2016'!G169)</f>
        <v>198.4</v>
      </c>
    </row>
    <row r="154" spans="1:8" ht="14.25">
      <c r="A154" s="65" t="s">
        <v>18</v>
      </c>
      <c r="B154" s="65"/>
      <c r="C154" s="70" t="s">
        <v>52</v>
      </c>
      <c r="D154" s="70" t="s">
        <v>32</v>
      </c>
      <c r="E154" s="65" t="s">
        <v>416</v>
      </c>
      <c r="F154" s="65"/>
      <c r="G154" s="110">
        <f>SUM(G155)</f>
        <v>34822.8</v>
      </c>
      <c r="H154"/>
    </row>
    <row r="155" spans="1:8" ht="14.25">
      <c r="A155" s="111" t="s">
        <v>201</v>
      </c>
      <c r="B155" s="65"/>
      <c r="C155" s="70" t="s">
        <v>52</v>
      </c>
      <c r="D155" s="70" t="s">
        <v>32</v>
      </c>
      <c r="E155" s="65" t="s">
        <v>416</v>
      </c>
      <c r="F155" s="65" t="s">
        <v>44</v>
      </c>
      <c r="G155" s="110">
        <v>34822.8</v>
      </c>
      <c r="H155">
        <f>SUM('ведомствен.2016'!G171)</f>
        <v>34822.8</v>
      </c>
    </row>
    <row r="156" spans="1:8" ht="28.5">
      <c r="A156" s="111" t="s">
        <v>228</v>
      </c>
      <c r="B156" s="65"/>
      <c r="C156" s="70" t="s">
        <v>52</v>
      </c>
      <c r="D156" s="70" t="s">
        <v>32</v>
      </c>
      <c r="E156" s="65" t="s">
        <v>417</v>
      </c>
      <c r="F156" s="65"/>
      <c r="G156" s="110">
        <f>G157</f>
        <v>23290.3</v>
      </c>
      <c r="H156"/>
    </row>
    <row r="157" spans="1:8" ht="14.25">
      <c r="A157" s="111" t="s">
        <v>201</v>
      </c>
      <c r="B157" s="65"/>
      <c r="C157" s="70" t="s">
        <v>52</v>
      </c>
      <c r="D157" s="70" t="s">
        <v>32</v>
      </c>
      <c r="E157" s="65" t="s">
        <v>417</v>
      </c>
      <c r="F157" s="65" t="s">
        <v>44</v>
      </c>
      <c r="G157" s="110">
        <v>23290.3</v>
      </c>
      <c r="H157">
        <f>SUM('ведомствен.2016'!G173)</f>
        <v>23290.3</v>
      </c>
    </row>
    <row r="158" spans="1:8" ht="14.25">
      <c r="A158" s="67" t="s">
        <v>215</v>
      </c>
      <c r="B158" s="65"/>
      <c r="C158" s="70" t="s">
        <v>52</v>
      </c>
      <c r="D158" s="70" t="s">
        <v>32</v>
      </c>
      <c r="E158" s="70" t="s">
        <v>271</v>
      </c>
      <c r="F158" s="65"/>
      <c r="G158" s="110">
        <f>SUM(G159)</f>
        <v>297.2</v>
      </c>
      <c r="H158"/>
    </row>
    <row r="159" spans="1:8" ht="42.75">
      <c r="A159" s="111" t="s">
        <v>422</v>
      </c>
      <c r="B159" s="65"/>
      <c r="C159" s="70" t="s">
        <v>52</v>
      </c>
      <c r="D159" s="70" t="s">
        <v>32</v>
      </c>
      <c r="E159" s="70" t="s">
        <v>423</v>
      </c>
      <c r="F159" s="65"/>
      <c r="G159" s="110">
        <f>SUM(G160)</f>
        <v>297.2</v>
      </c>
      <c r="H159"/>
    </row>
    <row r="160" spans="1:8" ht="14.25">
      <c r="A160" s="111" t="s">
        <v>201</v>
      </c>
      <c r="B160" s="65"/>
      <c r="C160" s="70" t="s">
        <v>52</v>
      </c>
      <c r="D160" s="70" t="s">
        <v>32</v>
      </c>
      <c r="E160" s="70" t="s">
        <v>423</v>
      </c>
      <c r="F160" s="65" t="s">
        <v>44</v>
      </c>
      <c r="G160" s="110">
        <v>297.2</v>
      </c>
      <c r="H160">
        <f>SUM('ведомствен.2016'!G176)</f>
        <v>297.2</v>
      </c>
    </row>
    <row r="161" spans="1:10" ht="15">
      <c r="A161" s="120" t="s">
        <v>15</v>
      </c>
      <c r="B161" s="83"/>
      <c r="C161" s="83" t="s">
        <v>171</v>
      </c>
      <c r="D161" s="83"/>
      <c r="E161" s="83"/>
      <c r="F161" s="83"/>
      <c r="G161" s="121">
        <f>SUM(G163)+G168</f>
        <v>4737.2</v>
      </c>
      <c r="H161"/>
      <c r="I161">
        <f>SUM(H162:H171)</f>
        <v>4737.2</v>
      </c>
      <c r="J161">
        <f>SUM('ведомствен.2016'!G178)</f>
        <v>4737.2</v>
      </c>
    </row>
    <row r="162" spans="1:8" ht="28.5">
      <c r="A162" s="122" t="s">
        <v>237</v>
      </c>
      <c r="B162" s="64"/>
      <c r="C162" s="70" t="s">
        <v>171</v>
      </c>
      <c r="D162" s="70" t="s">
        <v>32</v>
      </c>
      <c r="E162" s="64"/>
      <c r="F162" s="64"/>
      <c r="G162" s="106">
        <f>SUM(G163)</f>
        <v>4611.9</v>
      </c>
      <c r="H162"/>
    </row>
    <row r="163" spans="1:7" s="14" customFormat="1" ht="14.25">
      <c r="A163" s="111" t="s">
        <v>16</v>
      </c>
      <c r="B163" s="70"/>
      <c r="C163" s="70" t="s">
        <v>171</v>
      </c>
      <c r="D163" s="70" t="s">
        <v>32</v>
      </c>
      <c r="E163" s="70" t="s">
        <v>283</v>
      </c>
      <c r="F163" s="70"/>
      <c r="G163" s="110">
        <f>SUM(G164)</f>
        <v>4611.9</v>
      </c>
    </row>
    <row r="164" spans="1:8" ht="28.5">
      <c r="A164" s="111" t="s">
        <v>11</v>
      </c>
      <c r="B164" s="70"/>
      <c r="C164" s="70" t="s">
        <v>171</v>
      </c>
      <c r="D164" s="70" t="s">
        <v>32</v>
      </c>
      <c r="E164" s="70" t="s">
        <v>284</v>
      </c>
      <c r="F164" s="70"/>
      <c r="G164" s="110">
        <f>SUM(G165:G167)</f>
        <v>4611.9</v>
      </c>
      <c r="H164"/>
    </row>
    <row r="165" spans="1:8" ht="57">
      <c r="A165" s="132" t="s">
        <v>498</v>
      </c>
      <c r="B165" s="70"/>
      <c r="C165" s="70" t="s">
        <v>171</v>
      </c>
      <c r="D165" s="70" t="s">
        <v>32</v>
      </c>
      <c r="E165" s="70" t="s">
        <v>284</v>
      </c>
      <c r="F165" s="70" t="s">
        <v>199</v>
      </c>
      <c r="G165" s="110">
        <v>3958.6</v>
      </c>
      <c r="H165">
        <f>SUM('ведомствен.2016'!G182)</f>
        <v>3958.6</v>
      </c>
    </row>
    <row r="166" spans="1:8" ht="14.25">
      <c r="A166" s="111" t="s">
        <v>201</v>
      </c>
      <c r="B166" s="70"/>
      <c r="C166" s="70" t="s">
        <v>171</v>
      </c>
      <c r="D166" s="70" t="s">
        <v>32</v>
      </c>
      <c r="E166" s="70" t="s">
        <v>284</v>
      </c>
      <c r="F166" s="70" t="s">
        <v>44</v>
      </c>
      <c r="G166" s="110">
        <v>592.9</v>
      </c>
      <c r="H166">
        <f>SUM('ведомствен.2016'!G183)</f>
        <v>592.9</v>
      </c>
    </row>
    <row r="167" spans="1:8" ht="14.25">
      <c r="A167" s="111" t="s">
        <v>202</v>
      </c>
      <c r="B167" s="70"/>
      <c r="C167" s="70" t="s">
        <v>171</v>
      </c>
      <c r="D167" s="70" t="s">
        <v>32</v>
      </c>
      <c r="E167" s="70" t="s">
        <v>284</v>
      </c>
      <c r="F167" s="70" t="s">
        <v>70</v>
      </c>
      <c r="G167" s="110">
        <v>60.4</v>
      </c>
      <c r="H167">
        <f>SUM('ведомствен.2016'!G184)</f>
        <v>60.4</v>
      </c>
    </row>
    <row r="168" spans="1:8" ht="14.25">
      <c r="A168" s="111" t="s">
        <v>17</v>
      </c>
      <c r="B168" s="70"/>
      <c r="C168" s="70" t="s">
        <v>171</v>
      </c>
      <c r="D168" s="70" t="s">
        <v>52</v>
      </c>
      <c r="E168" s="73"/>
      <c r="F168" s="70"/>
      <c r="G168" s="110">
        <f>G170</f>
        <v>125.3</v>
      </c>
      <c r="H168"/>
    </row>
    <row r="169" spans="1:7" ht="14.25">
      <c r="A169" s="111" t="s">
        <v>215</v>
      </c>
      <c r="B169" s="70"/>
      <c r="C169" s="70" t="s">
        <v>171</v>
      </c>
      <c r="D169" s="70" t="s">
        <v>52</v>
      </c>
      <c r="E169" s="65" t="s">
        <v>271</v>
      </c>
      <c r="F169" s="70"/>
      <c r="G169" s="110">
        <f>SUM(G170)</f>
        <v>125.3</v>
      </c>
    </row>
    <row r="170" spans="1:8" ht="15">
      <c r="A170" s="111" t="s">
        <v>238</v>
      </c>
      <c r="B170" s="115"/>
      <c r="C170" s="70" t="s">
        <v>171</v>
      </c>
      <c r="D170" s="70" t="s">
        <v>52</v>
      </c>
      <c r="E170" s="65" t="s">
        <v>286</v>
      </c>
      <c r="F170" s="70"/>
      <c r="G170" s="110">
        <f>G171</f>
        <v>125.3</v>
      </c>
      <c r="H170"/>
    </row>
    <row r="171" spans="1:8" ht="14.25">
      <c r="A171" s="111" t="s">
        <v>201</v>
      </c>
      <c r="B171" s="70"/>
      <c r="C171" s="70" t="s">
        <v>171</v>
      </c>
      <c r="D171" s="70" t="s">
        <v>52</v>
      </c>
      <c r="E171" s="65" t="s">
        <v>286</v>
      </c>
      <c r="F171" s="70" t="s">
        <v>44</v>
      </c>
      <c r="G171" s="110">
        <v>125.3</v>
      </c>
      <c r="H171">
        <f>SUM('ведомствен.2016'!G188)</f>
        <v>125.3</v>
      </c>
    </row>
    <row r="172" spans="1:11" s="15" customFormat="1" ht="15">
      <c r="A172" s="112" t="s">
        <v>40</v>
      </c>
      <c r="B172" s="61"/>
      <c r="C172" s="69" t="s">
        <v>41</v>
      </c>
      <c r="D172" s="69"/>
      <c r="E172" s="69"/>
      <c r="F172" s="69"/>
      <c r="G172" s="104">
        <f>SUM(G173+G203+G257+G274)</f>
        <v>1769328.9999999998</v>
      </c>
      <c r="I172" s="31">
        <f>SUM(H174:H284)</f>
        <v>1769328.9999999995</v>
      </c>
      <c r="J172" s="31">
        <f>SUM('ведомствен.2016'!G390+'ведомствен.2016'!G433+'ведомствен.2016'!G560)</f>
        <v>1769328.9999999998</v>
      </c>
      <c r="K172" s="31">
        <f>SUM(I172-G172)</f>
        <v>-2.3283064365386963E-10</v>
      </c>
    </row>
    <row r="173" spans="1:10" s="15" customFormat="1" ht="15">
      <c r="A173" s="123" t="s">
        <v>153</v>
      </c>
      <c r="B173" s="124"/>
      <c r="C173" s="67" t="s">
        <v>41</v>
      </c>
      <c r="D173" s="67" t="s">
        <v>192</v>
      </c>
      <c r="E173" s="67"/>
      <c r="F173" s="67"/>
      <c r="G173" s="125">
        <f>SUM(G174+G180+G191)</f>
        <v>665221.3999999999</v>
      </c>
      <c r="J173" s="31">
        <f>SUM('ведомствен.2016'!G434)</f>
        <v>665221.3999999999</v>
      </c>
    </row>
    <row r="174" spans="1:10" ht="42.75">
      <c r="A174" s="95" t="s">
        <v>245</v>
      </c>
      <c r="B174" s="126"/>
      <c r="C174" s="67" t="s">
        <v>41</v>
      </c>
      <c r="D174" s="67" t="s">
        <v>192</v>
      </c>
      <c r="E174" s="95" t="s">
        <v>342</v>
      </c>
      <c r="F174" s="154"/>
      <c r="G174" s="128">
        <f>SUM(G177:G179)</f>
        <v>449465.7</v>
      </c>
      <c r="H174"/>
      <c r="J174">
        <f>SUM(H175:H202)</f>
        <v>665221.3999999999</v>
      </c>
    </row>
    <row r="175" spans="1:8" ht="85.5">
      <c r="A175" s="95" t="s">
        <v>343</v>
      </c>
      <c r="B175" s="126"/>
      <c r="C175" s="67" t="s">
        <v>41</v>
      </c>
      <c r="D175" s="67" t="s">
        <v>192</v>
      </c>
      <c r="E175" s="95" t="s">
        <v>344</v>
      </c>
      <c r="F175" s="154"/>
      <c r="G175" s="128">
        <f>G176</f>
        <v>449465.7</v>
      </c>
      <c r="H175"/>
    </row>
    <row r="176" spans="1:8" ht="50.25" customHeight="1">
      <c r="A176" s="95" t="s">
        <v>345</v>
      </c>
      <c r="B176" s="126"/>
      <c r="C176" s="67" t="s">
        <v>41</v>
      </c>
      <c r="D176" s="67" t="s">
        <v>192</v>
      </c>
      <c r="E176" s="95" t="s">
        <v>346</v>
      </c>
      <c r="F176" s="154"/>
      <c r="G176" s="128">
        <f>G177+G178+G179</f>
        <v>449465.7</v>
      </c>
      <c r="H176"/>
    </row>
    <row r="177" spans="1:9" ht="57">
      <c r="A177" s="132" t="s">
        <v>498</v>
      </c>
      <c r="B177" s="126"/>
      <c r="C177" s="67" t="s">
        <v>41</v>
      </c>
      <c r="D177" s="67" t="s">
        <v>192</v>
      </c>
      <c r="E177" s="94" t="s">
        <v>346</v>
      </c>
      <c r="F177" s="67" t="s">
        <v>199</v>
      </c>
      <c r="G177" s="128">
        <v>54724.2</v>
      </c>
      <c r="H177">
        <f>SUM('ведомствен.2016'!G438)</f>
        <v>54724.2</v>
      </c>
      <c r="I177" s="184">
        <f>SUM(G177-H177)</f>
        <v>0</v>
      </c>
    </row>
    <row r="178" spans="1:9" ht="28.5">
      <c r="A178" s="123" t="s">
        <v>303</v>
      </c>
      <c r="B178" s="126"/>
      <c r="C178" s="67" t="s">
        <v>41</v>
      </c>
      <c r="D178" s="67" t="s">
        <v>192</v>
      </c>
      <c r="E178" s="94" t="s">
        <v>346</v>
      </c>
      <c r="F178" s="67" t="s">
        <v>44</v>
      </c>
      <c r="G178" s="128">
        <f>812.7+802.3</f>
        <v>1615</v>
      </c>
      <c r="H178">
        <f>SUM('ведомствен.2016'!G439)</f>
        <v>1615</v>
      </c>
      <c r="I178" s="184">
        <f aca="true" t="shared" si="1" ref="I178:I263">SUM(G178-H178)</f>
        <v>0</v>
      </c>
    </row>
    <row r="179" spans="1:9" s="15" customFormat="1" ht="28.5">
      <c r="A179" s="113" t="s">
        <v>212</v>
      </c>
      <c r="B179" s="126"/>
      <c r="C179" s="67" t="s">
        <v>41</v>
      </c>
      <c r="D179" s="67" t="s">
        <v>192</v>
      </c>
      <c r="E179" s="94" t="s">
        <v>346</v>
      </c>
      <c r="F179" s="67" t="s">
        <v>209</v>
      </c>
      <c r="G179" s="128">
        <v>393126.5</v>
      </c>
      <c r="H179">
        <f>SUM('ведомствен.2016'!G440)</f>
        <v>393126.5</v>
      </c>
      <c r="I179" s="184">
        <f t="shared" si="1"/>
        <v>0</v>
      </c>
    </row>
    <row r="180" spans="1:9" s="15" customFormat="1" ht="15">
      <c r="A180" s="113" t="s">
        <v>154</v>
      </c>
      <c r="B180" s="126"/>
      <c r="C180" s="67" t="s">
        <v>41</v>
      </c>
      <c r="D180" s="67" t="s">
        <v>192</v>
      </c>
      <c r="E180" s="67" t="s">
        <v>338</v>
      </c>
      <c r="F180" s="67"/>
      <c r="G180" s="128">
        <f>G181+G187</f>
        <v>212030</v>
      </c>
      <c r="I180" s="184">
        <f t="shared" si="1"/>
        <v>212030</v>
      </c>
    </row>
    <row r="181" spans="1:9" s="15" customFormat="1" ht="19.5" customHeight="1">
      <c r="A181" s="113" t="s">
        <v>229</v>
      </c>
      <c r="B181" s="126"/>
      <c r="C181" s="67" t="s">
        <v>41</v>
      </c>
      <c r="D181" s="67" t="s">
        <v>192</v>
      </c>
      <c r="E181" s="67" t="s">
        <v>339</v>
      </c>
      <c r="F181" s="67"/>
      <c r="G181" s="128">
        <f>SUM(G182)+G184</f>
        <v>170968.4</v>
      </c>
      <c r="H181"/>
      <c r="I181" s="184">
        <f t="shared" si="1"/>
        <v>170968.4</v>
      </c>
    </row>
    <row r="182" spans="1:9" s="15" customFormat="1" ht="28.5">
      <c r="A182" s="113" t="s">
        <v>87</v>
      </c>
      <c r="B182" s="126"/>
      <c r="C182" s="67" t="s">
        <v>41</v>
      </c>
      <c r="D182" s="67" t="s">
        <v>192</v>
      </c>
      <c r="E182" s="67" t="s">
        <v>340</v>
      </c>
      <c r="F182" s="67"/>
      <c r="G182" s="128">
        <f>SUM(G183)</f>
        <v>165930</v>
      </c>
      <c r="H182"/>
      <c r="I182" s="184">
        <f t="shared" si="1"/>
        <v>165930</v>
      </c>
    </row>
    <row r="183" spans="1:9" s="15" customFormat="1" ht="28.5">
      <c r="A183" s="113" t="s">
        <v>212</v>
      </c>
      <c r="B183" s="126"/>
      <c r="C183" s="67" t="s">
        <v>41</v>
      </c>
      <c r="D183" s="67" t="s">
        <v>192</v>
      </c>
      <c r="E183" s="67" t="s">
        <v>340</v>
      </c>
      <c r="F183" s="67" t="s">
        <v>209</v>
      </c>
      <c r="G183" s="128">
        <v>165930</v>
      </c>
      <c r="H183">
        <f>SUM('ведомствен.2016'!G444)</f>
        <v>165930</v>
      </c>
      <c r="I183" s="184">
        <f t="shared" si="1"/>
        <v>0</v>
      </c>
    </row>
    <row r="184" spans="1:9" s="15" customFormat="1" ht="15">
      <c r="A184" s="123" t="s">
        <v>64</v>
      </c>
      <c r="B184" s="176"/>
      <c r="C184" s="59" t="s">
        <v>41</v>
      </c>
      <c r="D184" s="59" t="s">
        <v>192</v>
      </c>
      <c r="E184" s="60" t="s">
        <v>514</v>
      </c>
      <c r="F184" s="59"/>
      <c r="G184" s="106">
        <f>SUM(G185)</f>
        <v>5038.4</v>
      </c>
      <c r="H184"/>
      <c r="I184" s="184"/>
    </row>
    <row r="185" spans="1:9" s="15" customFormat="1" ht="28.5">
      <c r="A185" s="123" t="s">
        <v>61</v>
      </c>
      <c r="B185" s="176"/>
      <c r="C185" s="59" t="s">
        <v>41</v>
      </c>
      <c r="D185" s="59" t="s">
        <v>192</v>
      </c>
      <c r="E185" s="60" t="s">
        <v>515</v>
      </c>
      <c r="F185" s="59"/>
      <c r="G185" s="106">
        <f>SUM(G186)</f>
        <v>5038.4</v>
      </c>
      <c r="H185"/>
      <c r="I185" s="184"/>
    </row>
    <row r="186" spans="1:9" s="15" customFormat="1" ht="28.5">
      <c r="A186" s="123" t="s">
        <v>210</v>
      </c>
      <c r="B186" s="176"/>
      <c r="C186" s="59" t="s">
        <v>41</v>
      </c>
      <c r="D186" s="59" t="s">
        <v>192</v>
      </c>
      <c r="E186" s="60" t="s">
        <v>515</v>
      </c>
      <c r="F186" s="59" t="s">
        <v>209</v>
      </c>
      <c r="G186" s="106">
        <v>5038.4</v>
      </c>
      <c r="H186">
        <f>SUM('ведомствен.2016'!G447)</f>
        <v>5038.4</v>
      </c>
      <c r="I186" s="184"/>
    </row>
    <row r="187" spans="1:9" s="15" customFormat="1" ht="28.5">
      <c r="A187" s="113" t="s">
        <v>11</v>
      </c>
      <c r="B187" s="126"/>
      <c r="C187" s="67" t="s">
        <v>41</v>
      </c>
      <c r="D187" s="67" t="s">
        <v>192</v>
      </c>
      <c r="E187" s="67" t="s">
        <v>341</v>
      </c>
      <c r="F187" s="67"/>
      <c r="G187" s="128">
        <f>SUM(G188+G189+G190)</f>
        <v>41061.6</v>
      </c>
      <c r="I187" s="184">
        <f t="shared" si="1"/>
        <v>41061.6</v>
      </c>
    </row>
    <row r="188" spans="1:9" ht="57">
      <c r="A188" s="132" t="s">
        <v>498</v>
      </c>
      <c r="B188" s="126"/>
      <c r="C188" s="67" t="s">
        <v>41</v>
      </c>
      <c r="D188" s="67" t="s">
        <v>192</v>
      </c>
      <c r="E188" s="67" t="s">
        <v>341</v>
      </c>
      <c r="F188" s="67" t="s">
        <v>199</v>
      </c>
      <c r="G188" s="128">
        <v>11403.6</v>
      </c>
      <c r="H188">
        <f>SUM('ведомствен.2016'!G449)</f>
        <v>11403.6</v>
      </c>
      <c r="I188" s="184">
        <f t="shared" si="1"/>
        <v>0</v>
      </c>
    </row>
    <row r="189" spans="1:9" ht="28.5">
      <c r="A189" s="123" t="s">
        <v>303</v>
      </c>
      <c r="B189" s="84"/>
      <c r="C189" s="67" t="s">
        <v>41</v>
      </c>
      <c r="D189" s="67" t="s">
        <v>192</v>
      </c>
      <c r="E189" s="67" t="s">
        <v>341</v>
      </c>
      <c r="F189" s="67" t="s">
        <v>44</v>
      </c>
      <c r="G189" s="128">
        <v>27607.4</v>
      </c>
      <c r="H189">
        <f>SUM('ведомствен.2016'!G450)</f>
        <v>27607.4</v>
      </c>
      <c r="I189" s="184">
        <f t="shared" si="1"/>
        <v>0</v>
      </c>
    </row>
    <row r="190" spans="1:9" ht="15">
      <c r="A190" s="113" t="s">
        <v>202</v>
      </c>
      <c r="B190" s="126"/>
      <c r="C190" s="67" t="s">
        <v>41</v>
      </c>
      <c r="D190" s="67" t="s">
        <v>192</v>
      </c>
      <c r="E190" s="67" t="s">
        <v>341</v>
      </c>
      <c r="F190" s="67" t="s">
        <v>70</v>
      </c>
      <c r="G190" s="128">
        <v>2050.6</v>
      </c>
      <c r="H190">
        <f>SUM('ведомствен.2016'!G451)</f>
        <v>2050.6</v>
      </c>
      <c r="I190" s="184">
        <f t="shared" si="1"/>
        <v>0</v>
      </c>
    </row>
    <row r="191" spans="1:9" ht="14.25">
      <c r="A191" s="113" t="s">
        <v>222</v>
      </c>
      <c r="B191" s="87"/>
      <c r="C191" s="67" t="s">
        <v>41</v>
      </c>
      <c r="D191" s="67" t="s">
        <v>192</v>
      </c>
      <c r="E191" s="67" t="s">
        <v>271</v>
      </c>
      <c r="F191" s="67"/>
      <c r="G191" s="128">
        <f>G192+G200+G198</f>
        <v>3725.7</v>
      </c>
      <c r="H191"/>
      <c r="I191" s="184">
        <f t="shared" si="1"/>
        <v>3725.7</v>
      </c>
    </row>
    <row r="192" spans="1:9" ht="28.5">
      <c r="A192" s="113" t="s">
        <v>387</v>
      </c>
      <c r="B192" s="176"/>
      <c r="C192" s="59" t="s">
        <v>41</v>
      </c>
      <c r="D192" s="59" t="s">
        <v>192</v>
      </c>
      <c r="E192" s="59" t="s">
        <v>347</v>
      </c>
      <c r="F192" s="59"/>
      <c r="G192" s="128">
        <f>SUM(G193+G194+G195)</f>
        <v>3652.7</v>
      </c>
      <c r="H192"/>
      <c r="I192" s="184">
        <f t="shared" si="1"/>
        <v>3652.7</v>
      </c>
    </row>
    <row r="193" spans="1:9" ht="28.5">
      <c r="A193" s="123" t="s">
        <v>303</v>
      </c>
      <c r="B193" s="177"/>
      <c r="C193" s="59" t="s">
        <v>41</v>
      </c>
      <c r="D193" s="59" t="s">
        <v>192</v>
      </c>
      <c r="E193" s="59" t="s">
        <v>347</v>
      </c>
      <c r="F193" s="59" t="s">
        <v>44</v>
      </c>
      <c r="G193" s="128">
        <v>582.2</v>
      </c>
      <c r="H193">
        <f>SUM('ведомствен.2016'!G454)</f>
        <v>582.2</v>
      </c>
      <c r="I193" s="184">
        <f t="shared" si="1"/>
        <v>0</v>
      </c>
    </row>
    <row r="194" spans="1:9" ht="14.25">
      <c r="A194" s="130" t="s">
        <v>204</v>
      </c>
      <c r="B194" s="177"/>
      <c r="C194" s="59" t="s">
        <v>41</v>
      </c>
      <c r="D194" s="59" t="s">
        <v>192</v>
      </c>
      <c r="E194" s="59" t="s">
        <v>347</v>
      </c>
      <c r="F194" s="59" t="s">
        <v>205</v>
      </c>
      <c r="G194" s="128">
        <v>2092.7</v>
      </c>
      <c r="H194">
        <f>SUM('ведомствен.2016'!G455)</f>
        <v>2092.7</v>
      </c>
      <c r="I194" s="184">
        <f t="shared" si="1"/>
        <v>0</v>
      </c>
    </row>
    <row r="195" spans="1:9" ht="85.5">
      <c r="A195" s="130" t="s">
        <v>516</v>
      </c>
      <c r="B195" s="177"/>
      <c r="C195" s="59" t="s">
        <v>41</v>
      </c>
      <c r="D195" s="59" t="s">
        <v>192</v>
      </c>
      <c r="E195" s="59" t="s">
        <v>517</v>
      </c>
      <c r="F195" s="59"/>
      <c r="G195" s="128">
        <f>SUM(G196:G197)</f>
        <v>977.8</v>
      </c>
      <c r="H195"/>
      <c r="I195" s="184">
        <f t="shared" si="1"/>
        <v>977.8</v>
      </c>
    </row>
    <row r="196" spans="1:9" ht="28.5">
      <c r="A196" s="123" t="s">
        <v>303</v>
      </c>
      <c r="B196" s="177"/>
      <c r="C196" s="59" t="s">
        <v>41</v>
      </c>
      <c r="D196" s="59" t="s">
        <v>192</v>
      </c>
      <c r="E196" s="59" t="s">
        <v>517</v>
      </c>
      <c r="F196" s="59" t="s">
        <v>44</v>
      </c>
      <c r="G196" s="128">
        <v>7.8</v>
      </c>
      <c r="H196">
        <f>SUM('ведомствен.2016'!G457)</f>
        <v>7.8</v>
      </c>
      <c r="I196" s="184">
        <f t="shared" si="1"/>
        <v>0</v>
      </c>
    </row>
    <row r="197" spans="1:9" s="12" customFormat="1" ht="28.5">
      <c r="A197" s="123" t="s">
        <v>210</v>
      </c>
      <c r="B197" s="177"/>
      <c r="C197" s="59" t="s">
        <v>41</v>
      </c>
      <c r="D197" s="59" t="s">
        <v>192</v>
      </c>
      <c r="E197" s="59" t="s">
        <v>517</v>
      </c>
      <c r="F197" s="59" t="s">
        <v>209</v>
      </c>
      <c r="G197" s="128">
        <v>970</v>
      </c>
      <c r="H197">
        <f>SUM('ведомствен.2016'!G458)</f>
        <v>970</v>
      </c>
      <c r="I197" s="184">
        <f t="shared" si="1"/>
        <v>0</v>
      </c>
    </row>
    <row r="198" spans="1:9" s="12" customFormat="1" ht="28.5">
      <c r="A198" s="113" t="s">
        <v>348</v>
      </c>
      <c r="B198" s="177"/>
      <c r="C198" s="59" t="s">
        <v>41</v>
      </c>
      <c r="D198" s="59" t="s">
        <v>192</v>
      </c>
      <c r="E198" s="59" t="s">
        <v>349</v>
      </c>
      <c r="F198" s="59"/>
      <c r="G198" s="128">
        <f>SUM(G199:G199)</f>
        <v>69</v>
      </c>
      <c r="H198"/>
      <c r="I198" s="184"/>
    </row>
    <row r="199" spans="1:9" s="12" customFormat="1" ht="28.5">
      <c r="A199" s="123" t="s">
        <v>303</v>
      </c>
      <c r="B199" s="177"/>
      <c r="C199" s="59" t="s">
        <v>41</v>
      </c>
      <c r="D199" s="59" t="s">
        <v>192</v>
      </c>
      <c r="E199" s="59" t="s">
        <v>349</v>
      </c>
      <c r="F199" s="59" t="s">
        <v>44</v>
      </c>
      <c r="G199" s="128">
        <f>27.5+41.5</f>
        <v>69</v>
      </c>
      <c r="H199">
        <f>SUM('ведомствен.2016'!G460)</f>
        <v>69</v>
      </c>
      <c r="I199" s="184"/>
    </row>
    <row r="200" spans="1:9" s="12" customFormat="1" ht="14.25">
      <c r="A200" s="185" t="s">
        <v>435</v>
      </c>
      <c r="B200" s="177"/>
      <c r="C200" s="59" t="s">
        <v>41</v>
      </c>
      <c r="D200" s="59" t="s">
        <v>192</v>
      </c>
      <c r="E200" s="188" t="s">
        <v>451</v>
      </c>
      <c r="F200" s="59"/>
      <c r="G200" s="128">
        <f>SUM(G201)</f>
        <v>4</v>
      </c>
      <c r="H200"/>
      <c r="I200" s="184"/>
    </row>
    <row r="201" spans="1:10" s="12" customFormat="1" ht="71.25">
      <c r="A201" s="186" t="s">
        <v>518</v>
      </c>
      <c r="B201" s="177"/>
      <c r="C201" s="59" t="s">
        <v>41</v>
      </c>
      <c r="D201" s="59" t="s">
        <v>192</v>
      </c>
      <c r="E201" s="94" t="s">
        <v>519</v>
      </c>
      <c r="F201" s="59"/>
      <c r="G201" s="128">
        <f>SUM(G202)</f>
        <v>4</v>
      </c>
      <c r="H201"/>
      <c r="I201" s="184"/>
      <c r="J201" s="12">
        <f>934418.9+58131+62247.8</f>
        <v>1054797.7</v>
      </c>
    </row>
    <row r="202" spans="1:9" s="12" customFormat="1" ht="28.5">
      <c r="A202" s="123" t="s">
        <v>210</v>
      </c>
      <c r="B202" s="177"/>
      <c r="C202" s="59" t="s">
        <v>41</v>
      </c>
      <c r="D202" s="59" t="s">
        <v>192</v>
      </c>
      <c r="E202" s="187" t="s">
        <v>519</v>
      </c>
      <c r="F202" s="59" t="s">
        <v>209</v>
      </c>
      <c r="G202" s="128">
        <v>4</v>
      </c>
      <c r="H202">
        <f>SUM('ведомствен.2016'!G463)</f>
        <v>4</v>
      </c>
      <c r="I202" s="184"/>
    </row>
    <row r="203" spans="1:10" s="12" customFormat="1" ht="15">
      <c r="A203" s="123" t="s">
        <v>155</v>
      </c>
      <c r="B203" s="124"/>
      <c r="C203" s="67" t="s">
        <v>41</v>
      </c>
      <c r="D203" s="67" t="s">
        <v>194</v>
      </c>
      <c r="E203" s="67"/>
      <c r="F203" s="67"/>
      <c r="G203" s="125">
        <f>SUM(G204+G215+G226+G233+G238)</f>
        <v>1052885.9</v>
      </c>
      <c r="I203" s="184">
        <f>SUM(H206:H254)</f>
        <v>1052880.9000000001</v>
      </c>
      <c r="J203" s="12">
        <f>SUM('ведомствен.2016'!G391+'ведомствен.2016'!G464+'ведомствен.2016'!G561)</f>
        <v>1052885.9</v>
      </c>
    </row>
    <row r="204" spans="1:10" s="12" customFormat="1" ht="28.5">
      <c r="A204" s="95" t="s">
        <v>246</v>
      </c>
      <c r="B204" s="126"/>
      <c r="C204" s="67" t="s">
        <v>41</v>
      </c>
      <c r="D204" s="67" t="s">
        <v>194</v>
      </c>
      <c r="E204" s="95" t="s">
        <v>350</v>
      </c>
      <c r="F204" s="95"/>
      <c r="G204" s="128">
        <f>G205</f>
        <v>685787.7</v>
      </c>
      <c r="H204"/>
      <c r="I204" s="184">
        <f>SUM(G203-I203)</f>
        <v>4.999999999767169</v>
      </c>
      <c r="J204" s="97">
        <f>SUM(G203-J203)</f>
        <v>0</v>
      </c>
    </row>
    <row r="205" spans="1:9" s="12" customFormat="1" ht="85.5">
      <c r="A205" s="131" t="s">
        <v>418</v>
      </c>
      <c r="B205" s="84"/>
      <c r="C205" s="67" t="s">
        <v>41</v>
      </c>
      <c r="D205" s="67" t="s">
        <v>194</v>
      </c>
      <c r="E205" s="94" t="s">
        <v>351</v>
      </c>
      <c r="F205" s="67"/>
      <c r="G205" s="128">
        <f>SUM(G206+G208+G211)</f>
        <v>685787.7</v>
      </c>
      <c r="H205"/>
      <c r="I205" s="184">
        <f t="shared" si="1"/>
        <v>685787.7</v>
      </c>
    </row>
    <row r="206" spans="1:9" s="12" customFormat="1" ht="42.75">
      <c r="A206" s="95" t="s">
        <v>248</v>
      </c>
      <c r="B206" s="84"/>
      <c r="C206" s="67" t="s">
        <v>41</v>
      </c>
      <c r="D206" s="67" t="s">
        <v>194</v>
      </c>
      <c r="E206" s="94" t="s">
        <v>353</v>
      </c>
      <c r="F206" s="67"/>
      <c r="G206" s="128">
        <f>G207</f>
        <v>6485.8</v>
      </c>
      <c r="H206"/>
      <c r="I206" s="184">
        <f t="shared" si="1"/>
        <v>6485.8</v>
      </c>
    </row>
    <row r="207" spans="1:9" s="12" customFormat="1" ht="28.5">
      <c r="A207" s="113" t="s">
        <v>210</v>
      </c>
      <c r="B207" s="84"/>
      <c r="C207" s="67" t="s">
        <v>41</v>
      </c>
      <c r="D207" s="67" t="s">
        <v>194</v>
      </c>
      <c r="E207" s="94" t="s">
        <v>353</v>
      </c>
      <c r="F207" s="67" t="s">
        <v>209</v>
      </c>
      <c r="G207" s="128">
        <v>6485.8</v>
      </c>
      <c r="H207">
        <f>SUM('ведомствен.2016'!G468)</f>
        <v>6485.8</v>
      </c>
      <c r="I207" s="184">
        <f t="shared" si="1"/>
        <v>0</v>
      </c>
    </row>
    <row r="208" spans="1:9" s="12" customFormat="1" ht="90" customHeight="1">
      <c r="A208" s="95" t="s">
        <v>247</v>
      </c>
      <c r="B208" s="84"/>
      <c r="C208" s="67" t="s">
        <v>41</v>
      </c>
      <c r="D208" s="67" t="s">
        <v>194</v>
      </c>
      <c r="E208" s="94" t="s">
        <v>352</v>
      </c>
      <c r="F208" s="67"/>
      <c r="G208" s="128">
        <f>G209+G210</f>
        <v>51261.4</v>
      </c>
      <c r="H208"/>
      <c r="I208" s="184">
        <f t="shared" si="1"/>
        <v>51261.4</v>
      </c>
    </row>
    <row r="209" spans="1:9" s="15" customFormat="1" ht="57">
      <c r="A209" s="132" t="s">
        <v>498</v>
      </c>
      <c r="B209" s="126"/>
      <c r="C209" s="67" t="s">
        <v>41</v>
      </c>
      <c r="D209" s="67" t="s">
        <v>194</v>
      </c>
      <c r="E209" s="94" t="s">
        <v>352</v>
      </c>
      <c r="F209" s="67" t="s">
        <v>199</v>
      </c>
      <c r="G209" s="128">
        <v>47484.5</v>
      </c>
      <c r="H209">
        <f>SUM('ведомствен.2016'!G470)</f>
        <v>47484.5</v>
      </c>
      <c r="I209" s="184">
        <f t="shared" si="1"/>
        <v>0</v>
      </c>
    </row>
    <row r="210" spans="1:9" s="15" customFormat="1" ht="28.5">
      <c r="A210" s="123" t="s">
        <v>303</v>
      </c>
      <c r="B210" s="126"/>
      <c r="C210" s="67" t="s">
        <v>41</v>
      </c>
      <c r="D210" s="67" t="s">
        <v>194</v>
      </c>
      <c r="E210" s="94" t="s">
        <v>352</v>
      </c>
      <c r="F210" s="67" t="s">
        <v>44</v>
      </c>
      <c r="G210" s="128">
        <v>3776.9</v>
      </c>
      <c r="H210">
        <f>SUM('ведомствен.2016'!G471)</f>
        <v>3776.9</v>
      </c>
      <c r="I210" s="184">
        <f t="shared" si="1"/>
        <v>0</v>
      </c>
    </row>
    <row r="211" spans="1:9" ht="75.75" customHeight="1">
      <c r="A211" s="95" t="s">
        <v>249</v>
      </c>
      <c r="B211" s="84"/>
      <c r="C211" s="67" t="s">
        <v>41</v>
      </c>
      <c r="D211" s="67" t="s">
        <v>194</v>
      </c>
      <c r="E211" s="94" t="s">
        <v>354</v>
      </c>
      <c r="F211" s="67"/>
      <c r="G211" s="128">
        <f>G212+G213+G214</f>
        <v>628040.5</v>
      </c>
      <c r="H211"/>
      <c r="I211" s="184">
        <f t="shared" si="1"/>
        <v>628040.5</v>
      </c>
    </row>
    <row r="212" spans="1:9" ht="57">
      <c r="A212" s="132" t="s">
        <v>498</v>
      </c>
      <c r="B212" s="84"/>
      <c r="C212" s="67" t="s">
        <v>41</v>
      </c>
      <c r="D212" s="67" t="s">
        <v>194</v>
      </c>
      <c r="E212" s="94" t="s">
        <v>354</v>
      </c>
      <c r="F212" s="67" t="s">
        <v>199</v>
      </c>
      <c r="G212" s="128">
        <v>301107</v>
      </c>
      <c r="H212">
        <f>SUM('ведомствен.2016'!G473)</f>
        <v>301107</v>
      </c>
      <c r="I212" s="184">
        <f t="shared" si="1"/>
        <v>0</v>
      </c>
    </row>
    <row r="213" spans="1:9" s="15" customFormat="1" ht="28.5">
      <c r="A213" s="123" t="s">
        <v>303</v>
      </c>
      <c r="B213" s="84"/>
      <c r="C213" s="67" t="s">
        <v>41</v>
      </c>
      <c r="D213" s="67" t="s">
        <v>194</v>
      </c>
      <c r="E213" s="94" t="s">
        <v>354</v>
      </c>
      <c r="F213" s="67" t="s">
        <v>44</v>
      </c>
      <c r="G213" s="128">
        <v>3933.4</v>
      </c>
      <c r="H213">
        <f>SUM('ведомствен.2016'!G474)</f>
        <v>3933.4</v>
      </c>
      <c r="I213" s="184">
        <f t="shared" si="1"/>
        <v>0</v>
      </c>
    </row>
    <row r="214" spans="1:9" s="15" customFormat="1" ht="28.5">
      <c r="A214" s="113" t="s">
        <v>210</v>
      </c>
      <c r="B214" s="84"/>
      <c r="C214" s="67" t="s">
        <v>41</v>
      </c>
      <c r="D214" s="67" t="s">
        <v>194</v>
      </c>
      <c r="E214" s="94" t="s">
        <v>354</v>
      </c>
      <c r="F214" s="67" t="s">
        <v>209</v>
      </c>
      <c r="G214" s="128">
        <v>323000.1</v>
      </c>
      <c r="H214">
        <f>SUM('ведомствен.2016'!G475)</f>
        <v>323000.1</v>
      </c>
      <c r="I214" s="184">
        <f t="shared" si="1"/>
        <v>0</v>
      </c>
    </row>
    <row r="215" spans="1:9" s="15" customFormat="1" ht="28.5">
      <c r="A215" s="108" t="s">
        <v>156</v>
      </c>
      <c r="B215" s="126"/>
      <c r="C215" s="67" t="s">
        <v>41</v>
      </c>
      <c r="D215" s="67" t="s">
        <v>194</v>
      </c>
      <c r="E215" s="67" t="s">
        <v>355</v>
      </c>
      <c r="F215" s="67"/>
      <c r="G215" s="128">
        <f>G216+G222</f>
        <v>181967.4</v>
      </c>
      <c r="H215" s="22"/>
      <c r="I215" s="184">
        <f t="shared" si="1"/>
        <v>181967.4</v>
      </c>
    </row>
    <row r="216" spans="1:9" s="15" customFormat="1" ht="18.75" customHeight="1">
      <c r="A216" s="113" t="s">
        <v>4</v>
      </c>
      <c r="B216" s="126"/>
      <c r="C216" s="67" t="s">
        <v>41</v>
      </c>
      <c r="D216" s="67" t="s">
        <v>194</v>
      </c>
      <c r="E216" s="67" t="s">
        <v>356</v>
      </c>
      <c r="F216" s="67"/>
      <c r="G216" s="128">
        <f>G217+G219</f>
        <v>90469.59999999999</v>
      </c>
      <c r="H216"/>
      <c r="I216" s="184">
        <f t="shared" si="1"/>
        <v>90469.59999999999</v>
      </c>
    </row>
    <row r="217" spans="1:9" s="15" customFormat="1" ht="28.5">
      <c r="A217" s="113" t="s">
        <v>87</v>
      </c>
      <c r="B217" s="126"/>
      <c r="C217" s="67" t="s">
        <v>41</v>
      </c>
      <c r="D217" s="67" t="s">
        <v>194</v>
      </c>
      <c r="E217" s="67" t="s">
        <v>357</v>
      </c>
      <c r="F217" s="67"/>
      <c r="G217" s="128">
        <f>SUM(G218)</f>
        <v>89699.4</v>
      </c>
      <c r="H217" s="22"/>
      <c r="I217" s="184">
        <f t="shared" si="1"/>
        <v>89699.4</v>
      </c>
    </row>
    <row r="218" spans="1:9" s="15" customFormat="1" ht="28.5">
      <c r="A218" s="113" t="s">
        <v>210</v>
      </c>
      <c r="B218" s="126"/>
      <c r="C218" s="67" t="s">
        <v>41</v>
      </c>
      <c r="D218" s="67" t="s">
        <v>194</v>
      </c>
      <c r="E218" s="67" t="s">
        <v>357</v>
      </c>
      <c r="F218" s="67" t="s">
        <v>209</v>
      </c>
      <c r="G218" s="128">
        <v>89699.4</v>
      </c>
      <c r="H218">
        <f>SUM('ведомствен.2016'!G479)</f>
        <v>89699.4</v>
      </c>
      <c r="I218" s="184">
        <f t="shared" si="1"/>
        <v>0</v>
      </c>
    </row>
    <row r="219" spans="1:9" s="15" customFormat="1" ht="15">
      <c r="A219" s="123" t="s">
        <v>64</v>
      </c>
      <c r="B219" s="176"/>
      <c r="C219" s="60" t="s">
        <v>41</v>
      </c>
      <c r="D219" s="60" t="s">
        <v>194</v>
      </c>
      <c r="E219" s="60" t="s">
        <v>520</v>
      </c>
      <c r="F219" s="59"/>
      <c r="G219" s="106">
        <f>SUM(G220)</f>
        <v>770.2</v>
      </c>
      <c r="H219"/>
      <c r="I219" s="184"/>
    </row>
    <row r="220" spans="1:9" s="15" customFormat="1" ht="28.5">
      <c r="A220" s="123" t="s">
        <v>61</v>
      </c>
      <c r="B220" s="176"/>
      <c r="C220" s="60" t="s">
        <v>41</v>
      </c>
      <c r="D220" s="60" t="s">
        <v>194</v>
      </c>
      <c r="E220" s="60" t="s">
        <v>521</v>
      </c>
      <c r="F220" s="59"/>
      <c r="G220" s="106">
        <f>SUM(G221)</f>
        <v>770.2</v>
      </c>
      <c r="H220"/>
      <c r="I220" s="184"/>
    </row>
    <row r="221" spans="1:9" s="15" customFormat="1" ht="28.5">
      <c r="A221" s="123" t="s">
        <v>210</v>
      </c>
      <c r="B221" s="176"/>
      <c r="C221" s="60" t="s">
        <v>41</v>
      </c>
      <c r="D221" s="60" t="s">
        <v>194</v>
      </c>
      <c r="E221" s="60" t="s">
        <v>521</v>
      </c>
      <c r="F221" s="59" t="s">
        <v>209</v>
      </c>
      <c r="G221" s="106">
        <v>770.2</v>
      </c>
      <c r="H221">
        <f>SUM('ведомствен.2016'!G482)</f>
        <v>770.2</v>
      </c>
      <c r="I221" s="184">
        <f t="shared" si="1"/>
        <v>0</v>
      </c>
    </row>
    <row r="222" spans="1:9" s="15" customFormat="1" ht="28.5">
      <c r="A222" s="113" t="s">
        <v>11</v>
      </c>
      <c r="B222" s="126"/>
      <c r="C222" s="67" t="s">
        <v>41</v>
      </c>
      <c r="D222" s="67" t="s">
        <v>194</v>
      </c>
      <c r="E222" s="67" t="s">
        <v>358</v>
      </c>
      <c r="F222" s="67"/>
      <c r="G222" s="128">
        <f>G223+G224+G225</f>
        <v>91497.8</v>
      </c>
      <c r="H222"/>
      <c r="I222" s="184">
        <f t="shared" si="1"/>
        <v>91497.8</v>
      </c>
    </row>
    <row r="223" spans="1:9" s="15" customFormat="1" ht="57">
      <c r="A223" s="132" t="s">
        <v>498</v>
      </c>
      <c r="B223" s="126"/>
      <c r="C223" s="67" t="s">
        <v>41</v>
      </c>
      <c r="D223" s="67" t="s">
        <v>194</v>
      </c>
      <c r="E223" s="67" t="s">
        <v>358</v>
      </c>
      <c r="F223" s="67" t="s">
        <v>199</v>
      </c>
      <c r="G223" s="128">
        <v>38619.5</v>
      </c>
      <c r="H223">
        <f>SUM('ведомствен.2016'!G484)</f>
        <v>38619.5</v>
      </c>
      <c r="I223" s="184">
        <f t="shared" si="1"/>
        <v>0</v>
      </c>
    </row>
    <row r="224" spans="1:9" ht="28.5">
      <c r="A224" s="123" t="s">
        <v>303</v>
      </c>
      <c r="B224" s="126"/>
      <c r="C224" s="67" t="s">
        <v>41</v>
      </c>
      <c r="D224" s="67" t="s">
        <v>194</v>
      </c>
      <c r="E224" s="67" t="s">
        <v>358</v>
      </c>
      <c r="F224" s="67" t="s">
        <v>44</v>
      </c>
      <c r="G224" s="128">
        <v>41600.5</v>
      </c>
      <c r="H224">
        <f>SUM('ведомствен.2016'!G485)</f>
        <v>41600.5</v>
      </c>
      <c r="I224" s="184">
        <f t="shared" si="1"/>
        <v>0</v>
      </c>
    </row>
    <row r="225" spans="1:9" ht="14.25">
      <c r="A225" s="113" t="s">
        <v>202</v>
      </c>
      <c r="B225" s="129"/>
      <c r="C225" s="67" t="s">
        <v>41</v>
      </c>
      <c r="D225" s="67" t="s">
        <v>194</v>
      </c>
      <c r="E225" s="67" t="s">
        <v>358</v>
      </c>
      <c r="F225" s="134">
        <v>800</v>
      </c>
      <c r="G225" s="128">
        <v>11277.8</v>
      </c>
      <c r="H225">
        <f>SUM('ведомствен.2016'!G486)</f>
        <v>11277.800000000001</v>
      </c>
      <c r="I225" s="184">
        <f t="shared" si="1"/>
        <v>-1.8189894035458565E-12</v>
      </c>
    </row>
    <row r="226" spans="1:9" s="12" customFormat="1" ht="14.25">
      <c r="A226" s="113" t="s">
        <v>146</v>
      </c>
      <c r="B226" s="84"/>
      <c r="C226" s="67" t="s">
        <v>41</v>
      </c>
      <c r="D226" s="67" t="s">
        <v>194</v>
      </c>
      <c r="E226" s="67" t="s">
        <v>359</v>
      </c>
      <c r="F226" s="67"/>
      <c r="G226" s="128">
        <f>SUM(G227)</f>
        <v>171317.5</v>
      </c>
      <c r="I226" s="184">
        <f t="shared" si="1"/>
        <v>171317.5</v>
      </c>
    </row>
    <row r="227" spans="1:9" s="12" customFormat="1" ht="21" customHeight="1">
      <c r="A227" s="113" t="s">
        <v>229</v>
      </c>
      <c r="B227" s="126"/>
      <c r="C227" s="67" t="s">
        <v>41</v>
      </c>
      <c r="D227" s="67" t="s">
        <v>194</v>
      </c>
      <c r="E227" s="67" t="s">
        <v>360</v>
      </c>
      <c r="F227" s="67"/>
      <c r="G227" s="128">
        <f>SUM(G228)+G230</f>
        <v>171317.5</v>
      </c>
      <c r="I227" s="184">
        <f t="shared" si="1"/>
        <v>171317.5</v>
      </c>
    </row>
    <row r="228" spans="1:9" s="12" customFormat="1" ht="28.5">
      <c r="A228" s="113" t="s">
        <v>24</v>
      </c>
      <c r="B228" s="126"/>
      <c r="C228" s="67" t="s">
        <v>41</v>
      </c>
      <c r="D228" s="67" t="s">
        <v>194</v>
      </c>
      <c r="E228" s="67" t="s">
        <v>361</v>
      </c>
      <c r="F228" s="67"/>
      <c r="G228" s="128">
        <f>SUM(G229)</f>
        <v>169445.7</v>
      </c>
      <c r="I228" s="184">
        <f t="shared" si="1"/>
        <v>169445.7</v>
      </c>
    </row>
    <row r="229" spans="1:9" s="12" customFormat="1" ht="28.5">
      <c r="A229" s="113" t="s">
        <v>210</v>
      </c>
      <c r="B229" s="126"/>
      <c r="C229" s="67" t="s">
        <v>41</v>
      </c>
      <c r="D229" s="67" t="s">
        <v>194</v>
      </c>
      <c r="E229" s="67" t="s">
        <v>361</v>
      </c>
      <c r="F229" s="67" t="s">
        <v>209</v>
      </c>
      <c r="G229" s="128">
        <v>169445.7</v>
      </c>
      <c r="H229">
        <f>SUM('ведомствен.2016'!G490+'ведомствен.2016'!G565+'ведомствен.2016'!G395)</f>
        <v>169445.7</v>
      </c>
      <c r="I229" s="184">
        <f t="shared" si="1"/>
        <v>0</v>
      </c>
    </row>
    <row r="230" spans="1:9" s="12" customFormat="1" ht="15">
      <c r="A230" s="123" t="s">
        <v>64</v>
      </c>
      <c r="B230" s="176"/>
      <c r="C230" s="60" t="s">
        <v>41</v>
      </c>
      <c r="D230" s="60" t="s">
        <v>194</v>
      </c>
      <c r="E230" s="60" t="s">
        <v>508</v>
      </c>
      <c r="F230" s="59"/>
      <c r="G230" s="106">
        <f>SUM(G231)</f>
        <v>1871.8</v>
      </c>
      <c r="H230"/>
      <c r="I230" s="184"/>
    </row>
    <row r="231" spans="1:9" s="12" customFormat="1" ht="28.5">
      <c r="A231" s="123" t="s">
        <v>61</v>
      </c>
      <c r="B231" s="176"/>
      <c r="C231" s="60" t="s">
        <v>41</v>
      </c>
      <c r="D231" s="60" t="s">
        <v>194</v>
      </c>
      <c r="E231" s="60" t="s">
        <v>509</v>
      </c>
      <c r="F231" s="59"/>
      <c r="G231" s="106">
        <f>SUM(G232)</f>
        <v>1871.8</v>
      </c>
      <c r="H231"/>
      <c r="I231" s="184"/>
    </row>
    <row r="232" spans="1:9" s="12" customFormat="1" ht="28.5">
      <c r="A232" s="123" t="s">
        <v>210</v>
      </c>
      <c r="B232" s="176"/>
      <c r="C232" s="60" t="s">
        <v>41</v>
      </c>
      <c r="D232" s="60" t="s">
        <v>194</v>
      </c>
      <c r="E232" s="60" t="s">
        <v>509</v>
      </c>
      <c r="F232" s="59" t="s">
        <v>209</v>
      </c>
      <c r="G232" s="106">
        <v>1871.8</v>
      </c>
      <c r="H232">
        <f>SUM('ведомствен.2016'!G568+'ведомствен.2016'!G398)</f>
        <v>1871.8</v>
      </c>
      <c r="I232" s="184">
        <f t="shared" si="1"/>
        <v>0</v>
      </c>
    </row>
    <row r="233" spans="1:9" s="12" customFormat="1" ht="14.25">
      <c r="A233" s="113" t="s">
        <v>150</v>
      </c>
      <c r="B233" s="84"/>
      <c r="C233" s="67" t="s">
        <v>41</v>
      </c>
      <c r="D233" s="67" t="s">
        <v>194</v>
      </c>
      <c r="E233" s="67" t="s">
        <v>362</v>
      </c>
      <c r="F233" s="67"/>
      <c r="G233" s="128">
        <f>SUM(G234)</f>
        <v>7489.1</v>
      </c>
      <c r="I233" s="184">
        <f t="shared" si="1"/>
        <v>7489.1</v>
      </c>
    </row>
    <row r="234" spans="1:9" s="12" customFormat="1" ht="28.5">
      <c r="A234" s="113" t="s">
        <v>11</v>
      </c>
      <c r="B234" s="126"/>
      <c r="C234" s="67" t="s">
        <v>41</v>
      </c>
      <c r="D234" s="67" t="s">
        <v>194</v>
      </c>
      <c r="E234" s="67" t="s">
        <v>363</v>
      </c>
      <c r="F234" s="67"/>
      <c r="G234" s="128">
        <f>SUM(G235+G236+G237)</f>
        <v>7489.1</v>
      </c>
      <c r="I234" s="184">
        <f t="shared" si="1"/>
        <v>7489.1</v>
      </c>
    </row>
    <row r="235" spans="1:9" s="12" customFormat="1" ht="57">
      <c r="A235" s="132" t="s">
        <v>498</v>
      </c>
      <c r="B235" s="126"/>
      <c r="C235" s="67" t="s">
        <v>41</v>
      </c>
      <c r="D235" s="67" t="s">
        <v>194</v>
      </c>
      <c r="E235" s="67" t="s">
        <v>364</v>
      </c>
      <c r="F235" s="67" t="s">
        <v>199</v>
      </c>
      <c r="G235" s="128">
        <v>2996.3</v>
      </c>
      <c r="H235">
        <f>SUM('ведомствен.2016'!G493)</f>
        <v>2996.3</v>
      </c>
      <c r="I235" s="184">
        <f t="shared" si="1"/>
        <v>0</v>
      </c>
    </row>
    <row r="236" spans="1:9" s="12" customFormat="1" ht="28.5">
      <c r="A236" s="123" t="s">
        <v>303</v>
      </c>
      <c r="B236" s="126"/>
      <c r="C236" s="67" t="s">
        <v>41</v>
      </c>
      <c r="D236" s="67" t="s">
        <v>194</v>
      </c>
      <c r="E236" s="67" t="s">
        <v>364</v>
      </c>
      <c r="F236" s="67" t="s">
        <v>44</v>
      </c>
      <c r="G236" s="128">
        <v>3277.9</v>
      </c>
      <c r="H236">
        <f>SUM('ведомствен.2016'!G494)</f>
        <v>3277.9</v>
      </c>
      <c r="I236" s="184">
        <f t="shared" si="1"/>
        <v>0</v>
      </c>
    </row>
    <row r="237" spans="1:9" s="12" customFormat="1" ht="15">
      <c r="A237" s="113" t="s">
        <v>202</v>
      </c>
      <c r="B237" s="126"/>
      <c r="C237" s="67" t="s">
        <v>41</v>
      </c>
      <c r="D237" s="67" t="s">
        <v>194</v>
      </c>
      <c r="E237" s="67" t="s">
        <v>364</v>
      </c>
      <c r="F237" s="67" t="s">
        <v>70</v>
      </c>
      <c r="G237" s="128">
        <v>1214.9</v>
      </c>
      <c r="H237">
        <f>SUM('ведомствен.2016'!G495)</f>
        <v>1214.9</v>
      </c>
      <c r="I237" s="184">
        <f t="shared" si="1"/>
        <v>0</v>
      </c>
    </row>
    <row r="238" spans="1:9" s="12" customFormat="1" ht="15">
      <c r="A238" s="113" t="s">
        <v>222</v>
      </c>
      <c r="B238" s="126"/>
      <c r="C238" s="67" t="s">
        <v>41</v>
      </c>
      <c r="D238" s="67" t="s">
        <v>194</v>
      </c>
      <c r="E238" s="67" t="s">
        <v>271</v>
      </c>
      <c r="F238" s="67"/>
      <c r="G238" s="128">
        <f>G239+G241</f>
        <v>6324.200000000001</v>
      </c>
      <c r="I238" s="184">
        <f t="shared" si="1"/>
        <v>6324.200000000001</v>
      </c>
    </row>
    <row r="239" spans="1:9" ht="28.5">
      <c r="A239" s="113" t="s">
        <v>348</v>
      </c>
      <c r="B239" s="129"/>
      <c r="C239" s="67" t="s">
        <v>41</v>
      </c>
      <c r="D239" s="67" t="s">
        <v>194</v>
      </c>
      <c r="E239" s="67" t="s">
        <v>349</v>
      </c>
      <c r="F239" s="67"/>
      <c r="G239" s="128">
        <f>SUM(G240:G240)</f>
        <v>16</v>
      </c>
      <c r="H239" s="12"/>
      <c r="I239" s="184">
        <f t="shared" si="1"/>
        <v>16</v>
      </c>
    </row>
    <row r="240" spans="1:9" s="15" customFormat="1" ht="28.5">
      <c r="A240" s="123" t="s">
        <v>303</v>
      </c>
      <c r="B240" s="129"/>
      <c r="C240" s="67" t="s">
        <v>41</v>
      </c>
      <c r="D240" s="67" t="s">
        <v>194</v>
      </c>
      <c r="E240" s="67" t="s">
        <v>349</v>
      </c>
      <c r="F240" s="67" t="s">
        <v>44</v>
      </c>
      <c r="G240" s="128">
        <v>16</v>
      </c>
      <c r="H240">
        <f>SUM('ведомствен.2016'!G498)</f>
        <v>16</v>
      </c>
      <c r="I240" s="184">
        <f t="shared" si="1"/>
        <v>0</v>
      </c>
    </row>
    <row r="241" spans="1:9" s="15" customFormat="1" ht="28.5">
      <c r="A241" s="113" t="s">
        <v>365</v>
      </c>
      <c r="B241" s="177"/>
      <c r="C241" s="59" t="s">
        <v>41</v>
      </c>
      <c r="D241" s="59" t="s">
        <v>194</v>
      </c>
      <c r="E241" s="59" t="s">
        <v>366</v>
      </c>
      <c r="F241" s="59"/>
      <c r="G241" s="128">
        <f>SUM(G242:G245)+G246+G249+G251+G253+G255</f>
        <v>6308.200000000001</v>
      </c>
      <c r="I241" s="184">
        <f t="shared" si="1"/>
        <v>6308.200000000001</v>
      </c>
    </row>
    <row r="242" spans="1:9" s="15" customFormat="1" ht="57">
      <c r="A242" s="132" t="s">
        <v>498</v>
      </c>
      <c r="B242" s="177"/>
      <c r="C242" s="59" t="s">
        <v>41</v>
      </c>
      <c r="D242" s="59" t="s">
        <v>194</v>
      </c>
      <c r="E242" s="59" t="s">
        <v>366</v>
      </c>
      <c r="F242" s="59" t="s">
        <v>199</v>
      </c>
      <c r="G242" s="128">
        <v>60</v>
      </c>
      <c r="H242">
        <f>SUM('ведомствен.2016'!G500)</f>
        <v>60</v>
      </c>
      <c r="I242" s="184">
        <f t="shared" si="1"/>
        <v>0</v>
      </c>
    </row>
    <row r="243" spans="1:9" s="15" customFormat="1" ht="28.5">
      <c r="A243" s="123" t="s">
        <v>303</v>
      </c>
      <c r="B243" s="177"/>
      <c r="C243" s="59" t="s">
        <v>41</v>
      </c>
      <c r="D243" s="59" t="s">
        <v>194</v>
      </c>
      <c r="E243" s="59" t="s">
        <v>366</v>
      </c>
      <c r="F243" s="59" t="s">
        <v>44</v>
      </c>
      <c r="G243" s="128">
        <v>176</v>
      </c>
      <c r="H243">
        <f>SUM('ведомствен.2016'!G501)</f>
        <v>176</v>
      </c>
      <c r="I243" s="184">
        <f aca="true" t="shared" si="2" ref="I243:I256">SUM(G243-H243)</f>
        <v>0</v>
      </c>
    </row>
    <row r="244" spans="1:9" s="15" customFormat="1" ht="14.25">
      <c r="A244" s="123" t="s">
        <v>204</v>
      </c>
      <c r="B244" s="177"/>
      <c r="C244" s="59" t="s">
        <v>41</v>
      </c>
      <c r="D244" s="59" t="s">
        <v>194</v>
      </c>
      <c r="E244" s="59" t="s">
        <v>366</v>
      </c>
      <c r="F244" s="59" t="s">
        <v>205</v>
      </c>
      <c r="G244" s="128">
        <v>75</v>
      </c>
      <c r="H244">
        <f>SUM('ведомствен.2016'!G502)</f>
        <v>75</v>
      </c>
      <c r="I244" s="184">
        <f t="shared" si="2"/>
        <v>0</v>
      </c>
    </row>
    <row r="245" spans="1:9" s="15" customFormat="1" ht="28.5">
      <c r="A245" s="113" t="s">
        <v>210</v>
      </c>
      <c r="B245" s="177"/>
      <c r="C245" s="59" t="s">
        <v>41</v>
      </c>
      <c r="D245" s="59" t="s">
        <v>194</v>
      </c>
      <c r="E245" s="59" t="s">
        <v>366</v>
      </c>
      <c r="F245" s="59" t="s">
        <v>209</v>
      </c>
      <c r="G245" s="128">
        <v>25</v>
      </c>
      <c r="H245">
        <f>SUM('ведомствен.2016'!G503)</f>
        <v>25</v>
      </c>
      <c r="I245" s="184">
        <f t="shared" si="2"/>
        <v>0</v>
      </c>
    </row>
    <row r="246" spans="1:9" s="15" customFormat="1" ht="71.25">
      <c r="A246" s="113" t="s">
        <v>522</v>
      </c>
      <c r="B246" s="177"/>
      <c r="C246" s="59" t="s">
        <v>41</v>
      </c>
      <c r="D246" s="59" t="s">
        <v>194</v>
      </c>
      <c r="E246" s="59" t="s">
        <v>523</v>
      </c>
      <c r="F246" s="59"/>
      <c r="G246" s="128">
        <f>SUM(G247:G248)</f>
        <v>5947.200000000001</v>
      </c>
      <c r="H246"/>
      <c r="I246" s="184">
        <f t="shared" si="2"/>
        <v>5947.200000000001</v>
      </c>
    </row>
    <row r="247" spans="1:9" s="15" customFormat="1" ht="28.5">
      <c r="A247" s="123" t="s">
        <v>303</v>
      </c>
      <c r="B247" s="177"/>
      <c r="C247" s="59" t="s">
        <v>41</v>
      </c>
      <c r="D247" s="59" t="s">
        <v>194</v>
      </c>
      <c r="E247" s="59" t="s">
        <v>523</v>
      </c>
      <c r="F247" s="59" t="s">
        <v>44</v>
      </c>
      <c r="G247" s="128">
        <v>3026.8</v>
      </c>
      <c r="H247">
        <f>SUM('ведомствен.2016'!G505)</f>
        <v>3026.8</v>
      </c>
      <c r="I247" s="184">
        <f t="shared" si="2"/>
        <v>0</v>
      </c>
    </row>
    <row r="248" spans="1:9" s="15" customFormat="1" ht="28.5">
      <c r="A248" s="113" t="s">
        <v>210</v>
      </c>
      <c r="B248" s="177"/>
      <c r="C248" s="59" t="s">
        <v>41</v>
      </c>
      <c r="D248" s="59" t="s">
        <v>194</v>
      </c>
      <c r="E248" s="59" t="s">
        <v>523</v>
      </c>
      <c r="F248" s="59" t="s">
        <v>209</v>
      </c>
      <c r="G248" s="128">
        <v>2920.4</v>
      </c>
      <c r="H248">
        <f>SUM('ведомствен.2016'!G506)</f>
        <v>2920.4</v>
      </c>
      <c r="I248" s="184">
        <f t="shared" si="2"/>
        <v>0</v>
      </c>
    </row>
    <row r="249" spans="1:9" s="15" customFormat="1" ht="42.75">
      <c r="A249" s="113" t="s">
        <v>524</v>
      </c>
      <c r="B249" s="177"/>
      <c r="C249" s="59" t="s">
        <v>41</v>
      </c>
      <c r="D249" s="59" t="s">
        <v>194</v>
      </c>
      <c r="E249" s="59" t="s">
        <v>525</v>
      </c>
      <c r="F249" s="59"/>
      <c r="G249" s="128">
        <f>SUM(G250)</f>
        <v>5</v>
      </c>
      <c r="H249"/>
      <c r="I249" s="184">
        <f t="shared" si="2"/>
        <v>5</v>
      </c>
    </row>
    <row r="250" spans="1:9" s="15" customFormat="1" ht="28.5">
      <c r="A250" s="123" t="s">
        <v>303</v>
      </c>
      <c r="B250" s="177"/>
      <c r="C250" s="59" t="s">
        <v>41</v>
      </c>
      <c r="D250" s="59" t="s">
        <v>194</v>
      </c>
      <c r="E250" s="59" t="s">
        <v>525</v>
      </c>
      <c r="F250" s="59" t="s">
        <v>44</v>
      </c>
      <c r="G250" s="128">
        <v>5</v>
      </c>
      <c r="H250">
        <f>SUM('ведомствен.2016'!G508)</f>
        <v>5</v>
      </c>
      <c r="I250" s="184">
        <f t="shared" si="2"/>
        <v>0</v>
      </c>
    </row>
    <row r="251" spans="1:9" s="15" customFormat="1" ht="42.75">
      <c r="A251" s="123" t="s">
        <v>526</v>
      </c>
      <c r="B251" s="177"/>
      <c r="C251" s="59" t="s">
        <v>41</v>
      </c>
      <c r="D251" s="59" t="s">
        <v>194</v>
      </c>
      <c r="E251" s="59" t="s">
        <v>527</v>
      </c>
      <c r="F251" s="59"/>
      <c r="G251" s="128">
        <f>SUM(G252)</f>
        <v>5</v>
      </c>
      <c r="H251"/>
      <c r="I251" s="184">
        <f t="shared" si="2"/>
        <v>5</v>
      </c>
    </row>
    <row r="252" spans="1:9" s="15" customFormat="1" ht="28.5">
      <c r="A252" s="123" t="s">
        <v>303</v>
      </c>
      <c r="B252" s="177"/>
      <c r="C252" s="59" t="s">
        <v>41</v>
      </c>
      <c r="D252" s="59" t="s">
        <v>194</v>
      </c>
      <c r="E252" s="59" t="s">
        <v>527</v>
      </c>
      <c r="F252" s="59" t="s">
        <v>44</v>
      </c>
      <c r="G252" s="128">
        <v>5</v>
      </c>
      <c r="H252">
        <f>SUM('ведомствен.2016'!G510)</f>
        <v>5</v>
      </c>
      <c r="I252" s="184">
        <f t="shared" si="2"/>
        <v>0</v>
      </c>
    </row>
    <row r="253" spans="1:9" s="15" customFormat="1" ht="71.25">
      <c r="A253" s="113" t="s">
        <v>528</v>
      </c>
      <c r="B253" s="177"/>
      <c r="C253" s="59" t="s">
        <v>41</v>
      </c>
      <c r="D253" s="59" t="s">
        <v>194</v>
      </c>
      <c r="E253" s="59" t="s">
        <v>529</v>
      </c>
      <c r="F253" s="59"/>
      <c r="G253" s="128">
        <f>SUM(G254)</f>
        <v>10</v>
      </c>
      <c r="H253"/>
      <c r="I253" s="184">
        <f t="shared" si="2"/>
        <v>10</v>
      </c>
    </row>
    <row r="254" spans="1:9" s="15" customFormat="1" ht="28.5">
      <c r="A254" s="123" t="s">
        <v>303</v>
      </c>
      <c r="B254" s="177"/>
      <c r="C254" s="59" t="s">
        <v>41</v>
      </c>
      <c r="D254" s="59" t="s">
        <v>194</v>
      </c>
      <c r="E254" s="59" t="s">
        <v>529</v>
      </c>
      <c r="F254" s="59" t="s">
        <v>44</v>
      </c>
      <c r="G254" s="128">
        <v>10</v>
      </c>
      <c r="H254">
        <f>SUM('ведомствен.2016'!G512)</f>
        <v>10</v>
      </c>
      <c r="I254" s="184">
        <f t="shared" si="2"/>
        <v>0</v>
      </c>
    </row>
    <row r="255" spans="1:9" s="15" customFormat="1" ht="42.75">
      <c r="A255" s="123" t="s">
        <v>542</v>
      </c>
      <c r="B255" s="177"/>
      <c r="C255" s="59" t="s">
        <v>41</v>
      </c>
      <c r="D255" s="59" t="s">
        <v>194</v>
      </c>
      <c r="E255" s="59" t="s">
        <v>885</v>
      </c>
      <c r="F255" s="59"/>
      <c r="G255" s="128">
        <f>SUM(G256)</f>
        <v>5</v>
      </c>
      <c r="H255"/>
      <c r="I255" s="184"/>
    </row>
    <row r="256" spans="1:9" s="15" customFormat="1" ht="28.5">
      <c r="A256" s="123" t="s">
        <v>303</v>
      </c>
      <c r="B256" s="177"/>
      <c r="C256" s="59" t="s">
        <v>41</v>
      </c>
      <c r="D256" s="59" t="s">
        <v>194</v>
      </c>
      <c r="E256" s="59" t="s">
        <v>885</v>
      </c>
      <c r="F256" s="59" t="s">
        <v>44</v>
      </c>
      <c r="G256" s="128">
        <v>5</v>
      </c>
      <c r="H256">
        <f>SUM('ведомствен.2016'!G514)</f>
        <v>5</v>
      </c>
      <c r="I256" s="184">
        <f t="shared" si="2"/>
        <v>0</v>
      </c>
    </row>
    <row r="257" spans="1:9" s="15" customFormat="1" ht="14.25">
      <c r="A257" s="123" t="s">
        <v>42</v>
      </c>
      <c r="B257" s="67"/>
      <c r="C257" s="67" t="s">
        <v>41</v>
      </c>
      <c r="D257" s="67" t="s">
        <v>41</v>
      </c>
      <c r="E257" s="67"/>
      <c r="F257" s="67"/>
      <c r="G257" s="125">
        <f>SUM(G258+G263)</f>
        <v>5984.9</v>
      </c>
      <c r="H257" s="12"/>
      <c r="I257" s="184">
        <f>SUM(H260:H273)</f>
        <v>5984.900000000001</v>
      </c>
    </row>
    <row r="258" spans="1:9" s="15" customFormat="1" ht="14.25">
      <c r="A258" s="113" t="s">
        <v>92</v>
      </c>
      <c r="B258" s="84"/>
      <c r="C258" s="67" t="s">
        <v>41</v>
      </c>
      <c r="D258" s="67" t="s">
        <v>41</v>
      </c>
      <c r="E258" s="67" t="s">
        <v>367</v>
      </c>
      <c r="F258" s="67"/>
      <c r="G258" s="128">
        <f>G259</f>
        <v>1985.3000000000002</v>
      </c>
      <c r="I258" s="184">
        <f t="shared" si="1"/>
        <v>1985.3000000000002</v>
      </c>
    </row>
    <row r="259" spans="1:9" s="15" customFormat="1" ht="28.5">
      <c r="A259" s="113" t="s">
        <v>11</v>
      </c>
      <c r="B259" s="84"/>
      <c r="C259" s="67" t="s">
        <v>41</v>
      </c>
      <c r="D259" s="67" t="s">
        <v>41</v>
      </c>
      <c r="E259" s="67" t="s">
        <v>368</v>
      </c>
      <c r="F259" s="67"/>
      <c r="G259" s="128">
        <f>SUM(G260+G261+G262)</f>
        <v>1985.3000000000002</v>
      </c>
      <c r="H259" s="12"/>
      <c r="I259" s="184">
        <f t="shared" si="1"/>
        <v>1985.3000000000002</v>
      </c>
    </row>
    <row r="260" spans="1:9" s="15" customFormat="1" ht="57">
      <c r="A260" s="132" t="s">
        <v>498</v>
      </c>
      <c r="B260" s="84"/>
      <c r="C260" s="67" t="s">
        <v>41</v>
      </c>
      <c r="D260" s="67" t="s">
        <v>41</v>
      </c>
      <c r="E260" s="67" t="s">
        <v>368</v>
      </c>
      <c r="F260" s="67" t="s">
        <v>199</v>
      </c>
      <c r="G260" s="128">
        <v>1800</v>
      </c>
      <c r="H260">
        <f>SUM('ведомствен.2016'!G518)</f>
        <v>1800</v>
      </c>
      <c r="I260" s="184">
        <f t="shared" si="1"/>
        <v>0</v>
      </c>
    </row>
    <row r="261" spans="1:9" s="15" customFormat="1" ht="28.5">
      <c r="A261" s="123" t="s">
        <v>303</v>
      </c>
      <c r="B261" s="84"/>
      <c r="C261" s="67" t="s">
        <v>41</v>
      </c>
      <c r="D261" s="67" t="s">
        <v>41</v>
      </c>
      <c r="E261" s="67" t="s">
        <v>368</v>
      </c>
      <c r="F261" s="67" t="s">
        <v>44</v>
      </c>
      <c r="G261" s="128">
        <v>180.4</v>
      </c>
      <c r="H261">
        <f>SUM('ведомствен.2016'!G519)</f>
        <v>180.4</v>
      </c>
      <c r="I261" s="184">
        <f t="shared" si="1"/>
        <v>0</v>
      </c>
    </row>
    <row r="262" spans="1:9" s="15" customFormat="1" ht="14.25">
      <c r="A262" s="113" t="s">
        <v>202</v>
      </c>
      <c r="B262" s="84"/>
      <c r="C262" s="67" t="s">
        <v>41</v>
      </c>
      <c r="D262" s="67" t="s">
        <v>41</v>
      </c>
      <c r="E262" s="67" t="s">
        <v>368</v>
      </c>
      <c r="F262" s="67" t="s">
        <v>70</v>
      </c>
      <c r="G262" s="128">
        <v>4.9</v>
      </c>
      <c r="H262">
        <f>SUM('ведомствен.2016'!G520)</f>
        <v>4.9</v>
      </c>
      <c r="I262" s="184">
        <f t="shared" si="1"/>
        <v>0</v>
      </c>
    </row>
    <row r="263" spans="1:9" s="15" customFormat="1" ht="14.25">
      <c r="A263" s="113" t="s">
        <v>222</v>
      </c>
      <c r="B263" s="87"/>
      <c r="C263" s="67" t="s">
        <v>41</v>
      </c>
      <c r="D263" s="67" t="s">
        <v>41</v>
      </c>
      <c r="E263" s="67" t="s">
        <v>271</v>
      </c>
      <c r="F263" s="67"/>
      <c r="G263" s="128">
        <f>SUM(G264+G266+G271)</f>
        <v>3999.6</v>
      </c>
      <c r="H263" s="12"/>
      <c r="I263" s="184">
        <f t="shared" si="1"/>
        <v>3999.6</v>
      </c>
    </row>
    <row r="264" spans="1:9" s="15" customFormat="1" ht="42.75">
      <c r="A264" s="113" t="s">
        <v>388</v>
      </c>
      <c r="B264" s="87"/>
      <c r="C264" s="67" t="s">
        <v>41</v>
      </c>
      <c r="D264" s="67" t="s">
        <v>41</v>
      </c>
      <c r="E264" s="67" t="s">
        <v>369</v>
      </c>
      <c r="F264" s="67"/>
      <c r="G264" s="128">
        <f>G265</f>
        <v>10</v>
      </c>
      <c r="I264" s="184">
        <f aca="true" t="shared" si="3" ref="I264:I284">SUM(G264-H264)</f>
        <v>10</v>
      </c>
    </row>
    <row r="265" spans="1:9" s="15" customFormat="1" ht="28.5">
      <c r="A265" s="123" t="s">
        <v>303</v>
      </c>
      <c r="B265" s="87"/>
      <c r="C265" s="67" t="s">
        <v>41</v>
      </c>
      <c r="D265" s="67" t="s">
        <v>41</v>
      </c>
      <c r="E265" s="67" t="s">
        <v>369</v>
      </c>
      <c r="F265" s="67" t="s">
        <v>44</v>
      </c>
      <c r="G265" s="128">
        <v>10</v>
      </c>
      <c r="H265">
        <f>SUM('ведомствен.2016'!G523)</f>
        <v>10</v>
      </c>
      <c r="I265" s="184">
        <f t="shared" si="3"/>
        <v>0</v>
      </c>
    </row>
    <row r="266" spans="1:9" s="15" customFormat="1" ht="28.5">
      <c r="A266" s="113" t="s">
        <v>365</v>
      </c>
      <c r="B266" s="174"/>
      <c r="C266" s="59" t="s">
        <v>41</v>
      </c>
      <c r="D266" s="59" t="s">
        <v>41</v>
      </c>
      <c r="E266" s="59" t="s">
        <v>366</v>
      </c>
      <c r="F266" s="59"/>
      <c r="G266" s="128">
        <f>SUM(G267)+G268</f>
        <v>3309.6</v>
      </c>
      <c r="H266"/>
      <c r="I266" s="184"/>
    </row>
    <row r="267" spans="1:9" s="15" customFormat="1" ht="14.25">
      <c r="A267" s="123" t="s">
        <v>202</v>
      </c>
      <c r="B267" s="174"/>
      <c r="C267" s="59" t="s">
        <v>41</v>
      </c>
      <c r="D267" s="59" t="s">
        <v>41</v>
      </c>
      <c r="E267" s="59" t="s">
        <v>366</v>
      </c>
      <c r="F267" s="59" t="s">
        <v>70</v>
      </c>
      <c r="G267" s="128">
        <v>353.4</v>
      </c>
      <c r="H267">
        <f>SUM('ведомствен.2016'!G525)</f>
        <v>353.4</v>
      </c>
      <c r="I267" s="184">
        <f t="shared" si="3"/>
        <v>0</v>
      </c>
    </row>
    <row r="268" spans="1:9" s="15" customFormat="1" ht="42.75">
      <c r="A268" s="123" t="s">
        <v>531</v>
      </c>
      <c r="B268" s="174"/>
      <c r="C268" s="59" t="s">
        <v>41</v>
      </c>
      <c r="D268" s="59" t="s">
        <v>41</v>
      </c>
      <c r="E268" s="59" t="s">
        <v>530</v>
      </c>
      <c r="F268" s="59"/>
      <c r="G268" s="128">
        <f>SUM(G269:G270)</f>
        <v>2956.2</v>
      </c>
      <c r="H268"/>
      <c r="I268" s="184"/>
    </row>
    <row r="269" spans="1:9" s="15" customFormat="1" ht="28.5">
      <c r="A269" s="123" t="s">
        <v>303</v>
      </c>
      <c r="B269" s="174"/>
      <c r="C269" s="59" t="s">
        <v>41</v>
      </c>
      <c r="D269" s="59" t="s">
        <v>41</v>
      </c>
      <c r="E269" s="59" t="s">
        <v>530</v>
      </c>
      <c r="F269" s="59" t="s">
        <v>44</v>
      </c>
      <c r="G269" s="128">
        <v>727.8</v>
      </c>
      <c r="H269">
        <f>SUM('ведомствен.2016'!G527)</f>
        <v>727.8000000000001</v>
      </c>
      <c r="I269" s="184">
        <f t="shared" si="3"/>
        <v>-1.1368683772161603E-13</v>
      </c>
    </row>
    <row r="270" spans="1:9" s="15" customFormat="1" ht="14.25">
      <c r="A270" s="123" t="s">
        <v>202</v>
      </c>
      <c r="B270" s="174"/>
      <c r="C270" s="59" t="s">
        <v>41</v>
      </c>
      <c r="D270" s="59" t="s">
        <v>41</v>
      </c>
      <c r="E270" s="59" t="s">
        <v>530</v>
      </c>
      <c r="F270" s="59" t="s">
        <v>70</v>
      </c>
      <c r="G270" s="128">
        <v>2228.4</v>
      </c>
      <c r="H270">
        <f>SUM('ведомствен.2016'!G528)</f>
        <v>2228.4</v>
      </c>
      <c r="I270" s="184">
        <f t="shared" si="3"/>
        <v>0</v>
      </c>
    </row>
    <row r="271" spans="1:9" s="15" customFormat="1" ht="14.25">
      <c r="A271" s="133" t="s">
        <v>230</v>
      </c>
      <c r="B271" s="174"/>
      <c r="C271" s="59" t="s">
        <v>41</v>
      </c>
      <c r="D271" s="59" t="s">
        <v>41</v>
      </c>
      <c r="E271" s="59" t="s">
        <v>370</v>
      </c>
      <c r="F271" s="59"/>
      <c r="G271" s="128">
        <f>SUM(G272)</f>
        <v>680</v>
      </c>
      <c r="H271"/>
      <c r="I271" s="184"/>
    </row>
    <row r="272" spans="1:9" s="15" customFormat="1" ht="57">
      <c r="A272" s="186" t="s">
        <v>532</v>
      </c>
      <c r="B272" s="174"/>
      <c r="C272" s="59" t="s">
        <v>41</v>
      </c>
      <c r="D272" s="59" t="s">
        <v>41</v>
      </c>
      <c r="E272" s="94" t="s">
        <v>533</v>
      </c>
      <c r="F272" s="59"/>
      <c r="G272" s="128">
        <f>SUM(G273)</f>
        <v>680</v>
      </c>
      <c r="H272"/>
      <c r="I272" s="184"/>
    </row>
    <row r="273" spans="1:9" s="15" customFormat="1" ht="28.5">
      <c r="A273" s="123" t="s">
        <v>303</v>
      </c>
      <c r="B273" s="174"/>
      <c r="C273" s="59" t="s">
        <v>41</v>
      </c>
      <c r="D273" s="59" t="s">
        <v>41</v>
      </c>
      <c r="E273" s="187" t="s">
        <v>533</v>
      </c>
      <c r="F273" s="59" t="s">
        <v>44</v>
      </c>
      <c r="G273" s="128">
        <v>680</v>
      </c>
      <c r="H273">
        <f>SUM('ведомствен.2016'!G531)</f>
        <v>680</v>
      </c>
      <c r="I273" s="184"/>
    </row>
    <row r="274" spans="1:9" ht="14.25">
      <c r="A274" s="123" t="s">
        <v>98</v>
      </c>
      <c r="B274" s="67"/>
      <c r="C274" s="67" t="s">
        <v>41</v>
      </c>
      <c r="D274" s="67" t="s">
        <v>139</v>
      </c>
      <c r="E274" s="67"/>
      <c r="F274" s="67"/>
      <c r="G274" s="125">
        <f>SUM(G275+G280)</f>
        <v>45236.799999999996</v>
      </c>
      <c r="H274"/>
      <c r="I274" s="184">
        <f t="shared" si="3"/>
        <v>45236.799999999996</v>
      </c>
    </row>
    <row r="275" spans="1:9" ht="28.5">
      <c r="A275" s="95" t="s">
        <v>246</v>
      </c>
      <c r="B275" s="126"/>
      <c r="C275" s="67" t="s">
        <v>41</v>
      </c>
      <c r="D275" s="67" t="s">
        <v>139</v>
      </c>
      <c r="E275" s="95" t="s">
        <v>350</v>
      </c>
      <c r="F275" s="95"/>
      <c r="G275" s="128">
        <f>G276</f>
        <v>3936.6</v>
      </c>
      <c r="H275"/>
      <c r="I275" s="184">
        <f t="shared" si="3"/>
        <v>3936.6</v>
      </c>
    </row>
    <row r="276" spans="1:9" s="89" customFormat="1" ht="85.5">
      <c r="A276" s="131" t="s">
        <v>465</v>
      </c>
      <c r="B276" s="84"/>
      <c r="C276" s="67" t="s">
        <v>41</v>
      </c>
      <c r="D276" s="67" t="s">
        <v>139</v>
      </c>
      <c r="E276" s="67" t="s">
        <v>351</v>
      </c>
      <c r="F276" s="67"/>
      <c r="G276" s="128">
        <f>G277</f>
        <v>3936.6</v>
      </c>
      <c r="I276" s="184">
        <f t="shared" si="3"/>
        <v>3936.6</v>
      </c>
    </row>
    <row r="277" spans="1:9" ht="57">
      <c r="A277" s="108" t="s">
        <v>371</v>
      </c>
      <c r="B277" s="84"/>
      <c r="C277" s="67" t="s">
        <v>41</v>
      </c>
      <c r="D277" s="67" t="s">
        <v>139</v>
      </c>
      <c r="E277" s="67" t="s">
        <v>372</v>
      </c>
      <c r="F277" s="67"/>
      <c r="G277" s="128">
        <v>3936.6</v>
      </c>
      <c r="H277"/>
      <c r="I277" s="184">
        <f t="shared" si="3"/>
        <v>3936.6</v>
      </c>
    </row>
    <row r="278" spans="1:9" ht="57">
      <c r="A278" s="132" t="s">
        <v>498</v>
      </c>
      <c r="B278" s="84"/>
      <c r="C278" s="67" t="s">
        <v>41</v>
      </c>
      <c r="D278" s="67" t="s">
        <v>139</v>
      </c>
      <c r="E278" s="67" t="s">
        <v>372</v>
      </c>
      <c r="F278" s="67" t="s">
        <v>199</v>
      </c>
      <c r="G278" s="128">
        <v>3300</v>
      </c>
      <c r="H278">
        <f>SUM('ведомствен.2016'!G536)</f>
        <v>3300</v>
      </c>
      <c r="I278" s="184">
        <f t="shared" si="3"/>
        <v>0</v>
      </c>
    </row>
    <row r="279" spans="1:9" ht="28.5">
      <c r="A279" s="123" t="s">
        <v>303</v>
      </c>
      <c r="B279" s="84"/>
      <c r="C279" s="67" t="s">
        <v>41</v>
      </c>
      <c r="D279" s="67" t="s">
        <v>139</v>
      </c>
      <c r="E279" s="67" t="s">
        <v>372</v>
      </c>
      <c r="F279" s="67" t="s">
        <v>44</v>
      </c>
      <c r="G279" s="128">
        <v>636.6</v>
      </c>
      <c r="H279">
        <f>SUM('ведомствен.2016'!G537)</f>
        <v>636.6</v>
      </c>
      <c r="I279" s="184">
        <f t="shared" si="3"/>
        <v>0</v>
      </c>
    </row>
    <row r="280" spans="1:9" ht="57">
      <c r="A280" s="135" t="s">
        <v>135</v>
      </c>
      <c r="B280" s="84"/>
      <c r="C280" s="67" t="s">
        <v>41</v>
      </c>
      <c r="D280" s="67" t="s">
        <v>139</v>
      </c>
      <c r="E280" s="67" t="s">
        <v>316</v>
      </c>
      <c r="F280" s="67"/>
      <c r="G280" s="128">
        <f>SUM(G281)</f>
        <v>41300.2</v>
      </c>
      <c r="H280"/>
      <c r="I280" s="184">
        <f t="shared" si="3"/>
        <v>41300.2</v>
      </c>
    </row>
    <row r="281" spans="1:9" ht="28.5">
      <c r="A281" s="113" t="s">
        <v>11</v>
      </c>
      <c r="B281" s="84"/>
      <c r="C281" s="67" t="s">
        <v>41</v>
      </c>
      <c r="D281" s="67" t="s">
        <v>139</v>
      </c>
      <c r="E281" s="67" t="s">
        <v>317</v>
      </c>
      <c r="F281" s="67"/>
      <c r="G281" s="128">
        <f>SUM(G282+G283+G284)</f>
        <v>41300.2</v>
      </c>
      <c r="H281"/>
      <c r="I281" s="184">
        <f t="shared" si="3"/>
        <v>41300.2</v>
      </c>
    </row>
    <row r="282" spans="1:9" ht="57">
      <c r="A282" s="132" t="s">
        <v>498</v>
      </c>
      <c r="B282" s="84"/>
      <c r="C282" s="67" t="s">
        <v>41</v>
      </c>
      <c r="D282" s="67" t="s">
        <v>139</v>
      </c>
      <c r="E282" s="67" t="s">
        <v>317</v>
      </c>
      <c r="F282" s="67" t="s">
        <v>199</v>
      </c>
      <c r="G282" s="128">
        <v>35156.7</v>
      </c>
      <c r="H282">
        <f>SUM('ведомствен.2016'!G540)</f>
        <v>35156.7</v>
      </c>
      <c r="I282" s="184">
        <f t="shared" si="3"/>
        <v>0</v>
      </c>
    </row>
    <row r="283" spans="1:9" ht="28.5">
      <c r="A283" s="123" t="s">
        <v>303</v>
      </c>
      <c r="B283" s="87"/>
      <c r="C283" s="67" t="s">
        <v>41</v>
      </c>
      <c r="D283" s="67" t="s">
        <v>139</v>
      </c>
      <c r="E283" s="67" t="s">
        <v>317</v>
      </c>
      <c r="F283" s="67" t="s">
        <v>44</v>
      </c>
      <c r="G283" s="128">
        <v>5746.3</v>
      </c>
      <c r="H283">
        <f>SUM('ведомствен.2016'!G541)</f>
        <v>5746.3</v>
      </c>
      <c r="I283" s="184">
        <f t="shared" si="3"/>
        <v>0</v>
      </c>
    </row>
    <row r="284" spans="1:9" ht="14.25">
      <c r="A284" s="113" t="s">
        <v>202</v>
      </c>
      <c r="B284" s="84"/>
      <c r="C284" s="67" t="s">
        <v>41</v>
      </c>
      <c r="D284" s="67" t="s">
        <v>139</v>
      </c>
      <c r="E284" s="67" t="s">
        <v>317</v>
      </c>
      <c r="F284" s="67" t="s">
        <v>70</v>
      </c>
      <c r="G284" s="128">
        <v>397.2</v>
      </c>
      <c r="H284">
        <f>SUM('ведомствен.2016'!G542)</f>
        <v>397.2</v>
      </c>
      <c r="I284" s="184">
        <f t="shared" si="3"/>
        <v>0</v>
      </c>
    </row>
    <row r="285" spans="1:10" ht="15">
      <c r="A285" s="112" t="s">
        <v>148</v>
      </c>
      <c r="B285" s="61"/>
      <c r="C285" s="69" t="s">
        <v>48</v>
      </c>
      <c r="D285" s="69"/>
      <c r="E285" s="69"/>
      <c r="F285" s="69"/>
      <c r="G285" s="121">
        <f>SUM(G286+G315)</f>
        <v>110871.8</v>
      </c>
      <c r="H285"/>
      <c r="I285">
        <f>SUM(H286:H330)</f>
        <v>110871.79999999999</v>
      </c>
      <c r="J285">
        <f>SUM('ведомствен.2016'!G587)</f>
        <v>110871.8</v>
      </c>
    </row>
    <row r="286" spans="1:10" ht="14.25">
      <c r="A286" s="66" t="s">
        <v>157</v>
      </c>
      <c r="B286" s="30"/>
      <c r="C286" s="60" t="s">
        <v>48</v>
      </c>
      <c r="D286" s="60" t="s">
        <v>192</v>
      </c>
      <c r="E286" s="60"/>
      <c r="F286" s="60"/>
      <c r="G286" s="106">
        <f>SUM(G292+G303+G310+G287)</f>
        <v>102937.2</v>
      </c>
      <c r="H286"/>
      <c r="I286" s="24">
        <f>SUM(G285-I285)</f>
        <v>1.4551915228366852E-11</v>
      </c>
      <c r="J286" s="24">
        <f>SUM(G285-J285)</f>
        <v>0</v>
      </c>
    </row>
    <row r="287" spans="1:8" ht="28.5">
      <c r="A287" s="108" t="s">
        <v>304</v>
      </c>
      <c r="B287" s="62"/>
      <c r="C287" s="60" t="s">
        <v>48</v>
      </c>
      <c r="D287" s="60" t="s">
        <v>192</v>
      </c>
      <c r="E287" s="60" t="s">
        <v>305</v>
      </c>
      <c r="F287" s="60"/>
      <c r="G287" s="106">
        <f>G288</f>
        <v>57.2</v>
      </c>
      <c r="H287"/>
    </row>
    <row r="288" spans="1:8" ht="28.5">
      <c r="A288" s="108" t="s">
        <v>306</v>
      </c>
      <c r="B288" s="62"/>
      <c r="C288" s="60" t="s">
        <v>48</v>
      </c>
      <c r="D288" s="60" t="s">
        <v>192</v>
      </c>
      <c r="E288" s="60" t="s">
        <v>307</v>
      </c>
      <c r="F288" s="60"/>
      <c r="G288" s="106">
        <f>G289</f>
        <v>57.2</v>
      </c>
      <c r="H288"/>
    </row>
    <row r="289" spans="1:8" ht="15">
      <c r="A289" s="108" t="s">
        <v>308</v>
      </c>
      <c r="B289" s="62"/>
      <c r="C289" s="60" t="s">
        <v>48</v>
      </c>
      <c r="D289" s="60" t="s">
        <v>192</v>
      </c>
      <c r="E289" s="60" t="s">
        <v>309</v>
      </c>
      <c r="F289" s="60"/>
      <c r="G289" s="106">
        <f>G290</f>
        <v>57.2</v>
      </c>
      <c r="H289"/>
    </row>
    <row r="290" spans="1:8" ht="42.75">
      <c r="A290" s="60" t="s">
        <v>165</v>
      </c>
      <c r="B290" s="62"/>
      <c r="C290" s="60" t="s">
        <v>48</v>
      </c>
      <c r="D290" s="60" t="s">
        <v>192</v>
      </c>
      <c r="E290" s="60" t="s">
        <v>310</v>
      </c>
      <c r="F290" s="60"/>
      <c r="G290" s="106">
        <f>G291</f>
        <v>57.2</v>
      </c>
      <c r="H290"/>
    </row>
    <row r="291" spans="1:9" ht="28.5">
      <c r="A291" s="111" t="s">
        <v>303</v>
      </c>
      <c r="B291" s="62"/>
      <c r="C291" s="60" t="s">
        <v>48</v>
      </c>
      <c r="D291" s="60" t="s">
        <v>192</v>
      </c>
      <c r="E291" s="60" t="s">
        <v>310</v>
      </c>
      <c r="F291" s="60" t="s">
        <v>44</v>
      </c>
      <c r="G291" s="106">
        <v>57.2</v>
      </c>
      <c r="H291">
        <f>SUM('ведомствен.2016'!G593)</f>
        <v>57.2</v>
      </c>
      <c r="I291" s="184">
        <f aca="true" t="shared" si="4" ref="I291:I330">SUM(G291-H291)</f>
        <v>0</v>
      </c>
    </row>
    <row r="292" spans="1:9" ht="28.5">
      <c r="A292" s="108" t="s">
        <v>224</v>
      </c>
      <c r="B292" s="30"/>
      <c r="C292" s="60" t="s">
        <v>48</v>
      </c>
      <c r="D292" s="60" t="s">
        <v>192</v>
      </c>
      <c r="E292" s="60" t="s">
        <v>268</v>
      </c>
      <c r="F292" s="60"/>
      <c r="G292" s="106">
        <f>SUM(G293)+G299</f>
        <v>57810.40000000001</v>
      </c>
      <c r="H292"/>
      <c r="I292" s="184"/>
    </row>
    <row r="293" spans="1:9" ht="15">
      <c r="A293" s="108" t="s">
        <v>4</v>
      </c>
      <c r="B293" s="61"/>
      <c r="C293" s="60" t="s">
        <v>48</v>
      </c>
      <c r="D293" s="60" t="s">
        <v>192</v>
      </c>
      <c r="E293" s="60" t="s">
        <v>269</v>
      </c>
      <c r="F293" s="60"/>
      <c r="G293" s="106">
        <f>SUM(G294)+G296</f>
        <v>34922.100000000006</v>
      </c>
      <c r="H293"/>
      <c r="I293" s="184"/>
    </row>
    <row r="294" spans="1:9" ht="28.5">
      <c r="A294" s="108" t="s">
        <v>24</v>
      </c>
      <c r="B294" s="61"/>
      <c r="C294" s="60" t="s">
        <v>48</v>
      </c>
      <c r="D294" s="60" t="s">
        <v>192</v>
      </c>
      <c r="E294" s="60" t="s">
        <v>270</v>
      </c>
      <c r="F294" s="60"/>
      <c r="G294" s="106">
        <f>SUM(G295)</f>
        <v>34901.3</v>
      </c>
      <c r="H294"/>
      <c r="I294" s="184"/>
    </row>
    <row r="295" spans="1:9" ht="28.5">
      <c r="A295" s="108" t="s">
        <v>210</v>
      </c>
      <c r="B295" s="176"/>
      <c r="C295" s="60" t="s">
        <v>48</v>
      </c>
      <c r="D295" s="60" t="s">
        <v>192</v>
      </c>
      <c r="E295" s="60" t="s">
        <v>270</v>
      </c>
      <c r="F295" s="59" t="s">
        <v>209</v>
      </c>
      <c r="G295" s="106">
        <v>34901.3</v>
      </c>
      <c r="H295">
        <f>SUM('ведомствен.2016'!G597)</f>
        <v>34901.3</v>
      </c>
      <c r="I295" s="184"/>
    </row>
    <row r="296" spans="1:9" ht="15">
      <c r="A296" s="123" t="s">
        <v>64</v>
      </c>
      <c r="B296" s="176"/>
      <c r="C296" s="60" t="s">
        <v>48</v>
      </c>
      <c r="D296" s="60" t="s">
        <v>192</v>
      </c>
      <c r="E296" s="60" t="s">
        <v>510</v>
      </c>
      <c r="F296" s="59"/>
      <c r="G296" s="106">
        <f>SUM(G297)</f>
        <v>20.8</v>
      </c>
      <c r="H296"/>
      <c r="I296" s="184"/>
    </row>
    <row r="297" spans="1:9" ht="28.5">
      <c r="A297" s="123" t="s">
        <v>61</v>
      </c>
      <c r="B297" s="176"/>
      <c r="C297" s="60" t="s">
        <v>48</v>
      </c>
      <c r="D297" s="60" t="s">
        <v>192</v>
      </c>
      <c r="E297" s="60" t="s">
        <v>511</v>
      </c>
      <c r="F297" s="59"/>
      <c r="G297" s="106">
        <f>SUM(G298)</f>
        <v>20.8</v>
      </c>
      <c r="H297"/>
      <c r="I297" s="184"/>
    </row>
    <row r="298" spans="1:9" ht="28.5">
      <c r="A298" s="123" t="s">
        <v>210</v>
      </c>
      <c r="B298" s="176"/>
      <c r="C298" s="60" t="s">
        <v>48</v>
      </c>
      <c r="D298" s="60" t="s">
        <v>192</v>
      </c>
      <c r="E298" s="60" t="s">
        <v>511</v>
      </c>
      <c r="F298" s="59" t="s">
        <v>209</v>
      </c>
      <c r="G298" s="106">
        <v>20.8</v>
      </c>
      <c r="H298">
        <f>SUM('ведомствен.2016'!G600)</f>
        <v>20.8</v>
      </c>
      <c r="I298" s="184"/>
    </row>
    <row r="299" spans="1:9" ht="28.5">
      <c r="A299" s="108" t="s">
        <v>11</v>
      </c>
      <c r="B299" s="176"/>
      <c r="C299" s="60" t="s">
        <v>48</v>
      </c>
      <c r="D299" s="60" t="s">
        <v>192</v>
      </c>
      <c r="E299" s="60" t="s">
        <v>302</v>
      </c>
      <c r="F299" s="59"/>
      <c r="G299" s="106">
        <f>SUM(G300:G302)</f>
        <v>22888.3</v>
      </c>
      <c r="H299"/>
      <c r="I299" s="184">
        <f t="shared" si="4"/>
        <v>22888.3</v>
      </c>
    </row>
    <row r="300" spans="1:9" ht="62.25" customHeight="1">
      <c r="A300" s="132" t="s">
        <v>498</v>
      </c>
      <c r="B300" s="30"/>
      <c r="C300" s="60" t="s">
        <v>48</v>
      </c>
      <c r="D300" s="60" t="s">
        <v>192</v>
      </c>
      <c r="E300" s="60" t="s">
        <v>302</v>
      </c>
      <c r="F300" s="30" t="s">
        <v>199</v>
      </c>
      <c r="G300" s="106">
        <v>19463.2</v>
      </c>
      <c r="H300">
        <f>SUM('ведомствен.2016'!G602)</f>
        <v>19463.2</v>
      </c>
      <c r="I300" s="184">
        <f t="shared" si="4"/>
        <v>0</v>
      </c>
    </row>
    <row r="301" spans="1:9" ht="28.5">
      <c r="A301" s="111" t="s">
        <v>303</v>
      </c>
      <c r="B301" s="30"/>
      <c r="C301" s="60" t="s">
        <v>48</v>
      </c>
      <c r="D301" s="60" t="s">
        <v>192</v>
      </c>
      <c r="E301" s="60" t="s">
        <v>302</v>
      </c>
      <c r="F301" s="30" t="s">
        <v>44</v>
      </c>
      <c r="G301" s="107">
        <v>3313.8</v>
      </c>
      <c r="H301">
        <f>SUM('ведомствен.2016'!G603)</f>
        <v>3313.8</v>
      </c>
      <c r="I301" s="184">
        <f t="shared" si="4"/>
        <v>0</v>
      </c>
    </row>
    <row r="302" spans="1:9" ht="14.25">
      <c r="A302" s="108" t="s">
        <v>202</v>
      </c>
      <c r="B302" s="30"/>
      <c r="C302" s="60" t="s">
        <v>48</v>
      </c>
      <c r="D302" s="60" t="s">
        <v>192</v>
      </c>
      <c r="E302" s="60" t="s">
        <v>302</v>
      </c>
      <c r="F302" s="60" t="s">
        <v>70</v>
      </c>
      <c r="G302" s="106">
        <v>111.3</v>
      </c>
      <c r="H302">
        <f>SUM('ведомствен.2016'!G604)</f>
        <v>111.3</v>
      </c>
      <c r="I302" s="184">
        <f t="shared" si="4"/>
        <v>0</v>
      </c>
    </row>
    <row r="303" spans="1:9" ht="14.25">
      <c r="A303" s="108" t="s">
        <v>160</v>
      </c>
      <c r="B303" s="60"/>
      <c r="C303" s="60" t="s">
        <v>48</v>
      </c>
      <c r="D303" s="60" t="s">
        <v>192</v>
      </c>
      <c r="E303" s="60" t="s">
        <v>311</v>
      </c>
      <c r="F303" s="60"/>
      <c r="G303" s="106">
        <f>SUM(G304)</f>
        <v>6673.7</v>
      </c>
      <c r="H303"/>
      <c r="I303" s="184">
        <f t="shared" si="4"/>
        <v>6673.7</v>
      </c>
    </row>
    <row r="304" spans="1:9" ht="15">
      <c r="A304" s="108" t="s">
        <v>25</v>
      </c>
      <c r="B304" s="62"/>
      <c r="C304" s="60" t="s">
        <v>48</v>
      </c>
      <c r="D304" s="60" t="s">
        <v>192</v>
      </c>
      <c r="E304" s="60" t="s">
        <v>312</v>
      </c>
      <c r="F304" s="60"/>
      <c r="G304" s="106">
        <f>SUM(G305)+G307</f>
        <v>6673.7</v>
      </c>
      <c r="H304"/>
      <c r="I304" s="184">
        <f t="shared" si="4"/>
        <v>6673.7</v>
      </c>
    </row>
    <row r="305" spans="1:9" ht="28.5">
      <c r="A305" s="108" t="s">
        <v>87</v>
      </c>
      <c r="B305" s="62"/>
      <c r="C305" s="60" t="s">
        <v>48</v>
      </c>
      <c r="D305" s="60" t="s">
        <v>192</v>
      </c>
      <c r="E305" s="60" t="s">
        <v>313</v>
      </c>
      <c r="F305" s="60"/>
      <c r="G305" s="106">
        <f>SUM(G306)</f>
        <v>6582.5</v>
      </c>
      <c r="H305"/>
      <c r="I305" s="184">
        <f t="shared" si="4"/>
        <v>6582.5</v>
      </c>
    </row>
    <row r="306" spans="1:9" ht="28.5">
      <c r="A306" s="108" t="s">
        <v>210</v>
      </c>
      <c r="B306" s="62"/>
      <c r="C306" s="60" t="s">
        <v>48</v>
      </c>
      <c r="D306" s="60" t="s">
        <v>192</v>
      </c>
      <c r="E306" s="60" t="s">
        <v>313</v>
      </c>
      <c r="F306" s="60" t="s">
        <v>209</v>
      </c>
      <c r="G306" s="106">
        <v>6582.5</v>
      </c>
      <c r="H306">
        <f>SUM('ведомствен.2016'!G608)</f>
        <v>6582.5</v>
      </c>
      <c r="I306" s="184">
        <f t="shared" si="4"/>
        <v>0</v>
      </c>
    </row>
    <row r="307" spans="1:9" ht="15">
      <c r="A307" s="123" t="s">
        <v>64</v>
      </c>
      <c r="B307" s="176"/>
      <c r="C307" s="60" t="s">
        <v>48</v>
      </c>
      <c r="D307" s="60" t="s">
        <v>192</v>
      </c>
      <c r="E307" s="60" t="s">
        <v>512</v>
      </c>
      <c r="F307" s="59"/>
      <c r="G307" s="106">
        <f>SUM(G308)</f>
        <v>91.2</v>
      </c>
      <c r="I307" s="184">
        <f t="shared" si="4"/>
        <v>91.2</v>
      </c>
    </row>
    <row r="308" spans="1:9" ht="36" customHeight="1">
      <c r="A308" s="123" t="s">
        <v>61</v>
      </c>
      <c r="B308" s="176"/>
      <c r="C308" s="60" t="s">
        <v>48</v>
      </c>
      <c r="D308" s="60" t="s">
        <v>192</v>
      </c>
      <c r="E308" s="60" t="s">
        <v>513</v>
      </c>
      <c r="F308" s="59"/>
      <c r="G308" s="106">
        <f>SUM(G309)</f>
        <v>91.2</v>
      </c>
      <c r="I308" s="184">
        <f t="shared" si="4"/>
        <v>91.2</v>
      </c>
    </row>
    <row r="309" spans="1:9" ht="28.5">
      <c r="A309" s="123" t="s">
        <v>210</v>
      </c>
      <c r="B309" s="176"/>
      <c r="C309" s="60" t="s">
        <v>48</v>
      </c>
      <c r="D309" s="60" t="s">
        <v>192</v>
      </c>
      <c r="E309" s="60" t="s">
        <v>513</v>
      </c>
      <c r="F309" s="59" t="s">
        <v>209</v>
      </c>
      <c r="G309" s="106">
        <v>91.2</v>
      </c>
      <c r="H309">
        <f>SUM('ведомствен.2016'!G611)</f>
        <v>91.2</v>
      </c>
      <c r="I309" s="184">
        <f t="shared" si="4"/>
        <v>0</v>
      </c>
    </row>
    <row r="310" spans="1:9" ht="14.25">
      <c r="A310" s="108" t="s">
        <v>161</v>
      </c>
      <c r="B310" s="60"/>
      <c r="C310" s="60" t="s">
        <v>48</v>
      </c>
      <c r="D310" s="60" t="s">
        <v>192</v>
      </c>
      <c r="E310" s="60" t="s">
        <v>314</v>
      </c>
      <c r="F310" s="60"/>
      <c r="G310" s="106">
        <f>SUM(G311)</f>
        <v>38395.9</v>
      </c>
      <c r="H310"/>
      <c r="I310" s="184">
        <f t="shared" si="4"/>
        <v>38395.9</v>
      </c>
    </row>
    <row r="311" spans="1:9" ht="28.5">
      <c r="A311" s="108" t="s">
        <v>11</v>
      </c>
      <c r="B311" s="62"/>
      <c r="C311" s="60" t="s">
        <v>48</v>
      </c>
      <c r="D311" s="60" t="s">
        <v>192</v>
      </c>
      <c r="E311" s="60" t="s">
        <v>315</v>
      </c>
      <c r="F311" s="60"/>
      <c r="G311" s="106">
        <f>SUM(G312:G314)</f>
        <v>38395.9</v>
      </c>
      <c r="H311"/>
      <c r="I311" s="184">
        <f t="shared" si="4"/>
        <v>38395.9</v>
      </c>
    </row>
    <row r="312" spans="1:9" ht="57">
      <c r="A312" s="132" t="s">
        <v>498</v>
      </c>
      <c r="B312" s="60"/>
      <c r="C312" s="60" t="s">
        <v>48</v>
      </c>
      <c r="D312" s="60" t="s">
        <v>192</v>
      </c>
      <c r="E312" s="60" t="s">
        <v>315</v>
      </c>
      <c r="F312" s="60" t="s">
        <v>199</v>
      </c>
      <c r="G312" s="106">
        <v>34714.6</v>
      </c>
      <c r="H312">
        <f>SUM('ведомствен.2016'!G614)</f>
        <v>34714.6</v>
      </c>
      <c r="I312" s="184">
        <f t="shared" si="4"/>
        <v>0</v>
      </c>
    </row>
    <row r="313" spans="1:9" ht="28.5">
      <c r="A313" s="111" t="s">
        <v>303</v>
      </c>
      <c r="B313" s="60"/>
      <c r="C313" s="60" t="s">
        <v>48</v>
      </c>
      <c r="D313" s="60" t="s">
        <v>192</v>
      </c>
      <c r="E313" s="60" t="s">
        <v>315</v>
      </c>
      <c r="F313" s="60" t="s">
        <v>44</v>
      </c>
      <c r="G313" s="107">
        <v>3546.8</v>
      </c>
      <c r="H313">
        <f>SUM('ведомствен.2016'!G615)</f>
        <v>3546.8</v>
      </c>
      <c r="I313" s="184">
        <f t="shared" si="4"/>
        <v>0</v>
      </c>
    </row>
    <row r="314" spans="1:9" ht="14.25">
      <c r="A314" s="108" t="s">
        <v>202</v>
      </c>
      <c r="B314" s="60"/>
      <c r="C314" s="60" t="s">
        <v>48</v>
      </c>
      <c r="D314" s="60" t="s">
        <v>192</v>
      </c>
      <c r="E314" s="60" t="s">
        <v>315</v>
      </c>
      <c r="F314" s="60" t="s">
        <v>70</v>
      </c>
      <c r="G314" s="106">
        <v>134.5</v>
      </c>
      <c r="H314">
        <f>SUM('ведомствен.2016'!G616)</f>
        <v>134.5</v>
      </c>
      <c r="I314" s="184">
        <f t="shared" si="4"/>
        <v>0</v>
      </c>
    </row>
    <row r="315" spans="1:9" ht="15">
      <c r="A315" s="142" t="s">
        <v>99</v>
      </c>
      <c r="B315" s="61"/>
      <c r="C315" s="60" t="s">
        <v>48</v>
      </c>
      <c r="D315" s="60" t="s">
        <v>46</v>
      </c>
      <c r="E315" s="60"/>
      <c r="F315" s="60"/>
      <c r="G315" s="106">
        <f>SUM(G316+G321)</f>
        <v>7934.599999999999</v>
      </c>
      <c r="H315"/>
      <c r="I315" s="184"/>
    </row>
    <row r="316" spans="1:9" ht="57">
      <c r="A316" s="137" t="s">
        <v>135</v>
      </c>
      <c r="B316" s="62"/>
      <c r="C316" s="60" t="s">
        <v>48</v>
      </c>
      <c r="D316" s="60" t="s">
        <v>46</v>
      </c>
      <c r="E316" s="60" t="s">
        <v>316</v>
      </c>
      <c r="F316" s="60"/>
      <c r="G316" s="106">
        <f>G317</f>
        <v>7057.599999999999</v>
      </c>
      <c r="H316"/>
      <c r="I316" s="184">
        <f t="shared" si="4"/>
        <v>7057.599999999999</v>
      </c>
    </row>
    <row r="317" spans="1:9" ht="28.5">
      <c r="A317" s="108" t="s">
        <v>11</v>
      </c>
      <c r="B317" s="62"/>
      <c r="C317" s="60" t="s">
        <v>48</v>
      </c>
      <c r="D317" s="60" t="s">
        <v>46</v>
      </c>
      <c r="E317" s="60" t="s">
        <v>317</v>
      </c>
      <c r="F317" s="60"/>
      <c r="G317" s="106">
        <f>SUM(G318:G320)</f>
        <v>7057.599999999999</v>
      </c>
      <c r="I317" s="184">
        <f t="shared" si="4"/>
        <v>7057.599999999999</v>
      </c>
    </row>
    <row r="318" spans="1:9" ht="57">
      <c r="A318" s="132" t="s">
        <v>498</v>
      </c>
      <c r="B318" s="62"/>
      <c r="C318" s="60" t="s">
        <v>48</v>
      </c>
      <c r="D318" s="60" t="s">
        <v>46</v>
      </c>
      <c r="E318" s="60" t="s">
        <v>317</v>
      </c>
      <c r="F318" s="60" t="s">
        <v>199</v>
      </c>
      <c r="G318" s="106">
        <v>6654.7</v>
      </c>
      <c r="H318">
        <f>SUM('ведомствен.2016'!G633)</f>
        <v>6654.7</v>
      </c>
      <c r="I318" s="184">
        <f t="shared" si="4"/>
        <v>0</v>
      </c>
    </row>
    <row r="319" spans="1:9" ht="28.5">
      <c r="A319" s="111" t="s">
        <v>303</v>
      </c>
      <c r="B319" s="62"/>
      <c r="C319" s="60" t="s">
        <v>48</v>
      </c>
      <c r="D319" s="60" t="s">
        <v>46</v>
      </c>
      <c r="E319" s="60" t="s">
        <v>317</v>
      </c>
      <c r="F319" s="60" t="s">
        <v>44</v>
      </c>
      <c r="G319" s="106">
        <v>397.2</v>
      </c>
      <c r="H319">
        <f>SUM('ведомствен.2016'!G634)</f>
        <v>397.2</v>
      </c>
      <c r="I319" s="184">
        <f t="shared" si="4"/>
        <v>0</v>
      </c>
    </row>
    <row r="320" spans="1:9" ht="15">
      <c r="A320" s="108" t="s">
        <v>202</v>
      </c>
      <c r="B320" s="62"/>
      <c r="C320" s="60" t="s">
        <v>48</v>
      </c>
      <c r="D320" s="60" t="s">
        <v>46</v>
      </c>
      <c r="E320" s="60" t="s">
        <v>317</v>
      </c>
      <c r="F320" s="60" t="s">
        <v>70</v>
      </c>
      <c r="G320" s="106">
        <v>5.7</v>
      </c>
      <c r="H320">
        <f>SUM('ведомствен.2016'!G635)</f>
        <v>5.7</v>
      </c>
      <c r="I320" s="184">
        <f t="shared" si="4"/>
        <v>0</v>
      </c>
    </row>
    <row r="321" spans="1:9" ht="15">
      <c r="A321" s="113" t="s">
        <v>222</v>
      </c>
      <c r="B321" s="176"/>
      <c r="C321" s="59" t="s">
        <v>48</v>
      </c>
      <c r="D321" s="59" t="s">
        <v>46</v>
      </c>
      <c r="E321" s="59" t="s">
        <v>271</v>
      </c>
      <c r="F321" s="59"/>
      <c r="G321" s="125">
        <f>SUM(G322)+G325+G328</f>
        <v>877</v>
      </c>
      <c r="H321"/>
      <c r="I321" s="184">
        <f t="shared" si="4"/>
        <v>877</v>
      </c>
    </row>
    <row r="322" spans="1:9" ht="28.5">
      <c r="A322" s="108" t="s">
        <v>318</v>
      </c>
      <c r="B322" s="62"/>
      <c r="C322" s="60" t="s">
        <v>48</v>
      </c>
      <c r="D322" s="60" t="s">
        <v>46</v>
      </c>
      <c r="E322" s="60" t="s">
        <v>319</v>
      </c>
      <c r="F322" s="60"/>
      <c r="G322" s="106">
        <f>SUM(G323:G324)</f>
        <v>60</v>
      </c>
      <c r="H322"/>
      <c r="I322" s="184">
        <f t="shared" si="4"/>
        <v>60</v>
      </c>
    </row>
    <row r="323" spans="1:9" ht="28.5">
      <c r="A323" s="111" t="s">
        <v>303</v>
      </c>
      <c r="B323" s="62"/>
      <c r="C323" s="60" t="s">
        <v>48</v>
      </c>
      <c r="D323" s="60" t="s">
        <v>46</v>
      </c>
      <c r="E323" s="60" t="s">
        <v>319</v>
      </c>
      <c r="F323" s="60" t="s">
        <v>44</v>
      </c>
      <c r="G323" s="106">
        <v>15</v>
      </c>
      <c r="H323">
        <f>SUM('ведомствен.2016'!G638)</f>
        <v>15</v>
      </c>
      <c r="I323" s="184">
        <f t="shared" si="4"/>
        <v>0</v>
      </c>
    </row>
    <row r="324" spans="1:9" ht="28.5">
      <c r="A324" s="108" t="s">
        <v>210</v>
      </c>
      <c r="B324" s="62"/>
      <c r="C324" s="60" t="s">
        <v>48</v>
      </c>
      <c r="D324" s="60" t="s">
        <v>46</v>
      </c>
      <c r="E324" s="60" t="s">
        <v>319</v>
      </c>
      <c r="F324" s="60" t="s">
        <v>209</v>
      </c>
      <c r="G324" s="106">
        <v>45</v>
      </c>
      <c r="H324">
        <f>SUM('ведомствен.2016'!G639)</f>
        <v>45</v>
      </c>
      <c r="I324" s="184">
        <f t="shared" si="4"/>
        <v>0</v>
      </c>
    </row>
    <row r="325" spans="1:9" ht="27.75" customHeight="1">
      <c r="A325" s="108" t="s">
        <v>320</v>
      </c>
      <c r="B325" s="62"/>
      <c r="C325" s="60" t="s">
        <v>48</v>
      </c>
      <c r="D325" s="60" t="s">
        <v>46</v>
      </c>
      <c r="E325" s="60" t="s">
        <v>321</v>
      </c>
      <c r="F325" s="60"/>
      <c r="G325" s="106">
        <f>SUM(G326:G327)</f>
        <v>400</v>
      </c>
      <c r="I325" s="184">
        <f t="shared" si="4"/>
        <v>400</v>
      </c>
    </row>
    <row r="326" spans="1:9" ht="22.5" customHeight="1" hidden="1">
      <c r="A326" s="108" t="s">
        <v>198</v>
      </c>
      <c r="B326" s="62"/>
      <c r="C326" s="60" t="s">
        <v>48</v>
      </c>
      <c r="D326" s="60" t="s">
        <v>46</v>
      </c>
      <c r="E326" s="60" t="s">
        <v>322</v>
      </c>
      <c r="F326" s="60" t="s">
        <v>199</v>
      </c>
      <c r="G326" s="106">
        <v>0</v>
      </c>
      <c r="I326" s="184">
        <f t="shared" si="4"/>
        <v>0</v>
      </c>
    </row>
    <row r="327" spans="1:9" s="16" customFormat="1" ht="28.5">
      <c r="A327" s="111" t="s">
        <v>303</v>
      </c>
      <c r="B327" s="62"/>
      <c r="C327" s="60" t="s">
        <v>48</v>
      </c>
      <c r="D327" s="60" t="s">
        <v>46</v>
      </c>
      <c r="E327" s="60" t="s">
        <v>321</v>
      </c>
      <c r="F327" s="60" t="s">
        <v>44</v>
      </c>
      <c r="G327" s="106">
        <v>400</v>
      </c>
      <c r="H327">
        <f>SUM('ведомствен.2016'!G642)</f>
        <v>400</v>
      </c>
      <c r="I327" s="184">
        <f t="shared" si="4"/>
        <v>0</v>
      </c>
    </row>
    <row r="328" spans="1:9" ht="42.75">
      <c r="A328" s="108" t="s">
        <v>323</v>
      </c>
      <c r="B328" s="62"/>
      <c r="C328" s="60" t="s">
        <v>48</v>
      </c>
      <c r="D328" s="60" t="s">
        <v>46</v>
      </c>
      <c r="E328" s="60" t="s">
        <v>324</v>
      </c>
      <c r="F328" s="60"/>
      <c r="G328" s="106">
        <f>SUM(G329:G330)</f>
        <v>417</v>
      </c>
      <c r="H328"/>
      <c r="I328" s="184">
        <f t="shared" si="4"/>
        <v>417</v>
      </c>
    </row>
    <row r="329" spans="1:9" ht="28.5">
      <c r="A329" s="111" t="s">
        <v>303</v>
      </c>
      <c r="B329" s="62"/>
      <c r="C329" s="60" t="s">
        <v>48</v>
      </c>
      <c r="D329" s="60" t="s">
        <v>46</v>
      </c>
      <c r="E329" s="60" t="s">
        <v>324</v>
      </c>
      <c r="F329" s="60" t="s">
        <v>44</v>
      </c>
      <c r="G329" s="106">
        <v>372</v>
      </c>
      <c r="H329">
        <f>SUM('ведомствен.2016'!G644)</f>
        <v>372</v>
      </c>
      <c r="I329" s="184">
        <f t="shared" si="4"/>
        <v>0</v>
      </c>
    </row>
    <row r="330" spans="1:9" ht="28.5">
      <c r="A330" s="108" t="s">
        <v>210</v>
      </c>
      <c r="B330" s="62"/>
      <c r="C330" s="60" t="s">
        <v>48</v>
      </c>
      <c r="D330" s="60" t="s">
        <v>46</v>
      </c>
      <c r="E330" s="60" t="s">
        <v>324</v>
      </c>
      <c r="F330" s="60" t="s">
        <v>209</v>
      </c>
      <c r="G330" s="106">
        <v>45</v>
      </c>
      <c r="H330">
        <f>SUM('ведомствен.2016'!G645)</f>
        <v>45</v>
      </c>
      <c r="I330" s="184">
        <f t="shared" si="4"/>
        <v>0</v>
      </c>
    </row>
    <row r="331" spans="1:10" ht="15">
      <c r="A331" s="112" t="s">
        <v>147</v>
      </c>
      <c r="B331" s="61"/>
      <c r="C331" s="69" t="s">
        <v>139</v>
      </c>
      <c r="D331" s="69"/>
      <c r="E331" s="69"/>
      <c r="F331" s="69"/>
      <c r="G331" s="104">
        <f>SUM(G332+G342+G353+G359)</f>
        <v>47009.3</v>
      </c>
      <c r="H331"/>
      <c r="I331" s="19">
        <f>SUM(H335:H368)</f>
        <v>47009.30000000001</v>
      </c>
      <c r="J331">
        <f>SUM('ведомствен.2016'!G653)</f>
        <v>47009.3</v>
      </c>
    </row>
    <row r="332" spans="1:8" ht="14.25">
      <c r="A332" s="105" t="s">
        <v>71</v>
      </c>
      <c r="B332" s="30"/>
      <c r="C332" s="60" t="s">
        <v>139</v>
      </c>
      <c r="D332" s="60" t="s">
        <v>192</v>
      </c>
      <c r="E332" s="60"/>
      <c r="F332" s="60"/>
      <c r="G332" s="106">
        <f>SUM(G333)</f>
        <v>6341.2</v>
      </c>
      <c r="H332"/>
    </row>
    <row r="333" spans="1:8" ht="28.5">
      <c r="A333" s="105" t="s">
        <v>325</v>
      </c>
      <c r="B333" s="30"/>
      <c r="C333" s="60" t="s">
        <v>139</v>
      </c>
      <c r="D333" s="60" t="s">
        <v>192</v>
      </c>
      <c r="E333" s="60" t="s">
        <v>326</v>
      </c>
      <c r="F333" s="60"/>
      <c r="G333" s="107">
        <f>SUM(G334)</f>
        <v>6341.2</v>
      </c>
      <c r="H333"/>
    </row>
    <row r="334" spans="1:8" ht="57">
      <c r="A334" s="108" t="s">
        <v>336</v>
      </c>
      <c r="B334" s="30"/>
      <c r="C334" s="60" t="s">
        <v>139</v>
      </c>
      <c r="D334" s="60" t="s">
        <v>192</v>
      </c>
      <c r="E334" s="60" t="s">
        <v>337</v>
      </c>
      <c r="F334" s="60"/>
      <c r="G334" s="107">
        <f>SUM(G335)+G338</f>
        <v>6341.2</v>
      </c>
      <c r="H334"/>
    </row>
    <row r="335" spans="1:7" ht="28.5">
      <c r="A335" s="105" t="s">
        <v>140</v>
      </c>
      <c r="B335" s="61"/>
      <c r="C335" s="60" t="s">
        <v>139</v>
      </c>
      <c r="D335" s="60" t="s">
        <v>192</v>
      </c>
      <c r="E335" s="60" t="s">
        <v>330</v>
      </c>
      <c r="F335" s="60"/>
      <c r="G335" s="106">
        <f>SUM(G336)</f>
        <v>4821.9</v>
      </c>
    </row>
    <row r="336" spans="1:7" ht="15">
      <c r="A336" s="108" t="s">
        <v>327</v>
      </c>
      <c r="B336" s="62"/>
      <c r="C336" s="60" t="s">
        <v>139</v>
      </c>
      <c r="D336" s="60" t="s">
        <v>192</v>
      </c>
      <c r="E336" s="60" t="s">
        <v>328</v>
      </c>
      <c r="F336" s="60"/>
      <c r="G336" s="106">
        <f>SUM(G337)</f>
        <v>4821.9</v>
      </c>
    </row>
    <row r="337" spans="1:8" ht="33" customHeight="1">
      <c r="A337" s="108" t="s">
        <v>210</v>
      </c>
      <c r="B337" s="62"/>
      <c r="C337" s="60" t="s">
        <v>139</v>
      </c>
      <c r="D337" s="60" t="s">
        <v>192</v>
      </c>
      <c r="E337" s="60" t="s">
        <v>328</v>
      </c>
      <c r="F337" s="60" t="s">
        <v>209</v>
      </c>
      <c r="G337" s="106">
        <v>4821.9</v>
      </c>
      <c r="H337" s="19">
        <f>SUM('ведомствен.2016'!G659)</f>
        <v>4821.9</v>
      </c>
    </row>
    <row r="338" spans="1:7" ht="33" customHeight="1">
      <c r="A338" s="108" t="s">
        <v>506</v>
      </c>
      <c r="B338" s="62"/>
      <c r="C338" s="60" t="s">
        <v>139</v>
      </c>
      <c r="D338" s="60" t="s">
        <v>192</v>
      </c>
      <c r="E338" s="60" t="s">
        <v>502</v>
      </c>
      <c r="F338" s="60"/>
      <c r="G338" s="106">
        <f>SUM(G339)</f>
        <v>1519.3</v>
      </c>
    </row>
    <row r="339" spans="1:7" ht="33" customHeight="1">
      <c r="A339" s="108" t="s">
        <v>507</v>
      </c>
      <c r="B339" s="62"/>
      <c r="C339" s="60" t="s">
        <v>139</v>
      </c>
      <c r="D339" s="60" t="s">
        <v>192</v>
      </c>
      <c r="E339" s="60" t="s">
        <v>500</v>
      </c>
      <c r="F339" s="60"/>
      <c r="G339" s="106">
        <f>SUM(G340)</f>
        <v>1519.3</v>
      </c>
    </row>
    <row r="340" spans="1:7" ht="33" customHeight="1">
      <c r="A340" s="108" t="s">
        <v>499</v>
      </c>
      <c r="B340" s="62"/>
      <c r="C340" s="60" t="s">
        <v>139</v>
      </c>
      <c r="D340" s="60" t="s">
        <v>192</v>
      </c>
      <c r="E340" s="60" t="s">
        <v>501</v>
      </c>
      <c r="F340" s="60"/>
      <c r="G340" s="106">
        <f>SUM(G341)</f>
        <v>1519.3</v>
      </c>
    </row>
    <row r="341" spans="1:8" ht="33" customHeight="1">
      <c r="A341" s="108" t="s">
        <v>210</v>
      </c>
      <c r="B341" s="62"/>
      <c r="C341" s="60" t="s">
        <v>139</v>
      </c>
      <c r="D341" s="60" t="s">
        <v>192</v>
      </c>
      <c r="E341" s="60" t="s">
        <v>501</v>
      </c>
      <c r="F341" s="60" t="s">
        <v>209</v>
      </c>
      <c r="G341" s="106">
        <v>1519.3</v>
      </c>
      <c r="H341" s="19">
        <f>SUM('ведомствен.2016'!G663)</f>
        <v>1519.3</v>
      </c>
    </row>
    <row r="342" spans="1:8" ht="14.25">
      <c r="A342" s="105" t="s">
        <v>105</v>
      </c>
      <c r="B342" s="30"/>
      <c r="C342" s="60" t="s">
        <v>139</v>
      </c>
      <c r="D342" s="60" t="s">
        <v>194</v>
      </c>
      <c r="E342" s="60"/>
      <c r="F342" s="60"/>
      <c r="G342" s="106">
        <f>SUM(G343)</f>
        <v>22292.7</v>
      </c>
      <c r="H342"/>
    </row>
    <row r="343" spans="1:8" ht="28.5">
      <c r="A343" s="108" t="s">
        <v>329</v>
      </c>
      <c r="B343" s="60"/>
      <c r="C343" s="60" t="s">
        <v>139</v>
      </c>
      <c r="D343" s="60" t="s">
        <v>194</v>
      </c>
      <c r="E343" s="60" t="s">
        <v>326</v>
      </c>
      <c r="F343" s="60"/>
      <c r="G343" s="106">
        <f>SUM(G344)</f>
        <v>22292.7</v>
      </c>
      <c r="H343"/>
    </row>
    <row r="344" spans="1:8" ht="57">
      <c r="A344" s="108" t="s">
        <v>336</v>
      </c>
      <c r="B344" s="60"/>
      <c r="C344" s="60" t="s">
        <v>139</v>
      </c>
      <c r="D344" s="60" t="s">
        <v>194</v>
      </c>
      <c r="E344" s="60" t="s">
        <v>337</v>
      </c>
      <c r="F344" s="60"/>
      <c r="G344" s="106">
        <f>G345+G350</f>
        <v>22292.7</v>
      </c>
      <c r="H344"/>
    </row>
    <row r="345" spans="1:8" ht="28.5">
      <c r="A345" s="108" t="s">
        <v>140</v>
      </c>
      <c r="B345" s="62"/>
      <c r="C345" s="60" t="s">
        <v>139</v>
      </c>
      <c r="D345" s="60" t="s">
        <v>194</v>
      </c>
      <c r="E345" s="60" t="s">
        <v>330</v>
      </c>
      <c r="F345" s="60"/>
      <c r="G345" s="106">
        <f>G346+G348</f>
        <v>21421.8</v>
      </c>
      <c r="H345"/>
    </row>
    <row r="346" spans="1:8" ht="15">
      <c r="A346" s="108" t="s">
        <v>327</v>
      </c>
      <c r="B346" s="62"/>
      <c r="C346" s="60" t="s">
        <v>139</v>
      </c>
      <c r="D346" s="60" t="s">
        <v>194</v>
      </c>
      <c r="E346" s="60" t="s">
        <v>328</v>
      </c>
      <c r="F346" s="60"/>
      <c r="G346" s="106">
        <f>G347</f>
        <v>9063.3</v>
      </c>
      <c r="H346"/>
    </row>
    <row r="347" spans="1:8" ht="28.5">
      <c r="A347" s="108" t="s">
        <v>210</v>
      </c>
      <c r="B347" s="62"/>
      <c r="C347" s="60" t="s">
        <v>139</v>
      </c>
      <c r="D347" s="60" t="s">
        <v>194</v>
      </c>
      <c r="E347" s="60" t="s">
        <v>328</v>
      </c>
      <c r="F347" s="60" t="s">
        <v>209</v>
      </c>
      <c r="G347" s="106">
        <v>9063.3</v>
      </c>
      <c r="H347" s="19">
        <f>SUM('ведомствен.2016'!G669)</f>
        <v>9063.3</v>
      </c>
    </row>
    <row r="348" spans="1:7" ht="14.25">
      <c r="A348" s="108" t="s">
        <v>331</v>
      </c>
      <c r="B348" s="60"/>
      <c r="C348" s="60" t="s">
        <v>139</v>
      </c>
      <c r="D348" s="60" t="s">
        <v>194</v>
      </c>
      <c r="E348" s="60" t="s">
        <v>332</v>
      </c>
      <c r="F348" s="60"/>
      <c r="G348" s="106">
        <f>SUM(G349)</f>
        <v>12358.5</v>
      </c>
    </row>
    <row r="349" spans="1:8" ht="28.5">
      <c r="A349" s="108" t="s">
        <v>210</v>
      </c>
      <c r="B349" s="62"/>
      <c r="C349" s="60" t="s">
        <v>139</v>
      </c>
      <c r="D349" s="60" t="s">
        <v>194</v>
      </c>
      <c r="E349" s="60" t="s">
        <v>332</v>
      </c>
      <c r="F349" s="60" t="s">
        <v>209</v>
      </c>
      <c r="G349" s="106">
        <v>12358.5</v>
      </c>
      <c r="H349" s="19">
        <f>SUM('ведомствен.2016'!G671)</f>
        <v>12358.5</v>
      </c>
    </row>
    <row r="350" spans="1:7" ht="28.5">
      <c r="A350" s="108" t="s">
        <v>506</v>
      </c>
      <c r="B350" s="62"/>
      <c r="C350" s="60" t="s">
        <v>139</v>
      </c>
      <c r="D350" s="60" t="s">
        <v>194</v>
      </c>
      <c r="E350" s="60" t="s">
        <v>502</v>
      </c>
      <c r="F350" s="60"/>
      <c r="G350" s="106">
        <f>SUM(G351)</f>
        <v>870.9</v>
      </c>
    </row>
    <row r="351" spans="1:7" ht="28.5">
      <c r="A351" s="108" t="s">
        <v>507</v>
      </c>
      <c r="B351" s="62"/>
      <c r="C351" s="60" t="s">
        <v>139</v>
      </c>
      <c r="D351" s="60" t="s">
        <v>194</v>
      </c>
      <c r="E351" s="60" t="s">
        <v>500</v>
      </c>
      <c r="F351" s="60"/>
      <c r="G351" s="106">
        <f>SUM(G352)</f>
        <v>870.9</v>
      </c>
    </row>
    <row r="352" spans="1:8" ht="28.5">
      <c r="A352" s="108" t="s">
        <v>210</v>
      </c>
      <c r="B352" s="62"/>
      <c r="C352" s="60" t="s">
        <v>139</v>
      </c>
      <c r="D352" s="60" t="s">
        <v>194</v>
      </c>
      <c r="E352" s="60" t="s">
        <v>500</v>
      </c>
      <c r="F352" s="60" t="s">
        <v>209</v>
      </c>
      <c r="G352" s="106">
        <v>870.9</v>
      </c>
      <c r="H352" s="19">
        <f>SUM('ведомствен.2016'!G674)</f>
        <v>870.9</v>
      </c>
    </row>
    <row r="353" spans="1:7" ht="16.5" customHeight="1">
      <c r="A353" s="108" t="s">
        <v>106</v>
      </c>
      <c r="B353" s="60"/>
      <c r="C353" s="60" t="s">
        <v>139</v>
      </c>
      <c r="D353" s="60" t="s">
        <v>46</v>
      </c>
      <c r="E353" s="60"/>
      <c r="F353" s="60"/>
      <c r="G353" s="106">
        <f>G354</f>
        <v>3700.4</v>
      </c>
    </row>
    <row r="354" spans="1:8" ht="30" customHeight="1">
      <c r="A354" s="108" t="s">
        <v>329</v>
      </c>
      <c r="B354" s="60"/>
      <c r="C354" s="60" t="s">
        <v>139</v>
      </c>
      <c r="D354" s="60" t="s">
        <v>46</v>
      </c>
      <c r="E354" s="60" t="s">
        <v>326</v>
      </c>
      <c r="F354" s="60"/>
      <c r="G354" s="106">
        <f>G355</f>
        <v>3700.4</v>
      </c>
      <c r="H354"/>
    </row>
    <row r="355" spans="1:8" ht="63" customHeight="1">
      <c r="A355" s="108" t="s">
        <v>336</v>
      </c>
      <c r="B355" s="60"/>
      <c r="C355" s="60" t="s">
        <v>139</v>
      </c>
      <c r="D355" s="60" t="s">
        <v>46</v>
      </c>
      <c r="E355" s="60" t="s">
        <v>337</v>
      </c>
      <c r="F355" s="60"/>
      <c r="G355" s="106">
        <f>SUM(G356)</f>
        <v>3700.4</v>
      </c>
      <c r="H355"/>
    </row>
    <row r="356" spans="1:8" ht="31.5" customHeight="1">
      <c r="A356" s="108" t="s">
        <v>140</v>
      </c>
      <c r="B356" s="62"/>
      <c r="C356" s="60" t="s">
        <v>139</v>
      </c>
      <c r="D356" s="60" t="s">
        <v>46</v>
      </c>
      <c r="E356" s="60" t="s">
        <v>330</v>
      </c>
      <c r="F356" s="60"/>
      <c r="G356" s="106">
        <f>G357</f>
        <v>3700.4</v>
      </c>
      <c r="H356"/>
    </row>
    <row r="357" spans="1:8" ht="21" customHeight="1">
      <c r="A357" s="108" t="s">
        <v>333</v>
      </c>
      <c r="B357" s="60"/>
      <c r="C357" s="60" t="s">
        <v>139</v>
      </c>
      <c r="D357" s="60" t="s">
        <v>46</v>
      </c>
      <c r="E357" s="60" t="s">
        <v>334</v>
      </c>
      <c r="F357" s="60"/>
      <c r="G357" s="106">
        <f>SUM(G358)</f>
        <v>3700.4</v>
      </c>
      <c r="H357"/>
    </row>
    <row r="358" spans="1:8" ht="28.5">
      <c r="A358" s="108" t="s">
        <v>210</v>
      </c>
      <c r="B358" s="62"/>
      <c r="C358" s="60" t="s">
        <v>139</v>
      </c>
      <c r="D358" s="60" t="s">
        <v>46</v>
      </c>
      <c r="E358" s="60" t="s">
        <v>334</v>
      </c>
      <c r="F358" s="60" t="s">
        <v>209</v>
      </c>
      <c r="G358" s="106">
        <v>3700.4</v>
      </c>
      <c r="H358" s="19">
        <f>SUM('ведомствен.2016'!G680)</f>
        <v>3700.4</v>
      </c>
    </row>
    <row r="359" spans="1:8" ht="14.25">
      <c r="A359" s="136" t="s">
        <v>104</v>
      </c>
      <c r="B359" s="60"/>
      <c r="C359" s="60" t="s">
        <v>139</v>
      </c>
      <c r="D359" s="60" t="s">
        <v>139</v>
      </c>
      <c r="E359" s="60"/>
      <c r="F359" s="60"/>
      <c r="G359" s="106">
        <f>SUM(G360)+G366</f>
        <v>14674.999999999998</v>
      </c>
      <c r="H359"/>
    </row>
    <row r="360" spans="1:8" ht="28.5">
      <c r="A360" s="108" t="s">
        <v>329</v>
      </c>
      <c r="B360" s="60"/>
      <c r="C360" s="60" t="s">
        <v>139</v>
      </c>
      <c r="D360" s="60" t="s">
        <v>139</v>
      </c>
      <c r="E360" s="60" t="s">
        <v>326</v>
      </c>
      <c r="F360" s="60"/>
      <c r="G360" s="106">
        <f>G361</f>
        <v>12963.599999999999</v>
      </c>
      <c r="H360"/>
    </row>
    <row r="361" spans="1:8" ht="57">
      <c r="A361" s="108" t="s">
        <v>336</v>
      </c>
      <c r="B361" s="60"/>
      <c r="C361" s="60" t="s">
        <v>139</v>
      </c>
      <c r="D361" s="60" t="s">
        <v>139</v>
      </c>
      <c r="E361" s="60" t="s">
        <v>337</v>
      </c>
      <c r="F361" s="60"/>
      <c r="G361" s="106">
        <f>SUM(G362)</f>
        <v>12963.599999999999</v>
      </c>
      <c r="H361"/>
    </row>
    <row r="362" spans="1:7" ht="28.5">
      <c r="A362" s="137" t="s">
        <v>503</v>
      </c>
      <c r="B362" s="60"/>
      <c r="C362" s="60" t="s">
        <v>139</v>
      </c>
      <c r="D362" s="60" t="s">
        <v>139</v>
      </c>
      <c r="E362" s="60" t="s">
        <v>504</v>
      </c>
      <c r="F362" s="60"/>
      <c r="G362" s="106">
        <f>SUM(G363:G365)</f>
        <v>12963.599999999999</v>
      </c>
    </row>
    <row r="363" spans="1:8" ht="57">
      <c r="A363" s="108" t="s">
        <v>335</v>
      </c>
      <c r="B363" s="60"/>
      <c r="C363" s="60" t="s">
        <v>139</v>
      </c>
      <c r="D363" s="60" t="s">
        <v>139</v>
      </c>
      <c r="E363" s="60" t="s">
        <v>504</v>
      </c>
      <c r="F363" s="60" t="s">
        <v>199</v>
      </c>
      <c r="G363" s="106">
        <v>11437.5</v>
      </c>
      <c r="H363" s="19">
        <f>SUM('ведомствен.2016'!G685)</f>
        <v>11437.5</v>
      </c>
    </row>
    <row r="364" spans="1:8" ht="28.5">
      <c r="A364" s="111" t="s">
        <v>303</v>
      </c>
      <c r="B364" s="60"/>
      <c r="C364" s="60" t="s">
        <v>139</v>
      </c>
      <c r="D364" s="60" t="s">
        <v>139</v>
      </c>
      <c r="E364" s="60" t="s">
        <v>504</v>
      </c>
      <c r="F364" s="60" t="s">
        <v>44</v>
      </c>
      <c r="G364" s="107">
        <v>1479.8</v>
      </c>
      <c r="H364" s="19">
        <f>SUM('ведомствен.2016'!G686)</f>
        <v>1479.8</v>
      </c>
    </row>
    <row r="365" spans="1:8" s="39" customFormat="1" ht="15">
      <c r="A365" s="108" t="s">
        <v>202</v>
      </c>
      <c r="B365" s="60"/>
      <c r="C365" s="60" t="s">
        <v>139</v>
      </c>
      <c r="D365" s="60" t="s">
        <v>139</v>
      </c>
      <c r="E365" s="60" t="s">
        <v>504</v>
      </c>
      <c r="F365" s="60" t="s">
        <v>70</v>
      </c>
      <c r="G365" s="106">
        <v>46.3</v>
      </c>
      <c r="H365" s="19">
        <f>SUM('ведомствен.2016'!G687)</f>
        <v>46.3</v>
      </c>
    </row>
    <row r="366" spans="1:8" s="39" customFormat="1" ht="15">
      <c r="A366" s="113" t="s">
        <v>222</v>
      </c>
      <c r="B366" s="176"/>
      <c r="C366" s="60" t="s">
        <v>139</v>
      </c>
      <c r="D366" s="60" t="s">
        <v>139</v>
      </c>
      <c r="E366" s="59" t="s">
        <v>271</v>
      </c>
      <c r="F366" s="59"/>
      <c r="G366" s="106">
        <f>SUM(G367)</f>
        <v>1711.4</v>
      </c>
      <c r="H366" s="19"/>
    </row>
    <row r="367" spans="1:8" s="39" customFormat="1" ht="28.5">
      <c r="A367" s="108" t="s">
        <v>470</v>
      </c>
      <c r="B367" s="60"/>
      <c r="C367" s="60" t="s">
        <v>139</v>
      </c>
      <c r="D367" s="60" t="s">
        <v>139</v>
      </c>
      <c r="E367" s="59" t="s">
        <v>505</v>
      </c>
      <c r="F367" s="60"/>
      <c r="G367" s="106">
        <f>SUM(G368)</f>
        <v>1711.4</v>
      </c>
      <c r="H367" s="19"/>
    </row>
    <row r="368" spans="1:8" s="39" customFormat="1" ht="28.5">
      <c r="A368" s="108" t="s">
        <v>210</v>
      </c>
      <c r="B368" s="60"/>
      <c r="C368" s="60" t="s">
        <v>139</v>
      </c>
      <c r="D368" s="60" t="s">
        <v>139</v>
      </c>
      <c r="E368" s="59" t="s">
        <v>505</v>
      </c>
      <c r="F368" s="60" t="s">
        <v>209</v>
      </c>
      <c r="G368" s="106">
        <v>1711.4</v>
      </c>
      <c r="H368" s="19">
        <f>SUM('ведомствен.2016'!G690)</f>
        <v>1711.4</v>
      </c>
    </row>
    <row r="369" spans="1:10" s="12" customFormat="1" ht="15">
      <c r="A369" s="112" t="s">
        <v>74</v>
      </c>
      <c r="B369" s="61"/>
      <c r="C369" s="83" t="s">
        <v>2</v>
      </c>
      <c r="D369" s="83"/>
      <c r="E369" s="83"/>
      <c r="F369" s="83"/>
      <c r="G369" s="104">
        <f>SUM(G370+G374+G385+G453+G476)</f>
        <v>1016351.3000000003</v>
      </c>
      <c r="I369" s="12">
        <f>SUM(H371:H506)</f>
        <v>1016351.3000000003</v>
      </c>
      <c r="J369" s="12">
        <f>SUM('ведомствен.2016'!G194+'ведомствен.2016'!G233+'ведомствен.2016'!G267+'ведомствен.2016'!G543+'ведомствен.2016'!G646+'ведомствен.2016'!G691)</f>
        <v>1016351.3000000003</v>
      </c>
    </row>
    <row r="370" spans="1:10" s="12" customFormat="1" ht="14.25">
      <c r="A370" s="105" t="s">
        <v>76</v>
      </c>
      <c r="B370" s="30"/>
      <c r="C370" s="64" t="s">
        <v>2</v>
      </c>
      <c r="D370" s="64" t="s">
        <v>192</v>
      </c>
      <c r="E370" s="64"/>
      <c r="F370" s="64"/>
      <c r="G370" s="106">
        <f>SUM(G371)</f>
        <v>6111.7</v>
      </c>
      <c r="J370" s="75">
        <f>SUM(I369-G369)</f>
        <v>0</v>
      </c>
    </row>
    <row r="371" spans="1:7" s="12" customFormat="1" ht="14.25">
      <c r="A371" s="123" t="s">
        <v>77</v>
      </c>
      <c r="B371" s="90"/>
      <c r="C371" s="74" t="s">
        <v>2</v>
      </c>
      <c r="D371" s="74" t="s">
        <v>192</v>
      </c>
      <c r="E371" s="74" t="s">
        <v>385</v>
      </c>
      <c r="F371" s="152"/>
      <c r="G371" s="167">
        <f>SUM(G372)</f>
        <v>6111.7</v>
      </c>
    </row>
    <row r="372" spans="1:7" s="12" customFormat="1" ht="28.5">
      <c r="A372" s="123" t="s">
        <v>78</v>
      </c>
      <c r="B372" s="90"/>
      <c r="C372" s="74" t="s">
        <v>2</v>
      </c>
      <c r="D372" s="74" t="s">
        <v>192</v>
      </c>
      <c r="E372" s="74" t="s">
        <v>386</v>
      </c>
      <c r="F372" s="152"/>
      <c r="G372" s="167">
        <f>SUM(G373)</f>
        <v>6111.7</v>
      </c>
    </row>
    <row r="373" spans="1:8" s="12" customFormat="1" ht="14.25">
      <c r="A373" s="130" t="s">
        <v>204</v>
      </c>
      <c r="B373" s="90"/>
      <c r="C373" s="74" t="s">
        <v>2</v>
      </c>
      <c r="D373" s="74" t="s">
        <v>192</v>
      </c>
      <c r="E373" s="74" t="s">
        <v>386</v>
      </c>
      <c r="F373" s="152" t="s">
        <v>205</v>
      </c>
      <c r="G373" s="167">
        <v>6111.7</v>
      </c>
      <c r="H373" s="12">
        <f>SUM('ведомствен.2016'!G271)</f>
        <v>6111.7</v>
      </c>
    </row>
    <row r="374" spans="1:7" s="12" customFormat="1" ht="14.25">
      <c r="A374" s="105" t="s">
        <v>79</v>
      </c>
      <c r="B374" s="30"/>
      <c r="C374" s="65" t="s">
        <v>2</v>
      </c>
      <c r="D374" s="65" t="s">
        <v>194</v>
      </c>
      <c r="E374" s="64"/>
      <c r="F374" s="64"/>
      <c r="G374" s="106">
        <f>SUM(G375+G381)</f>
        <v>53643.5</v>
      </c>
    </row>
    <row r="375" spans="1:7" s="12" customFormat="1" ht="42.75">
      <c r="A375" s="66" t="s">
        <v>489</v>
      </c>
      <c r="B375" s="30"/>
      <c r="C375" s="60" t="s">
        <v>2</v>
      </c>
      <c r="D375" s="60" t="s">
        <v>194</v>
      </c>
      <c r="E375" s="78" t="s">
        <v>436</v>
      </c>
      <c r="F375" s="30"/>
      <c r="G375" s="106">
        <f>SUM(G376)</f>
        <v>51443.5</v>
      </c>
    </row>
    <row r="376" spans="1:7" s="12" customFormat="1" ht="85.5">
      <c r="A376" s="132" t="s">
        <v>373</v>
      </c>
      <c r="B376" s="78"/>
      <c r="C376" s="78" t="s">
        <v>2</v>
      </c>
      <c r="D376" s="78" t="s">
        <v>194</v>
      </c>
      <c r="E376" s="78" t="s">
        <v>437</v>
      </c>
      <c r="F376" s="98"/>
      <c r="G376" s="138">
        <f>G377</f>
        <v>51443.5</v>
      </c>
    </row>
    <row r="377" spans="1:7" s="12" customFormat="1" ht="28.5">
      <c r="A377" s="130" t="s">
        <v>452</v>
      </c>
      <c r="B377" s="78"/>
      <c r="C377" s="78" t="s">
        <v>2</v>
      </c>
      <c r="D377" s="78" t="s">
        <v>194</v>
      </c>
      <c r="E377" s="78" t="s">
        <v>490</v>
      </c>
      <c r="F377" s="98"/>
      <c r="G377" s="138">
        <f>G378+G379+G380</f>
        <v>51443.5</v>
      </c>
    </row>
    <row r="378" spans="1:8" s="12" customFormat="1" ht="57">
      <c r="A378" s="132" t="s">
        <v>498</v>
      </c>
      <c r="B378" s="78"/>
      <c r="C378" s="78" t="s">
        <v>2</v>
      </c>
      <c r="D378" s="78" t="s">
        <v>194</v>
      </c>
      <c r="E378" s="78" t="s">
        <v>490</v>
      </c>
      <c r="F378" s="98" t="s">
        <v>199</v>
      </c>
      <c r="G378" s="138">
        <v>43720.2</v>
      </c>
      <c r="H378" s="12">
        <f>SUM('ведомствен.2016'!G276)</f>
        <v>43720.2</v>
      </c>
    </row>
    <row r="379" spans="1:8" s="12" customFormat="1" ht="28.5">
      <c r="A379" s="132" t="s">
        <v>303</v>
      </c>
      <c r="B379" s="78"/>
      <c r="C379" s="78" t="s">
        <v>2</v>
      </c>
      <c r="D379" s="78" t="s">
        <v>194</v>
      </c>
      <c r="E379" s="78" t="s">
        <v>490</v>
      </c>
      <c r="F379" s="98" t="s">
        <v>44</v>
      </c>
      <c r="G379" s="138">
        <v>7670.9</v>
      </c>
      <c r="H379" s="12">
        <f>SUM('ведомствен.2016'!G277)</f>
        <v>7670.9</v>
      </c>
    </row>
    <row r="380" spans="1:8" s="12" customFormat="1" ht="14.25">
      <c r="A380" s="118" t="s">
        <v>202</v>
      </c>
      <c r="B380" s="78"/>
      <c r="C380" s="78" t="s">
        <v>2</v>
      </c>
      <c r="D380" s="78" t="s">
        <v>194</v>
      </c>
      <c r="E380" s="78" t="s">
        <v>490</v>
      </c>
      <c r="F380" s="98" t="s">
        <v>70</v>
      </c>
      <c r="G380" s="138">
        <v>52.4</v>
      </c>
      <c r="H380" s="12">
        <f>SUM('ведомствен.2016'!G278)</f>
        <v>52.4</v>
      </c>
    </row>
    <row r="381" spans="1:7" s="12" customFormat="1" ht="14.25">
      <c r="A381" s="139" t="s">
        <v>19</v>
      </c>
      <c r="B381" s="74"/>
      <c r="C381" s="152" t="s">
        <v>2</v>
      </c>
      <c r="D381" s="152" t="s">
        <v>194</v>
      </c>
      <c r="E381" s="152" t="s">
        <v>460</v>
      </c>
      <c r="F381" s="152"/>
      <c r="G381" s="167">
        <f>G382</f>
        <v>2200</v>
      </c>
    </row>
    <row r="382" spans="1:7" s="12" customFormat="1" ht="28.5">
      <c r="A382" s="130" t="s">
        <v>11</v>
      </c>
      <c r="B382" s="74"/>
      <c r="C382" s="74" t="s">
        <v>2</v>
      </c>
      <c r="D382" s="74" t="s">
        <v>194</v>
      </c>
      <c r="E382" s="74" t="s">
        <v>461</v>
      </c>
      <c r="F382" s="152"/>
      <c r="G382" s="167">
        <f>G383+G384</f>
        <v>2200</v>
      </c>
    </row>
    <row r="383" spans="1:8" s="12" customFormat="1" ht="57">
      <c r="A383" s="132" t="s">
        <v>498</v>
      </c>
      <c r="B383" s="74"/>
      <c r="C383" s="74" t="s">
        <v>2</v>
      </c>
      <c r="D383" s="74" t="s">
        <v>194</v>
      </c>
      <c r="E383" s="74" t="s">
        <v>461</v>
      </c>
      <c r="F383" s="152" t="s">
        <v>199</v>
      </c>
      <c r="G383" s="167">
        <v>959.4</v>
      </c>
      <c r="H383" s="12">
        <f>SUM('ведомствен.2016'!G281)</f>
        <v>959.4</v>
      </c>
    </row>
    <row r="384" spans="1:8" s="12" customFormat="1" ht="28.5">
      <c r="A384" s="132" t="s">
        <v>303</v>
      </c>
      <c r="B384" s="74"/>
      <c r="C384" s="74" t="s">
        <v>2</v>
      </c>
      <c r="D384" s="74" t="s">
        <v>194</v>
      </c>
      <c r="E384" s="74" t="s">
        <v>461</v>
      </c>
      <c r="F384" s="152" t="s">
        <v>44</v>
      </c>
      <c r="G384" s="167">
        <v>1240.6</v>
      </c>
      <c r="H384" s="12">
        <f>SUM('ведомствен.2016'!G282)</f>
        <v>1240.6</v>
      </c>
    </row>
    <row r="385" spans="1:9" s="12" customFormat="1" ht="14.25">
      <c r="A385" s="66" t="s">
        <v>5</v>
      </c>
      <c r="B385" s="64"/>
      <c r="C385" s="64" t="s">
        <v>2</v>
      </c>
      <c r="D385" s="64" t="s">
        <v>32</v>
      </c>
      <c r="E385" s="64"/>
      <c r="F385" s="64"/>
      <c r="G385" s="106">
        <f>SUM(G386+G425+G439+G443+G447)</f>
        <v>744918.2000000003</v>
      </c>
      <c r="I385" s="12">
        <f>SUM(H389:H452)</f>
        <v>744918.2000000003</v>
      </c>
    </row>
    <row r="386" spans="1:9" ht="42.75">
      <c r="A386" s="118" t="s">
        <v>425</v>
      </c>
      <c r="B386" s="90"/>
      <c r="C386" s="152" t="s">
        <v>2</v>
      </c>
      <c r="D386" s="152" t="s">
        <v>32</v>
      </c>
      <c r="E386" s="152" t="s">
        <v>436</v>
      </c>
      <c r="F386" s="152"/>
      <c r="G386" s="166">
        <f>G387</f>
        <v>592026.3000000002</v>
      </c>
      <c r="H386"/>
      <c r="I386" s="24"/>
    </row>
    <row r="387" spans="1:8" ht="85.5">
      <c r="A387" s="118" t="s">
        <v>373</v>
      </c>
      <c r="B387" s="90"/>
      <c r="C387" s="152" t="s">
        <v>2</v>
      </c>
      <c r="D387" s="152" t="s">
        <v>32</v>
      </c>
      <c r="E387" s="152" t="s">
        <v>437</v>
      </c>
      <c r="F387" s="152"/>
      <c r="G387" s="166">
        <f>G388+G391+G394+G397+G400+G403+G406+G409+G412+G415+G418+G422</f>
        <v>592026.3000000002</v>
      </c>
      <c r="H387"/>
    </row>
    <row r="388" spans="1:8" ht="42.75">
      <c r="A388" s="118" t="s">
        <v>426</v>
      </c>
      <c r="B388" s="90"/>
      <c r="C388" s="152" t="s">
        <v>2</v>
      </c>
      <c r="D388" s="152" t="s">
        <v>32</v>
      </c>
      <c r="E388" s="152" t="s">
        <v>438</v>
      </c>
      <c r="F388" s="152"/>
      <c r="G388" s="166">
        <f>G389+G390</f>
        <v>182243.40000000002</v>
      </c>
      <c r="H388"/>
    </row>
    <row r="389" spans="1:9" s="12" customFormat="1" ht="28.5">
      <c r="A389" s="132" t="s">
        <v>303</v>
      </c>
      <c r="B389" s="90"/>
      <c r="C389" s="152" t="s">
        <v>2</v>
      </c>
      <c r="D389" s="152" t="s">
        <v>32</v>
      </c>
      <c r="E389" s="152" t="s">
        <v>438</v>
      </c>
      <c r="F389" s="152" t="s">
        <v>44</v>
      </c>
      <c r="G389" s="166">
        <v>2715.7</v>
      </c>
      <c r="H389" s="12">
        <f>SUM('ведомствен.2016'!G287)</f>
        <v>2715.7</v>
      </c>
      <c r="I389" s="184">
        <f aca="true" t="shared" si="5" ref="I389:I452">SUM(G389-H389)</f>
        <v>0</v>
      </c>
    </row>
    <row r="390" spans="1:9" s="12" customFormat="1" ht="14.25">
      <c r="A390" s="130" t="s">
        <v>204</v>
      </c>
      <c r="B390" s="90"/>
      <c r="C390" s="152" t="s">
        <v>2</v>
      </c>
      <c r="D390" s="152" t="s">
        <v>32</v>
      </c>
      <c r="E390" s="152" t="s">
        <v>438</v>
      </c>
      <c r="F390" s="152" t="s">
        <v>205</v>
      </c>
      <c r="G390" s="166">
        <v>179527.7</v>
      </c>
      <c r="H390" s="12">
        <f>SUM('ведомствен.2016'!G288)</f>
        <v>179527.7</v>
      </c>
      <c r="I390" s="184">
        <f t="shared" si="5"/>
        <v>0</v>
      </c>
    </row>
    <row r="391" spans="1:9" s="12" customFormat="1" ht="42.75">
      <c r="A391" s="118" t="s">
        <v>427</v>
      </c>
      <c r="B391" s="90"/>
      <c r="C391" s="152" t="s">
        <v>2</v>
      </c>
      <c r="D391" s="152" t="s">
        <v>32</v>
      </c>
      <c r="E391" s="152" t="s">
        <v>439</v>
      </c>
      <c r="F391" s="152"/>
      <c r="G391" s="166">
        <f>G392+G393</f>
        <v>9882</v>
      </c>
      <c r="I391" s="184">
        <f t="shared" si="5"/>
        <v>9882</v>
      </c>
    </row>
    <row r="392" spans="1:9" s="12" customFormat="1" ht="28.5">
      <c r="A392" s="132" t="s">
        <v>303</v>
      </c>
      <c r="B392" s="90"/>
      <c r="C392" s="152" t="s">
        <v>2</v>
      </c>
      <c r="D392" s="152" t="s">
        <v>32</v>
      </c>
      <c r="E392" s="152" t="s">
        <v>439</v>
      </c>
      <c r="F392" s="152" t="s">
        <v>44</v>
      </c>
      <c r="G392" s="166">
        <v>171.9</v>
      </c>
      <c r="H392" s="12">
        <f>SUM('ведомствен.2016'!G290)</f>
        <v>171.9</v>
      </c>
      <c r="I392" s="184">
        <f t="shared" si="5"/>
        <v>0</v>
      </c>
    </row>
    <row r="393" spans="1:9" s="12" customFormat="1" ht="14.25">
      <c r="A393" s="130" t="s">
        <v>204</v>
      </c>
      <c r="B393" s="90"/>
      <c r="C393" s="152" t="s">
        <v>2</v>
      </c>
      <c r="D393" s="152" t="s">
        <v>32</v>
      </c>
      <c r="E393" s="152" t="s">
        <v>439</v>
      </c>
      <c r="F393" s="152" t="s">
        <v>205</v>
      </c>
      <c r="G393" s="166">
        <v>9710.1</v>
      </c>
      <c r="H393" s="12">
        <f>SUM('ведомствен.2016'!G291)</f>
        <v>9710.1</v>
      </c>
      <c r="I393" s="184">
        <f t="shared" si="5"/>
        <v>0</v>
      </c>
    </row>
    <row r="394" spans="1:9" s="12" customFormat="1" ht="42.75">
      <c r="A394" s="118" t="s">
        <v>428</v>
      </c>
      <c r="B394" s="90"/>
      <c r="C394" s="152" t="s">
        <v>2</v>
      </c>
      <c r="D394" s="152" t="s">
        <v>32</v>
      </c>
      <c r="E394" s="152" t="s">
        <v>440</v>
      </c>
      <c r="F394" s="152"/>
      <c r="G394" s="166">
        <f>G395+G396</f>
        <v>112553.40000000001</v>
      </c>
      <c r="I394" s="184">
        <f t="shared" si="5"/>
        <v>112553.40000000001</v>
      </c>
    </row>
    <row r="395" spans="1:9" s="12" customFormat="1" ht="28.5">
      <c r="A395" s="132" t="s">
        <v>303</v>
      </c>
      <c r="B395" s="90"/>
      <c r="C395" s="152" t="s">
        <v>2</v>
      </c>
      <c r="D395" s="152" t="s">
        <v>32</v>
      </c>
      <c r="E395" s="152" t="s">
        <v>440</v>
      </c>
      <c r="F395" s="152" t="s">
        <v>44</v>
      </c>
      <c r="G395" s="166">
        <v>1674.3</v>
      </c>
      <c r="H395" s="12">
        <f>SUM('ведомствен.2016'!G293)</f>
        <v>1674.3</v>
      </c>
      <c r="I395" s="184">
        <f t="shared" si="5"/>
        <v>0</v>
      </c>
    </row>
    <row r="396" spans="1:9" s="12" customFormat="1" ht="14.25">
      <c r="A396" s="130" t="s">
        <v>204</v>
      </c>
      <c r="B396" s="90"/>
      <c r="C396" s="152" t="s">
        <v>2</v>
      </c>
      <c r="D396" s="152" t="s">
        <v>32</v>
      </c>
      <c r="E396" s="152" t="s">
        <v>440</v>
      </c>
      <c r="F396" s="152" t="s">
        <v>205</v>
      </c>
      <c r="G396" s="166">
        <v>110879.1</v>
      </c>
      <c r="H396" s="12">
        <f>SUM('ведомствен.2016'!G294)</f>
        <v>110879.1</v>
      </c>
      <c r="I396" s="184">
        <f t="shared" si="5"/>
        <v>0</v>
      </c>
    </row>
    <row r="397" spans="1:9" s="12" customFormat="1" ht="57">
      <c r="A397" s="118" t="s">
        <v>429</v>
      </c>
      <c r="B397" s="90"/>
      <c r="C397" s="152" t="s">
        <v>2</v>
      </c>
      <c r="D397" s="152" t="s">
        <v>32</v>
      </c>
      <c r="E397" s="152" t="s">
        <v>441</v>
      </c>
      <c r="F397" s="152"/>
      <c r="G397" s="166">
        <f>G398+G399</f>
        <v>775.6</v>
      </c>
      <c r="I397" s="184">
        <f t="shared" si="5"/>
        <v>775.6</v>
      </c>
    </row>
    <row r="398" spans="1:9" s="12" customFormat="1" ht="28.5">
      <c r="A398" s="132" t="s">
        <v>303</v>
      </c>
      <c r="B398" s="90"/>
      <c r="C398" s="152" t="s">
        <v>2</v>
      </c>
      <c r="D398" s="152" t="s">
        <v>32</v>
      </c>
      <c r="E398" s="152" t="s">
        <v>441</v>
      </c>
      <c r="F398" s="152" t="s">
        <v>44</v>
      </c>
      <c r="G398" s="166">
        <v>12</v>
      </c>
      <c r="H398" s="12">
        <f>SUM('ведомствен.2016'!G296)</f>
        <v>12</v>
      </c>
      <c r="I398" s="184">
        <f t="shared" si="5"/>
        <v>0</v>
      </c>
    </row>
    <row r="399" spans="1:9" s="12" customFormat="1" ht="14.25">
      <c r="A399" s="130" t="s">
        <v>204</v>
      </c>
      <c r="B399" s="90"/>
      <c r="C399" s="152" t="s">
        <v>2</v>
      </c>
      <c r="D399" s="152" t="s">
        <v>32</v>
      </c>
      <c r="E399" s="152" t="s">
        <v>441</v>
      </c>
      <c r="F399" s="152" t="s">
        <v>205</v>
      </c>
      <c r="G399" s="166">
        <v>763.6</v>
      </c>
      <c r="H399" s="12">
        <f>SUM('ведомствен.2016'!G297)</f>
        <v>763.6</v>
      </c>
      <c r="I399" s="184">
        <f t="shared" si="5"/>
        <v>0</v>
      </c>
    </row>
    <row r="400" spans="1:9" s="12" customFormat="1" ht="42.75">
      <c r="A400" s="118" t="s">
        <v>430</v>
      </c>
      <c r="B400" s="90"/>
      <c r="C400" s="152" t="s">
        <v>2</v>
      </c>
      <c r="D400" s="152" t="s">
        <v>32</v>
      </c>
      <c r="E400" s="152" t="s">
        <v>442</v>
      </c>
      <c r="F400" s="152"/>
      <c r="G400" s="166">
        <f>G401+G402</f>
        <v>121.7</v>
      </c>
      <c r="I400" s="184">
        <f t="shared" si="5"/>
        <v>121.7</v>
      </c>
    </row>
    <row r="401" spans="1:9" s="12" customFormat="1" ht="28.5">
      <c r="A401" s="132" t="s">
        <v>303</v>
      </c>
      <c r="B401" s="90"/>
      <c r="C401" s="152" t="s">
        <v>2</v>
      </c>
      <c r="D401" s="152" t="s">
        <v>32</v>
      </c>
      <c r="E401" s="152" t="s">
        <v>442</v>
      </c>
      <c r="F401" s="152" t="s">
        <v>44</v>
      </c>
      <c r="G401" s="166">
        <v>1.9</v>
      </c>
      <c r="H401" s="12">
        <f>SUM('ведомствен.2016'!G299)</f>
        <v>1.9</v>
      </c>
      <c r="I401" s="184">
        <f t="shared" si="5"/>
        <v>0</v>
      </c>
    </row>
    <row r="402" spans="1:9" s="12" customFormat="1" ht="14.25">
      <c r="A402" s="130" t="s">
        <v>204</v>
      </c>
      <c r="B402" s="90"/>
      <c r="C402" s="152" t="s">
        <v>2</v>
      </c>
      <c r="D402" s="152" t="s">
        <v>32</v>
      </c>
      <c r="E402" s="152" t="s">
        <v>442</v>
      </c>
      <c r="F402" s="152" t="s">
        <v>205</v>
      </c>
      <c r="G402" s="166">
        <v>119.8</v>
      </c>
      <c r="H402" s="12">
        <f>SUM('ведомствен.2016'!G300)</f>
        <v>119.8</v>
      </c>
      <c r="I402" s="184">
        <f t="shared" si="5"/>
        <v>0</v>
      </c>
    </row>
    <row r="403" spans="1:9" s="12" customFormat="1" ht="28.5">
      <c r="A403" s="118" t="s">
        <v>453</v>
      </c>
      <c r="B403" s="90"/>
      <c r="C403" s="152" t="s">
        <v>2</v>
      </c>
      <c r="D403" s="152" t="s">
        <v>32</v>
      </c>
      <c r="E403" s="152" t="s">
        <v>491</v>
      </c>
      <c r="F403" s="152"/>
      <c r="G403" s="166">
        <f>G404+G405</f>
        <v>136742.3</v>
      </c>
      <c r="I403" s="184">
        <f t="shared" si="5"/>
        <v>136742.3</v>
      </c>
    </row>
    <row r="404" spans="1:9" s="12" customFormat="1" ht="28.5">
      <c r="A404" s="132" t="s">
        <v>303</v>
      </c>
      <c r="B404" s="90"/>
      <c r="C404" s="152" t="s">
        <v>2</v>
      </c>
      <c r="D404" s="152" t="s">
        <v>32</v>
      </c>
      <c r="E404" s="152" t="s">
        <v>491</v>
      </c>
      <c r="F404" s="152" t="s">
        <v>44</v>
      </c>
      <c r="G404" s="166">
        <v>2080.4</v>
      </c>
      <c r="H404" s="12">
        <f>SUM('ведомствен.2016'!G302)</f>
        <v>2080.4</v>
      </c>
      <c r="I404" s="184">
        <f t="shared" si="5"/>
        <v>0</v>
      </c>
    </row>
    <row r="405" spans="1:9" s="12" customFormat="1" ht="14.25">
      <c r="A405" s="130" t="s">
        <v>204</v>
      </c>
      <c r="B405" s="90"/>
      <c r="C405" s="152" t="s">
        <v>2</v>
      </c>
      <c r="D405" s="152" t="s">
        <v>32</v>
      </c>
      <c r="E405" s="152" t="s">
        <v>491</v>
      </c>
      <c r="F405" s="152" t="s">
        <v>205</v>
      </c>
      <c r="G405" s="166">
        <v>134661.9</v>
      </c>
      <c r="H405" s="12">
        <f>SUM('ведомствен.2016'!G303)</f>
        <v>134661.9</v>
      </c>
      <c r="I405" s="184">
        <f t="shared" si="5"/>
        <v>0</v>
      </c>
    </row>
    <row r="406" spans="1:9" s="12" customFormat="1" ht="42.75">
      <c r="A406" s="118" t="s">
        <v>454</v>
      </c>
      <c r="B406" s="90"/>
      <c r="C406" s="152" t="s">
        <v>2</v>
      </c>
      <c r="D406" s="152" t="s">
        <v>32</v>
      </c>
      <c r="E406" s="152" t="s">
        <v>492</v>
      </c>
      <c r="F406" s="152"/>
      <c r="G406" s="166">
        <f>G407+G408</f>
        <v>2045.7</v>
      </c>
      <c r="I406" s="184">
        <f t="shared" si="5"/>
        <v>2045.7</v>
      </c>
    </row>
    <row r="407" spans="1:9" s="12" customFormat="1" ht="28.5">
      <c r="A407" s="132" t="s">
        <v>303</v>
      </c>
      <c r="B407" s="90"/>
      <c r="C407" s="152" t="s">
        <v>2</v>
      </c>
      <c r="D407" s="152" t="s">
        <v>32</v>
      </c>
      <c r="E407" s="152" t="s">
        <v>492</v>
      </c>
      <c r="F407" s="152" t="s">
        <v>44</v>
      </c>
      <c r="G407" s="166">
        <v>30.2</v>
      </c>
      <c r="H407" s="12">
        <f>SUM('ведомствен.2016'!G305)</f>
        <v>30.2</v>
      </c>
      <c r="I407" s="184">
        <f t="shared" si="5"/>
        <v>0</v>
      </c>
    </row>
    <row r="408" spans="1:9" s="12" customFormat="1" ht="14.25">
      <c r="A408" s="130" t="s">
        <v>204</v>
      </c>
      <c r="B408" s="90"/>
      <c r="C408" s="152" t="s">
        <v>2</v>
      </c>
      <c r="D408" s="152" t="s">
        <v>32</v>
      </c>
      <c r="E408" s="152" t="s">
        <v>492</v>
      </c>
      <c r="F408" s="152" t="s">
        <v>205</v>
      </c>
      <c r="G408" s="166">
        <v>2015.5</v>
      </c>
      <c r="H408" s="12">
        <f>SUM('ведомствен.2016'!G306)</f>
        <v>2015.5</v>
      </c>
      <c r="I408" s="184">
        <f t="shared" si="5"/>
        <v>0</v>
      </c>
    </row>
    <row r="409" spans="1:9" s="12" customFormat="1" ht="42.75">
      <c r="A409" s="118" t="s">
        <v>455</v>
      </c>
      <c r="B409" s="90"/>
      <c r="C409" s="152" t="s">
        <v>2</v>
      </c>
      <c r="D409" s="152" t="s">
        <v>32</v>
      </c>
      <c r="E409" s="152" t="s">
        <v>493</v>
      </c>
      <c r="F409" s="152"/>
      <c r="G409" s="166">
        <f>G410+G411</f>
        <v>12253.4</v>
      </c>
      <c r="I409" s="184">
        <f t="shared" si="5"/>
        <v>12253.4</v>
      </c>
    </row>
    <row r="410" spans="1:9" s="12" customFormat="1" ht="28.5">
      <c r="A410" s="132" t="s">
        <v>303</v>
      </c>
      <c r="B410" s="90"/>
      <c r="C410" s="152" t="s">
        <v>2</v>
      </c>
      <c r="D410" s="152" t="s">
        <v>32</v>
      </c>
      <c r="E410" s="152" t="s">
        <v>493</v>
      </c>
      <c r="F410" s="152" t="s">
        <v>44</v>
      </c>
      <c r="G410" s="166">
        <v>181.1</v>
      </c>
      <c r="H410" s="12">
        <f>SUM('ведомствен.2016'!G308)</f>
        <v>181.1</v>
      </c>
      <c r="I410" s="184">
        <f t="shared" si="5"/>
        <v>0</v>
      </c>
    </row>
    <row r="411" spans="1:9" s="12" customFormat="1" ht="14.25">
      <c r="A411" s="130" t="s">
        <v>204</v>
      </c>
      <c r="B411" s="90"/>
      <c r="C411" s="152" t="s">
        <v>2</v>
      </c>
      <c r="D411" s="152" t="s">
        <v>32</v>
      </c>
      <c r="E411" s="152" t="s">
        <v>493</v>
      </c>
      <c r="F411" s="152" t="s">
        <v>205</v>
      </c>
      <c r="G411" s="166">
        <v>12072.3</v>
      </c>
      <c r="H411" s="12">
        <f>SUM('ведомствен.2016'!G309)</f>
        <v>12072.3</v>
      </c>
      <c r="I411" s="184">
        <f t="shared" si="5"/>
        <v>0</v>
      </c>
    </row>
    <row r="412" spans="1:9" s="12" customFormat="1" ht="28.5">
      <c r="A412" s="118" t="s">
        <v>456</v>
      </c>
      <c r="B412" s="90"/>
      <c r="C412" s="152" t="s">
        <v>2</v>
      </c>
      <c r="D412" s="152" t="s">
        <v>32</v>
      </c>
      <c r="E412" s="152" t="s">
        <v>494</v>
      </c>
      <c r="F412" s="152"/>
      <c r="G412" s="166">
        <f>G413+G414</f>
        <v>125514.3</v>
      </c>
      <c r="I412" s="184">
        <f t="shared" si="5"/>
        <v>125514.3</v>
      </c>
    </row>
    <row r="413" spans="1:9" s="12" customFormat="1" ht="28.5">
      <c r="A413" s="132" t="s">
        <v>303</v>
      </c>
      <c r="B413" s="90"/>
      <c r="C413" s="152" t="s">
        <v>2</v>
      </c>
      <c r="D413" s="152" t="s">
        <v>32</v>
      </c>
      <c r="E413" s="152" t="s">
        <v>494</v>
      </c>
      <c r="F413" s="152" t="s">
        <v>44</v>
      </c>
      <c r="G413" s="166">
        <v>1854.6</v>
      </c>
      <c r="H413" s="12">
        <f>SUM('ведомствен.2016'!G311)</f>
        <v>1854.6</v>
      </c>
      <c r="I413" s="184">
        <f t="shared" si="5"/>
        <v>0</v>
      </c>
    </row>
    <row r="414" spans="1:9" s="12" customFormat="1" ht="14.25">
      <c r="A414" s="130" t="s">
        <v>204</v>
      </c>
      <c r="B414" s="90"/>
      <c r="C414" s="152" t="s">
        <v>2</v>
      </c>
      <c r="D414" s="152" t="s">
        <v>32</v>
      </c>
      <c r="E414" s="152" t="s">
        <v>494</v>
      </c>
      <c r="F414" s="152" t="s">
        <v>205</v>
      </c>
      <c r="G414" s="166">
        <v>123659.7</v>
      </c>
      <c r="H414" s="12">
        <f>SUM('ведомствен.2016'!G312)</f>
        <v>123659.7</v>
      </c>
      <c r="I414" s="184">
        <f t="shared" si="5"/>
        <v>0</v>
      </c>
    </row>
    <row r="415" spans="1:9" s="12" customFormat="1" ht="99.75">
      <c r="A415" s="118" t="s">
        <v>457</v>
      </c>
      <c r="B415" s="90"/>
      <c r="C415" s="152" t="s">
        <v>2</v>
      </c>
      <c r="D415" s="152" t="s">
        <v>32</v>
      </c>
      <c r="E415" s="152" t="s">
        <v>495</v>
      </c>
      <c r="F415" s="152"/>
      <c r="G415" s="166">
        <f>G416+G417</f>
        <v>19.3</v>
      </c>
      <c r="I415" s="184">
        <f t="shared" si="5"/>
        <v>19.3</v>
      </c>
    </row>
    <row r="416" spans="1:9" s="12" customFormat="1" ht="28.5">
      <c r="A416" s="132" t="s">
        <v>303</v>
      </c>
      <c r="B416" s="90"/>
      <c r="C416" s="152" t="s">
        <v>2</v>
      </c>
      <c r="D416" s="152" t="s">
        <v>32</v>
      </c>
      <c r="E416" s="152" t="s">
        <v>495</v>
      </c>
      <c r="F416" s="152" t="s">
        <v>44</v>
      </c>
      <c r="G416" s="166">
        <v>0.3</v>
      </c>
      <c r="H416" s="12">
        <f>SUM('ведомствен.2016'!G314)</f>
        <v>0.3</v>
      </c>
      <c r="I416" s="184">
        <f t="shared" si="5"/>
        <v>0</v>
      </c>
    </row>
    <row r="417" spans="1:9" s="12" customFormat="1" ht="14.25">
      <c r="A417" s="130" t="s">
        <v>204</v>
      </c>
      <c r="B417" s="90"/>
      <c r="C417" s="152" t="s">
        <v>2</v>
      </c>
      <c r="D417" s="152" t="s">
        <v>32</v>
      </c>
      <c r="E417" s="152" t="s">
        <v>495</v>
      </c>
      <c r="F417" s="152" t="s">
        <v>205</v>
      </c>
      <c r="G417" s="166">
        <v>19</v>
      </c>
      <c r="H417" s="12">
        <f>SUM('ведомствен.2016'!G315)</f>
        <v>19</v>
      </c>
      <c r="I417" s="184">
        <f t="shared" si="5"/>
        <v>0</v>
      </c>
    </row>
    <row r="418" spans="1:9" s="12" customFormat="1" ht="42.75">
      <c r="A418" s="118" t="s">
        <v>458</v>
      </c>
      <c r="B418" s="90"/>
      <c r="C418" s="152" t="s">
        <v>2</v>
      </c>
      <c r="D418" s="152" t="s">
        <v>32</v>
      </c>
      <c r="E418" s="152" t="s">
        <v>496</v>
      </c>
      <c r="F418" s="152"/>
      <c r="G418" s="166">
        <f>G419+G420+G421</f>
        <v>8388.3</v>
      </c>
      <c r="I418" s="184">
        <f t="shared" si="5"/>
        <v>8388.3</v>
      </c>
    </row>
    <row r="419" spans="1:9" s="12" customFormat="1" ht="28.5">
      <c r="A419" s="132" t="s">
        <v>303</v>
      </c>
      <c r="B419" s="90"/>
      <c r="C419" s="152" t="s">
        <v>2</v>
      </c>
      <c r="D419" s="152" t="s">
        <v>32</v>
      </c>
      <c r="E419" s="152" t="s">
        <v>496</v>
      </c>
      <c r="F419" s="152" t="s">
        <v>44</v>
      </c>
      <c r="G419" s="166">
        <v>38.3</v>
      </c>
      <c r="H419" s="12">
        <f>SUM('ведомствен.2016'!G317)</f>
        <v>38.3</v>
      </c>
      <c r="I419" s="184">
        <f t="shared" si="5"/>
        <v>0</v>
      </c>
    </row>
    <row r="420" spans="1:9" s="12" customFormat="1" ht="14.25">
      <c r="A420" s="130" t="s">
        <v>204</v>
      </c>
      <c r="B420" s="90"/>
      <c r="C420" s="152" t="s">
        <v>2</v>
      </c>
      <c r="D420" s="152" t="s">
        <v>32</v>
      </c>
      <c r="E420" s="152" t="s">
        <v>496</v>
      </c>
      <c r="F420" s="152" t="s">
        <v>205</v>
      </c>
      <c r="G420" s="166">
        <v>7707.9</v>
      </c>
      <c r="H420" s="12">
        <f>SUM('ведомствен.2016'!G318+'ведомствен.2016'!G548)+'ведомствен.2016'!G651</f>
        <v>7707.9</v>
      </c>
      <c r="I420" s="184">
        <f t="shared" si="5"/>
        <v>0</v>
      </c>
    </row>
    <row r="421" spans="1:9" s="12" customFormat="1" ht="28.5">
      <c r="A421" s="108" t="s">
        <v>210</v>
      </c>
      <c r="B421" s="60"/>
      <c r="C421" s="152" t="s">
        <v>2</v>
      </c>
      <c r="D421" s="152" t="s">
        <v>32</v>
      </c>
      <c r="E421" s="152" t="s">
        <v>496</v>
      </c>
      <c r="F421" s="60" t="s">
        <v>209</v>
      </c>
      <c r="G421" s="106">
        <v>642.1</v>
      </c>
      <c r="H421" s="12">
        <f>SUM('ведомствен.2016'!G696)+'ведомствен.2016'!G549</f>
        <v>642.0999999999999</v>
      </c>
      <c r="I421" s="184">
        <f t="shared" si="5"/>
        <v>1.1368683772161603E-13</v>
      </c>
    </row>
    <row r="422" spans="1:9" s="12" customFormat="1" ht="57">
      <c r="A422" s="118" t="s">
        <v>459</v>
      </c>
      <c r="B422" s="90"/>
      <c r="C422" s="152" t="s">
        <v>2</v>
      </c>
      <c r="D422" s="152" t="s">
        <v>32</v>
      </c>
      <c r="E422" s="152" t="s">
        <v>497</v>
      </c>
      <c r="F422" s="152"/>
      <c r="G422" s="166">
        <f>G423+G424</f>
        <v>1486.9</v>
      </c>
      <c r="I422" s="184">
        <f t="shared" si="5"/>
        <v>1486.9</v>
      </c>
    </row>
    <row r="423" spans="1:9" s="12" customFormat="1" ht="28.5">
      <c r="A423" s="132" t="s">
        <v>303</v>
      </c>
      <c r="B423" s="90"/>
      <c r="C423" s="152" t="s">
        <v>2</v>
      </c>
      <c r="D423" s="152" t="s">
        <v>32</v>
      </c>
      <c r="E423" s="152" t="s">
        <v>497</v>
      </c>
      <c r="F423" s="152" t="s">
        <v>44</v>
      </c>
      <c r="G423" s="166">
        <v>25.9</v>
      </c>
      <c r="H423" s="12">
        <f>SUM('ведомствен.2016'!G320)</f>
        <v>25.9</v>
      </c>
      <c r="I423" s="184">
        <f t="shared" si="5"/>
        <v>0</v>
      </c>
    </row>
    <row r="424" spans="1:9" s="12" customFormat="1" ht="14.25">
      <c r="A424" s="130" t="s">
        <v>204</v>
      </c>
      <c r="B424" s="90"/>
      <c r="C424" s="152" t="s">
        <v>2</v>
      </c>
      <c r="D424" s="152" t="s">
        <v>32</v>
      </c>
      <c r="E424" s="152" t="s">
        <v>497</v>
      </c>
      <c r="F424" s="152" t="s">
        <v>205</v>
      </c>
      <c r="G424" s="166">
        <v>1461</v>
      </c>
      <c r="H424" s="12">
        <f>SUM('ведомствен.2016'!G321)</f>
        <v>1461</v>
      </c>
      <c r="I424" s="184">
        <f t="shared" si="5"/>
        <v>0</v>
      </c>
    </row>
    <row r="425" spans="1:9" s="12" customFormat="1" ht="28.5">
      <c r="A425" s="118" t="s">
        <v>244</v>
      </c>
      <c r="B425" s="90"/>
      <c r="C425" s="152" t="s">
        <v>2</v>
      </c>
      <c r="D425" s="152" t="s">
        <v>32</v>
      </c>
      <c r="E425" s="152" t="s">
        <v>383</v>
      </c>
      <c r="F425" s="152"/>
      <c r="G425" s="166">
        <f>G426</f>
        <v>146720.2</v>
      </c>
      <c r="I425" s="184">
        <f t="shared" si="5"/>
        <v>146720.2</v>
      </c>
    </row>
    <row r="426" spans="1:9" s="12" customFormat="1" ht="85.5">
      <c r="A426" s="118" t="s">
        <v>373</v>
      </c>
      <c r="B426" s="90"/>
      <c r="C426" s="152" t="s">
        <v>2</v>
      </c>
      <c r="D426" s="152" t="s">
        <v>32</v>
      </c>
      <c r="E426" s="74" t="s">
        <v>291</v>
      </c>
      <c r="F426" s="152"/>
      <c r="G426" s="166">
        <f>G427+G430+G433+G436</f>
        <v>146720.2</v>
      </c>
      <c r="I426" s="184">
        <f t="shared" si="5"/>
        <v>146720.2</v>
      </c>
    </row>
    <row r="427" spans="1:9" s="12" customFormat="1" ht="28.5">
      <c r="A427" s="118" t="s">
        <v>431</v>
      </c>
      <c r="B427" s="90"/>
      <c r="C427" s="152" t="s">
        <v>2</v>
      </c>
      <c r="D427" s="152" t="s">
        <v>32</v>
      </c>
      <c r="E427" s="152" t="s">
        <v>443</v>
      </c>
      <c r="F427" s="152"/>
      <c r="G427" s="166">
        <f>G428+G429</f>
        <v>48011.600000000006</v>
      </c>
      <c r="H427" s="21"/>
      <c r="I427" s="184">
        <f t="shared" si="5"/>
        <v>48011.600000000006</v>
      </c>
    </row>
    <row r="428" spans="1:9" s="12" customFormat="1" ht="28.5">
      <c r="A428" s="132" t="s">
        <v>303</v>
      </c>
      <c r="B428" s="90"/>
      <c r="C428" s="152" t="s">
        <v>2</v>
      </c>
      <c r="D428" s="152" t="s">
        <v>32</v>
      </c>
      <c r="E428" s="152" t="s">
        <v>443</v>
      </c>
      <c r="F428" s="152" t="s">
        <v>44</v>
      </c>
      <c r="G428" s="166">
        <v>709.8</v>
      </c>
      <c r="H428" s="12">
        <f>SUM('ведомствен.2016'!G325)</f>
        <v>709.8</v>
      </c>
      <c r="I428" s="184">
        <f t="shared" si="5"/>
        <v>0</v>
      </c>
    </row>
    <row r="429" spans="1:9" s="12" customFormat="1" ht="14.25">
      <c r="A429" s="130" t="s">
        <v>204</v>
      </c>
      <c r="B429" s="90"/>
      <c r="C429" s="152" t="s">
        <v>2</v>
      </c>
      <c r="D429" s="152" t="s">
        <v>32</v>
      </c>
      <c r="E429" s="152" t="s">
        <v>443</v>
      </c>
      <c r="F429" s="152" t="s">
        <v>205</v>
      </c>
      <c r="G429" s="166">
        <v>47301.8</v>
      </c>
      <c r="H429" s="12">
        <f>SUM('ведомствен.2016'!G326)</f>
        <v>47301.8</v>
      </c>
      <c r="I429" s="184">
        <f t="shared" si="5"/>
        <v>0</v>
      </c>
    </row>
    <row r="430" spans="1:9" s="12" customFormat="1" ht="42.75">
      <c r="A430" s="118" t="s">
        <v>432</v>
      </c>
      <c r="B430" s="90"/>
      <c r="C430" s="152" t="s">
        <v>2</v>
      </c>
      <c r="D430" s="152" t="s">
        <v>32</v>
      </c>
      <c r="E430" s="152" t="s">
        <v>444</v>
      </c>
      <c r="F430" s="152"/>
      <c r="G430" s="166">
        <f>G431+G432</f>
        <v>5357.2</v>
      </c>
      <c r="I430" s="184">
        <f t="shared" si="5"/>
        <v>5357.2</v>
      </c>
    </row>
    <row r="431" spans="1:9" s="12" customFormat="1" ht="28.5">
      <c r="A431" s="132" t="s">
        <v>303</v>
      </c>
      <c r="B431" s="90"/>
      <c r="C431" s="152" t="s">
        <v>2</v>
      </c>
      <c r="D431" s="152" t="s">
        <v>32</v>
      </c>
      <c r="E431" s="152" t="s">
        <v>444</v>
      </c>
      <c r="F431" s="152" t="s">
        <v>44</v>
      </c>
      <c r="G431" s="166">
        <v>79.2</v>
      </c>
      <c r="H431" s="12">
        <f>SUM('ведомствен.2016'!G328)</f>
        <v>79.2</v>
      </c>
      <c r="I431" s="184">
        <f t="shared" si="5"/>
        <v>0</v>
      </c>
    </row>
    <row r="432" spans="1:9" s="12" customFormat="1" ht="14.25">
      <c r="A432" s="130" t="s">
        <v>204</v>
      </c>
      <c r="B432" s="90"/>
      <c r="C432" s="152" t="s">
        <v>2</v>
      </c>
      <c r="D432" s="152" t="s">
        <v>32</v>
      </c>
      <c r="E432" s="152" t="s">
        <v>444</v>
      </c>
      <c r="F432" s="152" t="s">
        <v>205</v>
      </c>
      <c r="G432" s="166">
        <v>5278</v>
      </c>
      <c r="H432" s="12">
        <f>SUM('ведомствен.2016'!G329)</f>
        <v>5278</v>
      </c>
      <c r="I432" s="184">
        <f t="shared" si="5"/>
        <v>0</v>
      </c>
    </row>
    <row r="433" spans="1:9" s="12" customFormat="1" ht="14.25" customHeight="1">
      <c r="A433" s="118" t="s">
        <v>433</v>
      </c>
      <c r="B433" s="90"/>
      <c r="C433" s="152" t="s">
        <v>2</v>
      </c>
      <c r="D433" s="152" t="s">
        <v>32</v>
      </c>
      <c r="E433" s="152" t="s">
        <v>445</v>
      </c>
      <c r="F433" s="152"/>
      <c r="G433" s="166">
        <f>G434+G435</f>
        <v>7781.8</v>
      </c>
      <c r="I433" s="184">
        <f t="shared" si="5"/>
        <v>7781.8</v>
      </c>
    </row>
    <row r="434" spans="1:9" s="12" customFormat="1" ht="28.5">
      <c r="A434" s="132" t="s">
        <v>303</v>
      </c>
      <c r="B434" s="90"/>
      <c r="C434" s="152" t="s">
        <v>2</v>
      </c>
      <c r="D434" s="152" t="s">
        <v>32</v>
      </c>
      <c r="E434" s="152" t="s">
        <v>445</v>
      </c>
      <c r="F434" s="152" t="s">
        <v>44</v>
      </c>
      <c r="G434" s="166">
        <v>115</v>
      </c>
      <c r="H434" s="12">
        <f>SUM('ведомствен.2016'!G331)</f>
        <v>115</v>
      </c>
      <c r="I434" s="184">
        <f t="shared" si="5"/>
        <v>0</v>
      </c>
    </row>
    <row r="435" spans="1:9" s="12" customFormat="1" ht="14.25">
      <c r="A435" s="130" t="s">
        <v>204</v>
      </c>
      <c r="B435" s="90"/>
      <c r="C435" s="152" t="s">
        <v>2</v>
      </c>
      <c r="D435" s="152" t="s">
        <v>32</v>
      </c>
      <c r="E435" s="152" t="s">
        <v>445</v>
      </c>
      <c r="F435" s="152" t="s">
        <v>205</v>
      </c>
      <c r="G435" s="166">
        <v>7666.8</v>
      </c>
      <c r="H435" s="12">
        <f>SUM('ведомствен.2016'!G332)</f>
        <v>7666.8</v>
      </c>
      <c r="I435" s="184">
        <f t="shared" si="5"/>
        <v>0</v>
      </c>
    </row>
    <row r="436" spans="1:9" s="12" customFormat="1" ht="114">
      <c r="A436" s="118" t="s">
        <v>434</v>
      </c>
      <c r="B436" s="90"/>
      <c r="C436" s="152" t="s">
        <v>2</v>
      </c>
      <c r="D436" s="152" t="s">
        <v>32</v>
      </c>
      <c r="E436" s="152" t="s">
        <v>446</v>
      </c>
      <c r="F436" s="152"/>
      <c r="G436" s="166">
        <f>G437+G438</f>
        <v>85569.6</v>
      </c>
      <c r="I436" s="184">
        <f t="shared" si="5"/>
        <v>85569.6</v>
      </c>
    </row>
    <row r="437" spans="1:9" s="15" customFormat="1" ht="28.5">
      <c r="A437" s="132" t="s">
        <v>303</v>
      </c>
      <c r="B437" s="90"/>
      <c r="C437" s="152" t="s">
        <v>2</v>
      </c>
      <c r="D437" s="152" t="s">
        <v>32</v>
      </c>
      <c r="E437" s="152" t="s">
        <v>446</v>
      </c>
      <c r="F437" s="152" t="s">
        <v>44</v>
      </c>
      <c r="G437" s="166">
        <v>1164.8</v>
      </c>
      <c r="H437" s="12">
        <f>SUM('ведомствен.2016'!G334)</f>
        <v>1164.8</v>
      </c>
      <c r="I437" s="184">
        <f t="shared" si="5"/>
        <v>0</v>
      </c>
    </row>
    <row r="438" spans="1:9" s="15" customFormat="1" ht="14.25">
      <c r="A438" s="130" t="s">
        <v>204</v>
      </c>
      <c r="B438" s="90"/>
      <c r="C438" s="152" t="s">
        <v>2</v>
      </c>
      <c r="D438" s="152" t="s">
        <v>32</v>
      </c>
      <c r="E438" s="152" t="s">
        <v>446</v>
      </c>
      <c r="F438" s="152" t="s">
        <v>205</v>
      </c>
      <c r="G438" s="166">
        <v>84404.8</v>
      </c>
      <c r="H438" s="12">
        <f>SUM('ведомствен.2016'!G335)</f>
        <v>84404.8</v>
      </c>
      <c r="I438" s="184">
        <f t="shared" si="5"/>
        <v>0</v>
      </c>
    </row>
    <row r="439" spans="1:9" s="15" customFormat="1" ht="14.25">
      <c r="A439" s="130" t="s">
        <v>6</v>
      </c>
      <c r="B439" s="90"/>
      <c r="C439" s="74" t="s">
        <v>2</v>
      </c>
      <c r="D439" s="74" t="s">
        <v>32</v>
      </c>
      <c r="E439" s="152" t="s">
        <v>447</v>
      </c>
      <c r="F439" s="152"/>
      <c r="G439" s="166">
        <f>G440</f>
        <v>4753</v>
      </c>
      <c r="H439" s="12"/>
      <c r="I439" s="184">
        <f t="shared" si="5"/>
        <v>4753</v>
      </c>
    </row>
    <row r="440" spans="1:9" s="12" customFormat="1" ht="21" customHeight="1">
      <c r="A440" s="123" t="s">
        <v>89</v>
      </c>
      <c r="B440" s="90"/>
      <c r="C440" s="74" t="s">
        <v>2</v>
      </c>
      <c r="D440" s="74" t="s">
        <v>32</v>
      </c>
      <c r="E440" s="74" t="s">
        <v>448</v>
      </c>
      <c r="F440" s="74"/>
      <c r="G440" s="167">
        <f>G441+G442</f>
        <v>4753</v>
      </c>
      <c r="I440" s="184">
        <f t="shared" si="5"/>
        <v>4753</v>
      </c>
    </row>
    <row r="441" spans="1:9" s="12" customFormat="1" ht="28.5">
      <c r="A441" s="132" t="s">
        <v>303</v>
      </c>
      <c r="B441" s="90"/>
      <c r="C441" s="74" t="s">
        <v>2</v>
      </c>
      <c r="D441" s="74" t="s">
        <v>32</v>
      </c>
      <c r="E441" s="74" t="s">
        <v>448</v>
      </c>
      <c r="F441" s="74" t="s">
        <v>44</v>
      </c>
      <c r="G441" s="167">
        <v>2718.2</v>
      </c>
      <c r="H441" s="12">
        <f>SUM('ведомствен.2016'!G338)</f>
        <v>2718.2</v>
      </c>
      <c r="I441" s="184">
        <f t="shared" si="5"/>
        <v>0</v>
      </c>
    </row>
    <row r="442" spans="1:9" s="12" customFormat="1" ht="14.25">
      <c r="A442" s="130" t="s">
        <v>204</v>
      </c>
      <c r="B442" s="90"/>
      <c r="C442" s="74" t="s">
        <v>2</v>
      </c>
      <c r="D442" s="74" t="s">
        <v>32</v>
      </c>
      <c r="E442" s="74" t="s">
        <v>448</v>
      </c>
      <c r="F442" s="74" t="s">
        <v>205</v>
      </c>
      <c r="G442" s="167">
        <v>2034.8</v>
      </c>
      <c r="H442" s="12">
        <f>SUM('ведомствен.2016'!G339)</f>
        <v>2034.8</v>
      </c>
      <c r="I442" s="184">
        <f t="shared" si="5"/>
        <v>0</v>
      </c>
    </row>
    <row r="443" spans="1:9" s="12" customFormat="1" ht="28.5">
      <c r="A443" s="130" t="s">
        <v>72</v>
      </c>
      <c r="B443" s="90"/>
      <c r="C443" s="74" t="s">
        <v>2</v>
      </c>
      <c r="D443" s="74" t="s">
        <v>32</v>
      </c>
      <c r="E443" s="74" t="s">
        <v>449</v>
      </c>
      <c r="F443" s="74"/>
      <c r="G443" s="167">
        <f>SUM(G444)</f>
        <v>699.8</v>
      </c>
      <c r="I443" s="184">
        <f t="shared" si="5"/>
        <v>699.8</v>
      </c>
    </row>
    <row r="444" spans="1:9" s="12" customFormat="1" ht="14.25">
      <c r="A444" s="130" t="s">
        <v>73</v>
      </c>
      <c r="B444" s="90"/>
      <c r="C444" s="74" t="s">
        <v>2</v>
      </c>
      <c r="D444" s="74" t="s">
        <v>32</v>
      </c>
      <c r="E444" s="74" t="s">
        <v>450</v>
      </c>
      <c r="F444" s="74"/>
      <c r="G444" s="167">
        <f>G445+G446</f>
        <v>699.8</v>
      </c>
      <c r="H444" s="21"/>
      <c r="I444" s="184">
        <f t="shared" si="5"/>
        <v>699.8</v>
      </c>
    </row>
    <row r="445" spans="1:9" s="12" customFormat="1" ht="28.5">
      <c r="A445" s="132" t="s">
        <v>303</v>
      </c>
      <c r="B445" s="90"/>
      <c r="C445" s="74" t="s">
        <v>2</v>
      </c>
      <c r="D445" s="74" t="s">
        <v>32</v>
      </c>
      <c r="E445" s="74" t="s">
        <v>450</v>
      </c>
      <c r="F445" s="74" t="s">
        <v>44</v>
      </c>
      <c r="G445" s="167">
        <v>659.8</v>
      </c>
      <c r="H445" s="12">
        <f>SUM('ведомствен.2016'!G342)</f>
        <v>659.8</v>
      </c>
      <c r="I445" s="184">
        <f t="shared" si="5"/>
        <v>0</v>
      </c>
    </row>
    <row r="446" spans="1:9" s="12" customFormat="1" ht="14.25">
      <c r="A446" s="130" t="s">
        <v>204</v>
      </c>
      <c r="B446" s="90"/>
      <c r="C446" s="74" t="s">
        <v>2</v>
      </c>
      <c r="D446" s="74" t="s">
        <v>32</v>
      </c>
      <c r="E446" s="74" t="s">
        <v>450</v>
      </c>
      <c r="F446" s="74" t="s">
        <v>205</v>
      </c>
      <c r="G446" s="167">
        <v>40</v>
      </c>
      <c r="H446" s="12">
        <f>SUM('ведомствен.2016'!G343)</f>
        <v>40</v>
      </c>
      <c r="I446" s="184">
        <f t="shared" si="5"/>
        <v>0</v>
      </c>
    </row>
    <row r="447" spans="1:9" s="12" customFormat="1" ht="14.25">
      <c r="A447" s="132" t="s">
        <v>222</v>
      </c>
      <c r="B447" s="90"/>
      <c r="C447" s="74" t="s">
        <v>2</v>
      </c>
      <c r="D447" s="74" t="s">
        <v>32</v>
      </c>
      <c r="E447" s="74" t="s">
        <v>271</v>
      </c>
      <c r="F447" s="74"/>
      <c r="G447" s="167">
        <f>SUM(G448+G451)</f>
        <v>718.9</v>
      </c>
      <c r="I447" s="184">
        <f t="shared" si="5"/>
        <v>718.9</v>
      </c>
    </row>
    <row r="448" spans="1:9" s="12" customFormat="1" ht="42.75">
      <c r="A448" s="140" t="s">
        <v>242</v>
      </c>
      <c r="B448" s="141"/>
      <c r="C448" s="68" t="s">
        <v>2</v>
      </c>
      <c r="D448" s="68" t="s">
        <v>32</v>
      </c>
      <c r="E448" s="65" t="s">
        <v>288</v>
      </c>
      <c r="F448" s="141"/>
      <c r="G448" s="106">
        <f>SUM(G449)</f>
        <v>500</v>
      </c>
      <c r="I448" s="184">
        <f t="shared" si="5"/>
        <v>500</v>
      </c>
    </row>
    <row r="449" spans="1:9" s="12" customFormat="1" ht="28.5">
      <c r="A449" s="122" t="s">
        <v>241</v>
      </c>
      <c r="B449" s="68"/>
      <c r="C449" s="68" t="s">
        <v>2</v>
      </c>
      <c r="D449" s="68" t="s">
        <v>32</v>
      </c>
      <c r="E449" s="65" t="s">
        <v>289</v>
      </c>
      <c r="F449" s="141"/>
      <c r="G449" s="106">
        <f>SUM(G450)</f>
        <v>500</v>
      </c>
      <c r="I449" s="184">
        <f t="shared" si="5"/>
        <v>500</v>
      </c>
    </row>
    <row r="450" spans="1:9" s="12" customFormat="1" ht="14.25">
      <c r="A450" s="142" t="s">
        <v>204</v>
      </c>
      <c r="B450" s="143"/>
      <c r="C450" s="68" t="s">
        <v>2</v>
      </c>
      <c r="D450" s="68" t="s">
        <v>32</v>
      </c>
      <c r="E450" s="65" t="s">
        <v>289</v>
      </c>
      <c r="F450" s="68" t="s">
        <v>205</v>
      </c>
      <c r="G450" s="106">
        <v>500</v>
      </c>
      <c r="H450" s="12">
        <f>SUM('ведомствен.2016'!G201)</f>
        <v>500</v>
      </c>
      <c r="I450" s="184">
        <f t="shared" si="5"/>
        <v>0</v>
      </c>
    </row>
    <row r="451" spans="1:9" s="12" customFormat="1" ht="14.25">
      <c r="A451" s="132" t="s">
        <v>435</v>
      </c>
      <c r="B451" s="90"/>
      <c r="C451" s="74" t="s">
        <v>2</v>
      </c>
      <c r="D451" s="74" t="s">
        <v>32</v>
      </c>
      <c r="E451" s="74" t="s">
        <v>451</v>
      </c>
      <c r="F451" s="74"/>
      <c r="G451" s="167">
        <f>G452</f>
        <v>218.9</v>
      </c>
      <c r="I451" s="184">
        <f t="shared" si="5"/>
        <v>218.9</v>
      </c>
    </row>
    <row r="452" spans="1:9" s="12" customFormat="1" ht="28.5">
      <c r="A452" s="130" t="s">
        <v>221</v>
      </c>
      <c r="B452" s="90"/>
      <c r="C452" s="74" t="s">
        <v>2</v>
      </c>
      <c r="D452" s="74" t="s">
        <v>32</v>
      </c>
      <c r="E452" s="74" t="s">
        <v>451</v>
      </c>
      <c r="F452" s="74" t="s">
        <v>209</v>
      </c>
      <c r="G452" s="167">
        <v>218.9</v>
      </c>
      <c r="H452" s="12">
        <f>SUM('ведомствен.2016'!G346)</f>
        <v>218.9</v>
      </c>
      <c r="I452" s="184">
        <f t="shared" si="5"/>
        <v>0</v>
      </c>
    </row>
    <row r="453" spans="1:10" s="12" customFormat="1" ht="14.25">
      <c r="A453" s="135" t="s">
        <v>65</v>
      </c>
      <c r="B453" s="76"/>
      <c r="C453" s="71" t="s">
        <v>2</v>
      </c>
      <c r="D453" s="71" t="s">
        <v>46</v>
      </c>
      <c r="E453" s="71"/>
      <c r="F453" s="71"/>
      <c r="G453" s="144">
        <f>SUM(G454+G458+G462)</f>
        <v>181021.80000000002</v>
      </c>
      <c r="I453" s="12">
        <f>SUM(H455:H475)</f>
        <v>181021.80000000002</v>
      </c>
      <c r="J453" s="12">
        <f>SUM('ведомствен.2016'!G347+'ведомствен.2016'!G202+'ведомствен.2016'!G550)</f>
        <v>181021.80000000002</v>
      </c>
    </row>
    <row r="454" spans="1:10" s="12" customFormat="1" ht="28.5">
      <c r="A454" s="145" t="s">
        <v>246</v>
      </c>
      <c r="B454" s="84"/>
      <c r="C454" s="67" t="s">
        <v>2</v>
      </c>
      <c r="D454" s="67" t="s">
        <v>46</v>
      </c>
      <c r="E454" s="94" t="s">
        <v>350</v>
      </c>
      <c r="F454" s="67"/>
      <c r="G454" s="128">
        <f>SUM(G455)</f>
        <v>9511.5</v>
      </c>
      <c r="J454" s="97">
        <f>SUM(G453-J453)</f>
        <v>0</v>
      </c>
    </row>
    <row r="455" spans="1:7" s="12" customFormat="1" ht="85.5">
      <c r="A455" s="146" t="s">
        <v>373</v>
      </c>
      <c r="B455" s="84"/>
      <c r="C455" s="67" t="s">
        <v>2</v>
      </c>
      <c r="D455" s="67" t="s">
        <v>46</v>
      </c>
      <c r="E455" s="94" t="s">
        <v>351</v>
      </c>
      <c r="F455" s="151"/>
      <c r="G455" s="128">
        <f>G456</f>
        <v>9511.5</v>
      </c>
    </row>
    <row r="456" spans="1:7" s="12" customFormat="1" ht="42.75">
      <c r="A456" s="145" t="s">
        <v>250</v>
      </c>
      <c r="B456" s="84"/>
      <c r="C456" s="67" t="s">
        <v>2</v>
      </c>
      <c r="D456" s="67" t="s">
        <v>46</v>
      </c>
      <c r="E456" s="94" t="s">
        <v>374</v>
      </c>
      <c r="F456" s="67"/>
      <c r="G456" s="128">
        <f>G457</f>
        <v>9511.5</v>
      </c>
    </row>
    <row r="457" spans="1:8" s="12" customFormat="1" ht="14.25">
      <c r="A457" s="130" t="s">
        <v>204</v>
      </c>
      <c r="B457" s="84"/>
      <c r="C457" s="67" t="s">
        <v>2</v>
      </c>
      <c r="D457" s="67" t="s">
        <v>46</v>
      </c>
      <c r="E457" s="94" t="s">
        <v>374</v>
      </c>
      <c r="F457" s="67" t="s">
        <v>205</v>
      </c>
      <c r="G457" s="128">
        <v>9511.5</v>
      </c>
      <c r="H457" s="12">
        <f>SUM('ведомствен.2016'!G554)</f>
        <v>9511.5</v>
      </c>
    </row>
    <row r="458" spans="1:7" s="12" customFormat="1" ht="42.75">
      <c r="A458" s="95" t="s">
        <v>245</v>
      </c>
      <c r="B458" s="84"/>
      <c r="C458" s="67" t="s">
        <v>2</v>
      </c>
      <c r="D458" s="67" t="s">
        <v>46</v>
      </c>
      <c r="E458" s="95" t="s">
        <v>342</v>
      </c>
      <c r="F458" s="67"/>
      <c r="G458" s="128">
        <f>SUM(G459)</f>
        <v>30068.5</v>
      </c>
    </row>
    <row r="459" spans="1:7" s="12" customFormat="1" ht="85.5">
      <c r="A459" s="145" t="s">
        <v>373</v>
      </c>
      <c r="B459" s="84"/>
      <c r="C459" s="67" t="s">
        <v>2</v>
      </c>
      <c r="D459" s="67" t="s">
        <v>46</v>
      </c>
      <c r="E459" s="95" t="s">
        <v>344</v>
      </c>
      <c r="F459" s="67"/>
      <c r="G459" s="128">
        <f>SUM(G460)</f>
        <v>30068.5</v>
      </c>
    </row>
    <row r="460" spans="1:7" s="12" customFormat="1" ht="71.25">
      <c r="A460" s="95" t="s">
        <v>251</v>
      </c>
      <c r="B460" s="84"/>
      <c r="C460" s="67" t="s">
        <v>2</v>
      </c>
      <c r="D460" s="67" t="s">
        <v>46</v>
      </c>
      <c r="E460" s="94" t="s">
        <v>375</v>
      </c>
      <c r="F460" s="67"/>
      <c r="G460" s="128">
        <f>G461</f>
        <v>30068.5</v>
      </c>
    </row>
    <row r="461" spans="1:8" s="12" customFormat="1" ht="15">
      <c r="A461" s="123" t="s">
        <v>204</v>
      </c>
      <c r="B461" s="88"/>
      <c r="C461" s="67" t="s">
        <v>2</v>
      </c>
      <c r="D461" s="67" t="s">
        <v>46</v>
      </c>
      <c r="E461" s="94" t="s">
        <v>375</v>
      </c>
      <c r="F461" s="67">
        <v>300</v>
      </c>
      <c r="G461" s="147">
        <v>30068.5</v>
      </c>
      <c r="H461" s="12">
        <f>SUM('ведомствен.2016'!G558)</f>
        <v>30068.5</v>
      </c>
    </row>
    <row r="462" spans="1:7" s="12" customFormat="1" ht="28.5">
      <c r="A462" s="130" t="s">
        <v>244</v>
      </c>
      <c r="B462" s="90"/>
      <c r="C462" s="74" t="s">
        <v>2</v>
      </c>
      <c r="D462" s="74" t="s">
        <v>46</v>
      </c>
      <c r="E462" s="74" t="s">
        <v>383</v>
      </c>
      <c r="F462" s="152"/>
      <c r="G462" s="167">
        <f>G463</f>
        <v>141441.80000000002</v>
      </c>
    </row>
    <row r="463" spans="1:7" s="12" customFormat="1" ht="85.5">
      <c r="A463" s="118" t="s">
        <v>373</v>
      </c>
      <c r="B463" s="90"/>
      <c r="C463" s="152" t="s">
        <v>2</v>
      </c>
      <c r="D463" s="152" t="s">
        <v>46</v>
      </c>
      <c r="E463" s="74" t="s">
        <v>291</v>
      </c>
      <c r="F463" s="152"/>
      <c r="G463" s="166">
        <f>SUM(G468+G470+G473)+G464</f>
        <v>141441.80000000002</v>
      </c>
    </row>
    <row r="464" spans="1:7" s="12" customFormat="1" ht="42.75">
      <c r="A464" s="130" t="s">
        <v>377</v>
      </c>
      <c r="B464" s="78"/>
      <c r="C464" s="78" t="s">
        <v>41</v>
      </c>
      <c r="D464" s="78" t="s">
        <v>194</v>
      </c>
      <c r="E464" s="78" t="s">
        <v>384</v>
      </c>
      <c r="F464" s="98"/>
      <c r="G464" s="138">
        <f>G465+G466+G467</f>
        <v>66350.20000000001</v>
      </c>
    </row>
    <row r="465" spans="1:8" s="12" customFormat="1" ht="57">
      <c r="A465" s="132" t="s">
        <v>498</v>
      </c>
      <c r="B465" s="78"/>
      <c r="C465" s="78" t="s">
        <v>41</v>
      </c>
      <c r="D465" s="78" t="s">
        <v>194</v>
      </c>
      <c r="E465" s="78" t="s">
        <v>384</v>
      </c>
      <c r="F465" s="98" t="s">
        <v>199</v>
      </c>
      <c r="G465" s="138">
        <v>44458</v>
      </c>
      <c r="H465" s="12">
        <f>SUM('ведомствен.2016'!G351)</f>
        <v>44458</v>
      </c>
    </row>
    <row r="466" spans="1:8" s="12" customFormat="1" ht="28.5">
      <c r="A466" s="132" t="s">
        <v>303</v>
      </c>
      <c r="B466" s="78"/>
      <c r="C466" s="78" t="s">
        <v>41</v>
      </c>
      <c r="D466" s="78" t="s">
        <v>194</v>
      </c>
      <c r="E466" s="78" t="s">
        <v>384</v>
      </c>
      <c r="F466" s="98" t="s">
        <v>44</v>
      </c>
      <c r="G466" s="138">
        <v>21721.6</v>
      </c>
      <c r="H466" s="12">
        <f>SUM('ведомствен.2016'!G352)</f>
        <v>21721.6</v>
      </c>
    </row>
    <row r="467" spans="1:8" s="12" customFormat="1" ht="14.25">
      <c r="A467" s="118" t="s">
        <v>202</v>
      </c>
      <c r="B467" s="78"/>
      <c r="C467" s="78" t="s">
        <v>41</v>
      </c>
      <c r="D467" s="78" t="s">
        <v>194</v>
      </c>
      <c r="E467" s="78" t="s">
        <v>384</v>
      </c>
      <c r="F467" s="98" t="s">
        <v>70</v>
      </c>
      <c r="G467" s="138">
        <v>170.6</v>
      </c>
      <c r="H467" s="12">
        <f>SUM('ведомствен.2016'!G353)</f>
        <v>170.6</v>
      </c>
    </row>
    <row r="468" spans="1:7" s="12" customFormat="1" ht="57">
      <c r="A468" s="30" t="s">
        <v>292</v>
      </c>
      <c r="B468" s="82"/>
      <c r="C468" s="70" t="s">
        <v>2</v>
      </c>
      <c r="D468" s="70" t="s">
        <v>46</v>
      </c>
      <c r="E468" s="70" t="s">
        <v>293</v>
      </c>
      <c r="F468" s="70"/>
      <c r="G468" s="165">
        <f>SUM(G469)</f>
        <v>29896.1</v>
      </c>
    </row>
    <row r="469" spans="1:8" s="12" customFormat="1" ht="28.5">
      <c r="A469" s="148" t="s">
        <v>467</v>
      </c>
      <c r="B469" s="82"/>
      <c r="C469" s="71" t="s">
        <v>2</v>
      </c>
      <c r="D469" s="71" t="s">
        <v>46</v>
      </c>
      <c r="E469" s="71" t="s">
        <v>293</v>
      </c>
      <c r="F469" s="71" t="s">
        <v>218</v>
      </c>
      <c r="G469" s="165">
        <v>29896.1</v>
      </c>
      <c r="H469" s="12">
        <f>SUM('ведомствен.2016'!G206)</f>
        <v>29896.1</v>
      </c>
    </row>
    <row r="470" spans="1:7" s="12" customFormat="1" ht="57">
      <c r="A470" s="118" t="s">
        <v>395</v>
      </c>
      <c r="B470" s="90"/>
      <c r="C470" s="152" t="s">
        <v>2</v>
      </c>
      <c r="D470" s="152" t="s">
        <v>46</v>
      </c>
      <c r="E470" s="152" t="s">
        <v>397</v>
      </c>
      <c r="F470" s="152"/>
      <c r="G470" s="166">
        <f>G471+G472</f>
        <v>12213.6</v>
      </c>
    </row>
    <row r="471" spans="1:8" s="12" customFormat="1" ht="28.5">
      <c r="A471" s="132" t="s">
        <v>303</v>
      </c>
      <c r="B471" s="90"/>
      <c r="C471" s="152" t="s">
        <v>2</v>
      </c>
      <c r="D471" s="152" t="s">
        <v>46</v>
      </c>
      <c r="E471" s="152" t="s">
        <v>397</v>
      </c>
      <c r="F471" s="152" t="s">
        <v>44</v>
      </c>
      <c r="G471" s="166">
        <v>182.4</v>
      </c>
      <c r="H471" s="12">
        <f>SUM('ведомствен.2016'!G355)</f>
        <v>182.4</v>
      </c>
    </row>
    <row r="472" spans="1:8" s="12" customFormat="1" ht="14.25">
      <c r="A472" s="130" t="s">
        <v>204</v>
      </c>
      <c r="B472" s="90"/>
      <c r="C472" s="152" t="s">
        <v>2</v>
      </c>
      <c r="D472" s="152" t="s">
        <v>46</v>
      </c>
      <c r="E472" s="152" t="s">
        <v>397</v>
      </c>
      <c r="F472" s="152" t="s">
        <v>205</v>
      </c>
      <c r="G472" s="166">
        <v>12031.2</v>
      </c>
      <c r="H472" s="12">
        <f>SUM('ведомствен.2016'!G356)</f>
        <v>12031.2</v>
      </c>
    </row>
    <row r="473" spans="1:7" s="12" customFormat="1" ht="85.5">
      <c r="A473" s="118" t="s">
        <v>396</v>
      </c>
      <c r="B473" s="90"/>
      <c r="C473" s="152" t="s">
        <v>2</v>
      </c>
      <c r="D473" s="152" t="s">
        <v>46</v>
      </c>
      <c r="E473" s="152" t="s">
        <v>398</v>
      </c>
      <c r="F473" s="152"/>
      <c r="G473" s="166">
        <f>G474+G475</f>
        <v>32981.9</v>
      </c>
    </row>
    <row r="474" spans="1:8" s="12" customFormat="1" ht="28.5">
      <c r="A474" s="132" t="s">
        <v>303</v>
      </c>
      <c r="B474" s="90"/>
      <c r="C474" s="152" t="s">
        <v>2</v>
      </c>
      <c r="D474" s="152" t="s">
        <v>46</v>
      </c>
      <c r="E474" s="152" t="s">
        <v>398</v>
      </c>
      <c r="F474" s="152" t="s">
        <v>44</v>
      </c>
      <c r="G474" s="166">
        <v>487.5</v>
      </c>
      <c r="H474" s="12">
        <f>SUM('ведомствен.2016'!G358)</f>
        <v>487.5</v>
      </c>
    </row>
    <row r="475" spans="1:8" s="12" customFormat="1" ht="14.25">
      <c r="A475" s="130" t="s">
        <v>204</v>
      </c>
      <c r="B475" s="90"/>
      <c r="C475" s="152" t="s">
        <v>2</v>
      </c>
      <c r="D475" s="152" t="s">
        <v>46</v>
      </c>
      <c r="E475" s="152" t="s">
        <v>398</v>
      </c>
      <c r="F475" s="152" t="s">
        <v>205</v>
      </c>
      <c r="G475" s="166">
        <v>32494.4</v>
      </c>
      <c r="H475" s="12">
        <f>SUM('ведомствен.2016'!G359)</f>
        <v>32494.4</v>
      </c>
    </row>
    <row r="476" spans="1:9" s="12" customFormat="1" ht="14.25">
      <c r="A476" s="113" t="s">
        <v>66</v>
      </c>
      <c r="B476" s="76"/>
      <c r="C476" s="71" t="s">
        <v>2</v>
      </c>
      <c r="D476" s="71" t="s">
        <v>171</v>
      </c>
      <c r="E476" s="71"/>
      <c r="F476" s="71"/>
      <c r="G476" s="144">
        <f>SUM(G477+G481+G484+G488+G504+G497)+G502</f>
        <v>30656.1</v>
      </c>
      <c r="I476" s="21">
        <f>SUM(H478:H506)</f>
        <v>30656.1</v>
      </c>
    </row>
    <row r="477" spans="1:9" s="12" customFormat="1" ht="42.75">
      <c r="A477" s="132" t="s">
        <v>26</v>
      </c>
      <c r="B477" s="78"/>
      <c r="C477" s="78" t="s">
        <v>2</v>
      </c>
      <c r="D477" s="78" t="s">
        <v>171</v>
      </c>
      <c r="E477" s="30" t="s">
        <v>473</v>
      </c>
      <c r="F477" s="78"/>
      <c r="G477" s="138">
        <f>G478</f>
        <v>3360.3</v>
      </c>
      <c r="I477" s="21">
        <f>SUM(I476-G476)</f>
        <v>0</v>
      </c>
    </row>
    <row r="478" spans="1:8" s="12" customFormat="1" ht="14.25">
      <c r="A478" s="132" t="s">
        <v>33</v>
      </c>
      <c r="B478" s="78"/>
      <c r="C478" s="78" t="s">
        <v>2</v>
      </c>
      <c r="D478" s="78" t="s">
        <v>171</v>
      </c>
      <c r="E478" s="30" t="s">
        <v>474</v>
      </c>
      <c r="F478" s="78"/>
      <c r="G478" s="138">
        <f>G479+G480</f>
        <v>3360.3</v>
      </c>
      <c r="H478" s="21"/>
    </row>
    <row r="479" spans="1:8" s="12" customFormat="1" ht="57">
      <c r="A479" s="132" t="s">
        <v>498</v>
      </c>
      <c r="B479" s="78"/>
      <c r="C479" s="78" t="s">
        <v>2</v>
      </c>
      <c r="D479" s="78" t="s">
        <v>171</v>
      </c>
      <c r="E479" s="30" t="s">
        <v>474</v>
      </c>
      <c r="F479" s="76" t="s">
        <v>199</v>
      </c>
      <c r="G479" s="138">
        <v>3348.3</v>
      </c>
      <c r="H479" s="12">
        <f>SUM('ведомствен.2016'!G363)</f>
        <v>3348.3</v>
      </c>
    </row>
    <row r="480" spans="1:8" s="12" customFormat="1" ht="28.5">
      <c r="A480" s="132" t="s">
        <v>303</v>
      </c>
      <c r="B480" s="78"/>
      <c r="C480" s="78" t="s">
        <v>2</v>
      </c>
      <c r="D480" s="78" t="s">
        <v>171</v>
      </c>
      <c r="E480" s="30" t="s">
        <v>474</v>
      </c>
      <c r="F480" s="76" t="s">
        <v>44</v>
      </c>
      <c r="G480" s="138">
        <v>12</v>
      </c>
      <c r="H480" s="12">
        <f>SUM('ведомствен.2016'!G364)</f>
        <v>12</v>
      </c>
    </row>
    <row r="481" spans="1:7" s="12" customFormat="1" ht="42.75">
      <c r="A481" s="132" t="s">
        <v>484</v>
      </c>
      <c r="B481" s="78"/>
      <c r="C481" s="78" t="s">
        <v>2</v>
      </c>
      <c r="D481" s="78" t="s">
        <v>171</v>
      </c>
      <c r="E481" s="30" t="s">
        <v>485</v>
      </c>
      <c r="F481" s="76"/>
      <c r="G481" s="138">
        <f>SUM(G482)</f>
        <v>14572.9</v>
      </c>
    </row>
    <row r="482" spans="1:7" s="12" customFormat="1" ht="28.5">
      <c r="A482" s="118" t="s">
        <v>67</v>
      </c>
      <c r="B482" s="78"/>
      <c r="C482" s="78" t="s">
        <v>2</v>
      </c>
      <c r="D482" s="78" t="s">
        <v>171</v>
      </c>
      <c r="E482" s="30" t="s">
        <v>486</v>
      </c>
      <c r="F482" s="76"/>
      <c r="G482" s="138">
        <f>SUM(G483)</f>
        <v>14572.9</v>
      </c>
    </row>
    <row r="483" spans="1:8" s="12" customFormat="1" ht="57">
      <c r="A483" s="132" t="s">
        <v>498</v>
      </c>
      <c r="B483" s="78"/>
      <c r="C483" s="78" t="s">
        <v>2</v>
      </c>
      <c r="D483" s="78" t="s">
        <v>171</v>
      </c>
      <c r="E483" s="30" t="s">
        <v>486</v>
      </c>
      <c r="F483" s="76" t="s">
        <v>199</v>
      </c>
      <c r="G483" s="138">
        <v>14572.9</v>
      </c>
      <c r="H483" s="12">
        <f>SUM('ведомствен.2016'!G367)</f>
        <v>14572.9</v>
      </c>
    </row>
    <row r="484" spans="1:7" s="12" customFormat="1" ht="85.5">
      <c r="A484" s="118" t="s">
        <v>373</v>
      </c>
      <c r="B484" s="78"/>
      <c r="C484" s="78" t="s">
        <v>2</v>
      </c>
      <c r="D484" s="78" t="s">
        <v>171</v>
      </c>
      <c r="E484" s="30" t="s">
        <v>421</v>
      </c>
      <c r="F484" s="76"/>
      <c r="G484" s="138">
        <f>SUM(G485)</f>
        <v>4233.2</v>
      </c>
    </row>
    <row r="485" spans="1:7" s="12" customFormat="1" ht="42.75">
      <c r="A485" s="118" t="s">
        <v>223</v>
      </c>
      <c r="B485" s="78"/>
      <c r="C485" s="78" t="s">
        <v>2</v>
      </c>
      <c r="D485" s="78" t="s">
        <v>171</v>
      </c>
      <c r="E485" s="30" t="s">
        <v>462</v>
      </c>
      <c r="F485" s="76"/>
      <c r="G485" s="138">
        <f>G486+G487</f>
        <v>4233.2</v>
      </c>
    </row>
    <row r="486" spans="1:8" s="12" customFormat="1" ht="57">
      <c r="A486" s="132" t="s">
        <v>498</v>
      </c>
      <c r="B486" s="78"/>
      <c r="C486" s="78" t="s">
        <v>2</v>
      </c>
      <c r="D486" s="78" t="s">
        <v>171</v>
      </c>
      <c r="E486" s="30" t="s">
        <v>462</v>
      </c>
      <c r="F486" s="76" t="s">
        <v>199</v>
      </c>
      <c r="G486" s="138">
        <v>3602.4</v>
      </c>
      <c r="H486" s="12">
        <f>SUM('ведомствен.2016'!G370)</f>
        <v>3602.4</v>
      </c>
    </row>
    <row r="487" spans="1:8" s="12" customFormat="1" ht="28.5">
      <c r="A487" s="132" t="s">
        <v>303</v>
      </c>
      <c r="B487" s="175"/>
      <c r="C487" s="78" t="s">
        <v>2</v>
      </c>
      <c r="D487" s="78" t="s">
        <v>171</v>
      </c>
      <c r="E487" s="30" t="s">
        <v>462</v>
      </c>
      <c r="F487" s="76" t="s">
        <v>44</v>
      </c>
      <c r="G487" s="138">
        <v>630.8</v>
      </c>
      <c r="H487" s="12">
        <f>SUM('ведомствен.2016'!G371)</f>
        <v>630.8</v>
      </c>
    </row>
    <row r="488" spans="1:7" s="12" customFormat="1" ht="28.5">
      <c r="A488" s="132" t="s">
        <v>200</v>
      </c>
      <c r="B488" s="78"/>
      <c r="C488" s="78" t="s">
        <v>2</v>
      </c>
      <c r="D488" s="78" t="s">
        <v>171</v>
      </c>
      <c r="E488" s="78" t="s">
        <v>259</v>
      </c>
      <c r="F488" s="76"/>
      <c r="G488" s="138">
        <f>G489+G492+G495</f>
        <v>2625.1</v>
      </c>
    </row>
    <row r="489" spans="1:8" ht="14.25">
      <c r="A489" s="118" t="s">
        <v>195</v>
      </c>
      <c r="B489" s="93"/>
      <c r="C489" s="74" t="s">
        <v>2</v>
      </c>
      <c r="D489" s="74" t="s">
        <v>171</v>
      </c>
      <c r="E489" s="74" t="s">
        <v>260</v>
      </c>
      <c r="F489" s="71"/>
      <c r="G489" s="167">
        <f>G490+G491</f>
        <v>284.5</v>
      </c>
      <c r="H489" s="12"/>
    </row>
    <row r="490" spans="1:8" ht="28.5">
      <c r="A490" s="132" t="s">
        <v>303</v>
      </c>
      <c r="B490" s="92"/>
      <c r="C490" s="74" t="s">
        <v>2</v>
      </c>
      <c r="D490" s="74" t="s">
        <v>171</v>
      </c>
      <c r="E490" s="74" t="s">
        <v>260</v>
      </c>
      <c r="F490" s="71" t="s">
        <v>44</v>
      </c>
      <c r="G490" s="167">
        <v>281.7</v>
      </c>
      <c r="H490" s="12">
        <f>SUM('ведомствен.2016'!G374)</f>
        <v>281.7</v>
      </c>
    </row>
    <row r="491" spans="1:8" ht="14.25">
      <c r="A491" s="118" t="s">
        <v>202</v>
      </c>
      <c r="B491" s="92"/>
      <c r="C491" s="74" t="s">
        <v>2</v>
      </c>
      <c r="D491" s="74" t="s">
        <v>171</v>
      </c>
      <c r="E491" s="74" t="s">
        <v>260</v>
      </c>
      <c r="F491" s="71" t="s">
        <v>70</v>
      </c>
      <c r="G491" s="167">
        <v>2.8</v>
      </c>
      <c r="H491" s="12">
        <f>SUM('ведомствен.2016'!G375)</f>
        <v>2.8</v>
      </c>
    </row>
    <row r="492" spans="1:8" ht="28.5">
      <c r="A492" s="118" t="s">
        <v>196</v>
      </c>
      <c r="B492" s="93"/>
      <c r="C492" s="74" t="s">
        <v>2</v>
      </c>
      <c r="D492" s="74" t="s">
        <v>171</v>
      </c>
      <c r="E492" s="74" t="s">
        <v>261</v>
      </c>
      <c r="F492" s="71"/>
      <c r="G492" s="167">
        <f>G493+G494</f>
        <v>1170.5</v>
      </c>
      <c r="H492" s="21"/>
    </row>
    <row r="493" spans="1:8" ht="28.5">
      <c r="A493" s="132" t="s">
        <v>303</v>
      </c>
      <c r="B493" s="92"/>
      <c r="C493" s="74" t="s">
        <v>2</v>
      </c>
      <c r="D493" s="74" t="s">
        <v>171</v>
      </c>
      <c r="E493" s="74" t="s">
        <v>261</v>
      </c>
      <c r="F493" s="71" t="s">
        <v>44</v>
      </c>
      <c r="G493" s="167">
        <v>1075.7</v>
      </c>
      <c r="H493" s="12">
        <f>SUM('ведомствен.2016'!G377)</f>
        <v>1075.7</v>
      </c>
    </row>
    <row r="494" spans="1:8" s="12" customFormat="1" ht="14.25">
      <c r="A494" s="118" t="s">
        <v>202</v>
      </c>
      <c r="B494" s="92"/>
      <c r="C494" s="74" t="s">
        <v>2</v>
      </c>
      <c r="D494" s="74" t="s">
        <v>171</v>
      </c>
      <c r="E494" s="74" t="s">
        <v>261</v>
      </c>
      <c r="F494" s="71" t="s">
        <v>70</v>
      </c>
      <c r="G494" s="167">
        <v>94.8</v>
      </c>
      <c r="H494" s="12">
        <f>SUM('ведомствен.2016'!G378)</f>
        <v>94.8</v>
      </c>
    </row>
    <row r="495" spans="1:7" s="12" customFormat="1" ht="28.5">
      <c r="A495" s="118" t="s">
        <v>203</v>
      </c>
      <c r="B495" s="93"/>
      <c r="C495" s="74" t="s">
        <v>2</v>
      </c>
      <c r="D495" s="74" t="s">
        <v>171</v>
      </c>
      <c r="E495" s="74" t="s">
        <v>264</v>
      </c>
      <c r="F495" s="71"/>
      <c r="G495" s="167">
        <f>G496</f>
        <v>1170.1</v>
      </c>
    </row>
    <row r="496" spans="1:8" s="12" customFormat="1" ht="28.5">
      <c r="A496" s="132" t="s">
        <v>303</v>
      </c>
      <c r="B496" s="92"/>
      <c r="C496" s="74" t="s">
        <v>2</v>
      </c>
      <c r="D496" s="74" t="s">
        <v>171</v>
      </c>
      <c r="E496" s="74" t="s">
        <v>264</v>
      </c>
      <c r="F496" s="71" t="s">
        <v>44</v>
      </c>
      <c r="G496" s="167">
        <v>1170.1</v>
      </c>
      <c r="H496" s="12">
        <f>SUM('ведомствен.2016'!G380)</f>
        <v>1170.1</v>
      </c>
    </row>
    <row r="497" spans="1:7" s="12" customFormat="1" ht="28.5">
      <c r="A497" s="130" t="s">
        <v>244</v>
      </c>
      <c r="B497" s="90"/>
      <c r="C497" s="152" t="s">
        <v>2</v>
      </c>
      <c r="D497" s="152" t="s">
        <v>171</v>
      </c>
      <c r="E497" s="74" t="s">
        <v>376</v>
      </c>
      <c r="F497" s="152"/>
      <c r="G497" s="166">
        <f>G498</f>
        <v>5521.8</v>
      </c>
    </row>
    <row r="498" spans="1:7" s="12" customFormat="1" ht="85.5">
      <c r="A498" s="118" t="s">
        <v>373</v>
      </c>
      <c r="B498" s="90"/>
      <c r="C498" s="152" t="s">
        <v>2</v>
      </c>
      <c r="D498" s="152" t="s">
        <v>171</v>
      </c>
      <c r="E498" s="74" t="s">
        <v>291</v>
      </c>
      <c r="F498" s="152"/>
      <c r="G498" s="166">
        <f>G499</f>
        <v>5521.8</v>
      </c>
    </row>
    <row r="499" spans="1:7" s="12" customFormat="1" ht="28.5">
      <c r="A499" s="118" t="s">
        <v>390</v>
      </c>
      <c r="B499" s="90"/>
      <c r="C499" s="152" t="s">
        <v>2</v>
      </c>
      <c r="D499" s="152" t="s">
        <v>171</v>
      </c>
      <c r="E499" s="152" t="s">
        <v>392</v>
      </c>
      <c r="F499" s="152"/>
      <c r="G499" s="166">
        <f>G500+G501</f>
        <v>5521.8</v>
      </c>
    </row>
    <row r="500" spans="1:8" s="12" customFormat="1" ht="57">
      <c r="A500" s="132" t="s">
        <v>498</v>
      </c>
      <c r="B500" s="90"/>
      <c r="C500" s="152" t="s">
        <v>2</v>
      </c>
      <c r="D500" s="152" t="s">
        <v>171</v>
      </c>
      <c r="E500" s="152" t="s">
        <v>392</v>
      </c>
      <c r="F500" s="152" t="s">
        <v>199</v>
      </c>
      <c r="G500" s="166">
        <v>4948.6</v>
      </c>
      <c r="H500" s="12">
        <f>SUM('ведомствен.2016'!G384)</f>
        <v>4948.6</v>
      </c>
    </row>
    <row r="501" spans="1:8" s="12" customFormat="1" ht="28.5">
      <c r="A501" s="132" t="s">
        <v>303</v>
      </c>
      <c r="B501" s="90"/>
      <c r="C501" s="152" t="s">
        <v>2</v>
      </c>
      <c r="D501" s="152" t="s">
        <v>171</v>
      </c>
      <c r="E501" s="152" t="s">
        <v>392</v>
      </c>
      <c r="F501" s="152" t="s">
        <v>44</v>
      </c>
      <c r="G501" s="166">
        <v>573.2</v>
      </c>
      <c r="H501" s="12">
        <f>SUM('ведомствен.2016'!G385)</f>
        <v>573.2</v>
      </c>
    </row>
    <row r="502" spans="1:7" s="12" customFormat="1" ht="28.5">
      <c r="A502" s="142" t="s">
        <v>232</v>
      </c>
      <c r="B502" s="30"/>
      <c r="C502" s="30" t="s">
        <v>2</v>
      </c>
      <c r="D502" s="30" t="s">
        <v>171</v>
      </c>
      <c r="E502" s="30" t="s">
        <v>488</v>
      </c>
      <c r="F502" s="30"/>
      <c r="G502" s="106">
        <f>SUM(G503)</f>
        <v>192.8</v>
      </c>
    </row>
    <row r="503" spans="1:8" s="12" customFormat="1" ht="14.25">
      <c r="A503" s="66" t="s">
        <v>202</v>
      </c>
      <c r="B503" s="30"/>
      <c r="C503" s="30" t="s">
        <v>2</v>
      </c>
      <c r="D503" s="30" t="s">
        <v>171</v>
      </c>
      <c r="E503" s="30" t="s">
        <v>488</v>
      </c>
      <c r="F503" s="30" t="s">
        <v>70</v>
      </c>
      <c r="G503" s="106">
        <v>192.8</v>
      </c>
      <c r="H503" s="12">
        <f>SUM('ведомствен.2016'!G238)</f>
        <v>192.8</v>
      </c>
    </row>
    <row r="504" spans="1:7" s="12" customFormat="1" ht="14.25">
      <c r="A504" s="132" t="s">
        <v>222</v>
      </c>
      <c r="B504" s="92"/>
      <c r="C504" s="74" t="s">
        <v>2</v>
      </c>
      <c r="D504" s="74" t="s">
        <v>171</v>
      </c>
      <c r="E504" s="74" t="s">
        <v>271</v>
      </c>
      <c r="F504" s="71"/>
      <c r="G504" s="167">
        <f>G505</f>
        <v>150</v>
      </c>
    </row>
    <row r="505" spans="1:7" s="12" customFormat="1" ht="85.5">
      <c r="A505" s="118" t="s">
        <v>391</v>
      </c>
      <c r="B505" s="92"/>
      <c r="C505" s="74" t="s">
        <v>2</v>
      </c>
      <c r="D505" s="74" t="s">
        <v>171</v>
      </c>
      <c r="E505" s="74" t="s">
        <v>393</v>
      </c>
      <c r="F505" s="71"/>
      <c r="G505" s="167">
        <f>G506</f>
        <v>150</v>
      </c>
    </row>
    <row r="506" spans="1:8" s="12" customFormat="1" ht="28.5">
      <c r="A506" s="130" t="s">
        <v>221</v>
      </c>
      <c r="B506" s="91"/>
      <c r="C506" s="74" t="s">
        <v>2</v>
      </c>
      <c r="D506" s="74" t="s">
        <v>171</v>
      </c>
      <c r="E506" s="74" t="s">
        <v>393</v>
      </c>
      <c r="F506" s="71" t="s">
        <v>209</v>
      </c>
      <c r="G506" s="167">
        <v>150</v>
      </c>
      <c r="H506" s="12">
        <f>SUM('ведомствен.2016'!G388)</f>
        <v>150</v>
      </c>
    </row>
    <row r="507" spans="1:9" s="17" customFormat="1" ht="15">
      <c r="A507" s="112" t="s">
        <v>107</v>
      </c>
      <c r="B507" s="61"/>
      <c r="C507" s="69" t="s">
        <v>186</v>
      </c>
      <c r="D507" s="69"/>
      <c r="E507" s="69"/>
      <c r="F507" s="69"/>
      <c r="G507" s="104">
        <f>SUM(G508)</f>
        <v>7537.200000000001</v>
      </c>
      <c r="H507" s="19"/>
      <c r="I507" s="23">
        <f>SUM(H508:H520)</f>
        <v>7537.200000000001</v>
      </c>
    </row>
    <row r="508" spans="1:8" s="17" customFormat="1" ht="14.25">
      <c r="A508" s="105" t="s">
        <v>102</v>
      </c>
      <c r="B508" s="30"/>
      <c r="C508" s="64" t="s">
        <v>186</v>
      </c>
      <c r="D508" s="64" t="s">
        <v>192</v>
      </c>
      <c r="E508" s="64"/>
      <c r="F508" s="64"/>
      <c r="G508" s="106">
        <f>SUM(G509+G515)</f>
        <v>7537.200000000001</v>
      </c>
      <c r="H508" s="19"/>
    </row>
    <row r="509" spans="1:8" s="17" customFormat="1" ht="28.5">
      <c r="A509" s="66" t="s">
        <v>197</v>
      </c>
      <c r="B509" s="64"/>
      <c r="C509" s="64" t="s">
        <v>186</v>
      </c>
      <c r="D509" s="64" t="s">
        <v>192</v>
      </c>
      <c r="E509" s="64" t="s">
        <v>298</v>
      </c>
      <c r="F509" s="65"/>
      <c r="G509" s="106">
        <f>SUM(G510)</f>
        <v>3945.8</v>
      </c>
      <c r="H509" s="19"/>
    </row>
    <row r="510" spans="1:8" s="17" customFormat="1" ht="28.5">
      <c r="A510" s="66" t="s">
        <v>11</v>
      </c>
      <c r="B510" s="64"/>
      <c r="C510" s="64" t="s">
        <v>186</v>
      </c>
      <c r="D510" s="64" t="s">
        <v>192</v>
      </c>
      <c r="E510" s="64" t="s">
        <v>299</v>
      </c>
      <c r="F510" s="65"/>
      <c r="G510" s="106">
        <f>SUM(G511)</f>
        <v>3945.8</v>
      </c>
      <c r="H510" s="19"/>
    </row>
    <row r="511" spans="1:8" ht="28.5">
      <c r="A511" s="66" t="s">
        <v>198</v>
      </c>
      <c r="B511" s="64"/>
      <c r="C511" s="64" t="s">
        <v>186</v>
      </c>
      <c r="D511" s="64" t="s">
        <v>192</v>
      </c>
      <c r="E511" s="64" t="s">
        <v>300</v>
      </c>
      <c r="F511" s="65"/>
      <c r="G511" s="106">
        <f>SUM(G512:G514)</f>
        <v>3945.8</v>
      </c>
      <c r="H511"/>
    </row>
    <row r="512" spans="1:8" ht="57">
      <c r="A512" s="132" t="s">
        <v>498</v>
      </c>
      <c r="B512" s="64"/>
      <c r="C512" s="64" t="s">
        <v>186</v>
      </c>
      <c r="D512" s="64" t="s">
        <v>192</v>
      </c>
      <c r="E512" s="64" t="s">
        <v>300</v>
      </c>
      <c r="F512" s="64" t="s">
        <v>199</v>
      </c>
      <c r="G512" s="106">
        <v>3390.4</v>
      </c>
      <c r="H512">
        <f>SUM('ведомствен.2016'!G406)</f>
        <v>3390.4</v>
      </c>
    </row>
    <row r="513" spans="1:8" ht="28.5">
      <c r="A513" s="132" t="s">
        <v>303</v>
      </c>
      <c r="B513" s="64"/>
      <c r="C513" s="64" t="s">
        <v>186</v>
      </c>
      <c r="D513" s="64" t="s">
        <v>192</v>
      </c>
      <c r="E513" s="64" t="s">
        <v>300</v>
      </c>
      <c r="F513" s="64" t="s">
        <v>44</v>
      </c>
      <c r="G513" s="107">
        <v>553.6</v>
      </c>
      <c r="H513">
        <f>SUM('ведомствен.2016'!G407)</f>
        <v>553.6</v>
      </c>
    </row>
    <row r="514" spans="1:8" ht="14.25">
      <c r="A514" s="66" t="s">
        <v>202</v>
      </c>
      <c r="B514" s="64"/>
      <c r="C514" s="64" t="s">
        <v>186</v>
      </c>
      <c r="D514" s="64" t="s">
        <v>192</v>
      </c>
      <c r="E514" s="64" t="s">
        <v>300</v>
      </c>
      <c r="F514" s="65" t="s">
        <v>70</v>
      </c>
      <c r="G514" s="106">
        <v>1.8</v>
      </c>
      <c r="H514">
        <f>SUM('ведомствен.2016'!G408)</f>
        <v>1.8</v>
      </c>
    </row>
    <row r="515" spans="1:8" ht="14.25">
      <c r="A515" s="123" t="s">
        <v>222</v>
      </c>
      <c r="B515" s="64"/>
      <c r="C515" s="64" t="s">
        <v>186</v>
      </c>
      <c r="D515" s="64" t="s">
        <v>192</v>
      </c>
      <c r="E515" s="65" t="s">
        <v>271</v>
      </c>
      <c r="F515" s="64"/>
      <c r="G515" s="106">
        <f>SUM(G516)</f>
        <v>3591.4</v>
      </c>
      <c r="H515"/>
    </row>
    <row r="516" spans="1:8" ht="28.5">
      <c r="A516" s="66" t="s">
        <v>234</v>
      </c>
      <c r="B516" s="64"/>
      <c r="C516" s="64" t="s">
        <v>186</v>
      </c>
      <c r="D516" s="64" t="s">
        <v>192</v>
      </c>
      <c r="E516" s="65" t="s">
        <v>301</v>
      </c>
      <c r="F516" s="64"/>
      <c r="G516" s="106">
        <f>SUM(G517:G520)</f>
        <v>3591.4</v>
      </c>
      <c r="H516"/>
    </row>
    <row r="517" spans="1:8" ht="57">
      <c r="A517" s="132" t="s">
        <v>498</v>
      </c>
      <c r="B517" s="64"/>
      <c r="C517" s="64" t="s">
        <v>186</v>
      </c>
      <c r="D517" s="64" t="s">
        <v>192</v>
      </c>
      <c r="E517" s="65" t="s">
        <v>301</v>
      </c>
      <c r="F517" s="64" t="s">
        <v>199</v>
      </c>
      <c r="G517" s="106">
        <v>600</v>
      </c>
      <c r="H517">
        <f>SUM('ведомствен.2016'!G411)</f>
        <v>600</v>
      </c>
    </row>
    <row r="518" spans="1:8" ht="28.5">
      <c r="A518" s="132" t="s">
        <v>303</v>
      </c>
      <c r="B518" s="64"/>
      <c r="C518" s="64" t="s">
        <v>186</v>
      </c>
      <c r="D518" s="64" t="s">
        <v>192</v>
      </c>
      <c r="E518" s="65" t="s">
        <v>301</v>
      </c>
      <c r="F518" s="64" t="s">
        <v>44</v>
      </c>
      <c r="G518" s="106">
        <v>1401.4</v>
      </c>
      <c r="H518">
        <f>SUM('ведомствен.2016'!G412)</f>
        <v>1401.4</v>
      </c>
    </row>
    <row r="519" spans="1:8" ht="28.5">
      <c r="A519" s="108" t="s">
        <v>467</v>
      </c>
      <c r="B519" s="64"/>
      <c r="C519" s="64" t="s">
        <v>186</v>
      </c>
      <c r="D519" s="64" t="s">
        <v>192</v>
      </c>
      <c r="E519" s="65" t="s">
        <v>301</v>
      </c>
      <c r="F519" s="64" t="s">
        <v>218</v>
      </c>
      <c r="G519" s="106">
        <v>1000</v>
      </c>
      <c r="H519">
        <f>SUM('ведомствен.2016'!G211)</f>
        <v>1000</v>
      </c>
    </row>
    <row r="520" spans="1:8" ht="27.75" customHeight="1">
      <c r="A520" s="123" t="s">
        <v>210</v>
      </c>
      <c r="B520" s="64"/>
      <c r="C520" s="64" t="s">
        <v>186</v>
      </c>
      <c r="D520" s="64" t="s">
        <v>192</v>
      </c>
      <c r="E520" s="65" t="s">
        <v>301</v>
      </c>
      <c r="F520" s="64" t="s">
        <v>209</v>
      </c>
      <c r="G520" s="106">
        <v>590</v>
      </c>
      <c r="H520">
        <f>SUM('ведомствен.2016'!G413)</f>
        <v>590</v>
      </c>
    </row>
    <row r="521" spans="1:7" ht="15">
      <c r="A521" s="112" t="s">
        <v>177</v>
      </c>
      <c r="B521" s="61"/>
      <c r="C521" s="83" t="s">
        <v>100</v>
      </c>
      <c r="D521" s="83" t="s">
        <v>75</v>
      </c>
      <c r="E521" s="83"/>
      <c r="F521" s="83"/>
      <c r="G521" s="104">
        <f>SUM(G522)</f>
        <v>13441.5</v>
      </c>
    </row>
    <row r="522" spans="1:7" ht="28.5">
      <c r="A522" s="105" t="s">
        <v>101</v>
      </c>
      <c r="B522" s="30"/>
      <c r="C522" s="64" t="s">
        <v>100</v>
      </c>
      <c r="D522" s="64" t="s">
        <v>192</v>
      </c>
      <c r="E522" s="64"/>
      <c r="F522" s="64"/>
      <c r="G522" s="106">
        <f>SUM(G523)</f>
        <v>13441.5</v>
      </c>
    </row>
    <row r="523" spans="1:7" ht="14.25">
      <c r="A523" s="105" t="s">
        <v>178</v>
      </c>
      <c r="B523" s="30"/>
      <c r="C523" s="64" t="s">
        <v>100</v>
      </c>
      <c r="D523" s="64" t="s">
        <v>192</v>
      </c>
      <c r="E523" s="64" t="s">
        <v>537</v>
      </c>
      <c r="F523" s="67"/>
      <c r="G523" s="106">
        <f>SUM(G525)</f>
        <v>13441.5</v>
      </c>
    </row>
    <row r="524" spans="1:7" ht="14.25">
      <c r="A524" s="105" t="s">
        <v>179</v>
      </c>
      <c r="B524" s="30"/>
      <c r="C524" s="64" t="s">
        <v>100</v>
      </c>
      <c r="D524" s="64" t="s">
        <v>192</v>
      </c>
      <c r="E524" s="64" t="s">
        <v>538</v>
      </c>
      <c r="F524" s="67"/>
      <c r="G524" s="106">
        <f>SUM(G525)</f>
        <v>13441.5</v>
      </c>
    </row>
    <row r="525" spans="1:8" ht="14.25">
      <c r="A525" s="105" t="s">
        <v>206</v>
      </c>
      <c r="B525" s="30"/>
      <c r="C525" s="64" t="s">
        <v>100</v>
      </c>
      <c r="D525" s="64" t="s">
        <v>192</v>
      </c>
      <c r="E525" s="64" t="s">
        <v>538</v>
      </c>
      <c r="F525" s="67" t="s">
        <v>69</v>
      </c>
      <c r="G525" s="106">
        <v>13441.5</v>
      </c>
      <c r="H525" s="19">
        <f>SUM('ведомствен.2016'!G243)</f>
        <v>13441.5</v>
      </c>
    </row>
    <row r="526" spans="1:8" ht="18" customHeight="1">
      <c r="A526" s="112" t="s">
        <v>68</v>
      </c>
      <c r="B526" s="61"/>
      <c r="C526" s="69"/>
      <c r="D526" s="69"/>
      <c r="E526" s="69"/>
      <c r="F526" s="69"/>
      <c r="G526" s="104">
        <f>SUM(G13+G84+G107+G144+G161+G172+G285+G331+G369+G507+G521)</f>
        <v>3365001.1999999997</v>
      </c>
      <c r="H526" s="22">
        <f>SUM(H13:H525)</f>
        <v>3365001.1999999965</v>
      </c>
    </row>
    <row r="527" ht="0.75" customHeight="1" hidden="1">
      <c r="G527" s="27"/>
    </row>
    <row r="528" spans="7:8" ht="12.75" hidden="1">
      <c r="G528" s="32">
        <f>SUM(H526-G526)</f>
        <v>-3.259629011154175E-09</v>
      </c>
      <c r="H528" s="19">
        <f>SUM('ведомствен.2016'!G697-'функцион.2016'!H526)</f>
        <v>3.725290298461914E-09</v>
      </c>
    </row>
    <row r="529" ht="12" customHeight="1" hidden="1"/>
    <row r="530" spans="7:8" ht="12.75" hidden="1">
      <c r="G530" s="96">
        <f>SUM('ведомствен.2016'!G697-'функцион.2016'!G526)</f>
        <v>4.656612873077393E-10</v>
      </c>
      <c r="H530" s="19">
        <f>SUM('ведомствен.2016'!G697-'функцион.2016'!H526)</f>
        <v>3.725290298461914E-09</v>
      </c>
    </row>
  </sheetData>
  <sheetProtection/>
  <mergeCells count="2">
    <mergeCell ref="F5:G5"/>
    <mergeCell ref="A11:A12"/>
  </mergeCells>
  <printOptions/>
  <pageMargins left="1.1023622047244095" right="0.15748031496062992" top="0.15748031496062992" bottom="0.03937007874015748" header="0.5118110236220472" footer="0.2362204724409449"/>
  <pageSetup fitToHeight="2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702"/>
  <sheetViews>
    <sheetView tabSelected="1" zoomScalePageLayoutView="0" workbookViewId="0" topLeftCell="A382">
      <selection activeCell="A389" sqref="A389"/>
    </sheetView>
  </sheetViews>
  <sheetFormatPr defaultColWidth="9.00390625" defaultRowHeight="12.75"/>
  <cols>
    <col min="1" max="1" width="78.25390625" style="37" customWidth="1"/>
    <col min="2" max="2" width="6.875" style="38" customWidth="1"/>
    <col min="3" max="3" width="7.75390625" style="39" customWidth="1"/>
    <col min="4" max="4" width="6.875" style="39" customWidth="1"/>
    <col min="5" max="5" width="14.375" style="39" customWidth="1"/>
    <col min="6" max="6" width="10.625" style="39" customWidth="1"/>
    <col min="7" max="7" width="17.125" style="41" customWidth="1"/>
    <col min="8" max="8" width="5.875" style="39" customWidth="1"/>
    <col min="9" max="9" width="17.00390625" style="39" customWidth="1"/>
    <col min="10" max="16384" width="9.125" style="39" customWidth="1"/>
  </cols>
  <sheetData>
    <row r="1" spans="6:7" ht="15">
      <c r="F1" s="34" t="s">
        <v>886</v>
      </c>
      <c r="G1" s="35"/>
    </row>
    <row r="2" spans="1:7" ht="15">
      <c r="A2" s="37" t="s">
        <v>111</v>
      </c>
      <c r="F2" s="33" t="s">
        <v>890</v>
      </c>
      <c r="G2" s="35"/>
    </row>
    <row r="3" spans="6:7" ht="15">
      <c r="F3" s="33" t="s">
        <v>123</v>
      </c>
      <c r="G3" s="35"/>
    </row>
    <row r="4" spans="6:7" ht="15">
      <c r="F4" s="33" t="s">
        <v>124</v>
      </c>
      <c r="G4" s="35"/>
    </row>
    <row r="5" spans="2:7" ht="15.75" customHeight="1">
      <c r="B5" s="43" t="s">
        <v>112</v>
      </c>
      <c r="F5" s="224" t="s">
        <v>891</v>
      </c>
      <c r="G5" s="224"/>
    </row>
    <row r="6" ht="15.75">
      <c r="B6" s="43" t="s">
        <v>113</v>
      </c>
    </row>
    <row r="7" ht="15.75">
      <c r="B7" s="43" t="s">
        <v>256</v>
      </c>
    </row>
    <row r="8" ht="15.75">
      <c r="B8" s="36"/>
    </row>
    <row r="9" spans="1:7" ht="15">
      <c r="A9" s="227" t="s">
        <v>114</v>
      </c>
      <c r="B9" s="155" t="s">
        <v>129</v>
      </c>
      <c r="C9" s="156"/>
      <c r="D9" s="156"/>
      <c r="E9" s="156"/>
      <c r="F9" s="158"/>
      <c r="G9" s="161" t="s">
        <v>130</v>
      </c>
    </row>
    <row r="10" spans="1:7" ht="55.5" customHeight="1">
      <c r="A10" s="227"/>
      <c r="B10" s="64" t="s">
        <v>131</v>
      </c>
      <c r="C10" s="66" t="s">
        <v>132</v>
      </c>
      <c r="D10" s="66" t="s">
        <v>133</v>
      </c>
      <c r="E10" s="66" t="s">
        <v>134</v>
      </c>
      <c r="F10" s="159" t="s">
        <v>207</v>
      </c>
      <c r="G10" s="183" t="s">
        <v>255</v>
      </c>
    </row>
    <row r="11" spans="1:7" ht="15">
      <c r="A11" s="120" t="s">
        <v>80</v>
      </c>
      <c r="B11" s="61" t="s">
        <v>81</v>
      </c>
      <c r="C11" s="105"/>
      <c r="D11" s="105"/>
      <c r="E11" s="105"/>
      <c r="F11" s="105"/>
      <c r="G11" s="160">
        <f>SUM(G12)</f>
        <v>17682.3</v>
      </c>
    </row>
    <row r="12" spans="1:7" ht="15">
      <c r="A12" s="66" t="s">
        <v>191</v>
      </c>
      <c r="B12" s="30"/>
      <c r="C12" s="30" t="s">
        <v>192</v>
      </c>
      <c r="D12" s="30"/>
      <c r="E12" s="30"/>
      <c r="F12" s="30"/>
      <c r="G12" s="106">
        <f>SUM(G13+G20)</f>
        <v>17682.3</v>
      </c>
    </row>
    <row r="13" spans="1:7" ht="42.75">
      <c r="A13" s="66" t="s">
        <v>31</v>
      </c>
      <c r="B13" s="30"/>
      <c r="C13" s="30" t="s">
        <v>192</v>
      </c>
      <c r="D13" s="30" t="s">
        <v>32</v>
      </c>
      <c r="E13" s="30"/>
      <c r="F13" s="30"/>
      <c r="G13" s="106">
        <f>SUM(G14)</f>
        <v>13575</v>
      </c>
    </row>
    <row r="14" spans="1:7" ht="28.5">
      <c r="A14" s="66" t="s">
        <v>26</v>
      </c>
      <c r="B14" s="30"/>
      <c r="C14" s="30" t="s">
        <v>192</v>
      </c>
      <c r="D14" s="30" t="s">
        <v>32</v>
      </c>
      <c r="E14" s="30" t="s">
        <v>473</v>
      </c>
      <c r="F14" s="60"/>
      <c r="G14" s="106">
        <f>SUM(G15+G18)</f>
        <v>13575</v>
      </c>
    </row>
    <row r="15" spans="1:7" ht="15">
      <c r="A15" s="66" t="s">
        <v>33</v>
      </c>
      <c r="B15" s="30"/>
      <c r="C15" s="30" t="s">
        <v>192</v>
      </c>
      <c r="D15" s="30" t="s">
        <v>32</v>
      </c>
      <c r="E15" s="30" t="s">
        <v>474</v>
      </c>
      <c r="F15" s="60"/>
      <c r="G15" s="106">
        <f>SUM(G16+G17)</f>
        <v>12119</v>
      </c>
    </row>
    <row r="16" spans="1:7" ht="57">
      <c r="A16" s="132" t="s">
        <v>498</v>
      </c>
      <c r="B16" s="30"/>
      <c r="C16" s="30" t="s">
        <v>192</v>
      </c>
      <c r="D16" s="30" t="s">
        <v>32</v>
      </c>
      <c r="E16" s="30" t="s">
        <v>474</v>
      </c>
      <c r="F16" s="30" t="s">
        <v>199</v>
      </c>
      <c r="G16" s="106">
        <v>12109.4</v>
      </c>
    </row>
    <row r="17" spans="1:7" ht="15">
      <c r="A17" s="66" t="s">
        <v>201</v>
      </c>
      <c r="B17" s="30"/>
      <c r="C17" s="30" t="s">
        <v>192</v>
      </c>
      <c r="D17" s="30" t="s">
        <v>32</v>
      </c>
      <c r="E17" s="30" t="s">
        <v>474</v>
      </c>
      <c r="F17" s="30" t="s">
        <v>44</v>
      </c>
      <c r="G17" s="107">
        <v>9.6</v>
      </c>
    </row>
    <row r="18" spans="1:7" ht="15">
      <c r="A18" s="66" t="s">
        <v>258</v>
      </c>
      <c r="B18" s="30"/>
      <c r="C18" s="30" t="s">
        <v>192</v>
      </c>
      <c r="D18" s="30" t="s">
        <v>32</v>
      </c>
      <c r="E18" s="30" t="s">
        <v>475</v>
      </c>
      <c r="F18" s="30"/>
      <c r="G18" s="106">
        <f>SUM(G19)</f>
        <v>1456</v>
      </c>
    </row>
    <row r="19" spans="1:7" ht="57">
      <c r="A19" s="132" t="s">
        <v>498</v>
      </c>
      <c r="B19" s="30"/>
      <c r="C19" s="30" t="s">
        <v>192</v>
      </c>
      <c r="D19" s="30" t="s">
        <v>32</v>
      </c>
      <c r="E19" s="30" t="s">
        <v>475</v>
      </c>
      <c r="F19" s="30" t="s">
        <v>199</v>
      </c>
      <c r="G19" s="106">
        <v>1456</v>
      </c>
    </row>
    <row r="20" spans="1:7" ht="15">
      <c r="A20" s="66" t="s">
        <v>36</v>
      </c>
      <c r="B20" s="30"/>
      <c r="C20" s="30" t="s">
        <v>192</v>
      </c>
      <c r="D20" s="30" t="s">
        <v>100</v>
      </c>
      <c r="E20" s="30"/>
      <c r="F20" s="60"/>
      <c r="G20" s="106">
        <f>SUM(G21)</f>
        <v>4107.299999999999</v>
      </c>
    </row>
    <row r="21" spans="1:7" ht="28.5">
      <c r="A21" s="66" t="s">
        <v>200</v>
      </c>
      <c r="B21" s="30"/>
      <c r="C21" s="30" t="s">
        <v>192</v>
      </c>
      <c r="D21" s="30" t="s">
        <v>100</v>
      </c>
      <c r="E21" s="30" t="s">
        <v>259</v>
      </c>
      <c r="F21" s="60"/>
      <c r="G21" s="106">
        <f>SUM(G22+G25+G27)</f>
        <v>4107.299999999999</v>
      </c>
    </row>
    <row r="22" spans="1:7" ht="15">
      <c r="A22" s="66" t="s">
        <v>195</v>
      </c>
      <c r="B22" s="30"/>
      <c r="C22" s="30" t="s">
        <v>192</v>
      </c>
      <c r="D22" s="30" t="s">
        <v>100</v>
      </c>
      <c r="E22" s="30" t="s">
        <v>260</v>
      </c>
      <c r="F22" s="30"/>
      <c r="G22" s="107">
        <f>SUM(G23:G24)</f>
        <v>712.8</v>
      </c>
    </row>
    <row r="23" spans="1:7" ht="15">
      <c r="A23" s="66" t="s">
        <v>201</v>
      </c>
      <c r="B23" s="30"/>
      <c r="C23" s="30" t="s">
        <v>192</v>
      </c>
      <c r="D23" s="30" t="s">
        <v>100</v>
      </c>
      <c r="E23" s="30" t="s">
        <v>260</v>
      </c>
      <c r="F23" s="30" t="s">
        <v>44</v>
      </c>
      <c r="G23" s="107">
        <v>668.4</v>
      </c>
    </row>
    <row r="24" spans="1:7" ht="15">
      <c r="A24" s="66" t="s">
        <v>202</v>
      </c>
      <c r="B24" s="30"/>
      <c r="C24" s="30" t="s">
        <v>192</v>
      </c>
      <c r="D24" s="30" t="s">
        <v>100</v>
      </c>
      <c r="E24" s="30" t="s">
        <v>260</v>
      </c>
      <c r="F24" s="30" t="s">
        <v>70</v>
      </c>
      <c r="G24" s="107">
        <v>44.4</v>
      </c>
    </row>
    <row r="25" spans="1:7" ht="28.5">
      <c r="A25" s="66" t="s">
        <v>196</v>
      </c>
      <c r="B25" s="30"/>
      <c r="C25" s="30" t="s">
        <v>192</v>
      </c>
      <c r="D25" s="30" t="s">
        <v>100</v>
      </c>
      <c r="E25" s="30" t="s">
        <v>261</v>
      </c>
      <c r="F25" s="30"/>
      <c r="G25" s="107">
        <f>SUM(G26)</f>
        <v>353.2</v>
      </c>
    </row>
    <row r="26" spans="1:7" ht="15">
      <c r="A26" s="66" t="s">
        <v>201</v>
      </c>
      <c r="B26" s="30"/>
      <c r="C26" s="30" t="s">
        <v>192</v>
      </c>
      <c r="D26" s="30" t="s">
        <v>100</v>
      </c>
      <c r="E26" s="30" t="s">
        <v>261</v>
      </c>
      <c r="F26" s="30" t="s">
        <v>44</v>
      </c>
      <c r="G26" s="107">
        <v>353.2</v>
      </c>
    </row>
    <row r="27" spans="1:7" ht="28.5">
      <c r="A27" s="142" t="s">
        <v>203</v>
      </c>
      <c r="B27" s="30"/>
      <c r="C27" s="30" t="s">
        <v>192</v>
      </c>
      <c r="D27" s="30" t="s">
        <v>100</v>
      </c>
      <c r="E27" s="30" t="s">
        <v>264</v>
      </c>
      <c r="F27" s="59"/>
      <c r="G27" s="106">
        <f>SUM(G28:G30)</f>
        <v>3041.2999999999997</v>
      </c>
    </row>
    <row r="28" spans="1:7" ht="15">
      <c r="A28" s="66" t="s">
        <v>201</v>
      </c>
      <c r="B28" s="30"/>
      <c r="C28" s="30" t="s">
        <v>192</v>
      </c>
      <c r="D28" s="30" t="s">
        <v>100</v>
      </c>
      <c r="E28" s="30" t="s">
        <v>264</v>
      </c>
      <c r="F28" s="59" t="s">
        <v>44</v>
      </c>
      <c r="G28" s="106">
        <f>2371.7+0.7</f>
        <v>2372.3999999999996</v>
      </c>
    </row>
    <row r="29" spans="1:7" ht="15">
      <c r="A29" s="66" t="s">
        <v>204</v>
      </c>
      <c r="B29" s="30"/>
      <c r="C29" s="30" t="s">
        <v>192</v>
      </c>
      <c r="D29" s="30" t="s">
        <v>100</v>
      </c>
      <c r="E29" s="30" t="s">
        <v>264</v>
      </c>
      <c r="F29" s="59" t="s">
        <v>205</v>
      </c>
      <c r="G29" s="106">
        <v>667</v>
      </c>
    </row>
    <row r="30" spans="1:7" ht="15">
      <c r="A30" s="66" t="s">
        <v>202</v>
      </c>
      <c r="B30" s="30"/>
      <c r="C30" s="30" t="s">
        <v>192</v>
      </c>
      <c r="D30" s="30" t="s">
        <v>100</v>
      </c>
      <c r="E30" s="30" t="s">
        <v>264</v>
      </c>
      <c r="F30" s="59" t="s">
        <v>70</v>
      </c>
      <c r="G30" s="106">
        <v>1.9</v>
      </c>
    </row>
    <row r="31" spans="1:7" ht="15">
      <c r="A31" s="157" t="s">
        <v>82</v>
      </c>
      <c r="B31" s="62" t="s">
        <v>83</v>
      </c>
      <c r="C31" s="60"/>
      <c r="D31" s="60"/>
      <c r="E31" s="60"/>
      <c r="F31" s="60"/>
      <c r="G31" s="121">
        <f>SUM(G32)</f>
        <v>6589.8</v>
      </c>
    </row>
    <row r="32" spans="1:7" ht="15">
      <c r="A32" s="66" t="s">
        <v>191</v>
      </c>
      <c r="B32" s="30"/>
      <c r="C32" s="30" t="s">
        <v>192</v>
      </c>
      <c r="D32" s="30"/>
      <c r="E32" s="30"/>
      <c r="F32" s="30"/>
      <c r="G32" s="106">
        <f>SUM(G33)+G40</f>
        <v>6589.8</v>
      </c>
    </row>
    <row r="33" spans="1:7" ht="28.5">
      <c r="A33" s="142" t="s">
        <v>170</v>
      </c>
      <c r="B33" s="30"/>
      <c r="C33" s="30" t="s">
        <v>192</v>
      </c>
      <c r="D33" s="30" t="s">
        <v>171</v>
      </c>
      <c r="E33" s="30"/>
      <c r="F33" s="30"/>
      <c r="G33" s="106">
        <f>SUM(G34)</f>
        <v>5828.6</v>
      </c>
    </row>
    <row r="34" spans="1:7" ht="28.5">
      <c r="A34" s="66" t="s">
        <v>26</v>
      </c>
      <c r="B34" s="30"/>
      <c r="C34" s="30" t="s">
        <v>192</v>
      </c>
      <c r="D34" s="30" t="s">
        <v>171</v>
      </c>
      <c r="E34" s="30" t="s">
        <v>473</v>
      </c>
      <c r="F34" s="60"/>
      <c r="G34" s="106">
        <f>SUM(G35+G38)</f>
        <v>5828.6</v>
      </c>
    </row>
    <row r="35" spans="1:7" ht="28.5">
      <c r="A35" s="66" t="s">
        <v>476</v>
      </c>
      <c r="B35" s="30"/>
      <c r="C35" s="30" t="s">
        <v>192</v>
      </c>
      <c r="D35" s="30" t="s">
        <v>171</v>
      </c>
      <c r="E35" s="30" t="s">
        <v>477</v>
      </c>
      <c r="F35" s="60"/>
      <c r="G35" s="106">
        <f>SUM(G36)+G37</f>
        <v>4046.6</v>
      </c>
    </row>
    <row r="36" spans="1:9" ht="57">
      <c r="A36" s="132" t="s">
        <v>498</v>
      </c>
      <c r="B36" s="30"/>
      <c r="C36" s="30" t="s">
        <v>192</v>
      </c>
      <c r="D36" s="30" t="s">
        <v>171</v>
      </c>
      <c r="E36" s="30" t="s">
        <v>477</v>
      </c>
      <c r="F36" s="30" t="s">
        <v>199</v>
      </c>
      <c r="G36" s="106">
        <v>4041.6</v>
      </c>
      <c r="I36" s="54"/>
    </row>
    <row r="37" spans="1:7" ht="15">
      <c r="A37" s="66" t="s">
        <v>201</v>
      </c>
      <c r="B37" s="30"/>
      <c r="C37" s="30" t="s">
        <v>192</v>
      </c>
      <c r="D37" s="30" t="s">
        <v>171</v>
      </c>
      <c r="E37" s="30" t="s">
        <v>477</v>
      </c>
      <c r="F37" s="30" t="s">
        <v>44</v>
      </c>
      <c r="G37" s="107">
        <v>5</v>
      </c>
    </row>
    <row r="38" spans="1:7" s="44" customFormat="1" ht="28.5">
      <c r="A38" s="66" t="s">
        <v>174</v>
      </c>
      <c r="B38" s="30"/>
      <c r="C38" s="30" t="s">
        <v>192</v>
      </c>
      <c r="D38" s="30" t="s">
        <v>171</v>
      </c>
      <c r="E38" s="30" t="s">
        <v>478</v>
      </c>
      <c r="F38" s="59"/>
      <c r="G38" s="106">
        <f>SUM(G39)</f>
        <v>1782</v>
      </c>
    </row>
    <row r="39" spans="1:7" s="44" customFormat="1" ht="57">
      <c r="A39" s="132" t="s">
        <v>498</v>
      </c>
      <c r="B39" s="30"/>
      <c r="C39" s="30" t="s">
        <v>192</v>
      </c>
      <c r="D39" s="30" t="s">
        <v>171</v>
      </c>
      <c r="E39" s="30" t="s">
        <v>478</v>
      </c>
      <c r="F39" s="30" t="s">
        <v>199</v>
      </c>
      <c r="G39" s="106">
        <v>1782</v>
      </c>
    </row>
    <row r="40" spans="1:7" s="44" customFormat="1" ht="15">
      <c r="A40" s="66" t="s">
        <v>36</v>
      </c>
      <c r="B40" s="30"/>
      <c r="C40" s="30" t="s">
        <v>192</v>
      </c>
      <c r="D40" s="30" t="s">
        <v>100</v>
      </c>
      <c r="E40" s="30"/>
      <c r="F40" s="60"/>
      <c r="G40" s="106">
        <f>SUM(G41)</f>
        <v>761.2</v>
      </c>
    </row>
    <row r="41" spans="1:7" s="44" customFormat="1" ht="28.5">
      <c r="A41" s="66" t="s">
        <v>200</v>
      </c>
      <c r="B41" s="30"/>
      <c r="C41" s="30" t="s">
        <v>192</v>
      </c>
      <c r="D41" s="30" t="s">
        <v>100</v>
      </c>
      <c r="E41" s="30" t="s">
        <v>259</v>
      </c>
      <c r="F41" s="60"/>
      <c r="G41" s="106">
        <f>SUM(G42+G45+G47)</f>
        <v>761.2</v>
      </c>
    </row>
    <row r="42" spans="1:7" s="44" customFormat="1" ht="15">
      <c r="A42" s="66" t="s">
        <v>195</v>
      </c>
      <c r="B42" s="30"/>
      <c r="C42" s="30" t="s">
        <v>192</v>
      </c>
      <c r="D42" s="30" t="s">
        <v>100</v>
      </c>
      <c r="E42" s="30" t="s">
        <v>260</v>
      </c>
      <c r="F42" s="30"/>
      <c r="G42" s="107">
        <f>SUM(G43:G44)</f>
        <v>135.7</v>
      </c>
    </row>
    <row r="43" spans="1:7" s="44" customFormat="1" ht="15">
      <c r="A43" s="66" t="s">
        <v>201</v>
      </c>
      <c r="B43" s="30"/>
      <c r="C43" s="30" t="s">
        <v>192</v>
      </c>
      <c r="D43" s="30" t="s">
        <v>100</v>
      </c>
      <c r="E43" s="30" t="s">
        <v>260</v>
      </c>
      <c r="F43" s="30" t="s">
        <v>44</v>
      </c>
      <c r="G43" s="107">
        <v>133</v>
      </c>
    </row>
    <row r="44" spans="1:7" s="44" customFormat="1" ht="15">
      <c r="A44" s="66" t="s">
        <v>202</v>
      </c>
      <c r="B44" s="30"/>
      <c r="C44" s="30" t="s">
        <v>192</v>
      </c>
      <c r="D44" s="30" t="s">
        <v>100</v>
      </c>
      <c r="E44" s="30" t="s">
        <v>260</v>
      </c>
      <c r="F44" s="30" t="s">
        <v>70</v>
      </c>
      <c r="G44" s="107">
        <v>2.7</v>
      </c>
    </row>
    <row r="45" spans="1:7" s="44" customFormat="1" ht="28.5">
      <c r="A45" s="66" t="s">
        <v>196</v>
      </c>
      <c r="B45" s="30"/>
      <c r="C45" s="30" t="s">
        <v>192</v>
      </c>
      <c r="D45" s="30" t="s">
        <v>100</v>
      </c>
      <c r="E45" s="30" t="s">
        <v>261</v>
      </c>
      <c r="F45" s="30"/>
      <c r="G45" s="107">
        <f>SUM(G46)</f>
        <v>197.5</v>
      </c>
    </row>
    <row r="46" spans="1:7" s="44" customFormat="1" ht="15">
      <c r="A46" s="66" t="s">
        <v>201</v>
      </c>
      <c r="B46" s="30"/>
      <c r="C46" s="30" t="s">
        <v>192</v>
      </c>
      <c r="D46" s="30" t="s">
        <v>100</v>
      </c>
      <c r="E46" s="30" t="s">
        <v>261</v>
      </c>
      <c r="F46" s="30" t="s">
        <v>44</v>
      </c>
      <c r="G46" s="107">
        <v>197.5</v>
      </c>
    </row>
    <row r="47" spans="1:7" s="44" customFormat="1" ht="28.5">
      <c r="A47" s="142" t="s">
        <v>203</v>
      </c>
      <c r="B47" s="30"/>
      <c r="C47" s="30" t="s">
        <v>192</v>
      </c>
      <c r="D47" s="30" t="s">
        <v>100</v>
      </c>
      <c r="E47" s="30" t="s">
        <v>264</v>
      </c>
      <c r="F47" s="59"/>
      <c r="G47" s="106">
        <f>SUM(G48:G50)</f>
        <v>428</v>
      </c>
    </row>
    <row r="48" spans="1:7" s="44" customFormat="1" ht="57">
      <c r="A48" s="132" t="s">
        <v>498</v>
      </c>
      <c r="B48" s="30"/>
      <c r="C48" s="30" t="s">
        <v>192</v>
      </c>
      <c r="D48" s="30" t="s">
        <v>100</v>
      </c>
      <c r="E48" s="30" t="s">
        <v>264</v>
      </c>
      <c r="F48" s="59" t="s">
        <v>199</v>
      </c>
      <c r="G48" s="106">
        <v>20</v>
      </c>
    </row>
    <row r="49" spans="1:7" s="44" customFormat="1" ht="15">
      <c r="A49" s="66" t="s">
        <v>201</v>
      </c>
      <c r="B49" s="30"/>
      <c r="C49" s="30" t="s">
        <v>192</v>
      </c>
      <c r="D49" s="30" t="s">
        <v>100</v>
      </c>
      <c r="E49" s="30" t="s">
        <v>264</v>
      </c>
      <c r="F49" s="59" t="s">
        <v>44</v>
      </c>
      <c r="G49" s="106">
        <v>394.8</v>
      </c>
    </row>
    <row r="50" spans="1:7" s="44" customFormat="1" ht="15">
      <c r="A50" s="66" t="s">
        <v>202</v>
      </c>
      <c r="B50" s="30"/>
      <c r="C50" s="30" t="s">
        <v>192</v>
      </c>
      <c r="D50" s="30" t="s">
        <v>100</v>
      </c>
      <c r="E50" s="30" t="s">
        <v>264</v>
      </c>
      <c r="F50" s="59" t="s">
        <v>70</v>
      </c>
      <c r="G50" s="106">
        <v>13.2</v>
      </c>
    </row>
    <row r="51" spans="1:7" ht="15">
      <c r="A51" s="120" t="s">
        <v>84</v>
      </c>
      <c r="B51" s="61" t="s">
        <v>85</v>
      </c>
      <c r="C51" s="105"/>
      <c r="D51" s="105"/>
      <c r="E51" s="30"/>
      <c r="F51" s="105"/>
      <c r="G51" s="121">
        <f>SUM(G52+G103+G126+G159+G178+G194+G207)</f>
        <v>360900.5</v>
      </c>
    </row>
    <row r="52" spans="1:7" ht="15">
      <c r="A52" s="66" t="s">
        <v>191</v>
      </c>
      <c r="B52" s="30"/>
      <c r="C52" s="30" t="s">
        <v>192</v>
      </c>
      <c r="D52" s="30"/>
      <c r="E52" s="30"/>
      <c r="F52" s="30"/>
      <c r="G52" s="106">
        <f>SUM(G57+G78+G72+G75+G53)</f>
        <v>127694.1</v>
      </c>
    </row>
    <row r="53" spans="1:7" s="79" customFormat="1" ht="28.5">
      <c r="A53" s="108" t="s">
        <v>265</v>
      </c>
      <c r="B53" s="77"/>
      <c r="C53" s="77" t="s">
        <v>192</v>
      </c>
      <c r="D53" s="77" t="s">
        <v>194</v>
      </c>
      <c r="E53" s="77"/>
      <c r="F53" s="77"/>
      <c r="G53" s="106">
        <f>SUM(G54)</f>
        <v>1618.2</v>
      </c>
    </row>
    <row r="54" spans="1:7" s="79" customFormat="1" ht="28.5">
      <c r="A54" s="108" t="s">
        <v>26</v>
      </c>
      <c r="B54" s="77"/>
      <c r="C54" s="77" t="s">
        <v>192</v>
      </c>
      <c r="D54" s="77" t="s">
        <v>194</v>
      </c>
      <c r="E54" s="30" t="s">
        <v>473</v>
      </c>
      <c r="F54" s="77"/>
      <c r="G54" s="106">
        <f>SUM(G55)</f>
        <v>1618.2</v>
      </c>
    </row>
    <row r="55" spans="1:7" s="79" customFormat="1" ht="14.25">
      <c r="A55" s="108" t="s">
        <v>28</v>
      </c>
      <c r="B55" s="77"/>
      <c r="C55" s="77" t="s">
        <v>192</v>
      </c>
      <c r="D55" s="77" t="s">
        <v>194</v>
      </c>
      <c r="E55" s="30" t="s">
        <v>479</v>
      </c>
      <c r="F55" s="77"/>
      <c r="G55" s="106">
        <f>SUM(G56)</f>
        <v>1618.2</v>
      </c>
    </row>
    <row r="56" spans="1:7" s="79" customFormat="1" ht="57">
      <c r="A56" s="132" t="s">
        <v>498</v>
      </c>
      <c r="B56" s="77"/>
      <c r="C56" s="77" t="s">
        <v>192</v>
      </c>
      <c r="D56" s="77" t="s">
        <v>194</v>
      </c>
      <c r="E56" s="30" t="s">
        <v>479</v>
      </c>
      <c r="F56" s="77" t="s">
        <v>199</v>
      </c>
      <c r="G56" s="106">
        <v>1618.2</v>
      </c>
    </row>
    <row r="57" spans="1:7" ht="28.5">
      <c r="A57" s="66" t="s">
        <v>115</v>
      </c>
      <c r="B57" s="30"/>
      <c r="C57" s="30" t="s">
        <v>192</v>
      </c>
      <c r="D57" s="30" t="s">
        <v>46</v>
      </c>
      <c r="E57" s="30"/>
      <c r="F57" s="30"/>
      <c r="G57" s="106">
        <f>SUM(G58)+G62</f>
        <v>100086.6</v>
      </c>
    </row>
    <row r="58" spans="1:7" ht="28.5">
      <c r="A58" s="66" t="s">
        <v>26</v>
      </c>
      <c r="B58" s="30"/>
      <c r="C58" s="30" t="s">
        <v>192</v>
      </c>
      <c r="D58" s="30" t="s">
        <v>46</v>
      </c>
      <c r="E58" s="30" t="s">
        <v>473</v>
      </c>
      <c r="F58" s="60"/>
      <c r="G58" s="106">
        <f>SUM(G59)</f>
        <v>98276.8</v>
      </c>
    </row>
    <row r="59" spans="1:7" ht="15">
      <c r="A59" s="66" t="s">
        <v>33</v>
      </c>
      <c r="B59" s="30"/>
      <c r="C59" s="30" t="s">
        <v>192</v>
      </c>
      <c r="D59" s="30" t="s">
        <v>46</v>
      </c>
      <c r="E59" s="30" t="s">
        <v>474</v>
      </c>
      <c r="F59" s="60"/>
      <c r="G59" s="106">
        <f>SUM(G60+G61)</f>
        <v>98276.8</v>
      </c>
    </row>
    <row r="60" spans="1:7" ht="57">
      <c r="A60" s="132" t="s">
        <v>498</v>
      </c>
      <c r="B60" s="30"/>
      <c r="C60" s="30" t="s">
        <v>192</v>
      </c>
      <c r="D60" s="30" t="s">
        <v>46</v>
      </c>
      <c r="E60" s="30" t="s">
        <v>474</v>
      </c>
      <c r="F60" s="30" t="s">
        <v>199</v>
      </c>
      <c r="G60" s="106">
        <v>98180.7</v>
      </c>
    </row>
    <row r="61" spans="1:7" ht="15">
      <c r="A61" s="66" t="s">
        <v>201</v>
      </c>
      <c r="B61" s="30"/>
      <c r="C61" s="30" t="s">
        <v>192</v>
      </c>
      <c r="D61" s="30" t="s">
        <v>46</v>
      </c>
      <c r="E61" s="30" t="s">
        <v>474</v>
      </c>
      <c r="F61" s="30" t="s">
        <v>44</v>
      </c>
      <c r="G61" s="107">
        <v>96.1</v>
      </c>
    </row>
    <row r="62" spans="1:7" ht="71.25">
      <c r="A62" s="118" t="s">
        <v>373</v>
      </c>
      <c r="B62" s="30"/>
      <c r="C62" s="30" t="s">
        <v>192</v>
      </c>
      <c r="D62" s="30" t="s">
        <v>46</v>
      </c>
      <c r="E62" s="30" t="s">
        <v>421</v>
      </c>
      <c r="F62" s="30"/>
      <c r="G62" s="107">
        <f>SUM(G63+G66+G69)</f>
        <v>1809.8</v>
      </c>
    </row>
    <row r="63" spans="1:7" ht="28.5">
      <c r="A63" s="66" t="s">
        <v>49</v>
      </c>
      <c r="B63" s="30"/>
      <c r="C63" s="30" t="s">
        <v>192</v>
      </c>
      <c r="D63" s="30" t="s">
        <v>46</v>
      </c>
      <c r="E63" s="30" t="s">
        <v>480</v>
      </c>
      <c r="F63" s="30"/>
      <c r="G63" s="106">
        <f>SUM(G64:G65)</f>
        <v>1358.3</v>
      </c>
    </row>
    <row r="64" spans="1:7" ht="57">
      <c r="A64" s="132" t="s">
        <v>498</v>
      </c>
      <c r="B64" s="30"/>
      <c r="C64" s="30" t="s">
        <v>192</v>
      </c>
      <c r="D64" s="30" t="s">
        <v>46</v>
      </c>
      <c r="E64" s="30" t="s">
        <v>480</v>
      </c>
      <c r="F64" s="30" t="s">
        <v>199</v>
      </c>
      <c r="G64" s="106">
        <v>1334.7</v>
      </c>
    </row>
    <row r="65" spans="1:7" ht="15">
      <c r="A65" s="66" t="s">
        <v>201</v>
      </c>
      <c r="B65" s="30"/>
      <c r="C65" s="30" t="s">
        <v>192</v>
      </c>
      <c r="D65" s="30" t="s">
        <v>46</v>
      </c>
      <c r="E65" s="30" t="s">
        <v>480</v>
      </c>
      <c r="F65" s="30" t="s">
        <v>44</v>
      </c>
      <c r="G65" s="107">
        <v>23.6</v>
      </c>
    </row>
    <row r="66" spans="1:7" s="40" customFormat="1" ht="42.75">
      <c r="A66" s="66" t="s">
        <v>167</v>
      </c>
      <c r="B66" s="30"/>
      <c r="C66" s="30" t="s">
        <v>192</v>
      </c>
      <c r="D66" s="30" t="s">
        <v>46</v>
      </c>
      <c r="E66" s="30" t="s">
        <v>481</v>
      </c>
      <c r="F66" s="30"/>
      <c r="G66" s="106">
        <f>SUM(G67:G68)</f>
        <v>93.8</v>
      </c>
    </row>
    <row r="67" spans="1:7" s="40" customFormat="1" ht="57">
      <c r="A67" s="132" t="s">
        <v>498</v>
      </c>
      <c r="B67" s="30"/>
      <c r="C67" s="30" t="s">
        <v>192</v>
      </c>
      <c r="D67" s="30" t="s">
        <v>46</v>
      </c>
      <c r="E67" s="30" t="s">
        <v>481</v>
      </c>
      <c r="F67" s="30" t="s">
        <v>199</v>
      </c>
      <c r="G67" s="106">
        <v>72.3</v>
      </c>
    </row>
    <row r="68" spans="1:7" s="40" customFormat="1" ht="15">
      <c r="A68" s="66" t="s">
        <v>201</v>
      </c>
      <c r="B68" s="30"/>
      <c r="C68" s="30" t="s">
        <v>192</v>
      </c>
      <c r="D68" s="30" t="s">
        <v>46</v>
      </c>
      <c r="E68" s="30" t="s">
        <v>481</v>
      </c>
      <c r="F68" s="30" t="s">
        <v>44</v>
      </c>
      <c r="G68" s="107">
        <v>21.5</v>
      </c>
    </row>
    <row r="69" spans="1:7" s="44" customFormat="1" ht="28.5">
      <c r="A69" s="111" t="s">
        <v>59</v>
      </c>
      <c r="B69" s="60"/>
      <c r="C69" s="60" t="s">
        <v>192</v>
      </c>
      <c r="D69" s="60" t="s">
        <v>46</v>
      </c>
      <c r="E69" s="30" t="s">
        <v>482</v>
      </c>
      <c r="F69" s="60"/>
      <c r="G69" s="106">
        <f>SUM(G70:G71)</f>
        <v>357.70000000000005</v>
      </c>
    </row>
    <row r="70" spans="1:7" s="44" customFormat="1" ht="57">
      <c r="A70" s="132" t="s">
        <v>498</v>
      </c>
      <c r="B70" s="30"/>
      <c r="C70" s="30" t="s">
        <v>192</v>
      </c>
      <c r="D70" s="30" t="s">
        <v>46</v>
      </c>
      <c r="E70" s="30" t="s">
        <v>482</v>
      </c>
      <c r="F70" s="30" t="s">
        <v>199</v>
      </c>
      <c r="G70" s="106">
        <v>288.8</v>
      </c>
    </row>
    <row r="71" spans="1:7" s="44" customFormat="1" ht="15">
      <c r="A71" s="66" t="s">
        <v>201</v>
      </c>
      <c r="B71" s="30"/>
      <c r="C71" s="30" t="s">
        <v>192</v>
      </c>
      <c r="D71" s="30" t="s">
        <v>46</v>
      </c>
      <c r="E71" s="30" t="s">
        <v>482</v>
      </c>
      <c r="F71" s="30" t="s">
        <v>44</v>
      </c>
      <c r="G71" s="107">
        <v>68.9</v>
      </c>
    </row>
    <row r="72" spans="1:7" ht="15">
      <c r="A72" s="108" t="s">
        <v>183</v>
      </c>
      <c r="B72" s="149"/>
      <c r="C72" s="149" t="s">
        <v>192</v>
      </c>
      <c r="D72" s="149" t="s">
        <v>52</v>
      </c>
      <c r="E72" s="149" t="s">
        <v>274</v>
      </c>
      <c r="F72" s="149"/>
      <c r="G72" s="106">
        <f>SUM(G73)</f>
        <v>32.2</v>
      </c>
    </row>
    <row r="73" spans="1:7" ht="42.75">
      <c r="A73" s="108" t="s">
        <v>267</v>
      </c>
      <c r="B73" s="149"/>
      <c r="C73" s="149" t="s">
        <v>192</v>
      </c>
      <c r="D73" s="149" t="s">
        <v>52</v>
      </c>
      <c r="E73" s="77" t="s">
        <v>285</v>
      </c>
      <c r="F73" s="149"/>
      <c r="G73" s="106">
        <f>SUM(G74)</f>
        <v>32.2</v>
      </c>
    </row>
    <row r="74" spans="1:7" ht="14.25" customHeight="1">
      <c r="A74" s="108" t="s">
        <v>201</v>
      </c>
      <c r="B74" s="149"/>
      <c r="C74" s="149" t="s">
        <v>192</v>
      </c>
      <c r="D74" s="149" t="s">
        <v>52</v>
      </c>
      <c r="E74" s="77" t="s">
        <v>285</v>
      </c>
      <c r="F74" s="149" t="s">
        <v>44</v>
      </c>
      <c r="G74" s="107">
        <v>32.2</v>
      </c>
    </row>
    <row r="75" spans="1:7" ht="14.25" customHeight="1" hidden="1">
      <c r="A75" s="111" t="s">
        <v>175</v>
      </c>
      <c r="B75" s="30"/>
      <c r="C75" s="30" t="s">
        <v>192</v>
      </c>
      <c r="D75" s="30" t="s">
        <v>41</v>
      </c>
      <c r="E75" s="30"/>
      <c r="F75" s="30"/>
      <c r="G75" s="106">
        <f>SUM(G76)</f>
        <v>0</v>
      </c>
    </row>
    <row r="76" spans="1:7" ht="28.5" hidden="1">
      <c r="A76" s="66" t="s">
        <v>176</v>
      </c>
      <c r="B76" s="30"/>
      <c r="C76" s="30" t="s">
        <v>192</v>
      </c>
      <c r="D76" s="30" t="s">
        <v>41</v>
      </c>
      <c r="E76" s="30" t="s">
        <v>239</v>
      </c>
      <c r="F76" s="30"/>
      <c r="G76" s="106">
        <f>SUM(G77)</f>
        <v>0</v>
      </c>
    </row>
    <row r="77" spans="1:7" ht="15" hidden="1">
      <c r="A77" s="111" t="s">
        <v>202</v>
      </c>
      <c r="B77" s="30"/>
      <c r="C77" s="30" t="s">
        <v>192</v>
      </c>
      <c r="D77" s="30" t="s">
        <v>41</v>
      </c>
      <c r="E77" s="30" t="s">
        <v>239</v>
      </c>
      <c r="F77" s="30" t="s">
        <v>70</v>
      </c>
      <c r="G77" s="106"/>
    </row>
    <row r="78" spans="1:7" ht="15">
      <c r="A78" s="66" t="s">
        <v>36</v>
      </c>
      <c r="B78" s="30"/>
      <c r="C78" s="30" t="s">
        <v>192</v>
      </c>
      <c r="D78" s="30" t="s">
        <v>100</v>
      </c>
      <c r="E78" s="30"/>
      <c r="F78" s="60"/>
      <c r="G78" s="106">
        <f>SUM(G79+G91)+G98</f>
        <v>25957.1</v>
      </c>
    </row>
    <row r="79" spans="1:7" ht="28.5">
      <c r="A79" s="111" t="s">
        <v>200</v>
      </c>
      <c r="B79" s="109"/>
      <c r="C79" s="77" t="s">
        <v>192</v>
      </c>
      <c r="D79" s="77" t="s">
        <v>100</v>
      </c>
      <c r="E79" s="168" t="s">
        <v>259</v>
      </c>
      <c r="F79" s="109"/>
      <c r="G79" s="110">
        <f>G80+G83+G85+G88</f>
        <v>23568</v>
      </c>
    </row>
    <row r="80" spans="1:7" ht="15">
      <c r="A80" s="111" t="s">
        <v>195</v>
      </c>
      <c r="B80" s="77"/>
      <c r="C80" s="77" t="s">
        <v>192</v>
      </c>
      <c r="D80" s="77" t="s">
        <v>100</v>
      </c>
      <c r="E80" s="168" t="s">
        <v>260</v>
      </c>
      <c r="F80" s="77"/>
      <c r="G80" s="110">
        <f>G81+G82</f>
        <v>2904.5</v>
      </c>
    </row>
    <row r="81" spans="1:7" ht="15">
      <c r="A81" s="111" t="s">
        <v>201</v>
      </c>
      <c r="B81" s="77"/>
      <c r="C81" s="77" t="s">
        <v>192</v>
      </c>
      <c r="D81" s="77" t="s">
        <v>100</v>
      </c>
      <c r="E81" s="168" t="s">
        <v>260</v>
      </c>
      <c r="F81" s="77" t="s">
        <v>44</v>
      </c>
      <c r="G81" s="110">
        <v>2834.4</v>
      </c>
    </row>
    <row r="82" spans="1:7" ht="15">
      <c r="A82" s="111" t="s">
        <v>202</v>
      </c>
      <c r="B82" s="77"/>
      <c r="C82" s="77" t="s">
        <v>192</v>
      </c>
      <c r="D82" s="77" t="s">
        <v>100</v>
      </c>
      <c r="E82" s="168" t="s">
        <v>260</v>
      </c>
      <c r="F82" s="77" t="s">
        <v>70</v>
      </c>
      <c r="G82" s="110">
        <v>70.1</v>
      </c>
    </row>
    <row r="83" spans="1:7" ht="28.5">
      <c r="A83" s="111" t="s">
        <v>196</v>
      </c>
      <c r="B83" s="77"/>
      <c r="C83" s="77" t="s">
        <v>192</v>
      </c>
      <c r="D83" s="77" t="s">
        <v>100</v>
      </c>
      <c r="E83" s="168" t="s">
        <v>261</v>
      </c>
      <c r="F83" s="77"/>
      <c r="G83" s="110">
        <f>SUM(G84)</f>
        <v>7378.7</v>
      </c>
    </row>
    <row r="84" spans="1:7" ht="15">
      <c r="A84" s="111" t="s">
        <v>201</v>
      </c>
      <c r="B84" s="77"/>
      <c r="C84" s="77" t="s">
        <v>192</v>
      </c>
      <c r="D84" s="77" t="s">
        <v>100</v>
      </c>
      <c r="E84" s="168" t="s">
        <v>261</v>
      </c>
      <c r="F84" s="77" t="s">
        <v>44</v>
      </c>
      <c r="G84" s="110">
        <v>7378.7</v>
      </c>
    </row>
    <row r="85" spans="1:7" ht="28.5">
      <c r="A85" s="111" t="s">
        <v>211</v>
      </c>
      <c r="B85" s="77"/>
      <c r="C85" s="77" t="s">
        <v>192</v>
      </c>
      <c r="D85" s="77" t="s">
        <v>100</v>
      </c>
      <c r="E85" s="77" t="s">
        <v>262</v>
      </c>
      <c r="F85" s="77"/>
      <c r="G85" s="110">
        <f>SUM(G86:G87)</f>
        <v>4016.4</v>
      </c>
    </row>
    <row r="86" spans="1:7" ht="15">
      <c r="A86" s="111" t="s">
        <v>201</v>
      </c>
      <c r="B86" s="77"/>
      <c r="C86" s="77" t="s">
        <v>192</v>
      </c>
      <c r="D86" s="77" t="s">
        <v>100</v>
      </c>
      <c r="E86" s="77" t="s">
        <v>262</v>
      </c>
      <c r="F86" s="77" t="s">
        <v>44</v>
      </c>
      <c r="G86" s="110">
        <v>3966.4</v>
      </c>
    </row>
    <row r="87" spans="1:7" ht="15">
      <c r="A87" s="111" t="s">
        <v>202</v>
      </c>
      <c r="B87" s="77"/>
      <c r="C87" s="77" t="s">
        <v>192</v>
      </c>
      <c r="D87" s="77" t="s">
        <v>100</v>
      </c>
      <c r="E87" s="77" t="s">
        <v>262</v>
      </c>
      <c r="F87" s="77" t="s">
        <v>70</v>
      </c>
      <c r="G87" s="110">
        <v>50</v>
      </c>
    </row>
    <row r="88" spans="1:7" ht="28.5">
      <c r="A88" s="111" t="s">
        <v>203</v>
      </c>
      <c r="B88" s="77"/>
      <c r="C88" s="77" t="s">
        <v>192</v>
      </c>
      <c r="D88" s="77" t="s">
        <v>100</v>
      </c>
      <c r="E88" s="77" t="s">
        <v>264</v>
      </c>
      <c r="F88" s="77"/>
      <c r="G88" s="110">
        <f>G89+G90</f>
        <v>9268.4</v>
      </c>
    </row>
    <row r="89" spans="1:7" ht="15">
      <c r="A89" s="111" t="s">
        <v>201</v>
      </c>
      <c r="B89" s="77"/>
      <c r="C89" s="77" t="s">
        <v>192</v>
      </c>
      <c r="D89" s="77" t="s">
        <v>100</v>
      </c>
      <c r="E89" s="77" t="s">
        <v>264</v>
      </c>
      <c r="F89" s="77" t="s">
        <v>44</v>
      </c>
      <c r="G89" s="110">
        <v>6397.5</v>
      </c>
    </row>
    <row r="90" spans="1:7" ht="15">
      <c r="A90" s="111" t="s">
        <v>202</v>
      </c>
      <c r="B90" s="77"/>
      <c r="C90" s="77" t="s">
        <v>192</v>
      </c>
      <c r="D90" s="77" t="s">
        <v>100</v>
      </c>
      <c r="E90" s="77" t="s">
        <v>264</v>
      </c>
      <c r="F90" s="77" t="s">
        <v>70</v>
      </c>
      <c r="G90" s="110">
        <v>2870.9</v>
      </c>
    </row>
    <row r="91" spans="1:7" ht="28.5">
      <c r="A91" s="111" t="s">
        <v>224</v>
      </c>
      <c r="B91" s="77"/>
      <c r="C91" s="77" t="s">
        <v>192</v>
      </c>
      <c r="D91" s="77" t="s">
        <v>100</v>
      </c>
      <c r="E91" s="77" t="s">
        <v>268</v>
      </c>
      <c r="F91" s="77"/>
      <c r="G91" s="110">
        <f>G92</f>
        <v>2329.1</v>
      </c>
    </row>
    <row r="92" spans="1:7" ht="15">
      <c r="A92" s="111" t="s">
        <v>4</v>
      </c>
      <c r="B92" s="77"/>
      <c r="C92" s="77" t="s">
        <v>192</v>
      </c>
      <c r="D92" s="77" t="s">
        <v>100</v>
      </c>
      <c r="E92" s="77" t="s">
        <v>269</v>
      </c>
      <c r="F92" s="77"/>
      <c r="G92" s="110">
        <f>G93+G95</f>
        <v>2329.1</v>
      </c>
    </row>
    <row r="93" spans="1:7" ht="28.5">
      <c r="A93" s="111" t="s">
        <v>235</v>
      </c>
      <c r="B93" s="77"/>
      <c r="C93" s="77" t="s">
        <v>192</v>
      </c>
      <c r="D93" s="77" t="s">
        <v>100</v>
      </c>
      <c r="E93" s="77" t="s">
        <v>270</v>
      </c>
      <c r="F93" s="77"/>
      <c r="G93" s="110">
        <f>SUM(G94)</f>
        <v>2242</v>
      </c>
    </row>
    <row r="94" spans="1:7" ht="28.5">
      <c r="A94" s="111" t="s">
        <v>212</v>
      </c>
      <c r="B94" s="77"/>
      <c r="C94" s="77" t="s">
        <v>192</v>
      </c>
      <c r="D94" s="77" t="s">
        <v>100</v>
      </c>
      <c r="E94" s="77" t="s">
        <v>270</v>
      </c>
      <c r="F94" s="77" t="s">
        <v>209</v>
      </c>
      <c r="G94" s="110">
        <v>2242</v>
      </c>
    </row>
    <row r="95" spans="1:7" ht="15">
      <c r="A95" s="66" t="s">
        <v>64</v>
      </c>
      <c r="B95" s="77"/>
      <c r="C95" s="77" t="s">
        <v>192</v>
      </c>
      <c r="D95" s="77" t="s">
        <v>100</v>
      </c>
      <c r="E95" s="77" t="s">
        <v>483</v>
      </c>
      <c r="F95" s="77"/>
      <c r="G95" s="110">
        <f>SUM(G96)</f>
        <v>87.1</v>
      </c>
    </row>
    <row r="96" spans="1:7" ht="28.5">
      <c r="A96" s="111" t="s">
        <v>57</v>
      </c>
      <c r="B96" s="77"/>
      <c r="C96" s="77" t="s">
        <v>192</v>
      </c>
      <c r="D96" s="77" t="s">
        <v>100</v>
      </c>
      <c r="E96" s="77" t="s">
        <v>483</v>
      </c>
      <c r="F96" s="77"/>
      <c r="G96" s="110">
        <f>SUM(G97)</f>
        <v>87.1</v>
      </c>
    </row>
    <row r="97" spans="1:7" ht="29.25" customHeight="1">
      <c r="A97" s="111" t="s">
        <v>212</v>
      </c>
      <c r="B97" s="77"/>
      <c r="C97" s="77" t="s">
        <v>192</v>
      </c>
      <c r="D97" s="77" t="s">
        <v>100</v>
      </c>
      <c r="E97" s="77" t="s">
        <v>483</v>
      </c>
      <c r="F97" s="77" t="s">
        <v>209</v>
      </c>
      <c r="G97" s="110">
        <v>87.1</v>
      </c>
    </row>
    <row r="98" spans="1:7" ht="20.25" customHeight="1">
      <c r="A98" s="67" t="s">
        <v>215</v>
      </c>
      <c r="B98" s="77"/>
      <c r="C98" s="77" t="s">
        <v>192</v>
      </c>
      <c r="D98" s="77" t="s">
        <v>100</v>
      </c>
      <c r="E98" s="77" t="s">
        <v>271</v>
      </c>
      <c r="F98" s="77"/>
      <c r="G98" s="110">
        <f>SUM(G99)+G101</f>
        <v>60</v>
      </c>
    </row>
    <row r="99" spans="1:7" ht="32.25" customHeight="1">
      <c r="A99" s="111" t="s">
        <v>394</v>
      </c>
      <c r="B99" s="77"/>
      <c r="C99" s="77" t="s">
        <v>192</v>
      </c>
      <c r="D99" s="77" t="s">
        <v>100</v>
      </c>
      <c r="E99" s="77" t="s">
        <v>272</v>
      </c>
      <c r="F99" s="77"/>
      <c r="G99" s="110">
        <f>SUM(G100)</f>
        <v>50</v>
      </c>
    </row>
    <row r="100" spans="1:7" ht="15">
      <c r="A100" s="111" t="s">
        <v>201</v>
      </c>
      <c r="B100" s="77"/>
      <c r="C100" s="77" t="s">
        <v>192</v>
      </c>
      <c r="D100" s="77" t="s">
        <v>100</v>
      </c>
      <c r="E100" s="77" t="s">
        <v>272</v>
      </c>
      <c r="F100" s="77" t="s">
        <v>44</v>
      </c>
      <c r="G100" s="110">
        <v>50</v>
      </c>
    </row>
    <row r="101" spans="1:7" ht="42.75">
      <c r="A101" s="111" t="s">
        <v>294</v>
      </c>
      <c r="B101" s="77"/>
      <c r="C101" s="77" t="s">
        <v>192</v>
      </c>
      <c r="D101" s="77" t="s">
        <v>100</v>
      </c>
      <c r="E101" s="77" t="s">
        <v>273</v>
      </c>
      <c r="F101" s="77"/>
      <c r="G101" s="110">
        <f>SUM(G102)</f>
        <v>10</v>
      </c>
    </row>
    <row r="102" spans="1:7" ht="15">
      <c r="A102" s="111" t="s">
        <v>201</v>
      </c>
      <c r="B102" s="77"/>
      <c r="C102" s="77" t="s">
        <v>192</v>
      </c>
      <c r="D102" s="77" t="s">
        <v>100</v>
      </c>
      <c r="E102" s="77" t="s">
        <v>273</v>
      </c>
      <c r="F102" s="77" t="s">
        <v>44</v>
      </c>
      <c r="G102" s="110">
        <v>10</v>
      </c>
    </row>
    <row r="103" spans="1:7" ht="17.25" customHeight="1">
      <c r="A103" s="111" t="s">
        <v>55</v>
      </c>
      <c r="B103" s="77"/>
      <c r="C103" s="77" t="s">
        <v>32</v>
      </c>
      <c r="D103" s="77"/>
      <c r="E103" s="77"/>
      <c r="F103" s="77"/>
      <c r="G103" s="110">
        <f>SUM(G110)+G104</f>
        <v>20825.3</v>
      </c>
    </row>
    <row r="104" spans="1:7" ht="15">
      <c r="A104" s="73" t="s">
        <v>13</v>
      </c>
      <c r="B104" s="77"/>
      <c r="C104" s="77" t="s">
        <v>32</v>
      </c>
      <c r="D104" s="77" t="s">
        <v>46</v>
      </c>
      <c r="E104" s="77"/>
      <c r="F104" s="77"/>
      <c r="G104" s="110">
        <f>SUM(G106)</f>
        <v>4432.7</v>
      </c>
    </row>
    <row r="105" spans="1:7" ht="15">
      <c r="A105" s="111" t="s">
        <v>183</v>
      </c>
      <c r="B105" s="77"/>
      <c r="C105" s="77" t="s">
        <v>32</v>
      </c>
      <c r="D105" s="77" t="s">
        <v>46</v>
      </c>
      <c r="E105" s="77" t="s">
        <v>274</v>
      </c>
      <c r="F105" s="77"/>
      <c r="G105" s="110">
        <f>SUM(G106)</f>
        <v>4432.7</v>
      </c>
    </row>
    <row r="106" spans="1:7" s="40" customFormat="1" ht="28.5">
      <c r="A106" s="111" t="s">
        <v>231</v>
      </c>
      <c r="B106" s="77"/>
      <c r="C106" s="77" t="s">
        <v>32</v>
      </c>
      <c r="D106" s="77" t="s">
        <v>46</v>
      </c>
      <c r="E106" s="77" t="s">
        <v>275</v>
      </c>
      <c r="F106" s="77"/>
      <c r="G106" s="110">
        <f>G107+G108+G109</f>
        <v>4432.7</v>
      </c>
    </row>
    <row r="107" spans="1:7" s="40" customFormat="1" ht="57">
      <c r="A107" s="132" t="s">
        <v>498</v>
      </c>
      <c r="B107" s="77"/>
      <c r="C107" s="77" t="s">
        <v>32</v>
      </c>
      <c r="D107" s="77" t="s">
        <v>46</v>
      </c>
      <c r="E107" s="77" t="s">
        <v>275</v>
      </c>
      <c r="F107" s="77" t="s">
        <v>199</v>
      </c>
      <c r="G107" s="110">
        <v>3540.3</v>
      </c>
    </row>
    <row r="108" spans="1:7" ht="15">
      <c r="A108" s="111" t="s">
        <v>201</v>
      </c>
      <c r="B108" s="77"/>
      <c r="C108" s="77" t="s">
        <v>32</v>
      </c>
      <c r="D108" s="77" t="s">
        <v>46</v>
      </c>
      <c r="E108" s="77" t="s">
        <v>275</v>
      </c>
      <c r="F108" s="77" t="s">
        <v>44</v>
      </c>
      <c r="G108" s="110">
        <v>794.4</v>
      </c>
    </row>
    <row r="109" spans="1:7" ht="15">
      <c r="A109" s="111" t="s">
        <v>202</v>
      </c>
      <c r="B109" s="77"/>
      <c r="C109" s="77" t="s">
        <v>32</v>
      </c>
      <c r="D109" s="77" t="s">
        <v>46</v>
      </c>
      <c r="E109" s="77" t="s">
        <v>275</v>
      </c>
      <c r="F109" s="77" t="s">
        <v>70</v>
      </c>
      <c r="G109" s="110">
        <v>98</v>
      </c>
    </row>
    <row r="110" spans="1:7" ht="28.5">
      <c r="A110" s="123" t="s">
        <v>471</v>
      </c>
      <c r="B110" s="76"/>
      <c r="C110" s="76" t="s">
        <v>32</v>
      </c>
      <c r="D110" s="76" t="s">
        <v>139</v>
      </c>
      <c r="E110" s="76"/>
      <c r="F110" s="76"/>
      <c r="G110" s="114">
        <f>SUM(G111+G116+G121)</f>
        <v>16392.6</v>
      </c>
    </row>
    <row r="111" spans="1:7" ht="28.5">
      <c r="A111" s="111" t="s">
        <v>225</v>
      </c>
      <c r="B111" s="77"/>
      <c r="C111" s="77" t="s">
        <v>32</v>
      </c>
      <c r="D111" s="77" t="s">
        <v>139</v>
      </c>
      <c r="E111" s="77" t="s">
        <v>399</v>
      </c>
      <c r="F111" s="77"/>
      <c r="G111" s="110">
        <f>SUM(G112)</f>
        <v>12227.4</v>
      </c>
    </row>
    <row r="112" spans="1:7" ht="28.5">
      <c r="A112" s="111" t="s">
        <v>11</v>
      </c>
      <c r="B112" s="77"/>
      <c r="C112" s="77" t="s">
        <v>32</v>
      </c>
      <c r="D112" s="77" t="s">
        <v>139</v>
      </c>
      <c r="E112" s="77" t="s">
        <v>400</v>
      </c>
      <c r="F112" s="77"/>
      <c r="G112" s="110">
        <f>G113+G114+G115</f>
        <v>12227.4</v>
      </c>
    </row>
    <row r="113" spans="1:7" ht="57">
      <c r="A113" s="132" t="s">
        <v>498</v>
      </c>
      <c r="B113" s="77"/>
      <c r="C113" s="77" t="s">
        <v>32</v>
      </c>
      <c r="D113" s="77" t="s">
        <v>139</v>
      </c>
      <c r="E113" s="77" t="s">
        <v>400</v>
      </c>
      <c r="F113" s="77" t="s">
        <v>199</v>
      </c>
      <c r="G113" s="110">
        <v>10351.4</v>
      </c>
    </row>
    <row r="114" spans="1:7" ht="15">
      <c r="A114" s="111" t="s">
        <v>201</v>
      </c>
      <c r="B114" s="169"/>
      <c r="C114" s="77" t="s">
        <v>32</v>
      </c>
      <c r="D114" s="77" t="s">
        <v>139</v>
      </c>
      <c r="E114" s="77" t="s">
        <v>400</v>
      </c>
      <c r="F114" s="77" t="s">
        <v>44</v>
      </c>
      <c r="G114" s="110">
        <v>1753.9</v>
      </c>
    </row>
    <row r="115" spans="1:7" ht="15">
      <c r="A115" s="116" t="s">
        <v>202</v>
      </c>
      <c r="B115" s="149"/>
      <c r="C115" s="149" t="s">
        <v>32</v>
      </c>
      <c r="D115" s="149" t="s">
        <v>139</v>
      </c>
      <c r="E115" s="77" t="s">
        <v>400</v>
      </c>
      <c r="F115" s="149" t="s">
        <v>70</v>
      </c>
      <c r="G115" s="162">
        <v>122.1</v>
      </c>
    </row>
    <row r="116" spans="1:7" ht="28.5">
      <c r="A116" s="111" t="s">
        <v>226</v>
      </c>
      <c r="B116" s="77"/>
      <c r="C116" s="77" t="s">
        <v>32</v>
      </c>
      <c r="D116" s="77" t="s">
        <v>139</v>
      </c>
      <c r="E116" s="77" t="s">
        <v>401</v>
      </c>
      <c r="F116" s="77"/>
      <c r="G116" s="110">
        <f>SUM(G118+G120)</f>
        <v>1020</v>
      </c>
    </row>
    <row r="117" spans="1:7" ht="28.5">
      <c r="A117" s="111" t="s">
        <v>227</v>
      </c>
      <c r="B117" s="77"/>
      <c r="C117" s="77" t="s">
        <v>32</v>
      </c>
      <c r="D117" s="77" t="s">
        <v>139</v>
      </c>
      <c r="E117" s="77" t="s">
        <v>402</v>
      </c>
      <c r="F117" s="77"/>
      <c r="G117" s="110">
        <f>SUM(G118)</f>
        <v>520</v>
      </c>
    </row>
    <row r="118" spans="1:7" ht="15">
      <c r="A118" s="111" t="s">
        <v>201</v>
      </c>
      <c r="B118" s="77"/>
      <c r="C118" s="77" t="s">
        <v>32</v>
      </c>
      <c r="D118" s="77" t="s">
        <v>139</v>
      </c>
      <c r="E118" s="77" t="s">
        <v>402</v>
      </c>
      <c r="F118" s="77" t="s">
        <v>44</v>
      </c>
      <c r="G118" s="110">
        <v>520</v>
      </c>
    </row>
    <row r="119" spans="1:7" ht="28.5">
      <c r="A119" s="111" t="s">
        <v>463</v>
      </c>
      <c r="B119" s="77"/>
      <c r="C119" s="77" t="s">
        <v>32</v>
      </c>
      <c r="D119" s="77" t="s">
        <v>139</v>
      </c>
      <c r="E119" s="77" t="s">
        <v>403</v>
      </c>
      <c r="F119" s="77"/>
      <c r="G119" s="110">
        <f>SUM(G120)</f>
        <v>500</v>
      </c>
    </row>
    <row r="120" spans="1:7" s="40" customFormat="1" ht="15">
      <c r="A120" s="111" t="s">
        <v>201</v>
      </c>
      <c r="B120" s="77"/>
      <c r="C120" s="77" t="s">
        <v>32</v>
      </c>
      <c r="D120" s="77" t="s">
        <v>139</v>
      </c>
      <c r="E120" s="77" t="s">
        <v>403</v>
      </c>
      <c r="F120" s="77" t="s">
        <v>44</v>
      </c>
      <c r="G120" s="110">
        <v>500</v>
      </c>
    </row>
    <row r="121" spans="1:7" ht="15">
      <c r="A121" s="67" t="s">
        <v>215</v>
      </c>
      <c r="B121" s="60"/>
      <c r="C121" s="59" t="s">
        <v>32</v>
      </c>
      <c r="D121" s="59" t="s">
        <v>139</v>
      </c>
      <c r="E121" s="77" t="s">
        <v>271</v>
      </c>
      <c r="F121" s="170"/>
      <c r="G121" s="163">
        <f>SUM(G122)+G124</f>
        <v>3145.2000000000003</v>
      </c>
    </row>
    <row r="122" spans="1:7" ht="28.5">
      <c r="A122" s="111" t="s">
        <v>405</v>
      </c>
      <c r="B122" s="30"/>
      <c r="C122" s="59" t="s">
        <v>32</v>
      </c>
      <c r="D122" s="59" t="s">
        <v>139</v>
      </c>
      <c r="E122" s="77" t="s">
        <v>404</v>
      </c>
      <c r="F122" s="60"/>
      <c r="G122" s="106">
        <f>SUM(G123)</f>
        <v>2645.2000000000003</v>
      </c>
    </row>
    <row r="123" spans="1:7" ht="14.25" customHeight="1">
      <c r="A123" s="111" t="s">
        <v>201</v>
      </c>
      <c r="B123" s="30"/>
      <c r="C123" s="59" t="s">
        <v>32</v>
      </c>
      <c r="D123" s="59" t="s">
        <v>139</v>
      </c>
      <c r="E123" s="77" t="s">
        <v>404</v>
      </c>
      <c r="F123" s="60" t="s">
        <v>44</v>
      </c>
      <c r="G123" s="106">
        <f>143.9+2501.3</f>
        <v>2645.2000000000003</v>
      </c>
    </row>
    <row r="124" spans="1:7" ht="42.75">
      <c r="A124" s="111" t="s">
        <v>406</v>
      </c>
      <c r="B124" s="30"/>
      <c r="C124" s="59" t="s">
        <v>32</v>
      </c>
      <c r="D124" s="59" t="s">
        <v>139</v>
      </c>
      <c r="E124" s="77" t="s">
        <v>407</v>
      </c>
      <c r="F124" s="60"/>
      <c r="G124" s="106">
        <f>SUM(G125)</f>
        <v>500</v>
      </c>
    </row>
    <row r="125" spans="1:7" ht="15">
      <c r="A125" s="111" t="s">
        <v>201</v>
      </c>
      <c r="B125" s="30"/>
      <c r="C125" s="59" t="s">
        <v>32</v>
      </c>
      <c r="D125" s="59" t="s">
        <v>139</v>
      </c>
      <c r="E125" s="77" t="s">
        <v>407</v>
      </c>
      <c r="F125" s="60" t="s">
        <v>44</v>
      </c>
      <c r="G125" s="106">
        <v>500</v>
      </c>
    </row>
    <row r="126" spans="1:7" s="40" customFormat="1" ht="15">
      <c r="A126" s="111" t="s">
        <v>45</v>
      </c>
      <c r="B126" s="77"/>
      <c r="C126" s="77" t="s">
        <v>46</v>
      </c>
      <c r="D126" s="77"/>
      <c r="E126" s="77"/>
      <c r="F126" s="77"/>
      <c r="G126" s="110">
        <f>G127+G142+G139</f>
        <v>113832.1</v>
      </c>
    </row>
    <row r="127" spans="1:7" ht="15">
      <c r="A127" s="111" t="s">
        <v>47</v>
      </c>
      <c r="B127" s="77"/>
      <c r="C127" s="77" t="s">
        <v>46</v>
      </c>
      <c r="D127" s="77" t="s">
        <v>48</v>
      </c>
      <c r="E127" s="77"/>
      <c r="F127" s="77"/>
      <c r="G127" s="110">
        <f>G128</f>
        <v>53793.9</v>
      </c>
    </row>
    <row r="128" spans="1:7" ht="15">
      <c r="A128" s="111" t="s">
        <v>213</v>
      </c>
      <c r="B128" s="77"/>
      <c r="C128" s="77" t="s">
        <v>46</v>
      </c>
      <c r="D128" s="77" t="s">
        <v>48</v>
      </c>
      <c r="E128" s="77" t="s">
        <v>276</v>
      </c>
      <c r="F128" s="77"/>
      <c r="G128" s="110">
        <f>G129+G132</f>
        <v>53793.9</v>
      </c>
    </row>
    <row r="129" spans="1:7" ht="15">
      <c r="A129" s="111" t="s">
        <v>214</v>
      </c>
      <c r="B129" s="77"/>
      <c r="C129" s="77" t="s">
        <v>46</v>
      </c>
      <c r="D129" s="77" t="s">
        <v>48</v>
      </c>
      <c r="E129" s="77" t="s">
        <v>378</v>
      </c>
      <c r="F129" s="77"/>
      <c r="G129" s="110">
        <f>G130</f>
        <v>26978.7</v>
      </c>
    </row>
    <row r="130" spans="1:7" ht="15">
      <c r="A130" s="111" t="s">
        <v>3</v>
      </c>
      <c r="B130" s="77"/>
      <c r="C130" s="77" t="s">
        <v>46</v>
      </c>
      <c r="D130" s="77" t="s">
        <v>48</v>
      </c>
      <c r="E130" s="189" t="s">
        <v>468</v>
      </c>
      <c r="F130" s="77"/>
      <c r="G130" s="110">
        <f>SUM(G131)</f>
        <v>26978.7</v>
      </c>
    </row>
    <row r="131" spans="1:7" s="45" customFormat="1" ht="15">
      <c r="A131" s="111" t="s">
        <v>202</v>
      </c>
      <c r="B131" s="77"/>
      <c r="C131" s="77" t="s">
        <v>46</v>
      </c>
      <c r="D131" s="77" t="s">
        <v>48</v>
      </c>
      <c r="E131" s="16" t="s">
        <v>468</v>
      </c>
      <c r="F131" s="77" t="s">
        <v>70</v>
      </c>
      <c r="G131" s="110">
        <v>26978.7</v>
      </c>
    </row>
    <row r="132" spans="1:7" ht="15">
      <c r="A132" s="111" t="s">
        <v>472</v>
      </c>
      <c r="B132" s="77"/>
      <c r="C132" s="77" t="s">
        <v>46</v>
      </c>
      <c r="D132" s="77" t="s">
        <v>48</v>
      </c>
      <c r="E132" s="77" t="s">
        <v>408</v>
      </c>
      <c r="F132" s="77"/>
      <c r="G132" s="110">
        <f>G133+G135</f>
        <v>26815.2</v>
      </c>
    </row>
    <row r="133" spans="1:7" ht="15">
      <c r="A133" s="111" t="s">
        <v>464</v>
      </c>
      <c r="B133" s="77"/>
      <c r="C133" s="77" t="s">
        <v>46</v>
      </c>
      <c r="D133" s="77" t="s">
        <v>48</v>
      </c>
      <c r="E133" s="77" t="s">
        <v>409</v>
      </c>
      <c r="F133" s="77"/>
      <c r="G133" s="110">
        <f>SUM(G134)</f>
        <v>21322.4</v>
      </c>
    </row>
    <row r="134" spans="1:7" ht="15">
      <c r="A134" s="116" t="s">
        <v>202</v>
      </c>
      <c r="B134" s="77"/>
      <c r="C134" s="77" t="s">
        <v>46</v>
      </c>
      <c r="D134" s="77" t="s">
        <v>48</v>
      </c>
      <c r="E134" s="77" t="s">
        <v>409</v>
      </c>
      <c r="F134" s="77" t="s">
        <v>70</v>
      </c>
      <c r="G134" s="110">
        <v>21322.4</v>
      </c>
    </row>
    <row r="135" spans="1:7" ht="15">
      <c r="A135" s="111" t="s">
        <v>4</v>
      </c>
      <c r="B135" s="77"/>
      <c r="C135" s="77" t="s">
        <v>46</v>
      </c>
      <c r="D135" s="77" t="s">
        <v>48</v>
      </c>
      <c r="E135" s="77" t="s">
        <v>534</v>
      </c>
      <c r="F135" s="77"/>
      <c r="G135" s="110">
        <f>SUM(G136)</f>
        <v>5492.8</v>
      </c>
    </row>
    <row r="136" spans="1:7" ht="15">
      <c r="A136" s="123" t="s">
        <v>64</v>
      </c>
      <c r="B136" s="77"/>
      <c r="C136" s="77" t="s">
        <v>46</v>
      </c>
      <c r="D136" s="77" t="s">
        <v>48</v>
      </c>
      <c r="E136" s="77" t="s">
        <v>535</v>
      </c>
      <c r="F136" s="77"/>
      <c r="G136" s="110">
        <f>SUM(G137)</f>
        <v>5492.8</v>
      </c>
    </row>
    <row r="137" spans="1:7" ht="15">
      <c r="A137" s="123" t="s">
        <v>61</v>
      </c>
      <c r="B137" s="77"/>
      <c r="C137" s="77" t="s">
        <v>46</v>
      </c>
      <c r="D137" s="77" t="s">
        <v>48</v>
      </c>
      <c r="E137" s="77" t="s">
        <v>536</v>
      </c>
      <c r="F137" s="77"/>
      <c r="G137" s="110">
        <f>SUM(G138)</f>
        <v>5492.8</v>
      </c>
    </row>
    <row r="138" spans="1:7" ht="28.5">
      <c r="A138" s="123" t="s">
        <v>210</v>
      </c>
      <c r="B138" s="77"/>
      <c r="C138" s="77" t="s">
        <v>46</v>
      </c>
      <c r="D138" s="77" t="s">
        <v>48</v>
      </c>
      <c r="E138" s="77" t="s">
        <v>536</v>
      </c>
      <c r="F138" s="77" t="s">
        <v>209</v>
      </c>
      <c r="G138" s="110">
        <v>5492.8</v>
      </c>
    </row>
    <row r="139" spans="1:7" s="40" customFormat="1" ht="15">
      <c r="A139" s="111" t="s">
        <v>58</v>
      </c>
      <c r="B139" s="77"/>
      <c r="C139" s="77" t="s">
        <v>46</v>
      </c>
      <c r="D139" s="77" t="s">
        <v>139</v>
      </c>
      <c r="E139" s="77"/>
      <c r="F139" s="77"/>
      <c r="G139" s="110">
        <f>G140</f>
        <v>49000</v>
      </c>
    </row>
    <row r="140" spans="1:7" s="40" customFormat="1" ht="36.75" customHeight="1">
      <c r="A140" s="111" t="s">
        <v>469</v>
      </c>
      <c r="B140" s="77"/>
      <c r="C140" s="77" t="s">
        <v>46</v>
      </c>
      <c r="D140" s="77" t="s">
        <v>139</v>
      </c>
      <c r="E140" s="77" t="s">
        <v>410</v>
      </c>
      <c r="F140" s="77"/>
      <c r="G140" s="110">
        <f>G141</f>
        <v>49000</v>
      </c>
    </row>
    <row r="141" spans="1:7" s="46" customFormat="1" ht="15">
      <c r="A141" s="111" t="s">
        <v>201</v>
      </c>
      <c r="B141" s="77"/>
      <c r="C141" s="77" t="s">
        <v>46</v>
      </c>
      <c r="D141" s="77" t="s">
        <v>139</v>
      </c>
      <c r="E141" s="77" t="s">
        <v>410</v>
      </c>
      <c r="F141" s="77" t="s">
        <v>44</v>
      </c>
      <c r="G141" s="110">
        <v>49000</v>
      </c>
    </row>
    <row r="142" spans="1:7" s="42" customFormat="1" ht="15">
      <c r="A142" s="111" t="s">
        <v>185</v>
      </c>
      <c r="B142" s="77"/>
      <c r="C142" s="77" t="s">
        <v>46</v>
      </c>
      <c r="D142" s="77" t="s">
        <v>181</v>
      </c>
      <c r="E142" s="77"/>
      <c r="F142" s="77"/>
      <c r="G142" s="110">
        <f>SUM(G143+G148+G156)</f>
        <v>11038.199999999999</v>
      </c>
    </row>
    <row r="143" spans="1:7" s="42" customFormat="1" ht="15">
      <c r="A143" s="111" t="s">
        <v>411</v>
      </c>
      <c r="B143" s="77"/>
      <c r="C143" s="77" t="s">
        <v>46</v>
      </c>
      <c r="D143" s="77" t="s">
        <v>181</v>
      </c>
      <c r="E143" s="77" t="s">
        <v>539</v>
      </c>
      <c r="F143" s="77"/>
      <c r="G143" s="110">
        <f>SUM(G144)</f>
        <v>8531.3</v>
      </c>
    </row>
    <row r="144" spans="1:7" s="42" customFormat="1" ht="28.5">
      <c r="A144" s="111" t="s">
        <v>11</v>
      </c>
      <c r="B144" s="77"/>
      <c r="C144" s="77" t="s">
        <v>46</v>
      </c>
      <c r="D144" s="77" t="s">
        <v>181</v>
      </c>
      <c r="E144" s="77" t="s">
        <v>540</v>
      </c>
      <c r="F144" s="77"/>
      <c r="G144" s="110">
        <f>SUM(G145:G147)</f>
        <v>8531.3</v>
      </c>
    </row>
    <row r="145" spans="1:7" s="42" customFormat="1" ht="57">
      <c r="A145" s="132" t="s">
        <v>498</v>
      </c>
      <c r="B145" s="77"/>
      <c r="C145" s="77" t="s">
        <v>46</v>
      </c>
      <c r="D145" s="77" t="s">
        <v>181</v>
      </c>
      <c r="E145" s="77" t="s">
        <v>540</v>
      </c>
      <c r="F145" s="77" t="s">
        <v>199</v>
      </c>
      <c r="G145" s="110">
        <v>1950.8</v>
      </c>
    </row>
    <row r="146" spans="1:7" s="42" customFormat="1" ht="15">
      <c r="A146" s="111" t="s">
        <v>201</v>
      </c>
      <c r="B146" s="77"/>
      <c r="C146" s="77" t="s">
        <v>46</v>
      </c>
      <c r="D146" s="77" t="s">
        <v>181</v>
      </c>
      <c r="E146" s="77" t="s">
        <v>540</v>
      </c>
      <c r="F146" s="77" t="s">
        <v>44</v>
      </c>
      <c r="G146" s="110">
        <v>49.2</v>
      </c>
    </row>
    <row r="147" spans="1:7" s="42" customFormat="1" ht="15">
      <c r="A147" s="67" t="s">
        <v>202</v>
      </c>
      <c r="B147" s="77"/>
      <c r="C147" s="77" t="s">
        <v>46</v>
      </c>
      <c r="D147" s="77" t="s">
        <v>181</v>
      </c>
      <c r="E147" s="77" t="s">
        <v>540</v>
      </c>
      <c r="F147" s="77" t="s">
        <v>70</v>
      </c>
      <c r="G147" s="110">
        <v>6531.3</v>
      </c>
    </row>
    <row r="148" spans="1:7" s="42" customFormat="1" ht="15">
      <c r="A148" s="111" t="s">
        <v>213</v>
      </c>
      <c r="B148" s="77"/>
      <c r="C148" s="77" t="s">
        <v>46</v>
      </c>
      <c r="D148" s="77" t="s">
        <v>181</v>
      </c>
      <c r="E148" s="77" t="s">
        <v>276</v>
      </c>
      <c r="F148" s="77"/>
      <c r="G148" s="110">
        <f>SUM(G153)+G149</f>
        <v>2106.9</v>
      </c>
    </row>
    <row r="149" spans="1:7" s="42" customFormat="1" ht="15">
      <c r="A149" s="111" t="s">
        <v>252</v>
      </c>
      <c r="B149" s="77"/>
      <c r="C149" s="77" t="s">
        <v>46</v>
      </c>
      <c r="D149" s="77" t="s">
        <v>181</v>
      </c>
      <c r="E149" s="77" t="s">
        <v>277</v>
      </c>
      <c r="F149" s="77"/>
      <c r="G149" s="110">
        <f>SUM(G150)</f>
        <v>574.2</v>
      </c>
    </row>
    <row r="150" spans="1:7" s="42" customFormat="1" ht="15">
      <c r="A150" s="111" t="s">
        <v>4</v>
      </c>
      <c r="B150" s="77"/>
      <c r="C150" s="77" t="s">
        <v>46</v>
      </c>
      <c r="D150" s="77" t="s">
        <v>181</v>
      </c>
      <c r="E150" s="77" t="s">
        <v>278</v>
      </c>
      <c r="F150" s="77"/>
      <c r="G150" s="110">
        <f>SUM(G151)</f>
        <v>574.2</v>
      </c>
    </row>
    <row r="151" spans="1:7" s="42" customFormat="1" ht="28.5">
      <c r="A151" s="111" t="s">
        <v>87</v>
      </c>
      <c r="B151" s="77"/>
      <c r="C151" s="77" t="s">
        <v>46</v>
      </c>
      <c r="D151" s="77" t="s">
        <v>181</v>
      </c>
      <c r="E151" s="77" t="s">
        <v>279</v>
      </c>
      <c r="F151" s="77"/>
      <c r="G151" s="110">
        <f>SUM(G152)</f>
        <v>574.2</v>
      </c>
    </row>
    <row r="152" spans="1:7" s="42" customFormat="1" ht="28.5">
      <c r="A152" s="111" t="s">
        <v>212</v>
      </c>
      <c r="B152" s="77"/>
      <c r="C152" s="77" t="s">
        <v>46</v>
      </c>
      <c r="D152" s="77" t="s">
        <v>181</v>
      </c>
      <c r="E152" s="77" t="s">
        <v>279</v>
      </c>
      <c r="F152" s="77" t="s">
        <v>209</v>
      </c>
      <c r="G152" s="110">
        <v>574.2</v>
      </c>
    </row>
    <row r="153" spans="1:7" s="42" customFormat="1" ht="15">
      <c r="A153" s="111" t="s">
        <v>188</v>
      </c>
      <c r="B153" s="77"/>
      <c r="C153" s="77" t="s">
        <v>46</v>
      </c>
      <c r="D153" s="77" t="s">
        <v>181</v>
      </c>
      <c r="E153" s="77" t="s">
        <v>281</v>
      </c>
      <c r="F153" s="77"/>
      <c r="G153" s="110">
        <f>SUM(G154)</f>
        <v>1532.7</v>
      </c>
    </row>
    <row r="154" spans="1:7" s="42" customFormat="1" ht="15">
      <c r="A154" s="111" t="s">
        <v>217</v>
      </c>
      <c r="B154" s="77"/>
      <c r="C154" s="77" t="s">
        <v>46</v>
      </c>
      <c r="D154" s="77" t="s">
        <v>181</v>
      </c>
      <c r="E154" s="60" t="s">
        <v>280</v>
      </c>
      <c r="F154" s="77"/>
      <c r="G154" s="110">
        <f>SUM(G155)</f>
        <v>1532.7</v>
      </c>
    </row>
    <row r="155" spans="1:7" s="47" customFormat="1" ht="15">
      <c r="A155" s="111" t="s">
        <v>201</v>
      </c>
      <c r="B155" s="77"/>
      <c r="C155" s="77" t="s">
        <v>46</v>
      </c>
      <c r="D155" s="77" t="s">
        <v>181</v>
      </c>
      <c r="E155" s="60" t="s">
        <v>280</v>
      </c>
      <c r="F155" s="77" t="s">
        <v>44</v>
      </c>
      <c r="G155" s="110">
        <v>1532.7</v>
      </c>
    </row>
    <row r="156" spans="1:7" s="48" customFormat="1" ht="15">
      <c r="A156" s="67" t="s">
        <v>215</v>
      </c>
      <c r="B156" s="76"/>
      <c r="C156" s="76" t="s">
        <v>46</v>
      </c>
      <c r="D156" s="76" t="s">
        <v>181</v>
      </c>
      <c r="E156" s="77" t="s">
        <v>271</v>
      </c>
      <c r="F156" s="76"/>
      <c r="G156" s="114">
        <f>SUM(G158)</f>
        <v>400</v>
      </c>
    </row>
    <row r="157" spans="1:7" s="48" customFormat="1" ht="28.5">
      <c r="A157" s="67" t="s">
        <v>424</v>
      </c>
      <c r="B157" s="76"/>
      <c r="C157" s="76" t="s">
        <v>46</v>
      </c>
      <c r="D157" s="76" t="s">
        <v>181</v>
      </c>
      <c r="E157" s="77" t="s">
        <v>282</v>
      </c>
      <c r="F157" s="76"/>
      <c r="G157" s="114">
        <f>SUM(G158)</f>
        <v>400</v>
      </c>
    </row>
    <row r="158" spans="1:7" s="48" customFormat="1" ht="15">
      <c r="A158" s="67" t="s">
        <v>202</v>
      </c>
      <c r="B158" s="76"/>
      <c r="C158" s="76" t="s">
        <v>46</v>
      </c>
      <c r="D158" s="76" t="s">
        <v>181</v>
      </c>
      <c r="E158" s="77" t="s">
        <v>282</v>
      </c>
      <c r="F158" s="76" t="s">
        <v>70</v>
      </c>
      <c r="G158" s="114">
        <v>400</v>
      </c>
    </row>
    <row r="159" spans="1:7" s="40" customFormat="1" ht="14.25" customHeight="1">
      <c r="A159" s="111" t="s">
        <v>189</v>
      </c>
      <c r="B159" s="60"/>
      <c r="C159" s="60" t="s">
        <v>52</v>
      </c>
      <c r="D159" s="60"/>
      <c r="E159" s="60"/>
      <c r="F159" s="59"/>
      <c r="G159" s="125">
        <f>SUM(G161+G166)</f>
        <v>62415.7</v>
      </c>
    </row>
    <row r="160" spans="1:7" s="40" customFormat="1" ht="15" hidden="1">
      <c r="A160" s="66" t="s">
        <v>190</v>
      </c>
      <c r="B160" s="30"/>
      <c r="C160" s="30" t="s">
        <v>52</v>
      </c>
      <c r="D160" s="30" t="s">
        <v>192</v>
      </c>
      <c r="E160" s="30"/>
      <c r="F160" s="30"/>
      <c r="G160" s="106"/>
    </row>
    <row r="161" spans="1:7" ht="15">
      <c r="A161" s="111" t="s">
        <v>10</v>
      </c>
      <c r="B161" s="77"/>
      <c r="C161" s="77" t="s">
        <v>52</v>
      </c>
      <c r="D161" s="77" t="s">
        <v>194</v>
      </c>
      <c r="E161" s="77"/>
      <c r="F161" s="77"/>
      <c r="G161" s="110">
        <f>G163</f>
        <v>3807</v>
      </c>
    </row>
    <row r="162" spans="1:7" ht="15">
      <c r="A162" s="111" t="s">
        <v>412</v>
      </c>
      <c r="B162" s="77"/>
      <c r="C162" s="77" t="s">
        <v>52</v>
      </c>
      <c r="D162" s="77" t="s">
        <v>194</v>
      </c>
      <c r="E162" s="77" t="s">
        <v>413</v>
      </c>
      <c r="F162" s="77"/>
      <c r="G162" s="110">
        <f>G163</f>
        <v>3807</v>
      </c>
    </row>
    <row r="163" spans="1:7" ht="15">
      <c r="A163" s="111" t="s">
        <v>137</v>
      </c>
      <c r="B163" s="77"/>
      <c r="C163" s="77" t="s">
        <v>52</v>
      </c>
      <c r="D163" s="77" t="s">
        <v>194</v>
      </c>
      <c r="E163" s="77" t="s">
        <v>414</v>
      </c>
      <c r="F163" s="77"/>
      <c r="G163" s="110">
        <f>G164</f>
        <v>3807</v>
      </c>
    </row>
    <row r="164" spans="1:7" ht="15">
      <c r="A164" s="111" t="s">
        <v>7</v>
      </c>
      <c r="B164" s="77"/>
      <c r="C164" s="77" t="s">
        <v>52</v>
      </c>
      <c r="D164" s="77" t="s">
        <v>194</v>
      </c>
      <c r="E164" s="77" t="s">
        <v>415</v>
      </c>
      <c r="F164" s="77"/>
      <c r="G164" s="110">
        <f>SUM(G165)</f>
        <v>3807</v>
      </c>
    </row>
    <row r="165" spans="1:7" ht="15">
      <c r="A165" s="111" t="s">
        <v>201</v>
      </c>
      <c r="B165" s="77"/>
      <c r="C165" s="77" t="s">
        <v>52</v>
      </c>
      <c r="D165" s="77" t="s">
        <v>194</v>
      </c>
      <c r="E165" s="77" t="s">
        <v>415</v>
      </c>
      <c r="F165" s="77" t="s">
        <v>44</v>
      </c>
      <c r="G165" s="110">
        <f>3713.4+93.6</f>
        <v>3807</v>
      </c>
    </row>
    <row r="166" spans="1:7" ht="15">
      <c r="A166" s="111" t="s">
        <v>8</v>
      </c>
      <c r="B166" s="77"/>
      <c r="C166" s="77" t="s">
        <v>52</v>
      </c>
      <c r="D166" s="77" t="s">
        <v>32</v>
      </c>
      <c r="E166" s="77"/>
      <c r="F166" s="77"/>
      <c r="G166" s="110">
        <f>SUM(G170+G167+G172+G174)</f>
        <v>58608.7</v>
      </c>
    </row>
    <row r="167" spans="1:7" ht="71.25">
      <c r="A167" s="111" t="s">
        <v>418</v>
      </c>
      <c r="B167" s="77"/>
      <c r="C167" s="77" t="s">
        <v>52</v>
      </c>
      <c r="D167" s="77" t="s">
        <v>32</v>
      </c>
      <c r="E167" s="77" t="s">
        <v>421</v>
      </c>
      <c r="F167" s="77"/>
      <c r="G167" s="110">
        <f>SUM(G168)</f>
        <v>198.4</v>
      </c>
    </row>
    <row r="168" spans="1:7" ht="57">
      <c r="A168" s="111" t="s">
        <v>420</v>
      </c>
      <c r="B168" s="77"/>
      <c r="C168" s="77" t="s">
        <v>52</v>
      </c>
      <c r="D168" s="77" t="s">
        <v>32</v>
      </c>
      <c r="E168" s="77" t="s">
        <v>419</v>
      </c>
      <c r="F168" s="77"/>
      <c r="G168" s="110">
        <f>SUM(G169)</f>
        <v>198.4</v>
      </c>
    </row>
    <row r="169" spans="1:7" ht="15">
      <c r="A169" s="111" t="s">
        <v>201</v>
      </c>
      <c r="B169" s="77"/>
      <c r="C169" s="77" t="s">
        <v>52</v>
      </c>
      <c r="D169" s="77" t="s">
        <v>32</v>
      </c>
      <c r="E169" s="77" t="s">
        <v>419</v>
      </c>
      <c r="F169" s="77" t="s">
        <v>44</v>
      </c>
      <c r="G169" s="110">
        <v>198.4</v>
      </c>
    </row>
    <row r="170" spans="1:7" s="51" customFormat="1" ht="15.75">
      <c r="A170" s="65" t="s">
        <v>18</v>
      </c>
      <c r="B170" s="60"/>
      <c r="C170" s="77" t="s">
        <v>52</v>
      </c>
      <c r="D170" s="77" t="s">
        <v>32</v>
      </c>
      <c r="E170" s="60" t="s">
        <v>416</v>
      </c>
      <c r="F170" s="60"/>
      <c r="G170" s="110">
        <f>SUM(G171)</f>
        <v>34822.8</v>
      </c>
    </row>
    <row r="171" spans="1:7" s="51" customFormat="1" ht="15.75">
      <c r="A171" s="111" t="s">
        <v>201</v>
      </c>
      <c r="B171" s="60"/>
      <c r="C171" s="77" t="s">
        <v>52</v>
      </c>
      <c r="D171" s="77" t="s">
        <v>32</v>
      </c>
      <c r="E171" s="60" t="s">
        <v>416</v>
      </c>
      <c r="F171" s="60" t="s">
        <v>44</v>
      </c>
      <c r="G171" s="110">
        <v>34822.8</v>
      </c>
    </row>
    <row r="172" spans="1:7" s="51" customFormat="1" ht="28.5">
      <c r="A172" s="111" t="s">
        <v>228</v>
      </c>
      <c r="B172" s="60"/>
      <c r="C172" s="77" t="s">
        <v>52</v>
      </c>
      <c r="D172" s="77" t="s">
        <v>32</v>
      </c>
      <c r="E172" s="60" t="s">
        <v>417</v>
      </c>
      <c r="F172" s="60"/>
      <c r="G172" s="110">
        <f>G173</f>
        <v>23290.3</v>
      </c>
    </row>
    <row r="173" spans="1:7" s="51" customFormat="1" ht="15.75">
      <c r="A173" s="111" t="s">
        <v>201</v>
      </c>
      <c r="B173" s="60"/>
      <c r="C173" s="77" t="s">
        <v>52</v>
      </c>
      <c r="D173" s="77" t="s">
        <v>32</v>
      </c>
      <c r="E173" s="60" t="s">
        <v>417</v>
      </c>
      <c r="F173" s="60" t="s">
        <v>44</v>
      </c>
      <c r="G173" s="110">
        <v>23290.3</v>
      </c>
    </row>
    <row r="174" spans="1:7" s="51" customFormat="1" ht="15.75">
      <c r="A174" s="67" t="s">
        <v>215</v>
      </c>
      <c r="B174" s="60"/>
      <c r="C174" s="77" t="s">
        <v>52</v>
      </c>
      <c r="D174" s="77" t="s">
        <v>32</v>
      </c>
      <c r="E174" s="77" t="s">
        <v>271</v>
      </c>
      <c r="F174" s="60"/>
      <c r="G174" s="110">
        <f>SUM(G175)</f>
        <v>297.2</v>
      </c>
    </row>
    <row r="175" spans="1:7" s="51" customFormat="1" ht="35.25" customHeight="1">
      <c r="A175" s="111" t="s">
        <v>422</v>
      </c>
      <c r="B175" s="60"/>
      <c r="C175" s="77" t="s">
        <v>52</v>
      </c>
      <c r="D175" s="77" t="s">
        <v>32</v>
      </c>
      <c r="E175" s="77" t="s">
        <v>423</v>
      </c>
      <c r="F175" s="60"/>
      <c r="G175" s="110">
        <f>SUM(G176)</f>
        <v>297.2</v>
      </c>
    </row>
    <row r="176" spans="1:7" s="51" customFormat="1" ht="15.75">
      <c r="A176" s="111" t="s">
        <v>201</v>
      </c>
      <c r="B176" s="60"/>
      <c r="C176" s="77" t="s">
        <v>52</v>
      </c>
      <c r="D176" s="77" t="s">
        <v>32</v>
      </c>
      <c r="E176" s="77" t="s">
        <v>423</v>
      </c>
      <c r="F176" s="60" t="s">
        <v>44</v>
      </c>
      <c r="G176" s="110">
        <v>297.2</v>
      </c>
    </row>
    <row r="177" spans="1:7" ht="15" hidden="1">
      <c r="A177" s="64" t="s">
        <v>53</v>
      </c>
      <c r="B177" s="30"/>
      <c r="C177" s="60" t="s">
        <v>52</v>
      </c>
      <c r="D177" s="60" t="s">
        <v>52</v>
      </c>
      <c r="E177" s="30" t="s">
        <v>9</v>
      </c>
      <c r="F177" s="60" t="s">
        <v>54</v>
      </c>
      <c r="G177" s="106"/>
    </row>
    <row r="178" spans="1:7" ht="15">
      <c r="A178" s="66" t="s">
        <v>15</v>
      </c>
      <c r="B178" s="30"/>
      <c r="C178" s="30" t="s">
        <v>171</v>
      </c>
      <c r="D178" s="30"/>
      <c r="E178" s="30"/>
      <c r="F178" s="30"/>
      <c r="G178" s="106">
        <f>SUM(G180)+G185</f>
        <v>4737.2</v>
      </c>
    </row>
    <row r="179" spans="1:7" ht="15">
      <c r="A179" s="122" t="s">
        <v>237</v>
      </c>
      <c r="B179" s="30"/>
      <c r="C179" s="77" t="s">
        <v>171</v>
      </c>
      <c r="D179" s="77" t="s">
        <v>32</v>
      </c>
      <c r="E179" s="30"/>
      <c r="F179" s="30"/>
      <c r="G179" s="106">
        <f>SUM(G180)</f>
        <v>4611.9</v>
      </c>
    </row>
    <row r="180" spans="1:7" ht="15">
      <c r="A180" s="111" t="s">
        <v>16</v>
      </c>
      <c r="B180" s="77"/>
      <c r="C180" s="77" t="s">
        <v>171</v>
      </c>
      <c r="D180" s="77" t="s">
        <v>32</v>
      </c>
      <c r="E180" s="77" t="s">
        <v>283</v>
      </c>
      <c r="F180" s="77"/>
      <c r="G180" s="110">
        <f>SUM(G181)</f>
        <v>4611.9</v>
      </c>
    </row>
    <row r="181" spans="1:7" ht="28.5">
      <c r="A181" s="111" t="s">
        <v>11</v>
      </c>
      <c r="B181" s="77"/>
      <c r="C181" s="77" t="s">
        <v>171</v>
      </c>
      <c r="D181" s="77" t="s">
        <v>32</v>
      </c>
      <c r="E181" s="77" t="s">
        <v>284</v>
      </c>
      <c r="F181" s="77"/>
      <c r="G181" s="110">
        <f>SUM(G182:G184)</f>
        <v>4611.9</v>
      </c>
    </row>
    <row r="182" spans="1:7" ht="57">
      <c r="A182" s="132" t="s">
        <v>498</v>
      </c>
      <c r="B182" s="77"/>
      <c r="C182" s="77" t="s">
        <v>171</v>
      </c>
      <c r="D182" s="77" t="s">
        <v>32</v>
      </c>
      <c r="E182" s="77" t="s">
        <v>284</v>
      </c>
      <c r="F182" s="77" t="s">
        <v>199</v>
      </c>
      <c r="G182" s="110">
        <v>3958.6</v>
      </c>
    </row>
    <row r="183" spans="1:7" ht="15">
      <c r="A183" s="111" t="s">
        <v>201</v>
      </c>
      <c r="B183" s="77"/>
      <c r="C183" s="77" t="s">
        <v>171</v>
      </c>
      <c r="D183" s="77" t="s">
        <v>32</v>
      </c>
      <c r="E183" s="77" t="s">
        <v>284</v>
      </c>
      <c r="F183" s="77" t="s">
        <v>44</v>
      </c>
      <c r="G183" s="110">
        <v>592.9</v>
      </c>
    </row>
    <row r="184" spans="1:7" ht="15">
      <c r="A184" s="111" t="s">
        <v>202</v>
      </c>
      <c r="B184" s="77"/>
      <c r="C184" s="77" t="s">
        <v>171</v>
      </c>
      <c r="D184" s="77" t="s">
        <v>32</v>
      </c>
      <c r="E184" s="77" t="s">
        <v>284</v>
      </c>
      <c r="F184" s="77" t="s">
        <v>70</v>
      </c>
      <c r="G184" s="110">
        <v>60.4</v>
      </c>
    </row>
    <row r="185" spans="1:7" ht="15">
      <c r="A185" s="111" t="s">
        <v>17</v>
      </c>
      <c r="B185" s="77"/>
      <c r="C185" s="77" t="s">
        <v>171</v>
      </c>
      <c r="D185" s="77" t="s">
        <v>52</v>
      </c>
      <c r="E185" s="109"/>
      <c r="F185" s="77"/>
      <c r="G185" s="110">
        <f>G187</f>
        <v>125.3</v>
      </c>
    </row>
    <row r="186" spans="1:7" ht="15">
      <c r="A186" s="111" t="s">
        <v>215</v>
      </c>
      <c r="B186" s="77"/>
      <c r="C186" s="77" t="s">
        <v>171</v>
      </c>
      <c r="D186" s="77" t="s">
        <v>52</v>
      </c>
      <c r="E186" s="60" t="s">
        <v>271</v>
      </c>
      <c r="F186" s="77"/>
      <c r="G186" s="110">
        <f>SUM(G187)</f>
        <v>125.3</v>
      </c>
    </row>
    <row r="187" spans="1:7" ht="15">
      <c r="A187" s="111" t="s">
        <v>238</v>
      </c>
      <c r="B187" s="169"/>
      <c r="C187" s="77" t="s">
        <v>171</v>
      </c>
      <c r="D187" s="77" t="s">
        <v>52</v>
      </c>
      <c r="E187" s="60" t="s">
        <v>286</v>
      </c>
      <c r="F187" s="77"/>
      <c r="G187" s="110">
        <f>G188</f>
        <v>125.3</v>
      </c>
    </row>
    <row r="188" spans="1:7" ht="15">
      <c r="A188" s="111" t="s">
        <v>201</v>
      </c>
      <c r="B188" s="77"/>
      <c r="C188" s="77" t="s">
        <v>171</v>
      </c>
      <c r="D188" s="77" t="s">
        <v>52</v>
      </c>
      <c r="E188" s="60" t="s">
        <v>286</v>
      </c>
      <c r="F188" s="77" t="s">
        <v>44</v>
      </c>
      <c r="G188" s="110">
        <v>125.3</v>
      </c>
    </row>
    <row r="189" spans="1:7" ht="15" hidden="1">
      <c r="A189" s="111" t="s">
        <v>40</v>
      </c>
      <c r="B189" s="77"/>
      <c r="C189" s="77" t="s">
        <v>41</v>
      </c>
      <c r="D189" s="77"/>
      <c r="E189" s="77"/>
      <c r="F189" s="77"/>
      <c r="G189" s="110">
        <f>G190</f>
        <v>0</v>
      </c>
    </row>
    <row r="190" spans="1:7" ht="15" hidden="1">
      <c r="A190" s="111" t="s">
        <v>98</v>
      </c>
      <c r="B190" s="77"/>
      <c r="C190" s="77" t="s">
        <v>41</v>
      </c>
      <c r="D190" s="77" t="s">
        <v>139</v>
      </c>
      <c r="E190" s="77"/>
      <c r="F190" s="77"/>
      <c r="G190" s="110">
        <f>G192</f>
        <v>0</v>
      </c>
    </row>
    <row r="191" spans="1:7" ht="15" hidden="1">
      <c r="A191" s="111" t="s">
        <v>215</v>
      </c>
      <c r="B191" s="77"/>
      <c r="C191" s="77" t="s">
        <v>41</v>
      </c>
      <c r="D191" s="77" t="s">
        <v>139</v>
      </c>
      <c r="E191" s="60" t="s">
        <v>51</v>
      </c>
      <c r="F191" s="77"/>
      <c r="G191" s="110">
        <f>SUM(G192)</f>
        <v>0</v>
      </c>
    </row>
    <row r="192" spans="1:7" ht="28.5" hidden="1">
      <c r="A192" s="65" t="s">
        <v>216</v>
      </c>
      <c r="B192" s="77"/>
      <c r="C192" s="77" t="s">
        <v>41</v>
      </c>
      <c r="D192" s="77" t="s">
        <v>139</v>
      </c>
      <c r="E192" s="77" t="s">
        <v>9</v>
      </c>
      <c r="F192" s="77"/>
      <c r="G192" s="110">
        <f>G193</f>
        <v>0</v>
      </c>
    </row>
    <row r="193" spans="1:7" s="40" customFormat="1" ht="28.5" hidden="1">
      <c r="A193" s="111" t="s">
        <v>220</v>
      </c>
      <c r="B193" s="77"/>
      <c r="C193" s="77" t="s">
        <v>41</v>
      </c>
      <c r="D193" s="77" t="s">
        <v>139</v>
      </c>
      <c r="E193" s="77" t="s">
        <v>219</v>
      </c>
      <c r="F193" s="77" t="s">
        <v>218</v>
      </c>
      <c r="G193" s="110"/>
    </row>
    <row r="194" spans="1:7" ht="15">
      <c r="A194" s="66" t="s">
        <v>74</v>
      </c>
      <c r="B194" s="30"/>
      <c r="C194" s="30" t="s">
        <v>2</v>
      </c>
      <c r="D194" s="30"/>
      <c r="E194" s="30"/>
      <c r="F194" s="30"/>
      <c r="G194" s="106">
        <f>SUM(G202)+G195</f>
        <v>30396.1</v>
      </c>
    </row>
    <row r="195" spans="1:7" ht="15">
      <c r="A195" s="66" t="s">
        <v>5</v>
      </c>
      <c r="B195" s="30"/>
      <c r="C195" s="30" t="s">
        <v>2</v>
      </c>
      <c r="D195" s="30" t="s">
        <v>32</v>
      </c>
      <c r="E195" s="30"/>
      <c r="F195" s="30"/>
      <c r="G195" s="106">
        <f>SUM(G196)</f>
        <v>500</v>
      </c>
    </row>
    <row r="196" spans="1:7" ht="15">
      <c r="A196" s="111" t="s">
        <v>215</v>
      </c>
      <c r="B196" s="30"/>
      <c r="C196" s="30" t="s">
        <v>2</v>
      </c>
      <c r="D196" s="30" t="s">
        <v>32</v>
      </c>
      <c r="E196" s="60" t="s">
        <v>271</v>
      </c>
      <c r="F196" s="30"/>
      <c r="G196" s="106">
        <f>SUM(G197)+G199</f>
        <v>500</v>
      </c>
    </row>
    <row r="197" spans="1:7" ht="42.75" hidden="1">
      <c r="A197" s="111" t="s">
        <v>240</v>
      </c>
      <c r="B197" s="30"/>
      <c r="C197" s="30" t="s">
        <v>2</v>
      </c>
      <c r="D197" s="30" t="s">
        <v>32</v>
      </c>
      <c r="E197" s="60" t="s">
        <v>287</v>
      </c>
      <c r="F197" s="30"/>
      <c r="G197" s="106">
        <f>SUM(G198)</f>
        <v>0</v>
      </c>
    </row>
    <row r="198" spans="1:7" ht="15" hidden="1">
      <c r="A198" s="66" t="s">
        <v>204</v>
      </c>
      <c r="B198" s="30"/>
      <c r="C198" s="30" t="s">
        <v>2</v>
      </c>
      <c r="D198" s="30" t="s">
        <v>32</v>
      </c>
      <c r="E198" s="60" t="s">
        <v>287</v>
      </c>
      <c r="F198" s="30" t="s">
        <v>205</v>
      </c>
      <c r="G198" s="106"/>
    </row>
    <row r="199" spans="1:7" ht="28.5">
      <c r="A199" s="140" t="s">
        <v>242</v>
      </c>
      <c r="B199" s="171"/>
      <c r="C199" s="172" t="s">
        <v>2</v>
      </c>
      <c r="D199" s="172" t="s">
        <v>32</v>
      </c>
      <c r="E199" s="60" t="s">
        <v>288</v>
      </c>
      <c r="F199" s="171"/>
      <c r="G199" s="106">
        <f>SUM(G200)</f>
        <v>500</v>
      </c>
    </row>
    <row r="200" spans="1:7" ht="28.5">
      <c r="A200" s="122" t="s">
        <v>241</v>
      </c>
      <c r="B200" s="172"/>
      <c r="C200" s="172" t="s">
        <v>2</v>
      </c>
      <c r="D200" s="172" t="s">
        <v>32</v>
      </c>
      <c r="E200" s="60" t="s">
        <v>289</v>
      </c>
      <c r="F200" s="171"/>
      <c r="G200" s="106">
        <f>SUM(G201)</f>
        <v>500</v>
      </c>
    </row>
    <row r="201" spans="1:7" ht="15">
      <c r="A201" s="142" t="s">
        <v>204</v>
      </c>
      <c r="B201" s="173"/>
      <c r="C201" s="172" t="s">
        <v>2</v>
      </c>
      <c r="D201" s="172" t="s">
        <v>32</v>
      </c>
      <c r="E201" s="60" t="s">
        <v>289</v>
      </c>
      <c r="F201" s="172" t="s">
        <v>205</v>
      </c>
      <c r="G201" s="106">
        <v>500</v>
      </c>
    </row>
    <row r="202" spans="1:7" s="40" customFormat="1" ht="15">
      <c r="A202" s="111" t="s">
        <v>65</v>
      </c>
      <c r="B202" s="77"/>
      <c r="C202" s="77" t="s">
        <v>2</v>
      </c>
      <c r="D202" s="77" t="s">
        <v>46</v>
      </c>
      <c r="E202" s="77"/>
      <c r="F202" s="77"/>
      <c r="G202" s="110">
        <f>SUM(G203)</f>
        <v>29896.1</v>
      </c>
    </row>
    <row r="203" spans="1:7" s="40" customFormat="1" ht="28.5">
      <c r="A203" s="66" t="s">
        <v>244</v>
      </c>
      <c r="B203" s="30"/>
      <c r="C203" s="77" t="s">
        <v>2</v>
      </c>
      <c r="D203" s="77" t="s">
        <v>46</v>
      </c>
      <c r="E203" s="30" t="s">
        <v>290</v>
      </c>
      <c r="F203" s="30"/>
      <c r="G203" s="110">
        <f>SUM(G204)</f>
        <v>29896.1</v>
      </c>
    </row>
    <row r="204" spans="1:7" ht="74.25" customHeight="1">
      <c r="A204" s="108" t="s">
        <v>418</v>
      </c>
      <c r="B204" s="77"/>
      <c r="C204" s="77" t="s">
        <v>2</v>
      </c>
      <c r="D204" s="77" t="s">
        <v>46</v>
      </c>
      <c r="E204" s="77" t="s">
        <v>291</v>
      </c>
      <c r="F204" s="77"/>
      <c r="G204" s="165">
        <f>SUM(G205)</f>
        <v>29896.1</v>
      </c>
    </row>
    <row r="205" spans="1:7" ht="57">
      <c r="A205" s="30" t="s">
        <v>292</v>
      </c>
      <c r="B205" s="77"/>
      <c r="C205" s="77" t="s">
        <v>2</v>
      </c>
      <c r="D205" s="77" t="s">
        <v>46</v>
      </c>
      <c r="E205" s="77" t="s">
        <v>293</v>
      </c>
      <c r="F205" s="77"/>
      <c r="G205" s="165">
        <f>SUM(G206)</f>
        <v>29896.1</v>
      </c>
    </row>
    <row r="206" spans="1:7" s="40" customFormat="1" ht="28.5">
      <c r="A206" s="108" t="s">
        <v>467</v>
      </c>
      <c r="B206" s="77"/>
      <c r="C206" s="76" t="s">
        <v>2</v>
      </c>
      <c r="D206" s="76" t="s">
        <v>46</v>
      </c>
      <c r="E206" s="76" t="s">
        <v>293</v>
      </c>
      <c r="F206" s="76" t="s">
        <v>218</v>
      </c>
      <c r="G206" s="165">
        <v>29896.1</v>
      </c>
    </row>
    <row r="207" spans="1:7" s="40" customFormat="1" ht="15">
      <c r="A207" s="66" t="s">
        <v>107</v>
      </c>
      <c r="B207" s="30"/>
      <c r="C207" s="60" t="s">
        <v>186</v>
      </c>
      <c r="D207" s="60"/>
      <c r="E207" s="60"/>
      <c r="F207" s="60"/>
      <c r="G207" s="106">
        <f>SUM(G208)</f>
        <v>1000</v>
      </c>
    </row>
    <row r="208" spans="1:7" s="40" customFormat="1" ht="15">
      <c r="A208" s="66" t="s">
        <v>102</v>
      </c>
      <c r="B208" s="30"/>
      <c r="C208" s="30" t="s">
        <v>186</v>
      </c>
      <c r="D208" s="30" t="s">
        <v>192</v>
      </c>
      <c r="E208" s="30"/>
      <c r="F208" s="30"/>
      <c r="G208" s="106">
        <f>SUM(G209)</f>
        <v>1000</v>
      </c>
    </row>
    <row r="209" spans="1:7" s="40" customFormat="1" ht="15">
      <c r="A209" s="123" t="s">
        <v>222</v>
      </c>
      <c r="B209" s="30"/>
      <c r="C209" s="30" t="s">
        <v>186</v>
      </c>
      <c r="D209" s="30" t="s">
        <v>192</v>
      </c>
      <c r="E209" s="60" t="s">
        <v>271</v>
      </c>
      <c r="F209" s="30"/>
      <c r="G209" s="106">
        <f>SUM(G210)</f>
        <v>1000</v>
      </c>
    </row>
    <row r="210" spans="1:7" s="40" customFormat="1" ht="28.5">
      <c r="A210" s="66" t="s">
        <v>389</v>
      </c>
      <c r="B210" s="30"/>
      <c r="C210" s="30" t="s">
        <v>186</v>
      </c>
      <c r="D210" s="30" t="s">
        <v>192</v>
      </c>
      <c r="E210" s="60" t="s">
        <v>301</v>
      </c>
      <c r="F210" s="30"/>
      <c r="G210" s="106">
        <f>SUM(G211)</f>
        <v>1000</v>
      </c>
    </row>
    <row r="211" spans="1:7" s="40" customFormat="1" ht="28.5">
      <c r="A211" s="108" t="s">
        <v>467</v>
      </c>
      <c r="B211" s="30"/>
      <c r="C211" s="30" t="s">
        <v>186</v>
      </c>
      <c r="D211" s="30" t="s">
        <v>192</v>
      </c>
      <c r="E211" s="60" t="s">
        <v>301</v>
      </c>
      <c r="F211" s="30" t="s">
        <v>218</v>
      </c>
      <c r="G211" s="106">
        <v>1000</v>
      </c>
    </row>
    <row r="212" spans="1:7" s="52" customFormat="1" ht="15">
      <c r="A212" s="120" t="s">
        <v>116</v>
      </c>
      <c r="B212" s="61" t="s">
        <v>117</v>
      </c>
      <c r="C212" s="105"/>
      <c r="D212" s="105"/>
      <c r="E212" s="105"/>
      <c r="F212" s="105"/>
      <c r="G212" s="121">
        <f>SUM(G213+G233+G239)</f>
        <v>38507.3</v>
      </c>
    </row>
    <row r="213" spans="1:7" s="52" customFormat="1" ht="15">
      <c r="A213" s="66" t="s">
        <v>191</v>
      </c>
      <c r="B213" s="30"/>
      <c r="C213" s="30" t="s">
        <v>192</v>
      </c>
      <c r="D213" s="30"/>
      <c r="E213" s="30"/>
      <c r="F213" s="30"/>
      <c r="G213" s="106">
        <f>SUM(G214+G221+G224)</f>
        <v>24873</v>
      </c>
    </row>
    <row r="214" spans="1:7" ht="28.5">
      <c r="A214" s="66" t="s">
        <v>170</v>
      </c>
      <c r="B214" s="30"/>
      <c r="C214" s="30" t="s">
        <v>192</v>
      </c>
      <c r="D214" s="30" t="s">
        <v>171</v>
      </c>
      <c r="E214" s="30"/>
      <c r="F214" s="30"/>
      <c r="G214" s="106">
        <f>SUM(G215)</f>
        <v>19670</v>
      </c>
    </row>
    <row r="215" spans="1:7" ht="28.5">
      <c r="A215" s="66" t="s">
        <v>26</v>
      </c>
      <c r="B215" s="30"/>
      <c r="C215" s="30" t="s">
        <v>192</v>
      </c>
      <c r="D215" s="30" t="s">
        <v>171</v>
      </c>
      <c r="E215" s="30" t="s">
        <v>473</v>
      </c>
      <c r="F215" s="30"/>
      <c r="G215" s="106">
        <f>SUM(G216)+G220</f>
        <v>19670</v>
      </c>
    </row>
    <row r="216" spans="1:7" ht="17.25" customHeight="1">
      <c r="A216" s="66" t="s">
        <v>33</v>
      </c>
      <c r="B216" s="30"/>
      <c r="C216" s="30" t="s">
        <v>192</v>
      </c>
      <c r="D216" s="30" t="s">
        <v>171</v>
      </c>
      <c r="E216" s="30" t="s">
        <v>474</v>
      </c>
      <c r="F216" s="30"/>
      <c r="G216" s="106">
        <f>SUM(G217+G218)</f>
        <v>19670</v>
      </c>
    </row>
    <row r="217" spans="1:7" ht="57">
      <c r="A217" s="132" t="s">
        <v>498</v>
      </c>
      <c r="B217" s="30"/>
      <c r="C217" s="30" t="s">
        <v>192</v>
      </c>
      <c r="D217" s="30" t="s">
        <v>171</v>
      </c>
      <c r="E217" s="30" t="s">
        <v>474</v>
      </c>
      <c r="F217" s="59" t="s">
        <v>199</v>
      </c>
      <c r="G217" s="106">
        <v>19662.2</v>
      </c>
    </row>
    <row r="218" spans="1:7" s="42" customFormat="1" ht="18" customHeight="1">
      <c r="A218" s="66" t="s">
        <v>201</v>
      </c>
      <c r="B218" s="30"/>
      <c r="C218" s="30" t="s">
        <v>192</v>
      </c>
      <c r="D218" s="30" t="s">
        <v>171</v>
      </c>
      <c r="E218" s="30" t="s">
        <v>474</v>
      </c>
      <c r="F218" s="30" t="s">
        <v>44</v>
      </c>
      <c r="G218" s="107">
        <v>7.8</v>
      </c>
    </row>
    <row r="219" spans="1:7" s="50" customFormat="1" ht="28.5" hidden="1">
      <c r="A219" s="66" t="s">
        <v>172</v>
      </c>
      <c r="B219" s="30"/>
      <c r="C219" s="30" t="s">
        <v>34</v>
      </c>
      <c r="D219" s="30" t="s">
        <v>171</v>
      </c>
      <c r="E219" s="30" t="s">
        <v>173</v>
      </c>
      <c r="F219" s="30"/>
      <c r="G219" s="106">
        <f>SUM(G220)</f>
        <v>0</v>
      </c>
    </row>
    <row r="220" spans="1:7" ht="28.5" hidden="1">
      <c r="A220" s="66" t="s">
        <v>198</v>
      </c>
      <c r="B220" s="30"/>
      <c r="C220" s="30" t="s">
        <v>34</v>
      </c>
      <c r="D220" s="30" t="s">
        <v>171</v>
      </c>
      <c r="E220" s="30" t="s">
        <v>173</v>
      </c>
      <c r="F220" s="59" t="s">
        <v>199</v>
      </c>
      <c r="G220" s="106"/>
    </row>
    <row r="221" spans="1:7" ht="15">
      <c r="A221" s="66" t="s">
        <v>180</v>
      </c>
      <c r="B221" s="30"/>
      <c r="C221" s="30" t="s">
        <v>192</v>
      </c>
      <c r="D221" s="30" t="s">
        <v>186</v>
      </c>
      <c r="E221" s="30"/>
      <c r="F221" s="30"/>
      <c r="G221" s="106">
        <f>SUM(G222)</f>
        <v>1600</v>
      </c>
    </row>
    <row r="222" spans="1:7" ht="15">
      <c r="A222" s="66" t="s">
        <v>168</v>
      </c>
      <c r="B222" s="30"/>
      <c r="C222" s="30" t="s">
        <v>192</v>
      </c>
      <c r="D222" s="30" t="s">
        <v>186</v>
      </c>
      <c r="E222" s="30" t="s">
        <v>266</v>
      </c>
      <c r="F222" s="30"/>
      <c r="G222" s="106">
        <f>SUM(G223)</f>
        <v>1600</v>
      </c>
    </row>
    <row r="223" spans="1:7" ht="15">
      <c r="A223" s="66" t="s">
        <v>202</v>
      </c>
      <c r="B223" s="30"/>
      <c r="C223" s="30" t="s">
        <v>192</v>
      </c>
      <c r="D223" s="30" t="s">
        <v>186</v>
      </c>
      <c r="E223" s="30" t="s">
        <v>266</v>
      </c>
      <c r="F223" s="30" t="s">
        <v>70</v>
      </c>
      <c r="G223" s="106">
        <v>1600</v>
      </c>
    </row>
    <row r="224" spans="1:7" ht="15">
      <c r="A224" s="66" t="s">
        <v>36</v>
      </c>
      <c r="B224" s="30"/>
      <c r="C224" s="30" t="s">
        <v>192</v>
      </c>
      <c r="D224" s="30" t="s">
        <v>100</v>
      </c>
      <c r="E224" s="30"/>
      <c r="F224" s="60"/>
      <c r="G224" s="106">
        <f>SUM(G225)</f>
        <v>3603</v>
      </c>
    </row>
    <row r="225" spans="1:7" ht="28.5">
      <c r="A225" s="66" t="s">
        <v>200</v>
      </c>
      <c r="B225" s="30"/>
      <c r="C225" s="30" t="s">
        <v>192</v>
      </c>
      <c r="D225" s="30" t="s">
        <v>100</v>
      </c>
      <c r="E225" s="30" t="s">
        <v>259</v>
      </c>
      <c r="F225" s="60"/>
      <c r="G225" s="107">
        <f>SUM(G226+G229+G231)</f>
        <v>3603</v>
      </c>
    </row>
    <row r="226" spans="1:7" ht="15">
      <c r="A226" s="66" t="s">
        <v>195</v>
      </c>
      <c r="B226" s="30"/>
      <c r="C226" s="30" t="s">
        <v>192</v>
      </c>
      <c r="D226" s="30" t="s">
        <v>100</v>
      </c>
      <c r="E226" s="30" t="s">
        <v>260</v>
      </c>
      <c r="F226" s="30"/>
      <c r="G226" s="107">
        <f>SUM(G227:G228)</f>
        <v>220.5</v>
      </c>
    </row>
    <row r="227" spans="1:7" ht="15">
      <c r="A227" s="66" t="s">
        <v>201</v>
      </c>
      <c r="B227" s="30"/>
      <c r="C227" s="30" t="s">
        <v>192</v>
      </c>
      <c r="D227" s="30" t="s">
        <v>100</v>
      </c>
      <c r="E227" s="30" t="s">
        <v>260</v>
      </c>
      <c r="F227" s="30" t="s">
        <v>44</v>
      </c>
      <c r="G227" s="107">
        <v>218.5</v>
      </c>
    </row>
    <row r="228" spans="1:7" ht="15">
      <c r="A228" s="66" t="s">
        <v>202</v>
      </c>
      <c r="B228" s="30"/>
      <c r="C228" s="30" t="s">
        <v>192</v>
      </c>
      <c r="D228" s="30" t="s">
        <v>100</v>
      </c>
      <c r="E228" s="30" t="s">
        <v>260</v>
      </c>
      <c r="F228" s="30" t="s">
        <v>70</v>
      </c>
      <c r="G228" s="107">
        <v>2</v>
      </c>
    </row>
    <row r="229" spans="1:7" s="53" customFormat="1" ht="28.5">
      <c r="A229" s="66" t="s">
        <v>196</v>
      </c>
      <c r="B229" s="30"/>
      <c r="C229" s="30" t="s">
        <v>192</v>
      </c>
      <c r="D229" s="30" t="s">
        <v>100</v>
      </c>
      <c r="E229" s="30" t="s">
        <v>261</v>
      </c>
      <c r="F229" s="30"/>
      <c r="G229" s="107">
        <f>SUM(G230:G230)</f>
        <v>40</v>
      </c>
    </row>
    <row r="230" spans="1:7" ht="15">
      <c r="A230" s="66" t="s">
        <v>201</v>
      </c>
      <c r="B230" s="30"/>
      <c r="C230" s="30" t="s">
        <v>192</v>
      </c>
      <c r="D230" s="30" t="s">
        <v>100</v>
      </c>
      <c r="E230" s="30" t="s">
        <v>261</v>
      </c>
      <c r="F230" s="30" t="s">
        <v>44</v>
      </c>
      <c r="G230" s="107">
        <v>40</v>
      </c>
    </row>
    <row r="231" spans="1:7" ht="28.5">
      <c r="A231" s="142" t="s">
        <v>203</v>
      </c>
      <c r="B231" s="30"/>
      <c r="C231" s="30" t="s">
        <v>192</v>
      </c>
      <c r="D231" s="30" t="s">
        <v>100</v>
      </c>
      <c r="E231" s="30" t="s">
        <v>264</v>
      </c>
      <c r="F231" s="59"/>
      <c r="G231" s="107">
        <f>SUM(G232)</f>
        <v>3342.5</v>
      </c>
    </row>
    <row r="232" spans="1:7" ht="15" customHeight="1">
      <c r="A232" s="66" t="s">
        <v>201</v>
      </c>
      <c r="B232" s="30"/>
      <c r="C232" s="30" t="s">
        <v>192</v>
      </c>
      <c r="D232" s="30" t="s">
        <v>100</v>
      </c>
      <c r="E232" s="30" t="s">
        <v>264</v>
      </c>
      <c r="F232" s="59" t="s">
        <v>44</v>
      </c>
      <c r="G232" s="106">
        <v>3342.5</v>
      </c>
    </row>
    <row r="233" spans="1:7" ht="15">
      <c r="A233" s="66" t="s">
        <v>74</v>
      </c>
      <c r="B233" s="30"/>
      <c r="C233" s="30" t="s">
        <v>2</v>
      </c>
      <c r="D233" s="30" t="s">
        <v>75</v>
      </c>
      <c r="E233" s="30"/>
      <c r="F233" s="30"/>
      <c r="G233" s="106">
        <f>SUM(G234)</f>
        <v>192.8</v>
      </c>
    </row>
    <row r="234" spans="1:7" ht="15">
      <c r="A234" s="66" t="s">
        <v>66</v>
      </c>
      <c r="B234" s="30"/>
      <c r="C234" s="30" t="s">
        <v>2</v>
      </c>
      <c r="D234" s="30" t="s">
        <v>171</v>
      </c>
      <c r="E234" s="30"/>
      <c r="F234" s="30"/>
      <c r="G234" s="106">
        <f>SUM(G237)+G235</f>
        <v>192.8</v>
      </c>
    </row>
    <row r="235" spans="1:7" ht="15" hidden="1">
      <c r="A235" s="142" t="s">
        <v>243</v>
      </c>
      <c r="B235" s="30"/>
      <c r="C235" s="30" t="s">
        <v>2</v>
      </c>
      <c r="D235" s="30" t="s">
        <v>171</v>
      </c>
      <c r="E235" s="30" t="s">
        <v>208</v>
      </c>
      <c r="F235" s="30"/>
      <c r="G235" s="106">
        <f>SUM(G236)</f>
        <v>0</v>
      </c>
    </row>
    <row r="236" spans="1:7" ht="15" hidden="1">
      <c r="A236" s="66" t="s">
        <v>202</v>
      </c>
      <c r="B236" s="30"/>
      <c r="C236" s="30" t="s">
        <v>2</v>
      </c>
      <c r="D236" s="30" t="s">
        <v>171</v>
      </c>
      <c r="E236" s="30" t="s">
        <v>208</v>
      </c>
      <c r="F236" s="30" t="s">
        <v>70</v>
      </c>
      <c r="G236" s="106"/>
    </row>
    <row r="237" spans="1:7" ht="28.5">
      <c r="A237" s="142" t="s">
        <v>232</v>
      </c>
      <c r="B237" s="30"/>
      <c r="C237" s="30" t="s">
        <v>2</v>
      </c>
      <c r="D237" s="30" t="s">
        <v>171</v>
      </c>
      <c r="E237" s="30" t="s">
        <v>488</v>
      </c>
      <c r="F237" s="30"/>
      <c r="G237" s="106">
        <f>SUM(G238)</f>
        <v>192.8</v>
      </c>
    </row>
    <row r="238" spans="1:7" ht="15">
      <c r="A238" s="66" t="s">
        <v>202</v>
      </c>
      <c r="B238" s="30"/>
      <c r="C238" s="30" t="s">
        <v>2</v>
      </c>
      <c r="D238" s="30" t="s">
        <v>171</v>
      </c>
      <c r="E238" s="30" t="s">
        <v>488</v>
      </c>
      <c r="F238" s="30" t="s">
        <v>70</v>
      </c>
      <c r="G238" s="106">
        <v>192.8</v>
      </c>
    </row>
    <row r="239" spans="1:7" ht="15">
      <c r="A239" s="66" t="s">
        <v>177</v>
      </c>
      <c r="B239" s="30"/>
      <c r="C239" s="30" t="s">
        <v>100</v>
      </c>
      <c r="D239" s="30" t="s">
        <v>75</v>
      </c>
      <c r="E239" s="30"/>
      <c r="F239" s="30"/>
      <c r="G239" s="106">
        <f>SUM(G240)</f>
        <v>13441.5</v>
      </c>
    </row>
    <row r="240" spans="1:7" ht="15">
      <c r="A240" s="66" t="s">
        <v>101</v>
      </c>
      <c r="B240" s="30"/>
      <c r="C240" s="30" t="s">
        <v>100</v>
      </c>
      <c r="D240" s="30" t="s">
        <v>192</v>
      </c>
      <c r="E240" s="30"/>
      <c r="F240" s="30"/>
      <c r="G240" s="106">
        <f>SUM(G241)</f>
        <v>13441.5</v>
      </c>
    </row>
    <row r="241" spans="1:7" ht="15">
      <c r="A241" s="66" t="s">
        <v>178</v>
      </c>
      <c r="B241" s="30"/>
      <c r="C241" s="30" t="s">
        <v>100</v>
      </c>
      <c r="D241" s="30" t="s">
        <v>192</v>
      </c>
      <c r="E241" s="64" t="s">
        <v>537</v>
      </c>
      <c r="F241" s="59"/>
      <c r="G241" s="106">
        <f>SUM(G243)</f>
        <v>13441.5</v>
      </c>
    </row>
    <row r="242" spans="1:7" ht="15">
      <c r="A242" s="66" t="s">
        <v>179</v>
      </c>
      <c r="B242" s="30"/>
      <c r="C242" s="30" t="s">
        <v>100</v>
      </c>
      <c r="D242" s="30" t="s">
        <v>192</v>
      </c>
      <c r="E242" s="64" t="s">
        <v>538</v>
      </c>
      <c r="F242" s="59"/>
      <c r="G242" s="106">
        <f>SUM(G243)</f>
        <v>13441.5</v>
      </c>
    </row>
    <row r="243" spans="1:7" ht="15">
      <c r="A243" s="66" t="s">
        <v>206</v>
      </c>
      <c r="B243" s="30"/>
      <c r="C243" s="30" t="s">
        <v>100</v>
      </c>
      <c r="D243" s="30" t="s">
        <v>192</v>
      </c>
      <c r="E243" s="64" t="s">
        <v>538</v>
      </c>
      <c r="F243" s="59" t="s">
        <v>69</v>
      </c>
      <c r="G243" s="106">
        <v>13441.5</v>
      </c>
    </row>
    <row r="244" spans="1:7" ht="30">
      <c r="A244" s="120" t="s">
        <v>118</v>
      </c>
      <c r="B244" s="61" t="s">
        <v>119</v>
      </c>
      <c r="C244" s="105"/>
      <c r="D244" s="105"/>
      <c r="E244" s="105"/>
      <c r="F244" s="105"/>
      <c r="G244" s="121">
        <f>SUM(G245+G267)</f>
        <v>962817.1000000002</v>
      </c>
    </row>
    <row r="245" spans="1:7" ht="15">
      <c r="A245" s="66" t="s">
        <v>45</v>
      </c>
      <c r="B245" s="30"/>
      <c r="C245" s="77" t="s">
        <v>46</v>
      </c>
      <c r="D245" s="30"/>
      <c r="E245" s="30"/>
      <c r="F245" s="30"/>
      <c r="G245" s="106">
        <f>SUM(G251)+G247</f>
        <v>21811.6</v>
      </c>
    </row>
    <row r="246" spans="1:7" ht="15">
      <c r="A246" s="111" t="s">
        <v>47</v>
      </c>
      <c r="B246" s="77"/>
      <c r="C246" s="77" t="s">
        <v>46</v>
      </c>
      <c r="D246" s="77" t="s">
        <v>48</v>
      </c>
      <c r="E246" s="77"/>
      <c r="F246" s="77"/>
      <c r="G246" s="110">
        <f>G247</f>
        <v>1511.8</v>
      </c>
    </row>
    <row r="247" spans="1:7" ht="15">
      <c r="A247" s="118" t="s">
        <v>213</v>
      </c>
      <c r="B247" s="98"/>
      <c r="C247" s="98" t="s">
        <v>46</v>
      </c>
      <c r="D247" s="98" t="s">
        <v>48</v>
      </c>
      <c r="E247" s="150" t="s">
        <v>276</v>
      </c>
      <c r="F247" s="150"/>
      <c r="G247" s="164">
        <f>G248</f>
        <v>1511.8</v>
      </c>
    </row>
    <row r="248" spans="1:7" ht="15">
      <c r="A248" s="118" t="s">
        <v>214</v>
      </c>
      <c r="B248" s="98"/>
      <c r="C248" s="98" t="s">
        <v>46</v>
      </c>
      <c r="D248" s="98" t="s">
        <v>48</v>
      </c>
      <c r="E248" s="150" t="s">
        <v>378</v>
      </c>
      <c r="F248" s="150"/>
      <c r="G248" s="164">
        <f>G249</f>
        <v>1511.8</v>
      </c>
    </row>
    <row r="249" spans="1:7" ht="15">
      <c r="A249" s="118" t="s">
        <v>3</v>
      </c>
      <c r="B249" s="98"/>
      <c r="C249" s="98" t="s">
        <v>46</v>
      </c>
      <c r="D249" s="98" t="s">
        <v>48</v>
      </c>
      <c r="E249" s="150" t="s">
        <v>379</v>
      </c>
      <c r="F249" s="150"/>
      <c r="G249" s="164">
        <f>G250</f>
        <v>1511.8</v>
      </c>
    </row>
    <row r="250" spans="1:7" ht="15">
      <c r="A250" s="118" t="s">
        <v>202</v>
      </c>
      <c r="B250" s="98"/>
      <c r="C250" s="98" t="s">
        <v>46</v>
      </c>
      <c r="D250" s="98" t="s">
        <v>48</v>
      </c>
      <c r="E250" s="150" t="s">
        <v>379</v>
      </c>
      <c r="F250" s="150">
        <v>800</v>
      </c>
      <c r="G250" s="164">
        <v>1511.8</v>
      </c>
    </row>
    <row r="251" spans="1:7" ht="15">
      <c r="A251" s="118" t="s">
        <v>185</v>
      </c>
      <c r="B251" s="98"/>
      <c r="C251" s="98" t="s">
        <v>46</v>
      </c>
      <c r="D251" s="98" t="s">
        <v>181</v>
      </c>
      <c r="E251" s="150"/>
      <c r="F251" s="150"/>
      <c r="G251" s="164">
        <f>G252</f>
        <v>20299.8</v>
      </c>
    </row>
    <row r="252" spans="1:7" ht="15">
      <c r="A252" s="118" t="s">
        <v>187</v>
      </c>
      <c r="B252" s="98"/>
      <c r="C252" s="98" t="s">
        <v>46</v>
      </c>
      <c r="D252" s="98" t="s">
        <v>181</v>
      </c>
      <c r="E252" s="150" t="s">
        <v>380</v>
      </c>
      <c r="F252" s="150"/>
      <c r="G252" s="164">
        <f>G253</f>
        <v>20299.8</v>
      </c>
    </row>
    <row r="253" spans="1:7" ht="15">
      <c r="A253" s="118" t="s">
        <v>4</v>
      </c>
      <c r="B253" s="98"/>
      <c r="C253" s="98" t="s">
        <v>46</v>
      </c>
      <c r="D253" s="98" t="s">
        <v>181</v>
      </c>
      <c r="E253" s="150" t="s">
        <v>381</v>
      </c>
      <c r="F253" s="150"/>
      <c r="G253" s="164">
        <f>G254</f>
        <v>20299.8</v>
      </c>
    </row>
    <row r="254" spans="1:7" ht="28.5">
      <c r="A254" s="118" t="s">
        <v>87</v>
      </c>
      <c r="B254" s="98"/>
      <c r="C254" s="98" t="s">
        <v>46</v>
      </c>
      <c r="D254" s="98" t="s">
        <v>181</v>
      </c>
      <c r="E254" s="150" t="s">
        <v>382</v>
      </c>
      <c r="F254" s="150"/>
      <c r="G254" s="164">
        <f>G255</f>
        <v>20299.8</v>
      </c>
    </row>
    <row r="255" spans="1:7" ht="28.5">
      <c r="A255" s="118" t="s">
        <v>221</v>
      </c>
      <c r="B255" s="98"/>
      <c r="C255" s="98" t="s">
        <v>46</v>
      </c>
      <c r="D255" s="98" t="s">
        <v>181</v>
      </c>
      <c r="E255" s="150" t="s">
        <v>382</v>
      </c>
      <c r="F255" s="150">
        <v>600</v>
      </c>
      <c r="G255" s="164">
        <v>20299.8</v>
      </c>
    </row>
    <row r="256" spans="1:7" ht="15" hidden="1">
      <c r="A256" s="66" t="s">
        <v>202</v>
      </c>
      <c r="B256" s="30"/>
      <c r="C256" s="60" t="s">
        <v>41</v>
      </c>
      <c r="D256" s="60" t="s">
        <v>194</v>
      </c>
      <c r="E256" s="60" t="s">
        <v>149</v>
      </c>
      <c r="F256" s="30" t="s">
        <v>70</v>
      </c>
      <c r="G256" s="106"/>
    </row>
    <row r="257" spans="1:7" ht="15" hidden="1">
      <c r="A257" s="66" t="s">
        <v>150</v>
      </c>
      <c r="B257" s="60"/>
      <c r="C257" s="60" t="s">
        <v>41</v>
      </c>
      <c r="D257" s="60" t="s">
        <v>194</v>
      </c>
      <c r="E257" s="60" t="s">
        <v>151</v>
      </c>
      <c r="F257" s="60"/>
      <c r="G257" s="106">
        <f>SUM(G258)</f>
        <v>0</v>
      </c>
    </row>
    <row r="258" spans="1:7" ht="28.5" hidden="1">
      <c r="A258" s="66" t="s">
        <v>11</v>
      </c>
      <c r="B258" s="61"/>
      <c r="C258" s="60" t="s">
        <v>41</v>
      </c>
      <c r="D258" s="60" t="s">
        <v>194</v>
      </c>
      <c r="E258" s="60" t="s">
        <v>152</v>
      </c>
      <c r="F258" s="60"/>
      <c r="G258" s="106">
        <f>SUM(G259)</f>
        <v>0</v>
      </c>
    </row>
    <row r="259" spans="1:7" ht="15" hidden="1">
      <c r="A259" s="123" t="s">
        <v>12</v>
      </c>
      <c r="B259" s="30"/>
      <c r="C259" s="60" t="s">
        <v>41</v>
      </c>
      <c r="D259" s="60" t="s">
        <v>194</v>
      </c>
      <c r="E259" s="60" t="s">
        <v>152</v>
      </c>
      <c r="F259" s="30" t="s">
        <v>109</v>
      </c>
      <c r="G259" s="106"/>
    </row>
    <row r="260" spans="1:7" ht="15" hidden="1">
      <c r="A260" s="66" t="s">
        <v>42</v>
      </c>
      <c r="B260" s="30"/>
      <c r="C260" s="30" t="s">
        <v>41</v>
      </c>
      <c r="D260" s="30" t="s">
        <v>41</v>
      </c>
      <c r="E260" s="60"/>
      <c r="F260" s="30"/>
      <c r="G260" s="106">
        <f>SUM(G261+G264)</f>
        <v>0</v>
      </c>
    </row>
    <row r="261" spans="1:7" ht="15" hidden="1">
      <c r="A261" s="111" t="s">
        <v>92</v>
      </c>
      <c r="B261" s="60"/>
      <c r="C261" s="60" t="s">
        <v>41</v>
      </c>
      <c r="D261" s="60" t="s">
        <v>41</v>
      </c>
      <c r="E261" s="60" t="s">
        <v>93</v>
      </c>
      <c r="F261" s="60"/>
      <c r="G261" s="106">
        <f>SUM(G262)</f>
        <v>0</v>
      </c>
    </row>
    <row r="262" spans="1:7" s="53" customFormat="1" ht="28.5" hidden="1">
      <c r="A262" s="66" t="s">
        <v>11</v>
      </c>
      <c r="B262" s="60"/>
      <c r="C262" s="60" t="s">
        <v>41</v>
      </c>
      <c r="D262" s="60" t="s">
        <v>41</v>
      </c>
      <c r="E262" s="60" t="s">
        <v>96</v>
      </c>
      <c r="F262" s="60"/>
      <c r="G262" s="106">
        <f>SUM(G263)</f>
        <v>0</v>
      </c>
    </row>
    <row r="263" spans="1:7" s="53" customFormat="1" ht="15" hidden="1">
      <c r="A263" s="123" t="s">
        <v>12</v>
      </c>
      <c r="B263" s="60"/>
      <c r="C263" s="60" t="s">
        <v>41</v>
      </c>
      <c r="D263" s="60" t="s">
        <v>41</v>
      </c>
      <c r="E263" s="60" t="s">
        <v>96</v>
      </c>
      <c r="F263" s="60" t="s">
        <v>109</v>
      </c>
      <c r="G263" s="106"/>
    </row>
    <row r="264" spans="1:7" s="53" customFormat="1" ht="15" hidden="1">
      <c r="A264" s="123" t="s">
        <v>50</v>
      </c>
      <c r="B264" s="174"/>
      <c r="C264" s="60" t="s">
        <v>41</v>
      </c>
      <c r="D264" s="60" t="s">
        <v>41</v>
      </c>
      <c r="E264" s="60" t="s">
        <v>51</v>
      </c>
      <c r="F264" s="59"/>
      <c r="G264" s="106">
        <f>SUM(G265)</f>
        <v>0</v>
      </c>
    </row>
    <row r="265" spans="1:7" s="53" customFormat="1" ht="42.75" hidden="1">
      <c r="A265" s="64" t="s">
        <v>159</v>
      </c>
      <c r="B265" s="174"/>
      <c r="C265" s="60" t="s">
        <v>41</v>
      </c>
      <c r="D265" s="60" t="s">
        <v>41</v>
      </c>
      <c r="E265" s="60" t="s">
        <v>158</v>
      </c>
      <c r="F265" s="59"/>
      <c r="G265" s="106">
        <f>SUM(G266)</f>
        <v>0</v>
      </c>
    </row>
    <row r="266" spans="1:7" ht="15" hidden="1">
      <c r="A266" s="123" t="s">
        <v>90</v>
      </c>
      <c r="B266" s="174"/>
      <c r="C266" s="60" t="s">
        <v>41</v>
      </c>
      <c r="D266" s="60" t="s">
        <v>41</v>
      </c>
      <c r="E266" s="60" t="s">
        <v>158</v>
      </c>
      <c r="F266" s="59" t="s">
        <v>91</v>
      </c>
      <c r="G266" s="106"/>
    </row>
    <row r="267" spans="1:7" ht="18.75" customHeight="1">
      <c r="A267" s="66" t="s">
        <v>74</v>
      </c>
      <c r="B267" s="30"/>
      <c r="C267" s="30" t="s">
        <v>2</v>
      </c>
      <c r="D267" s="30"/>
      <c r="E267" s="30"/>
      <c r="F267" s="30"/>
      <c r="G267" s="106">
        <f>SUM(G268+G272+G283+G347+G360)</f>
        <v>941005.5000000002</v>
      </c>
    </row>
    <row r="268" spans="1:7" ht="15">
      <c r="A268" s="66" t="s">
        <v>76</v>
      </c>
      <c r="B268" s="30"/>
      <c r="C268" s="30" t="s">
        <v>2</v>
      </c>
      <c r="D268" s="30" t="s">
        <v>192</v>
      </c>
      <c r="E268" s="30"/>
      <c r="F268" s="30"/>
      <c r="G268" s="106">
        <f>SUM(G269)</f>
        <v>6111.7</v>
      </c>
    </row>
    <row r="269" spans="1:7" ht="15">
      <c r="A269" s="123" t="s">
        <v>77</v>
      </c>
      <c r="B269" s="78"/>
      <c r="C269" s="78" t="s">
        <v>2</v>
      </c>
      <c r="D269" s="78" t="s">
        <v>192</v>
      </c>
      <c r="E269" s="78" t="s">
        <v>385</v>
      </c>
      <c r="F269" s="98"/>
      <c r="G269" s="138">
        <f>SUM(G270)</f>
        <v>6111.7</v>
      </c>
    </row>
    <row r="270" spans="1:7" ht="28.5">
      <c r="A270" s="123" t="s">
        <v>78</v>
      </c>
      <c r="B270" s="78"/>
      <c r="C270" s="78" t="s">
        <v>2</v>
      </c>
      <c r="D270" s="78" t="s">
        <v>192</v>
      </c>
      <c r="E270" s="78" t="s">
        <v>386</v>
      </c>
      <c r="F270" s="98"/>
      <c r="G270" s="138">
        <f>SUM(G271)</f>
        <v>6111.7</v>
      </c>
    </row>
    <row r="271" spans="1:7" ht="15">
      <c r="A271" s="130" t="s">
        <v>204</v>
      </c>
      <c r="B271" s="78"/>
      <c r="C271" s="78" t="s">
        <v>2</v>
      </c>
      <c r="D271" s="78" t="s">
        <v>192</v>
      </c>
      <c r="E271" s="78" t="s">
        <v>386</v>
      </c>
      <c r="F271" s="98" t="s">
        <v>205</v>
      </c>
      <c r="G271" s="138">
        <v>6111.7</v>
      </c>
    </row>
    <row r="272" spans="1:7" ht="15">
      <c r="A272" s="66" t="s">
        <v>79</v>
      </c>
      <c r="B272" s="30"/>
      <c r="C272" s="60" t="s">
        <v>2</v>
      </c>
      <c r="D272" s="60" t="s">
        <v>194</v>
      </c>
      <c r="E272" s="30"/>
      <c r="F272" s="30"/>
      <c r="G272" s="106">
        <f>SUM(G273+G279)</f>
        <v>53643.5</v>
      </c>
    </row>
    <row r="273" spans="1:7" ht="42.75">
      <c r="A273" s="66" t="s">
        <v>489</v>
      </c>
      <c r="B273" s="30"/>
      <c r="C273" s="60" t="s">
        <v>2</v>
      </c>
      <c r="D273" s="60" t="s">
        <v>194</v>
      </c>
      <c r="E273" s="78" t="s">
        <v>436</v>
      </c>
      <c r="F273" s="30"/>
      <c r="G273" s="106">
        <f>SUM(G274)</f>
        <v>51443.5</v>
      </c>
    </row>
    <row r="274" spans="1:7" ht="71.25">
      <c r="A274" s="132" t="s">
        <v>373</v>
      </c>
      <c r="B274" s="78"/>
      <c r="C274" s="78" t="s">
        <v>2</v>
      </c>
      <c r="D274" s="78" t="s">
        <v>194</v>
      </c>
      <c r="E274" s="78" t="s">
        <v>437</v>
      </c>
      <c r="F274" s="98"/>
      <c r="G274" s="138">
        <f>G275</f>
        <v>51443.5</v>
      </c>
    </row>
    <row r="275" spans="1:7" ht="28.5">
      <c r="A275" s="130" t="s">
        <v>452</v>
      </c>
      <c r="B275" s="78"/>
      <c r="C275" s="78" t="s">
        <v>2</v>
      </c>
      <c r="D275" s="78" t="s">
        <v>194</v>
      </c>
      <c r="E275" s="78" t="s">
        <v>490</v>
      </c>
      <c r="F275" s="98"/>
      <c r="G275" s="138">
        <f>G276+G277+G278</f>
        <v>51443.5</v>
      </c>
    </row>
    <row r="276" spans="1:7" ht="57">
      <c r="A276" s="132" t="s">
        <v>498</v>
      </c>
      <c r="B276" s="78"/>
      <c r="C276" s="78" t="s">
        <v>2</v>
      </c>
      <c r="D276" s="78" t="s">
        <v>194</v>
      </c>
      <c r="E276" s="78" t="s">
        <v>490</v>
      </c>
      <c r="F276" s="98" t="s">
        <v>199</v>
      </c>
      <c r="G276" s="138">
        <v>43720.2</v>
      </c>
    </row>
    <row r="277" spans="1:7" ht="28.5">
      <c r="A277" s="132" t="s">
        <v>303</v>
      </c>
      <c r="B277" s="78"/>
      <c r="C277" s="78" t="s">
        <v>2</v>
      </c>
      <c r="D277" s="78" t="s">
        <v>194</v>
      </c>
      <c r="E277" s="78" t="s">
        <v>490</v>
      </c>
      <c r="F277" s="98" t="s">
        <v>44</v>
      </c>
      <c r="G277" s="138">
        <v>7670.9</v>
      </c>
    </row>
    <row r="278" spans="1:7" ht="15">
      <c r="A278" s="118" t="s">
        <v>202</v>
      </c>
      <c r="B278" s="78"/>
      <c r="C278" s="78" t="s">
        <v>2</v>
      </c>
      <c r="D278" s="78" t="s">
        <v>194</v>
      </c>
      <c r="E278" s="78" t="s">
        <v>490</v>
      </c>
      <c r="F278" s="98" t="s">
        <v>70</v>
      </c>
      <c r="G278" s="138">
        <v>52.4</v>
      </c>
    </row>
    <row r="279" spans="1:7" ht="15">
      <c r="A279" s="139" t="s">
        <v>19</v>
      </c>
      <c r="B279" s="78"/>
      <c r="C279" s="98" t="s">
        <v>2</v>
      </c>
      <c r="D279" s="98" t="s">
        <v>194</v>
      </c>
      <c r="E279" s="98" t="s">
        <v>460</v>
      </c>
      <c r="F279" s="98"/>
      <c r="G279" s="138">
        <f>G280</f>
        <v>2200</v>
      </c>
    </row>
    <row r="280" spans="1:7" ht="28.5">
      <c r="A280" s="130" t="s">
        <v>11</v>
      </c>
      <c r="B280" s="78"/>
      <c r="C280" s="78" t="s">
        <v>2</v>
      </c>
      <c r="D280" s="78" t="s">
        <v>194</v>
      </c>
      <c r="E280" s="78" t="s">
        <v>461</v>
      </c>
      <c r="F280" s="98"/>
      <c r="G280" s="138">
        <f>G281+G282</f>
        <v>2200</v>
      </c>
    </row>
    <row r="281" spans="1:7" ht="57">
      <c r="A281" s="132" t="s">
        <v>498</v>
      </c>
      <c r="B281" s="78"/>
      <c r="C281" s="78" t="s">
        <v>2</v>
      </c>
      <c r="D281" s="78" t="s">
        <v>194</v>
      </c>
      <c r="E281" s="78" t="s">
        <v>461</v>
      </c>
      <c r="F281" s="98" t="s">
        <v>199</v>
      </c>
      <c r="G281" s="138">
        <v>959.4</v>
      </c>
    </row>
    <row r="282" spans="1:7" ht="28.5">
      <c r="A282" s="132" t="s">
        <v>303</v>
      </c>
      <c r="B282" s="78"/>
      <c r="C282" s="78" t="s">
        <v>2</v>
      </c>
      <c r="D282" s="78" t="s">
        <v>194</v>
      </c>
      <c r="E282" s="78" t="s">
        <v>461</v>
      </c>
      <c r="F282" s="98" t="s">
        <v>44</v>
      </c>
      <c r="G282" s="138">
        <v>1240.6</v>
      </c>
    </row>
    <row r="283" spans="1:7" ht="15">
      <c r="A283" s="66" t="s">
        <v>5</v>
      </c>
      <c r="B283" s="30"/>
      <c r="C283" s="30" t="s">
        <v>2</v>
      </c>
      <c r="D283" s="30" t="s">
        <v>32</v>
      </c>
      <c r="E283" s="30"/>
      <c r="F283" s="30"/>
      <c r="G283" s="106">
        <f>SUM(G284+G322+G337+G340+G344)</f>
        <v>739241.3000000002</v>
      </c>
    </row>
    <row r="284" spans="1:7" s="51" customFormat="1" ht="42.75">
      <c r="A284" s="118" t="s">
        <v>425</v>
      </c>
      <c r="B284" s="78"/>
      <c r="C284" s="98" t="s">
        <v>2</v>
      </c>
      <c r="D284" s="98" t="s">
        <v>32</v>
      </c>
      <c r="E284" s="98" t="s">
        <v>436</v>
      </c>
      <c r="F284" s="98"/>
      <c r="G284" s="164">
        <f>G285</f>
        <v>586849.4000000001</v>
      </c>
    </row>
    <row r="285" spans="1:7" s="51" customFormat="1" ht="71.25">
      <c r="A285" s="118" t="s">
        <v>373</v>
      </c>
      <c r="B285" s="78"/>
      <c r="C285" s="98" t="s">
        <v>2</v>
      </c>
      <c r="D285" s="98" t="s">
        <v>32</v>
      </c>
      <c r="E285" s="98" t="s">
        <v>437</v>
      </c>
      <c r="F285" s="98"/>
      <c r="G285" s="164">
        <f>G286+G289+G292+G295+G298+G301+G304+G307+G310+G313+G316+G319</f>
        <v>586849.4000000001</v>
      </c>
    </row>
    <row r="286" spans="1:7" s="51" customFormat="1" ht="42.75">
      <c r="A286" s="118" t="s">
        <v>426</v>
      </c>
      <c r="B286" s="78"/>
      <c r="C286" s="98" t="s">
        <v>2</v>
      </c>
      <c r="D286" s="98" t="s">
        <v>32</v>
      </c>
      <c r="E286" s="98" t="s">
        <v>438</v>
      </c>
      <c r="F286" s="98"/>
      <c r="G286" s="164">
        <f>G287+G288</f>
        <v>182243.40000000002</v>
      </c>
    </row>
    <row r="287" spans="1:7" s="51" customFormat="1" ht="28.5">
      <c r="A287" s="132" t="s">
        <v>303</v>
      </c>
      <c r="B287" s="78"/>
      <c r="C287" s="98" t="s">
        <v>2</v>
      </c>
      <c r="D287" s="98" t="s">
        <v>32</v>
      </c>
      <c r="E287" s="98" t="s">
        <v>438</v>
      </c>
      <c r="F287" s="98" t="s">
        <v>44</v>
      </c>
      <c r="G287" s="164">
        <v>2715.7</v>
      </c>
    </row>
    <row r="288" spans="1:7" ht="15">
      <c r="A288" s="130" t="s">
        <v>204</v>
      </c>
      <c r="B288" s="78"/>
      <c r="C288" s="98" t="s">
        <v>2</v>
      </c>
      <c r="D288" s="98" t="s">
        <v>32</v>
      </c>
      <c r="E288" s="98" t="s">
        <v>438</v>
      </c>
      <c r="F288" s="98" t="s">
        <v>205</v>
      </c>
      <c r="G288" s="164">
        <v>179527.7</v>
      </c>
    </row>
    <row r="289" spans="1:7" ht="42.75">
      <c r="A289" s="118" t="s">
        <v>427</v>
      </c>
      <c r="B289" s="78"/>
      <c r="C289" s="98" t="s">
        <v>2</v>
      </c>
      <c r="D289" s="98" t="s">
        <v>32</v>
      </c>
      <c r="E289" s="98" t="s">
        <v>439</v>
      </c>
      <c r="F289" s="98"/>
      <c r="G289" s="164">
        <f>G290+G291</f>
        <v>9882</v>
      </c>
    </row>
    <row r="290" spans="1:7" ht="28.5">
      <c r="A290" s="132" t="s">
        <v>303</v>
      </c>
      <c r="B290" s="78"/>
      <c r="C290" s="98" t="s">
        <v>2</v>
      </c>
      <c r="D290" s="98" t="s">
        <v>32</v>
      </c>
      <c r="E290" s="98" t="s">
        <v>439</v>
      </c>
      <c r="F290" s="98" t="s">
        <v>44</v>
      </c>
      <c r="G290" s="164">
        <v>171.9</v>
      </c>
    </row>
    <row r="291" spans="1:7" ht="15">
      <c r="A291" s="130" t="s">
        <v>204</v>
      </c>
      <c r="B291" s="78"/>
      <c r="C291" s="98" t="s">
        <v>2</v>
      </c>
      <c r="D291" s="98" t="s">
        <v>32</v>
      </c>
      <c r="E291" s="98" t="s">
        <v>439</v>
      </c>
      <c r="F291" s="98" t="s">
        <v>205</v>
      </c>
      <c r="G291" s="164">
        <v>9710.1</v>
      </c>
    </row>
    <row r="292" spans="1:7" ht="28.5">
      <c r="A292" s="118" t="s">
        <v>428</v>
      </c>
      <c r="B292" s="78"/>
      <c r="C292" s="98" t="s">
        <v>2</v>
      </c>
      <c r="D292" s="98" t="s">
        <v>32</v>
      </c>
      <c r="E292" s="98" t="s">
        <v>440</v>
      </c>
      <c r="F292" s="98"/>
      <c r="G292" s="164">
        <f>G293+G294</f>
        <v>112553.40000000001</v>
      </c>
    </row>
    <row r="293" spans="1:7" ht="28.5">
      <c r="A293" s="132" t="s">
        <v>303</v>
      </c>
      <c r="B293" s="78"/>
      <c r="C293" s="98" t="s">
        <v>2</v>
      </c>
      <c r="D293" s="98" t="s">
        <v>32</v>
      </c>
      <c r="E293" s="98" t="s">
        <v>440</v>
      </c>
      <c r="F293" s="98" t="s">
        <v>44</v>
      </c>
      <c r="G293" s="164">
        <v>1674.3</v>
      </c>
    </row>
    <row r="294" spans="1:7" ht="15">
      <c r="A294" s="130" t="s">
        <v>204</v>
      </c>
      <c r="B294" s="78"/>
      <c r="C294" s="98" t="s">
        <v>2</v>
      </c>
      <c r="D294" s="98" t="s">
        <v>32</v>
      </c>
      <c r="E294" s="98" t="s">
        <v>440</v>
      </c>
      <c r="F294" s="98" t="s">
        <v>205</v>
      </c>
      <c r="G294" s="164">
        <v>110879.1</v>
      </c>
    </row>
    <row r="295" spans="1:7" ht="42.75">
      <c r="A295" s="118" t="s">
        <v>429</v>
      </c>
      <c r="B295" s="78"/>
      <c r="C295" s="98" t="s">
        <v>2</v>
      </c>
      <c r="D295" s="98" t="s">
        <v>32</v>
      </c>
      <c r="E295" s="98" t="s">
        <v>441</v>
      </c>
      <c r="F295" s="98"/>
      <c r="G295" s="164">
        <f>G296+G297</f>
        <v>775.6</v>
      </c>
    </row>
    <row r="296" spans="1:7" ht="28.5">
      <c r="A296" s="132" t="s">
        <v>303</v>
      </c>
      <c r="B296" s="78"/>
      <c r="C296" s="98" t="s">
        <v>2</v>
      </c>
      <c r="D296" s="98" t="s">
        <v>32</v>
      </c>
      <c r="E296" s="98" t="s">
        <v>441</v>
      </c>
      <c r="F296" s="98" t="s">
        <v>44</v>
      </c>
      <c r="G296" s="164">
        <v>12</v>
      </c>
    </row>
    <row r="297" spans="1:7" ht="15">
      <c r="A297" s="130" t="s">
        <v>204</v>
      </c>
      <c r="B297" s="78"/>
      <c r="C297" s="98" t="s">
        <v>2</v>
      </c>
      <c r="D297" s="98" t="s">
        <v>32</v>
      </c>
      <c r="E297" s="98" t="s">
        <v>441</v>
      </c>
      <c r="F297" s="98" t="s">
        <v>205</v>
      </c>
      <c r="G297" s="164">
        <v>763.6</v>
      </c>
    </row>
    <row r="298" spans="1:7" ht="42.75">
      <c r="A298" s="118" t="s">
        <v>430</v>
      </c>
      <c r="B298" s="78"/>
      <c r="C298" s="98" t="s">
        <v>2</v>
      </c>
      <c r="D298" s="98" t="s">
        <v>32</v>
      </c>
      <c r="E298" s="98" t="s">
        <v>442</v>
      </c>
      <c r="F298" s="98"/>
      <c r="G298" s="164">
        <f>G299+G300</f>
        <v>121.7</v>
      </c>
    </row>
    <row r="299" spans="1:7" ht="28.5">
      <c r="A299" s="132" t="s">
        <v>303</v>
      </c>
      <c r="B299" s="78"/>
      <c r="C299" s="98" t="s">
        <v>2</v>
      </c>
      <c r="D299" s="98" t="s">
        <v>32</v>
      </c>
      <c r="E299" s="98" t="s">
        <v>442</v>
      </c>
      <c r="F299" s="98" t="s">
        <v>44</v>
      </c>
      <c r="G299" s="164">
        <v>1.9</v>
      </c>
    </row>
    <row r="300" spans="1:7" ht="15">
      <c r="A300" s="130" t="s">
        <v>204</v>
      </c>
      <c r="B300" s="78"/>
      <c r="C300" s="98" t="s">
        <v>2</v>
      </c>
      <c r="D300" s="98" t="s">
        <v>32</v>
      </c>
      <c r="E300" s="98" t="s">
        <v>442</v>
      </c>
      <c r="F300" s="98" t="s">
        <v>205</v>
      </c>
      <c r="G300" s="164">
        <v>119.8</v>
      </c>
    </row>
    <row r="301" spans="1:7" ht="28.5">
      <c r="A301" s="118" t="s">
        <v>453</v>
      </c>
      <c r="B301" s="90"/>
      <c r="C301" s="152" t="s">
        <v>2</v>
      </c>
      <c r="D301" s="152" t="s">
        <v>32</v>
      </c>
      <c r="E301" s="152" t="s">
        <v>491</v>
      </c>
      <c r="F301" s="152"/>
      <c r="G301" s="166">
        <f>G302+G303</f>
        <v>136742.3</v>
      </c>
    </row>
    <row r="302" spans="1:7" ht="28.5">
      <c r="A302" s="132" t="s">
        <v>303</v>
      </c>
      <c r="B302" s="90"/>
      <c r="C302" s="152" t="s">
        <v>2</v>
      </c>
      <c r="D302" s="152" t="s">
        <v>32</v>
      </c>
      <c r="E302" s="152" t="s">
        <v>491</v>
      </c>
      <c r="F302" s="152" t="s">
        <v>44</v>
      </c>
      <c r="G302" s="166">
        <v>2080.4</v>
      </c>
    </row>
    <row r="303" spans="1:7" ht="15">
      <c r="A303" s="130" t="s">
        <v>204</v>
      </c>
      <c r="B303" s="90"/>
      <c r="C303" s="152" t="s">
        <v>2</v>
      </c>
      <c r="D303" s="152" t="s">
        <v>32</v>
      </c>
      <c r="E303" s="152" t="s">
        <v>491</v>
      </c>
      <c r="F303" s="152" t="s">
        <v>205</v>
      </c>
      <c r="G303" s="166">
        <v>134661.9</v>
      </c>
    </row>
    <row r="304" spans="1:7" ht="42.75">
      <c r="A304" s="118" t="s">
        <v>454</v>
      </c>
      <c r="B304" s="90"/>
      <c r="C304" s="152" t="s">
        <v>2</v>
      </c>
      <c r="D304" s="152" t="s">
        <v>32</v>
      </c>
      <c r="E304" s="152" t="s">
        <v>492</v>
      </c>
      <c r="F304" s="152"/>
      <c r="G304" s="166">
        <f>G305+G306</f>
        <v>2045.7</v>
      </c>
    </row>
    <row r="305" spans="1:7" ht="28.5">
      <c r="A305" s="132" t="s">
        <v>303</v>
      </c>
      <c r="B305" s="90"/>
      <c r="C305" s="152" t="s">
        <v>2</v>
      </c>
      <c r="D305" s="152" t="s">
        <v>32</v>
      </c>
      <c r="E305" s="152" t="s">
        <v>492</v>
      </c>
      <c r="F305" s="152" t="s">
        <v>44</v>
      </c>
      <c r="G305" s="166">
        <v>30.2</v>
      </c>
    </row>
    <row r="306" spans="1:7" ht="15">
      <c r="A306" s="130" t="s">
        <v>204</v>
      </c>
      <c r="B306" s="90"/>
      <c r="C306" s="152" t="s">
        <v>2</v>
      </c>
      <c r="D306" s="152" t="s">
        <v>32</v>
      </c>
      <c r="E306" s="152" t="s">
        <v>492</v>
      </c>
      <c r="F306" s="152" t="s">
        <v>205</v>
      </c>
      <c r="G306" s="166">
        <v>2015.5</v>
      </c>
    </row>
    <row r="307" spans="1:7" ht="42.75">
      <c r="A307" s="118" t="s">
        <v>455</v>
      </c>
      <c r="B307" s="90"/>
      <c r="C307" s="152" t="s">
        <v>2</v>
      </c>
      <c r="D307" s="152" t="s">
        <v>32</v>
      </c>
      <c r="E307" s="152" t="s">
        <v>493</v>
      </c>
      <c r="F307" s="152"/>
      <c r="G307" s="166">
        <f>G308+G309</f>
        <v>12253.4</v>
      </c>
    </row>
    <row r="308" spans="1:7" ht="28.5">
      <c r="A308" s="132" t="s">
        <v>303</v>
      </c>
      <c r="B308" s="90"/>
      <c r="C308" s="152" t="s">
        <v>2</v>
      </c>
      <c r="D308" s="152" t="s">
        <v>32</v>
      </c>
      <c r="E308" s="152" t="s">
        <v>493</v>
      </c>
      <c r="F308" s="152" t="s">
        <v>44</v>
      </c>
      <c r="G308" s="166">
        <v>181.1</v>
      </c>
    </row>
    <row r="309" spans="1:7" ht="15">
      <c r="A309" s="130" t="s">
        <v>204</v>
      </c>
      <c r="B309" s="90"/>
      <c r="C309" s="152" t="s">
        <v>2</v>
      </c>
      <c r="D309" s="152" t="s">
        <v>32</v>
      </c>
      <c r="E309" s="152" t="s">
        <v>493</v>
      </c>
      <c r="F309" s="152" t="s">
        <v>205</v>
      </c>
      <c r="G309" s="166">
        <v>12072.3</v>
      </c>
    </row>
    <row r="310" spans="1:7" ht="28.5">
      <c r="A310" s="118" t="s">
        <v>456</v>
      </c>
      <c r="B310" s="90"/>
      <c r="C310" s="152" t="s">
        <v>2</v>
      </c>
      <c r="D310" s="152" t="s">
        <v>32</v>
      </c>
      <c r="E310" s="152" t="s">
        <v>494</v>
      </c>
      <c r="F310" s="152"/>
      <c r="G310" s="166">
        <f>G311+G312</f>
        <v>125514.3</v>
      </c>
    </row>
    <row r="311" spans="1:7" ht="28.5">
      <c r="A311" s="132" t="s">
        <v>303</v>
      </c>
      <c r="B311" s="90"/>
      <c r="C311" s="152" t="s">
        <v>2</v>
      </c>
      <c r="D311" s="152" t="s">
        <v>32</v>
      </c>
      <c r="E311" s="152" t="s">
        <v>494</v>
      </c>
      <c r="F311" s="152" t="s">
        <v>44</v>
      </c>
      <c r="G311" s="166">
        <v>1854.6</v>
      </c>
    </row>
    <row r="312" spans="1:7" ht="15">
      <c r="A312" s="130" t="s">
        <v>204</v>
      </c>
      <c r="B312" s="90"/>
      <c r="C312" s="152" t="s">
        <v>2</v>
      </c>
      <c r="D312" s="152" t="s">
        <v>32</v>
      </c>
      <c r="E312" s="152" t="s">
        <v>494</v>
      </c>
      <c r="F312" s="152" t="s">
        <v>205</v>
      </c>
      <c r="G312" s="166">
        <v>123659.7</v>
      </c>
    </row>
    <row r="313" spans="1:7" ht="85.5">
      <c r="A313" s="118" t="s">
        <v>457</v>
      </c>
      <c r="B313" s="90"/>
      <c r="C313" s="152" t="s">
        <v>2</v>
      </c>
      <c r="D313" s="152" t="s">
        <v>32</v>
      </c>
      <c r="E313" s="152" t="s">
        <v>495</v>
      </c>
      <c r="F313" s="152"/>
      <c r="G313" s="166">
        <f>G314+G315</f>
        <v>19.3</v>
      </c>
    </row>
    <row r="314" spans="1:7" ht="28.5">
      <c r="A314" s="132" t="s">
        <v>303</v>
      </c>
      <c r="B314" s="90"/>
      <c r="C314" s="152" t="s">
        <v>2</v>
      </c>
      <c r="D314" s="152" t="s">
        <v>32</v>
      </c>
      <c r="E314" s="152" t="s">
        <v>495</v>
      </c>
      <c r="F314" s="152" t="s">
        <v>44</v>
      </c>
      <c r="G314" s="166">
        <v>0.3</v>
      </c>
    </row>
    <row r="315" spans="1:7" ht="15">
      <c r="A315" s="130" t="s">
        <v>204</v>
      </c>
      <c r="B315" s="90"/>
      <c r="C315" s="152" t="s">
        <v>2</v>
      </c>
      <c r="D315" s="152" t="s">
        <v>32</v>
      </c>
      <c r="E315" s="152" t="s">
        <v>495</v>
      </c>
      <c r="F315" s="152" t="s">
        <v>205</v>
      </c>
      <c r="G315" s="166">
        <v>19</v>
      </c>
    </row>
    <row r="316" spans="1:7" ht="42.75">
      <c r="A316" s="118" t="s">
        <v>458</v>
      </c>
      <c r="B316" s="90"/>
      <c r="C316" s="152" t="s">
        <v>2</v>
      </c>
      <c r="D316" s="152" t="s">
        <v>32</v>
      </c>
      <c r="E316" s="152" t="s">
        <v>496</v>
      </c>
      <c r="F316" s="152"/>
      <c r="G316" s="166">
        <f>G317+G318</f>
        <v>3211.4</v>
      </c>
    </row>
    <row r="317" spans="1:7" ht="28.5">
      <c r="A317" s="132" t="s">
        <v>303</v>
      </c>
      <c r="B317" s="90"/>
      <c r="C317" s="152" t="s">
        <v>2</v>
      </c>
      <c r="D317" s="152" t="s">
        <v>32</v>
      </c>
      <c r="E317" s="152" t="s">
        <v>496</v>
      </c>
      <c r="F317" s="152" t="s">
        <v>44</v>
      </c>
      <c r="G317" s="166">
        <v>38.3</v>
      </c>
    </row>
    <row r="318" spans="1:7" ht="15">
      <c r="A318" s="130" t="s">
        <v>204</v>
      </c>
      <c r="B318" s="90"/>
      <c r="C318" s="152" t="s">
        <v>2</v>
      </c>
      <c r="D318" s="152" t="s">
        <v>32</v>
      </c>
      <c r="E318" s="152" t="s">
        <v>496</v>
      </c>
      <c r="F318" s="152" t="s">
        <v>205</v>
      </c>
      <c r="G318" s="166">
        <v>3173.1</v>
      </c>
    </row>
    <row r="319" spans="1:7" ht="57">
      <c r="A319" s="118" t="s">
        <v>459</v>
      </c>
      <c r="B319" s="90"/>
      <c r="C319" s="152" t="s">
        <v>2</v>
      </c>
      <c r="D319" s="152" t="s">
        <v>32</v>
      </c>
      <c r="E319" s="152" t="s">
        <v>497</v>
      </c>
      <c r="F319" s="152"/>
      <c r="G319" s="166">
        <f>G320+G321</f>
        <v>1486.9</v>
      </c>
    </row>
    <row r="320" spans="1:7" ht="28.5">
      <c r="A320" s="132" t="s">
        <v>303</v>
      </c>
      <c r="B320" s="90"/>
      <c r="C320" s="152" t="s">
        <v>2</v>
      </c>
      <c r="D320" s="152" t="s">
        <v>32</v>
      </c>
      <c r="E320" s="152" t="s">
        <v>497</v>
      </c>
      <c r="F320" s="152" t="s">
        <v>44</v>
      </c>
      <c r="G320" s="166">
        <v>25.9</v>
      </c>
    </row>
    <row r="321" spans="1:7" ht="15">
      <c r="A321" s="130" t="s">
        <v>204</v>
      </c>
      <c r="B321" s="90"/>
      <c r="C321" s="152" t="s">
        <v>2</v>
      </c>
      <c r="D321" s="152" t="s">
        <v>32</v>
      </c>
      <c r="E321" s="152" t="s">
        <v>497</v>
      </c>
      <c r="F321" s="152" t="s">
        <v>205</v>
      </c>
      <c r="G321" s="166">
        <v>1461</v>
      </c>
    </row>
    <row r="322" spans="1:7" ht="28.5">
      <c r="A322" s="118" t="s">
        <v>244</v>
      </c>
      <c r="B322" s="78"/>
      <c r="C322" s="98" t="s">
        <v>2</v>
      </c>
      <c r="D322" s="98" t="s">
        <v>32</v>
      </c>
      <c r="E322" s="98" t="s">
        <v>383</v>
      </c>
      <c r="F322" s="98"/>
      <c r="G322" s="164">
        <f>G323</f>
        <v>146720.2</v>
      </c>
    </row>
    <row r="323" spans="1:7" ht="71.25">
      <c r="A323" s="118" t="s">
        <v>373</v>
      </c>
      <c r="B323" s="78"/>
      <c r="C323" s="98" t="s">
        <v>2</v>
      </c>
      <c r="D323" s="98" t="s">
        <v>32</v>
      </c>
      <c r="E323" s="78" t="s">
        <v>291</v>
      </c>
      <c r="F323" s="98"/>
      <c r="G323" s="164">
        <f>G324+G327+G330+G333</f>
        <v>146720.2</v>
      </c>
    </row>
    <row r="324" spans="1:7" ht="34.5" customHeight="1">
      <c r="A324" s="118" t="s">
        <v>431</v>
      </c>
      <c r="B324" s="78"/>
      <c r="C324" s="98" t="s">
        <v>2</v>
      </c>
      <c r="D324" s="98" t="s">
        <v>32</v>
      </c>
      <c r="E324" s="98" t="s">
        <v>443</v>
      </c>
      <c r="F324" s="98"/>
      <c r="G324" s="164">
        <f>G325+G326</f>
        <v>48011.600000000006</v>
      </c>
    </row>
    <row r="325" spans="1:7" ht="35.25" customHeight="1">
      <c r="A325" s="132" t="s">
        <v>303</v>
      </c>
      <c r="B325" s="78"/>
      <c r="C325" s="98" t="s">
        <v>2</v>
      </c>
      <c r="D325" s="98" t="s">
        <v>32</v>
      </c>
      <c r="E325" s="98" t="s">
        <v>443</v>
      </c>
      <c r="F325" s="98" t="s">
        <v>44</v>
      </c>
      <c r="G325" s="164">
        <v>709.8</v>
      </c>
    </row>
    <row r="326" spans="1:7" ht="15">
      <c r="A326" s="130" t="s">
        <v>204</v>
      </c>
      <c r="B326" s="78"/>
      <c r="C326" s="98" t="s">
        <v>2</v>
      </c>
      <c r="D326" s="98" t="s">
        <v>32</v>
      </c>
      <c r="E326" s="98" t="s">
        <v>443</v>
      </c>
      <c r="F326" s="98" t="s">
        <v>205</v>
      </c>
      <c r="G326" s="164">
        <v>47301.8</v>
      </c>
    </row>
    <row r="327" spans="1:7" ht="42.75">
      <c r="A327" s="118" t="s">
        <v>432</v>
      </c>
      <c r="B327" s="78"/>
      <c r="C327" s="98" t="s">
        <v>2</v>
      </c>
      <c r="D327" s="98" t="s">
        <v>32</v>
      </c>
      <c r="E327" s="98" t="s">
        <v>444</v>
      </c>
      <c r="F327" s="98"/>
      <c r="G327" s="164">
        <f>G328+G329</f>
        <v>5357.2</v>
      </c>
    </row>
    <row r="328" spans="1:7" ht="28.5">
      <c r="A328" s="132" t="s">
        <v>303</v>
      </c>
      <c r="B328" s="78"/>
      <c r="C328" s="98" t="s">
        <v>2</v>
      </c>
      <c r="D328" s="98" t="s">
        <v>32</v>
      </c>
      <c r="E328" s="98" t="s">
        <v>444</v>
      </c>
      <c r="F328" s="98" t="s">
        <v>44</v>
      </c>
      <c r="G328" s="164">
        <v>79.2</v>
      </c>
    </row>
    <row r="329" spans="1:7" ht="15">
      <c r="A329" s="130" t="s">
        <v>204</v>
      </c>
      <c r="B329" s="78"/>
      <c r="C329" s="98" t="s">
        <v>2</v>
      </c>
      <c r="D329" s="98" t="s">
        <v>32</v>
      </c>
      <c r="E329" s="98" t="s">
        <v>444</v>
      </c>
      <c r="F329" s="98" t="s">
        <v>205</v>
      </c>
      <c r="G329" s="164">
        <v>5278</v>
      </c>
    </row>
    <row r="330" spans="1:7" ht="57">
      <c r="A330" s="118" t="s">
        <v>433</v>
      </c>
      <c r="B330" s="78"/>
      <c r="C330" s="98" t="s">
        <v>2</v>
      </c>
      <c r="D330" s="98" t="s">
        <v>32</v>
      </c>
      <c r="E330" s="98" t="s">
        <v>445</v>
      </c>
      <c r="F330" s="98"/>
      <c r="G330" s="164">
        <f>G331+G332</f>
        <v>7781.8</v>
      </c>
    </row>
    <row r="331" spans="1:7" ht="28.5">
      <c r="A331" s="132" t="s">
        <v>303</v>
      </c>
      <c r="B331" s="78"/>
      <c r="C331" s="98" t="s">
        <v>2</v>
      </c>
      <c r="D331" s="98" t="s">
        <v>32</v>
      </c>
      <c r="E331" s="98" t="s">
        <v>445</v>
      </c>
      <c r="F331" s="98" t="s">
        <v>44</v>
      </c>
      <c r="G331" s="164">
        <v>115</v>
      </c>
    </row>
    <row r="332" spans="1:7" ht="15">
      <c r="A332" s="130" t="s">
        <v>204</v>
      </c>
      <c r="B332" s="78"/>
      <c r="C332" s="98" t="s">
        <v>2</v>
      </c>
      <c r="D332" s="98" t="s">
        <v>32</v>
      </c>
      <c r="E332" s="98" t="s">
        <v>445</v>
      </c>
      <c r="F332" s="98" t="s">
        <v>205</v>
      </c>
      <c r="G332" s="164">
        <v>7666.8</v>
      </c>
    </row>
    <row r="333" spans="1:7" ht="117" customHeight="1">
      <c r="A333" s="118" t="s">
        <v>434</v>
      </c>
      <c r="B333" s="78"/>
      <c r="C333" s="98" t="s">
        <v>2</v>
      </c>
      <c r="D333" s="98" t="s">
        <v>32</v>
      </c>
      <c r="E333" s="98" t="s">
        <v>446</v>
      </c>
      <c r="F333" s="98"/>
      <c r="G333" s="164">
        <f>G334+G335</f>
        <v>85569.6</v>
      </c>
    </row>
    <row r="334" spans="1:7" ht="28.5">
      <c r="A334" s="132" t="s">
        <v>303</v>
      </c>
      <c r="B334" s="78"/>
      <c r="C334" s="98" t="s">
        <v>2</v>
      </c>
      <c r="D334" s="98" t="s">
        <v>32</v>
      </c>
      <c r="E334" s="98" t="s">
        <v>446</v>
      </c>
      <c r="F334" s="98" t="s">
        <v>44</v>
      </c>
      <c r="G334" s="164">
        <v>1164.8</v>
      </c>
    </row>
    <row r="335" spans="1:7" ht="15">
      <c r="A335" s="130" t="s">
        <v>204</v>
      </c>
      <c r="B335" s="78"/>
      <c r="C335" s="98" t="s">
        <v>2</v>
      </c>
      <c r="D335" s="98" t="s">
        <v>32</v>
      </c>
      <c r="E335" s="98" t="s">
        <v>446</v>
      </c>
      <c r="F335" s="98" t="s">
        <v>205</v>
      </c>
      <c r="G335" s="164">
        <v>84404.8</v>
      </c>
    </row>
    <row r="336" spans="1:7" ht="15">
      <c r="A336" s="130" t="s">
        <v>6</v>
      </c>
      <c r="B336" s="78"/>
      <c r="C336" s="78" t="s">
        <v>2</v>
      </c>
      <c r="D336" s="78" t="s">
        <v>32</v>
      </c>
      <c r="E336" s="98" t="s">
        <v>447</v>
      </c>
      <c r="F336" s="98"/>
      <c r="G336" s="164">
        <f>G337</f>
        <v>4753</v>
      </c>
    </row>
    <row r="337" spans="1:7" ht="15">
      <c r="A337" s="123" t="s">
        <v>89</v>
      </c>
      <c r="B337" s="78"/>
      <c r="C337" s="78" t="s">
        <v>2</v>
      </c>
      <c r="D337" s="78" t="s">
        <v>32</v>
      </c>
      <c r="E337" s="78" t="s">
        <v>448</v>
      </c>
      <c r="F337" s="78"/>
      <c r="G337" s="138">
        <f>G338+G339</f>
        <v>4753</v>
      </c>
    </row>
    <row r="338" spans="1:7" ht="28.5">
      <c r="A338" s="132" t="s">
        <v>303</v>
      </c>
      <c r="B338" s="78"/>
      <c r="C338" s="78" t="s">
        <v>2</v>
      </c>
      <c r="D338" s="78" t="s">
        <v>32</v>
      </c>
      <c r="E338" s="78" t="s">
        <v>448</v>
      </c>
      <c r="F338" s="78" t="s">
        <v>44</v>
      </c>
      <c r="G338" s="138">
        <v>2718.2</v>
      </c>
    </row>
    <row r="339" spans="1:7" ht="14.25" customHeight="1">
      <c r="A339" s="130" t="s">
        <v>204</v>
      </c>
      <c r="B339" s="78"/>
      <c r="C339" s="78" t="s">
        <v>2</v>
      </c>
      <c r="D339" s="78" t="s">
        <v>32</v>
      </c>
      <c r="E339" s="78" t="s">
        <v>448</v>
      </c>
      <c r="F339" s="78" t="s">
        <v>205</v>
      </c>
      <c r="G339" s="138">
        <v>2034.8</v>
      </c>
    </row>
    <row r="340" spans="1:7" ht="15">
      <c r="A340" s="130" t="s">
        <v>72</v>
      </c>
      <c r="B340" s="78"/>
      <c r="C340" s="78" t="s">
        <v>2</v>
      </c>
      <c r="D340" s="78" t="s">
        <v>32</v>
      </c>
      <c r="E340" s="78" t="s">
        <v>449</v>
      </c>
      <c r="F340" s="78"/>
      <c r="G340" s="138">
        <f>SUM(G341)</f>
        <v>699.8</v>
      </c>
    </row>
    <row r="341" spans="1:7" s="40" customFormat="1" ht="15">
      <c r="A341" s="130" t="s">
        <v>73</v>
      </c>
      <c r="B341" s="78"/>
      <c r="C341" s="78" t="s">
        <v>2</v>
      </c>
      <c r="D341" s="78" t="s">
        <v>32</v>
      </c>
      <c r="E341" s="78" t="s">
        <v>450</v>
      </c>
      <c r="F341" s="78"/>
      <c r="G341" s="138">
        <f>G342+G343</f>
        <v>699.8</v>
      </c>
    </row>
    <row r="342" spans="1:7" s="40" customFormat="1" ht="28.5">
      <c r="A342" s="132" t="s">
        <v>303</v>
      </c>
      <c r="B342" s="78"/>
      <c r="C342" s="78" t="s">
        <v>2</v>
      </c>
      <c r="D342" s="78" t="s">
        <v>32</v>
      </c>
      <c r="E342" s="78" t="s">
        <v>450</v>
      </c>
      <c r="F342" s="78" t="s">
        <v>44</v>
      </c>
      <c r="G342" s="138">
        <v>659.8</v>
      </c>
    </row>
    <row r="343" spans="1:7" s="40" customFormat="1" ht="15">
      <c r="A343" s="130" t="s">
        <v>204</v>
      </c>
      <c r="B343" s="78"/>
      <c r="C343" s="78" t="s">
        <v>2</v>
      </c>
      <c r="D343" s="78" t="s">
        <v>32</v>
      </c>
      <c r="E343" s="78" t="s">
        <v>450</v>
      </c>
      <c r="F343" s="78" t="s">
        <v>205</v>
      </c>
      <c r="G343" s="138">
        <v>40</v>
      </c>
    </row>
    <row r="344" spans="1:7" ht="15">
      <c r="A344" s="132" t="s">
        <v>222</v>
      </c>
      <c r="B344" s="78"/>
      <c r="C344" s="78" t="s">
        <v>2</v>
      </c>
      <c r="D344" s="78" t="s">
        <v>32</v>
      </c>
      <c r="E344" s="78" t="s">
        <v>271</v>
      </c>
      <c r="F344" s="78"/>
      <c r="G344" s="138">
        <f>G345</f>
        <v>218.9</v>
      </c>
    </row>
    <row r="345" spans="1:7" ht="15">
      <c r="A345" s="132" t="s">
        <v>435</v>
      </c>
      <c r="B345" s="78"/>
      <c r="C345" s="78" t="s">
        <v>2</v>
      </c>
      <c r="D345" s="78" t="s">
        <v>32</v>
      </c>
      <c r="E345" s="78" t="s">
        <v>451</v>
      </c>
      <c r="F345" s="78"/>
      <c r="G345" s="138">
        <f>G346</f>
        <v>218.9</v>
      </c>
    </row>
    <row r="346" spans="1:7" ht="28.5">
      <c r="A346" s="130" t="s">
        <v>221</v>
      </c>
      <c r="B346" s="78"/>
      <c r="C346" s="78" t="s">
        <v>2</v>
      </c>
      <c r="D346" s="78" t="s">
        <v>32</v>
      </c>
      <c r="E346" s="78" t="s">
        <v>451</v>
      </c>
      <c r="F346" s="78" t="s">
        <v>209</v>
      </c>
      <c r="G346" s="138">
        <v>218.9</v>
      </c>
    </row>
    <row r="347" spans="1:7" ht="15">
      <c r="A347" s="139" t="s">
        <v>65</v>
      </c>
      <c r="B347" s="76"/>
      <c r="C347" s="76" t="s">
        <v>2</v>
      </c>
      <c r="D347" s="76" t="s">
        <v>46</v>
      </c>
      <c r="E347" s="76"/>
      <c r="F347" s="76"/>
      <c r="G347" s="144">
        <f>SUM(G348)</f>
        <v>111545.70000000001</v>
      </c>
    </row>
    <row r="348" spans="1:7" ht="28.5">
      <c r="A348" s="130" t="s">
        <v>244</v>
      </c>
      <c r="B348" s="78"/>
      <c r="C348" s="78" t="s">
        <v>2</v>
      </c>
      <c r="D348" s="78" t="s">
        <v>46</v>
      </c>
      <c r="E348" s="78" t="s">
        <v>383</v>
      </c>
      <c r="F348" s="98"/>
      <c r="G348" s="138">
        <f>G349</f>
        <v>111545.70000000001</v>
      </c>
    </row>
    <row r="349" spans="1:7" ht="71.25">
      <c r="A349" s="118" t="s">
        <v>373</v>
      </c>
      <c r="B349" s="78"/>
      <c r="C349" s="98" t="s">
        <v>2</v>
      </c>
      <c r="D349" s="98" t="s">
        <v>46</v>
      </c>
      <c r="E349" s="78" t="s">
        <v>291</v>
      </c>
      <c r="F349" s="98"/>
      <c r="G349" s="164">
        <f>G354+G357+G350</f>
        <v>111545.70000000001</v>
      </c>
    </row>
    <row r="350" spans="1:7" ht="42.75">
      <c r="A350" s="130" t="s">
        <v>377</v>
      </c>
      <c r="B350" s="78"/>
      <c r="C350" s="98" t="s">
        <v>2</v>
      </c>
      <c r="D350" s="98" t="s">
        <v>46</v>
      </c>
      <c r="E350" s="78" t="s">
        <v>384</v>
      </c>
      <c r="F350" s="98"/>
      <c r="G350" s="138">
        <f>G351+G352+G353</f>
        <v>66350.20000000001</v>
      </c>
    </row>
    <row r="351" spans="1:7" ht="57">
      <c r="A351" s="132" t="s">
        <v>498</v>
      </c>
      <c r="B351" s="78"/>
      <c r="C351" s="98" t="s">
        <v>2</v>
      </c>
      <c r="D351" s="98" t="s">
        <v>46</v>
      </c>
      <c r="E351" s="78" t="s">
        <v>384</v>
      </c>
      <c r="F351" s="98" t="s">
        <v>199</v>
      </c>
      <c r="G351" s="138">
        <v>44458</v>
      </c>
    </row>
    <row r="352" spans="1:7" ht="28.5">
      <c r="A352" s="132" t="s">
        <v>303</v>
      </c>
      <c r="B352" s="78"/>
      <c r="C352" s="98" t="s">
        <v>2</v>
      </c>
      <c r="D352" s="98" t="s">
        <v>46</v>
      </c>
      <c r="E352" s="78" t="s">
        <v>384</v>
      </c>
      <c r="F352" s="98" t="s">
        <v>44</v>
      </c>
      <c r="G352" s="138">
        <v>21721.6</v>
      </c>
    </row>
    <row r="353" spans="1:7" ht="15">
      <c r="A353" s="118" t="s">
        <v>202</v>
      </c>
      <c r="B353" s="78"/>
      <c r="C353" s="98" t="s">
        <v>2</v>
      </c>
      <c r="D353" s="98" t="s">
        <v>46</v>
      </c>
      <c r="E353" s="78" t="s">
        <v>384</v>
      </c>
      <c r="F353" s="98" t="s">
        <v>70</v>
      </c>
      <c r="G353" s="138">
        <v>170.6</v>
      </c>
    </row>
    <row r="354" spans="1:7" ht="42.75">
      <c r="A354" s="118" t="s">
        <v>395</v>
      </c>
      <c r="B354" s="78"/>
      <c r="C354" s="98" t="s">
        <v>2</v>
      </c>
      <c r="D354" s="98" t="s">
        <v>46</v>
      </c>
      <c r="E354" s="98" t="s">
        <v>397</v>
      </c>
      <c r="F354" s="98"/>
      <c r="G354" s="164">
        <f>G355+G356</f>
        <v>12213.6</v>
      </c>
    </row>
    <row r="355" spans="1:7" ht="28.5">
      <c r="A355" s="132" t="s">
        <v>303</v>
      </c>
      <c r="B355" s="78"/>
      <c r="C355" s="98" t="s">
        <v>2</v>
      </c>
      <c r="D355" s="98" t="s">
        <v>46</v>
      </c>
      <c r="E355" s="98" t="s">
        <v>397</v>
      </c>
      <c r="F355" s="98" t="s">
        <v>44</v>
      </c>
      <c r="G355" s="164">
        <v>182.4</v>
      </c>
    </row>
    <row r="356" spans="1:7" ht="15">
      <c r="A356" s="130" t="s">
        <v>204</v>
      </c>
      <c r="B356" s="78"/>
      <c r="C356" s="98" t="s">
        <v>2</v>
      </c>
      <c r="D356" s="98" t="s">
        <v>46</v>
      </c>
      <c r="E356" s="98" t="s">
        <v>397</v>
      </c>
      <c r="F356" s="98" t="s">
        <v>205</v>
      </c>
      <c r="G356" s="164">
        <v>12031.2</v>
      </c>
    </row>
    <row r="357" spans="1:7" ht="85.5">
      <c r="A357" s="118" t="s">
        <v>396</v>
      </c>
      <c r="B357" s="78"/>
      <c r="C357" s="98" t="s">
        <v>2</v>
      </c>
      <c r="D357" s="98" t="s">
        <v>46</v>
      </c>
      <c r="E357" s="98" t="s">
        <v>398</v>
      </c>
      <c r="F357" s="98"/>
      <c r="G357" s="164">
        <f>G358+G359</f>
        <v>32981.9</v>
      </c>
    </row>
    <row r="358" spans="1:7" ht="28.5">
      <c r="A358" s="132" t="s">
        <v>303</v>
      </c>
      <c r="B358" s="78"/>
      <c r="C358" s="98" t="s">
        <v>2</v>
      </c>
      <c r="D358" s="98" t="s">
        <v>46</v>
      </c>
      <c r="E358" s="98" t="s">
        <v>398</v>
      </c>
      <c r="F358" s="98" t="s">
        <v>44</v>
      </c>
      <c r="G358" s="164">
        <v>487.5</v>
      </c>
    </row>
    <row r="359" spans="1:7" ht="15">
      <c r="A359" s="130" t="s">
        <v>204</v>
      </c>
      <c r="B359" s="78"/>
      <c r="C359" s="98" t="s">
        <v>2</v>
      </c>
      <c r="D359" s="98" t="s">
        <v>46</v>
      </c>
      <c r="E359" s="98" t="s">
        <v>398</v>
      </c>
      <c r="F359" s="98" t="s">
        <v>205</v>
      </c>
      <c r="G359" s="164">
        <v>32494.4</v>
      </c>
    </row>
    <row r="360" spans="1:9" ht="15">
      <c r="A360" s="123" t="s">
        <v>66</v>
      </c>
      <c r="B360" s="76"/>
      <c r="C360" s="76" t="s">
        <v>2</v>
      </c>
      <c r="D360" s="76" t="s">
        <v>171</v>
      </c>
      <c r="E360" s="76"/>
      <c r="F360" s="76"/>
      <c r="G360" s="144">
        <f>SUM(G361+G365+G368+G372+G381+G386)</f>
        <v>30463.3</v>
      </c>
      <c r="I360" s="54"/>
    </row>
    <row r="361" spans="1:7" ht="28.5">
      <c r="A361" s="132" t="s">
        <v>26</v>
      </c>
      <c r="B361" s="78"/>
      <c r="C361" s="78" t="s">
        <v>2</v>
      </c>
      <c r="D361" s="78" t="s">
        <v>171</v>
      </c>
      <c r="E361" s="30" t="s">
        <v>473</v>
      </c>
      <c r="F361" s="78"/>
      <c r="G361" s="138">
        <f>G362</f>
        <v>3360.3</v>
      </c>
    </row>
    <row r="362" spans="1:7" ht="15">
      <c r="A362" s="132" t="s">
        <v>33</v>
      </c>
      <c r="B362" s="78"/>
      <c r="C362" s="78" t="s">
        <v>2</v>
      </c>
      <c r="D362" s="78" t="s">
        <v>171</v>
      </c>
      <c r="E362" s="30" t="s">
        <v>474</v>
      </c>
      <c r="F362" s="78"/>
      <c r="G362" s="138">
        <f>G363+G364</f>
        <v>3360.3</v>
      </c>
    </row>
    <row r="363" spans="1:9" ht="57">
      <c r="A363" s="132" t="s">
        <v>498</v>
      </c>
      <c r="B363" s="78"/>
      <c r="C363" s="78" t="s">
        <v>2</v>
      </c>
      <c r="D363" s="78" t="s">
        <v>171</v>
      </c>
      <c r="E363" s="30" t="s">
        <v>474</v>
      </c>
      <c r="F363" s="76" t="s">
        <v>199</v>
      </c>
      <c r="G363" s="138">
        <v>3348.3</v>
      </c>
      <c r="I363" s="54"/>
    </row>
    <row r="364" spans="1:7" ht="28.5">
      <c r="A364" s="132" t="s">
        <v>303</v>
      </c>
      <c r="B364" s="78"/>
      <c r="C364" s="78" t="s">
        <v>2</v>
      </c>
      <c r="D364" s="78" t="s">
        <v>171</v>
      </c>
      <c r="E364" s="30" t="s">
        <v>474</v>
      </c>
      <c r="F364" s="76" t="s">
        <v>44</v>
      </c>
      <c r="G364" s="138">
        <v>12</v>
      </c>
    </row>
    <row r="365" spans="1:7" ht="48.75" customHeight="1">
      <c r="A365" s="132" t="s">
        <v>484</v>
      </c>
      <c r="B365" s="78"/>
      <c r="C365" s="78" t="s">
        <v>2</v>
      </c>
      <c r="D365" s="78" t="s">
        <v>171</v>
      </c>
      <c r="E365" s="30" t="s">
        <v>485</v>
      </c>
      <c r="F365" s="76"/>
      <c r="G365" s="138">
        <f>SUM(G366)</f>
        <v>14572.9</v>
      </c>
    </row>
    <row r="366" spans="1:7" ht="28.5">
      <c r="A366" s="118" t="s">
        <v>67</v>
      </c>
      <c r="B366" s="78"/>
      <c r="C366" s="78" t="s">
        <v>2</v>
      </c>
      <c r="D366" s="78" t="s">
        <v>171</v>
      </c>
      <c r="E366" s="30" t="s">
        <v>486</v>
      </c>
      <c r="F366" s="76"/>
      <c r="G366" s="138">
        <f>SUM(G367)</f>
        <v>14572.9</v>
      </c>
    </row>
    <row r="367" spans="1:7" ht="57">
      <c r="A367" s="132" t="s">
        <v>498</v>
      </c>
      <c r="B367" s="78"/>
      <c r="C367" s="78" t="s">
        <v>2</v>
      </c>
      <c r="D367" s="78" t="s">
        <v>171</v>
      </c>
      <c r="E367" s="30" t="s">
        <v>486</v>
      </c>
      <c r="F367" s="76" t="s">
        <v>199</v>
      </c>
      <c r="G367" s="138">
        <v>14572.9</v>
      </c>
    </row>
    <row r="368" spans="1:7" ht="71.25">
      <c r="A368" s="118" t="s">
        <v>373</v>
      </c>
      <c r="B368" s="78"/>
      <c r="C368" s="78" t="s">
        <v>2</v>
      </c>
      <c r="D368" s="78" t="s">
        <v>171</v>
      </c>
      <c r="E368" s="30" t="s">
        <v>421</v>
      </c>
      <c r="F368" s="76"/>
      <c r="G368" s="138">
        <f>SUM(G369)</f>
        <v>4233.2</v>
      </c>
    </row>
    <row r="369" spans="1:7" ht="36" customHeight="1">
      <c r="A369" s="118" t="s">
        <v>223</v>
      </c>
      <c r="B369" s="78"/>
      <c r="C369" s="78" t="s">
        <v>2</v>
      </c>
      <c r="D369" s="78" t="s">
        <v>171</v>
      </c>
      <c r="E369" s="30" t="s">
        <v>462</v>
      </c>
      <c r="F369" s="76"/>
      <c r="G369" s="138">
        <f>G370+G371</f>
        <v>4233.2</v>
      </c>
    </row>
    <row r="370" spans="1:7" ht="57">
      <c r="A370" s="132" t="s">
        <v>498</v>
      </c>
      <c r="B370" s="78"/>
      <c r="C370" s="78" t="s">
        <v>2</v>
      </c>
      <c r="D370" s="78" t="s">
        <v>171</v>
      </c>
      <c r="E370" s="30" t="s">
        <v>462</v>
      </c>
      <c r="F370" s="76" t="s">
        <v>199</v>
      </c>
      <c r="G370" s="138">
        <v>3602.4</v>
      </c>
    </row>
    <row r="371" spans="1:7" s="49" customFormat="1" ht="28.5">
      <c r="A371" s="132" t="s">
        <v>303</v>
      </c>
      <c r="B371" s="175"/>
      <c r="C371" s="78" t="s">
        <v>2</v>
      </c>
      <c r="D371" s="78" t="s">
        <v>171</v>
      </c>
      <c r="E371" s="30" t="s">
        <v>462</v>
      </c>
      <c r="F371" s="76" t="s">
        <v>44</v>
      </c>
      <c r="G371" s="138">
        <v>630.8</v>
      </c>
    </row>
    <row r="372" spans="1:7" ht="28.5">
      <c r="A372" s="132" t="s">
        <v>200</v>
      </c>
      <c r="B372" s="78"/>
      <c r="C372" s="78" t="s">
        <v>2</v>
      </c>
      <c r="D372" s="78" t="s">
        <v>171</v>
      </c>
      <c r="E372" s="78" t="s">
        <v>259</v>
      </c>
      <c r="F372" s="76"/>
      <c r="G372" s="138">
        <f>G373+G376+G379</f>
        <v>2625.1</v>
      </c>
    </row>
    <row r="373" spans="1:7" s="48" customFormat="1" ht="15">
      <c r="A373" s="118" t="s">
        <v>195</v>
      </c>
      <c r="B373" s="175"/>
      <c r="C373" s="78" t="s">
        <v>2</v>
      </c>
      <c r="D373" s="78" t="s">
        <v>171</v>
      </c>
      <c r="E373" s="78" t="s">
        <v>260</v>
      </c>
      <c r="F373" s="76"/>
      <c r="G373" s="138">
        <f>G374+G375</f>
        <v>284.5</v>
      </c>
    </row>
    <row r="374" spans="1:7" s="48" customFormat="1" ht="28.5">
      <c r="A374" s="132" t="s">
        <v>303</v>
      </c>
      <c r="B374" s="78"/>
      <c r="C374" s="78" t="s">
        <v>2</v>
      </c>
      <c r="D374" s="78" t="s">
        <v>171</v>
      </c>
      <c r="E374" s="78" t="s">
        <v>260</v>
      </c>
      <c r="F374" s="76" t="s">
        <v>44</v>
      </c>
      <c r="G374" s="138">
        <v>281.7</v>
      </c>
    </row>
    <row r="375" spans="1:7" s="49" customFormat="1" ht="15">
      <c r="A375" s="118" t="s">
        <v>202</v>
      </c>
      <c r="B375" s="78"/>
      <c r="C375" s="78" t="s">
        <v>2</v>
      </c>
      <c r="D375" s="78" t="s">
        <v>171</v>
      </c>
      <c r="E375" s="78" t="s">
        <v>260</v>
      </c>
      <c r="F375" s="76" t="s">
        <v>70</v>
      </c>
      <c r="G375" s="138">
        <v>2.8</v>
      </c>
    </row>
    <row r="376" spans="1:7" s="48" customFormat="1" ht="28.5">
      <c r="A376" s="118" t="s">
        <v>196</v>
      </c>
      <c r="B376" s="175"/>
      <c r="C376" s="78" t="s">
        <v>2</v>
      </c>
      <c r="D376" s="78" t="s">
        <v>171</v>
      </c>
      <c r="E376" s="78" t="s">
        <v>261</v>
      </c>
      <c r="F376" s="76"/>
      <c r="G376" s="138">
        <f>G377+G378</f>
        <v>1170.5</v>
      </c>
    </row>
    <row r="377" spans="1:7" s="48" customFormat="1" ht="28.5">
      <c r="A377" s="132" t="s">
        <v>303</v>
      </c>
      <c r="B377" s="78"/>
      <c r="C377" s="78" t="s">
        <v>2</v>
      </c>
      <c r="D377" s="78" t="s">
        <v>171</v>
      </c>
      <c r="E377" s="78" t="s">
        <v>261</v>
      </c>
      <c r="F377" s="76" t="s">
        <v>44</v>
      </c>
      <c r="G377" s="138">
        <v>1075.7</v>
      </c>
    </row>
    <row r="378" spans="1:7" s="48" customFormat="1" ht="15">
      <c r="A378" s="118" t="s">
        <v>202</v>
      </c>
      <c r="B378" s="78"/>
      <c r="C378" s="78" t="s">
        <v>2</v>
      </c>
      <c r="D378" s="78" t="s">
        <v>171</v>
      </c>
      <c r="E378" s="78" t="s">
        <v>261</v>
      </c>
      <c r="F378" s="76" t="s">
        <v>70</v>
      </c>
      <c r="G378" s="138">
        <v>94.8</v>
      </c>
    </row>
    <row r="379" spans="1:7" s="40" customFormat="1" ht="28.5">
      <c r="A379" s="118" t="s">
        <v>203</v>
      </c>
      <c r="B379" s="175"/>
      <c r="C379" s="78" t="s">
        <v>2</v>
      </c>
      <c r="D379" s="78" t="s">
        <v>171</v>
      </c>
      <c r="E379" s="78" t="s">
        <v>264</v>
      </c>
      <c r="F379" s="76"/>
      <c r="G379" s="138">
        <f>G380</f>
        <v>1170.1</v>
      </c>
    </row>
    <row r="380" spans="1:7" s="40" customFormat="1" ht="27" customHeight="1">
      <c r="A380" s="132" t="s">
        <v>303</v>
      </c>
      <c r="B380" s="78"/>
      <c r="C380" s="78" t="s">
        <v>2</v>
      </c>
      <c r="D380" s="78" t="s">
        <v>171</v>
      </c>
      <c r="E380" s="78" t="s">
        <v>264</v>
      </c>
      <c r="F380" s="76" t="s">
        <v>44</v>
      </c>
      <c r="G380" s="138">
        <v>1170.1</v>
      </c>
    </row>
    <row r="381" spans="1:7" s="40" customFormat="1" ht="28.5">
      <c r="A381" s="130" t="s">
        <v>244</v>
      </c>
      <c r="B381" s="78"/>
      <c r="C381" s="98" t="s">
        <v>2</v>
      </c>
      <c r="D381" s="98" t="s">
        <v>171</v>
      </c>
      <c r="E381" s="78" t="s">
        <v>376</v>
      </c>
      <c r="F381" s="98"/>
      <c r="G381" s="164">
        <f>G382</f>
        <v>5521.8</v>
      </c>
    </row>
    <row r="382" spans="1:7" s="40" customFormat="1" ht="71.25">
      <c r="A382" s="118" t="s">
        <v>373</v>
      </c>
      <c r="B382" s="78"/>
      <c r="C382" s="98" t="s">
        <v>2</v>
      </c>
      <c r="D382" s="98" t="s">
        <v>171</v>
      </c>
      <c r="E382" s="78" t="s">
        <v>291</v>
      </c>
      <c r="F382" s="98"/>
      <c r="G382" s="164">
        <f>G383</f>
        <v>5521.8</v>
      </c>
    </row>
    <row r="383" spans="1:7" s="40" customFormat="1" ht="15">
      <c r="A383" s="118" t="s">
        <v>390</v>
      </c>
      <c r="B383" s="78"/>
      <c r="C383" s="98" t="s">
        <v>2</v>
      </c>
      <c r="D383" s="98" t="s">
        <v>171</v>
      </c>
      <c r="E383" s="98" t="s">
        <v>392</v>
      </c>
      <c r="F383" s="98"/>
      <c r="G383" s="164">
        <f>G384+G385</f>
        <v>5521.8</v>
      </c>
    </row>
    <row r="384" spans="1:7" s="40" customFormat="1" ht="57">
      <c r="A384" s="132" t="s">
        <v>498</v>
      </c>
      <c r="B384" s="78"/>
      <c r="C384" s="98" t="s">
        <v>2</v>
      </c>
      <c r="D384" s="98" t="s">
        <v>171</v>
      </c>
      <c r="E384" s="98" t="s">
        <v>392</v>
      </c>
      <c r="F384" s="98" t="s">
        <v>199</v>
      </c>
      <c r="G384" s="164">
        <v>4948.6</v>
      </c>
    </row>
    <row r="385" spans="1:7" s="40" customFormat="1" ht="28.5">
      <c r="A385" s="132" t="s">
        <v>303</v>
      </c>
      <c r="B385" s="78"/>
      <c r="C385" s="98" t="s">
        <v>2</v>
      </c>
      <c r="D385" s="98" t="s">
        <v>171</v>
      </c>
      <c r="E385" s="98" t="s">
        <v>392</v>
      </c>
      <c r="F385" s="98" t="s">
        <v>44</v>
      </c>
      <c r="G385" s="164">
        <v>573.2</v>
      </c>
    </row>
    <row r="386" spans="1:7" s="40" customFormat="1" ht="15">
      <c r="A386" s="132" t="s">
        <v>222</v>
      </c>
      <c r="B386" s="78"/>
      <c r="C386" s="78" t="s">
        <v>2</v>
      </c>
      <c r="D386" s="78" t="s">
        <v>171</v>
      </c>
      <c r="E386" s="78" t="s">
        <v>271</v>
      </c>
      <c r="F386" s="76"/>
      <c r="G386" s="138">
        <f>G387</f>
        <v>150</v>
      </c>
    </row>
    <row r="387" spans="1:7" s="40" customFormat="1" ht="71.25">
      <c r="A387" s="118" t="s">
        <v>391</v>
      </c>
      <c r="B387" s="78"/>
      <c r="C387" s="78" t="s">
        <v>2</v>
      </c>
      <c r="D387" s="78" t="s">
        <v>171</v>
      </c>
      <c r="E387" s="78" t="s">
        <v>393</v>
      </c>
      <c r="F387" s="76"/>
      <c r="G387" s="138">
        <f>G388</f>
        <v>150</v>
      </c>
    </row>
    <row r="388" spans="1:7" s="40" customFormat="1" ht="28.5">
      <c r="A388" s="130" t="s">
        <v>221</v>
      </c>
      <c r="B388" s="98"/>
      <c r="C388" s="78" t="s">
        <v>2</v>
      </c>
      <c r="D388" s="78" t="s">
        <v>171</v>
      </c>
      <c r="E388" s="78" t="s">
        <v>393</v>
      </c>
      <c r="F388" s="76" t="s">
        <v>209</v>
      </c>
      <c r="G388" s="138">
        <v>150</v>
      </c>
    </row>
    <row r="389" spans="1:7" ht="30">
      <c r="A389" s="120" t="s">
        <v>892</v>
      </c>
      <c r="B389" s="61" t="s">
        <v>86</v>
      </c>
      <c r="C389" s="105"/>
      <c r="D389" s="105"/>
      <c r="E389" s="105"/>
      <c r="F389" s="105"/>
      <c r="G389" s="121">
        <f>SUM(G390+G399)</f>
        <v>68785</v>
      </c>
    </row>
    <row r="390" spans="1:7" ht="15">
      <c r="A390" s="66" t="s">
        <v>40</v>
      </c>
      <c r="B390" s="30"/>
      <c r="C390" s="60" t="s">
        <v>41</v>
      </c>
      <c r="D390" s="60"/>
      <c r="E390" s="60"/>
      <c r="F390" s="60"/>
      <c r="G390" s="106">
        <f>SUM(G391)</f>
        <v>62247.8</v>
      </c>
    </row>
    <row r="391" spans="1:7" ht="15">
      <c r="A391" s="66" t="s">
        <v>155</v>
      </c>
      <c r="B391" s="61"/>
      <c r="C391" s="60" t="s">
        <v>41</v>
      </c>
      <c r="D391" s="60" t="s">
        <v>194</v>
      </c>
      <c r="E391" s="60"/>
      <c r="F391" s="60"/>
      <c r="G391" s="106">
        <f>SUM(G392)</f>
        <v>62247.8</v>
      </c>
    </row>
    <row r="392" spans="1:7" ht="15">
      <c r="A392" s="66" t="s">
        <v>236</v>
      </c>
      <c r="B392" s="30"/>
      <c r="C392" s="60" t="s">
        <v>41</v>
      </c>
      <c r="D392" s="60" t="s">
        <v>194</v>
      </c>
      <c r="E392" s="60" t="s">
        <v>295</v>
      </c>
      <c r="F392" s="60"/>
      <c r="G392" s="106">
        <f>SUM(G393)</f>
        <v>62247.8</v>
      </c>
    </row>
    <row r="393" spans="1:7" ht="15">
      <c r="A393" s="66" t="s">
        <v>229</v>
      </c>
      <c r="B393" s="61"/>
      <c r="C393" s="60" t="s">
        <v>41</v>
      </c>
      <c r="D393" s="60" t="s">
        <v>194</v>
      </c>
      <c r="E393" s="60" t="s">
        <v>296</v>
      </c>
      <c r="F393" s="60"/>
      <c r="G393" s="106">
        <f>SUM(G394)+G396</f>
        <v>62247.8</v>
      </c>
    </row>
    <row r="394" spans="1:7" ht="28.5">
      <c r="A394" s="66" t="s">
        <v>24</v>
      </c>
      <c r="B394" s="61"/>
      <c r="C394" s="60" t="s">
        <v>41</v>
      </c>
      <c r="D394" s="60" t="s">
        <v>194</v>
      </c>
      <c r="E394" s="60" t="s">
        <v>297</v>
      </c>
      <c r="F394" s="60"/>
      <c r="G394" s="106">
        <f>SUM(G395)</f>
        <v>60495</v>
      </c>
    </row>
    <row r="395" spans="1:7" ht="28.5">
      <c r="A395" s="123" t="s">
        <v>210</v>
      </c>
      <c r="B395" s="176"/>
      <c r="C395" s="60" t="s">
        <v>41</v>
      </c>
      <c r="D395" s="60" t="s">
        <v>194</v>
      </c>
      <c r="E395" s="60" t="s">
        <v>297</v>
      </c>
      <c r="F395" s="59" t="s">
        <v>209</v>
      </c>
      <c r="G395" s="106">
        <v>60495</v>
      </c>
    </row>
    <row r="396" spans="1:7" ht="15">
      <c r="A396" s="123" t="s">
        <v>64</v>
      </c>
      <c r="B396" s="176"/>
      <c r="C396" s="60" t="s">
        <v>41</v>
      </c>
      <c r="D396" s="60" t="s">
        <v>194</v>
      </c>
      <c r="E396" s="60" t="s">
        <v>508</v>
      </c>
      <c r="F396" s="59"/>
      <c r="G396" s="106">
        <f>SUM(G397)</f>
        <v>1752.8</v>
      </c>
    </row>
    <row r="397" spans="1:7" ht="15">
      <c r="A397" s="123" t="s">
        <v>61</v>
      </c>
      <c r="B397" s="176"/>
      <c r="C397" s="60" t="s">
        <v>41</v>
      </c>
      <c r="D397" s="60" t="s">
        <v>194</v>
      </c>
      <c r="E397" s="60" t="s">
        <v>509</v>
      </c>
      <c r="F397" s="59"/>
      <c r="G397" s="106">
        <f>SUM(G398)</f>
        <v>1752.8</v>
      </c>
    </row>
    <row r="398" spans="1:7" ht="28.5">
      <c r="A398" s="123" t="s">
        <v>210</v>
      </c>
      <c r="B398" s="176"/>
      <c r="C398" s="60" t="s">
        <v>41</v>
      </c>
      <c r="D398" s="60" t="s">
        <v>194</v>
      </c>
      <c r="E398" s="60" t="s">
        <v>509</v>
      </c>
      <c r="F398" s="59" t="s">
        <v>209</v>
      </c>
      <c r="G398" s="106">
        <v>1752.8</v>
      </c>
    </row>
    <row r="399" spans="1:7" ht="15">
      <c r="A399" s="66" t="s">
        <v>107</v>
      </c>
      <c r="B399" s="30"/>
      <c r="C399" s="60" t="s">
        <v>186</v>
      </c>
      <c r="D399" s="60"/>
      <c r="E399" s="60"/>
      <c r="F399" s="60"/>
      <c r="G399" s="106">
        <f>SUM(G400+G420+G416)</f>
        <v>6537.200000000001</v>
      </c>
    </row>
    <row r="400" spans="1:7" ht="15">
      <c r="A400" s="66" t="s">
        <v>102</v>
      </c>
      <c r="B400" s="30"/>
      <c r="C400" s="30" t="s">
        <v>186</v>
      </c>
      <c r="D400" s="30" t="s">
        <v>192</v>
      </c>
      <c r="E400" s="30"/>
      <c r="F400" s="30"/>
      <c r="G400" s="106">
        <f>SUM(G401,G403,G409)</f>
        <v>6537.200000000001</v>
      </c>
    </row>
    <row r="401" spans="1:7" ht="15" hidden="1">
      <c r="A401" s="123" t="s">
        <v>168</v>
      </c>
      <c r="B401" s="30"/>
      <c r="C401" s="30" t="s">
        <v>139</v>
      </c>
      <c r="D401" s="30" t="s">
        <v>48</v>
      </c>
      <c r="E401" s="60" t="s">
        <v>169</v>
      </c>
      <c r="F401" s="60"/>
      <c r="G401" s="106">
        <f>SUM(G402)</f>
        <v>0</v>
      </c>
    </row>
    <row r="402" spans="1:7" ht="15" hidden="1">
      <c r="A402" s="66" t="s">
        <v>29</v>
      </c>
      <c r="B402" s="30"/>
      <c r="C402" s="30" t="s">
        <v>139</v>
      </c>
      <c r="D402" s="30" t="s">
        <v>48</v>
      </c>
      <c r="E402" s="60" t="s">
        <v>169</v>
      </c>
      <c r="F402" s="60" t="s">
        <v>30</v>
      </c>
      <c r="G402" s="106">
        <f>50.3-50.3</f>
        <v>0</v>
      </c>
    </row>
    <row r="403" spans="1:7" ht="28.5">
      <c r="A403" s="66" t="s">
        <v>197</v>
      </c>
      <c r="B403" s="30"/>
      <c r="C403" s="30" t="s">
        <v>186</v>
      </c>
      <c r="D403" s="30" t="s">
        <v>192</v>
      </c>
      <c r="E403" s="30" t="s">
        <v>298</v>
      </c>
      <c r="F403" s="60"/>
      <c r="G403" s="106">
        <f>SUM(G404)</f>
        <v>3945.8</v>
      </c>
    </row>
    <row r="404" spans="1:7" ht="28.5">
      <c r="A404" s="66" t="s">
        <v>11</v>
      </c>
      <c r="B404" s="30"/>
      <c r="C404" s="30" t="s">
        <v>186</v>
      </c>
      <c r="D404" s="30" t="s">
        <v>192</v>
      </c>
      <c r="E404" s="30" t="s">
        <v>299</v>
      </c>
      <c r="F404" s="60"/>
      <c r="G404" s="106">
        <f>SUM(G405)</f>
        <v>3945.8</v>
      </c>
    </row>
    <row r="405" spans="1:7" ht="28.5">
      <c r="A405" s="66" t="s">
        <v>466</v>
      </c>
      <c r="B405" s="30"/>
      <c r="C405" s="30" t="s">
        <v>186</v>
      </c>
      <c r="D405" s="30" t="s">
        <v>192</v>
      </c>
      <c r="E405" s="30" t="s">
        <v>300</v>
      </c>
      <c r="F405" s="60"/>
      <c r="G405" s="106">
        <f>SUM(G406:G408)</f>
        <v>3945.8</v>
      </c>
    </row>
    <row r="406" spans="1:7" ht="57">
      <c r="A406" s="132" t="s">
        <v>498</v>
      </c>
      <c r="B406" s="30"/>
      <c r="C406" s="30" t="s">
        <v>186</v>
      </c>
      <c r="D406" s="30" t="s">
        <v>192</v>
      </c>
      <c r="E406" s="30" t="s">
        <v>300</v>
      </c>
      <c r="F406" s="30" t="s">
        <v>199</v>
      </c>
      <c r="G406" s="106">
        <v>3390.4</v>
      </c>
    </row>
    <row r="407" spans="1:7" ht="28.5">
      <c r="A407" s="123" t="s">
        <v>303</v>
      </c>
      <c r="B407" s="30"/>
      <c r="C407" s="30" t="s">
        <v>186</v>
      </c>
      <c r="D407" s="30" t="s">
        <v>192</v>
      </c>
      <c r="E407" s="30" t="s">
        <v>300</v>
      </c>
      <c r="F407" s="30" t="s">
        <v>44</v>
      </c>
      <c r="G407" s="107">
        <v>553.6</v>
      </c>
    </row>
    <row r="408" spans="1:7" ht="15">
      <c r="A408" s="66" t="s">
        <v>202</v>
      </c>
      <c r="B408" s="30"/>
      <c r="C408" s="30" t="s">
        <v>186</v>
      </c>
      <c r="D408" s="30" t="s">
        <v>192</v>
      </c>
      <c r="E408" s="30" t="s">
        <v>300</v>
      </c>
      <c r="F408" s="60" t="s">
        <v>70</v>
      </c>
      <c r="G408" s="106">
        <v>1.8</v>
      </c>
    </row>
    <row r="409" spans="1:7" ht="15">
      <c r="A409" s="123" t="s">
        <v>222</v>
      </c>
      <c r="B409" s="30"/>
      <c r="C409" s="30" t="s">
        <v>186</v>
      </c>
      <c r="D409" s="30" t="s">
        <v>192</v>
      </c>
      <c r="E409" s="60" t="s">
        <v>271</v>
      </c>
      <c r="F409" s="30"/>
      <c r="G409" s="106">
        <f>SUM(G410)</f>
        <v>2591.4</v>
      </c>
    </row>
    <row r="410" spans="1:7" ht="28.5">
      <c r="A410" s="66" t="s">
        <v>389</v>
      </c>
      <c r="B410" s="30"/>
      <c r="C410" s="30" t="s">
        <v>186</v>
      </c>
      <c r="D410" s="30" t="s">
        <v>192</v>
      </c>
      <c r="E410" s="60" t="s">
        <v>301</v>
      </c>
      <c r="F410" s="30"/>
      <c r="G410" s="106">
        <f>SUM(G411:G413)</f>
        <v>2591.4</v>
      </c>
    </row>
    <row r="411" spans="1:7" ht="57">
      <c r="A411" s="132" t="s">
        <v>498</v>
      </c>
      <c r="B411" s="30"/>
      <c r="C411" s="30" t="s">
        <v>186</v>
      </c>
      <c r="D411" s="30" t="s">
        <v>192</v>
      </c>
      <c r="E411" s="60" t="s">
        <v>301</v>
      </c>
      <c r="F411" s="30" t="s">
        <v>199</v>
      </c>
      <c r="G411" s="106">
        <v>600</v>
      </c>
    </row>
    <row r="412" spans="1:7" ht="28.5">
      <c r="A412" s="123" t="s">
        <v>303</v>
      </c>
      <c r="B412" s="30"/>
      <c r="C412" s="30" t="s">
        <v>186</v>
      </c>
      <c r="D412" s="30" t="s">
        <v>192</v>
      </c>
      <c r="E412" s="60" t="s">
        <v>301</v>
      </c>
      <c r="F412" s="30" t="s">
        <v>44</v>
      </c>
      <c r="G412" s="106">
        <v>1401.4</v>
      </c>
    </row>
    <row r="413" spans="1:7" ht="28.5">
      <c r="A413" s="123" t="s">
        <v>210</v>
      </c>
      <c r="B413" s="30"/>
      <c r="C413" s="30" t="s">
        <v>186</v>
      </c>
      <c r="D413" s="30" t="s">
        <v>192</v>
      </c>
      <c r="E413" s="60" t="s">
        <v>301</v>
      </c>
      <c r="F413" s="30" t="s">
        <v>209</v>
      </c>
      <c r="G413" s="106">
        <v>590</v>
      </c>
    </row>
    <row r="414" spans="1:7" ht="28.5" hidden="1">
      <c r="A414" s="66" t="s">
        <v>60</v>
      </c>
      <c r="B414" s="30"/>
      <c r="C414" s="30" t="s">
        <v>186</v>
      </c>
      <c r="D414" s="30" t="s">
        <v>192</v>
      </c>
      <c r="E414" s="105" t="s">
        <v>184</v>
      </c>
      <c r="F414" s="30"/>
      <c r="G414" s="106">
        <f>SUM(G415)</f>
        <v>0</v>
      </c>
    </row>
    <row r="415" spans="1:7" ht="15" hidden="1">
      <c r="A415" s="123" t="s">
        <v>56</v>
      </c>
      <c r="B415" s="30"/>
      <c r="C415" s="30" t="s">
        <v>186</v>
      </c>
      <c r="D415" s="30" t="s">
        <v>192</v>
      </c>
      <c r="E415" s="105" t="s">
        <v>184</v>
      </c>
      <c r="F415" s="30" t="s">
        <v>21</v>
      </c>
      <c r="G415" s="106"/>
    </row>
    <row r="416" spans="1:7" ht="15" hidden="1">
      <c r="A416" s="66" t="s">
        <v>62</v>
      </c>
      <c r="B416" s="30"/>
      <c r="C416" s="30" t="s">
        <v>186</v>
      </c>
      <c r="D416" s="30" t="s">
        <v>194</v>
      </c>
      <c r="E416" s="60"/>
      <c r="F416" s="60"/>
      <c r="G416" s="106">
        <f>SUM(G417)</f>
        <v>0</v>
      </c>
    </row>
    <row r="417" spans="1:7" ht="15" hidden="1">
      <c r="A417" s="66" t="s">
        <v>0</v>
      </c>
      <c r="B417" s="30"/>
      <c r="C417" s="30" t="s">
        <v>186</v>
      </c>
      <c r="D417" s="30" t="s">
        <v>194</v>
      </c>
      <c r="E417" s="30" t="s">
        <v>1</v>
      </c>
      <c r="F417" s="60"/>
      <c r="G417" s="106">
        <f>SUM(G418)</f>
        <v>0</v>
      </c>
    </row>
    <row r="418" spans="1:7" ht="28.5" hidden="1">
      <c r="A418" s="66" t="s">
        <v>63</v>
      </c>
      <c r="B418" s="30"/>
      <c r="C418" s="30" t="s">
        <v>186</v>
      </c>
      <c r="D418" s="30" t="s">
        <v>194</v>
      </c>
      <c r="E418" s="30" t="s">
        <v>136</v>
      </c>
      <c r="F418" s="60"/>
      <c r="G418" s="106">
        <f>SUM(G419)</f>
        <v>0</v>
      </c>
    </row>
    <row r="419" spans="1:7" ht="15" hidden="1">
      <c r="A419" s="123" t="s">
        <v>56</v>
      </c>
      <c r="B419" s="30"/>
      <c r="C419" s="30" t="s">
        <v>186</v>
      </c>
      <c r="D419" s="30" t="s">
        <v>194</v>
      </c>
      <c r="E419" s="30" t="s">
        <v>136</v>
      </c>
      <c r="F419" s="30" t="s">
        <v>21</v>
      </c>
      <c r="G419" s="106"/>
    </row>
    <row r="420" spans="1:7" ht="15" hidden="1">
      <c r="A420" s="66" t="s">
        <v>103</v>
      </c>
      <c r="B420" s="30"/>
      <c r="C420" s="30" t="s">
        <v>186</v>
      </c>
      <c r="D420" s="30" t="s">
        <v>52</v>
      </c>
      <c r="E420" s="60"/>
      <c r="F420" s="60"/>
      <c r="G420" s="106">
        <f>SUM(G421+G427+G429)+G424</f>
        <v>0</v>
      </c>
    </row>
    <row r="421" spans="1:7" ht="28.5" hidden="1">
      <c r="A421" s="66" t="s">
        <v>26</v>
      </c>
      <c r="B421" s="30"/>
      <c r="C421" s="30" t="s">
        <v>186</v>
      </c>
      <c r="D421" s="30" t="s">
        <v>52</v>
      </c>
      <c r="E421" s="30" t="s">
        <v>27</v>
      </c>
      <c r="F421" s="60"/>
      <c r="G421" s="106">
        <f>SUM(G422)</f>
        <v>0</v>
      </c>
    </row>
    <row r="422" spans="1:7" ht="15" hidden="1">
      <c r="A422" s="66" t="s">
        <v>33</v>
      </c>
      <c r="B422" s="30"/>
      <c r="C422" s="30" t="s">
        <v>186</v>
      </c>
      <c r="D422" s="30" t="s">
        <v>52</v>
      </c>
      <c r="E422" s="30" t="s">
        <v>35</v>
      </c>
      <c r="F422" s="60"/>
      <c r="G422" s="106">
        <f>SUM(G423)</f>
        <v>0</v>
      </c>
    </row>
    <row r="423" spans="1:7" ht="15" hidden="1">
      <c r="A423" s="66" t="s">
        <v>29</v>
      </c>
      <c r="B423" s="30"/>
      <c r="C423" s="30" t="s">
        <v>186</v>
      </c>
      <c r="D423" s="30" t="s">
        <v>52</v>
      </c>
      <c r="E423" s="30" t="s">
        <v>35</v>
      </c>
      <c r="F423" s="30" t="s">
        <v>30</v>
      </c>
      <c r="G423" s="106"/>
    </row>
    <row r="424" spans="1:7" ht="15" hidden="1">
      <c r="A424" s="123" t="s">
        <v>50</v>
      </c>
      <c r="B424" s="30"/>
      <c r="C424" s="30" t="s">
        <v>186</v>
      </c>
      <c r="D424" s="30" t="s">
        <v>52</v>
      </c>
      <c r="E424" s="105" t="s">
        <v>51</v>
      </c>
      <c r="F424" s="30"/>
      <c r="G424" s="106">
        <f>SUM(G425)</f>
        <v>0</v>
      </c>
    </row>
    <row r="425" spans="1:7" ht="42.75" hidden="1">
      <c r="A425" s="64" t="s">
        <v>88</v>
      </c>
      <c r="B425" s="30"/>
      <c r="C425" s="30" t="s">
        <v>186</v>
      </c>
      <c r="D425" s="30" t="s">
        <v>52</v>
      </c>
      <c r="E425" s="60" t="s">
        <v>138</v>
      </c>
      <c r="F425" s="30"/>
      <c r="G425" s="106">
        <f>SUM(G426)</f>
        <v>0</v>
      </c>
    </row>
    <row r="426" spans="1:7" ht="15" hidden="1">
      <c r="A426" s="66" t="s">
        <v>29</v>
      </c>
      <c r="B426" s="30"/>
      <c r="C426" s="30" t="s">
        <v>186</v>
      </c>
      <c r="D426" s="30" t="s">
        <v>52</v>
      </c>
      <c r="E426" s="60" t="s">
        <v>138</v>
      </c>
      <c r="F426" s="30" t="s">
        <v>30</v>
      </c>
      <c r="G426" s="106"/>
    </row>
    <row r="427" spans="1:7" ht="15" hidden="1">
      <c r="A427" s="123" t="s">
        <v>168</v>
      </c>
      <c r="B427" s="30"/>
      <c r="C427" s="30" t="s">
        <v>186</v>
      </c>
      <c r="D427" s="30" t="s">
        <v>52</v>
      </c>
      <c r="E427" s="60" t="s">
        <v>169</v>
      </c>
      <c r="F427" s="60"/>
      <c r="G427" s="106">
        <f>SUM(G428)</f>
        <v>0</v>
      </c>
    </row>
    <row r="428" spans="1:7" ht="15" hidden="1">
      <c r="A428" s="66" t="s">
        <v>29</v>
      </c>
      <c r="B428" s="30"/>
      <c r="C428" s="30" t="s">
        <v>186</v>
      </c>
      <c r="D428" s="30" t="s">
        <v>52</v>
      </c>
      <c r="E428" s="60" t="s">
        <v>169</v>
      </c>
      <c r="F428" s="60" t="s">
        <v>30</v>
      </c>
      <c r="G428" s="106"/>
    </row>
    <row r="429" spans="1:7" ht="28.5" hidden="1">
      <c r="A429" s="142" t="s">
        <v>37</v>
      </c>
      <c r="B429" s="30"/>
      <c r="C429" s="30" t="s">
        <v>186</v>
      </c>
      <c r="D429" s="30" t="s">
        <v>52</v>
      </c>
      <c r="E429" s="30" t="s">
        <v>38</v>
      </c>
      <c r="F429" s="59"/>
      <c r="G429" s="106">
        <f>SUM(G431)</f>
        <v>0</v>
      </c>
    </row>
    <row r="430" spans="1:7" ht="15" hidden="1">
      <c r="A430" s="142" t="s">
        <v>39</v>
      </c>
      <c r="B430" s="30"/>
      <c r="C430" s="30" t="s">
        <v>186</v>
      </c>
      <c r="D430" s="30" t="s">
        <v>52</v>
      </c>
      <c r="E430" s="30" t="s">
        <v>110</v>
      </c>
      <c r="F430" s="59"/>
      <c r="G430" s="106">
        <f>SUM(G431)</f>
        <v>0</v>
      </c>
    </row>
    <row r="431" spans="1:7" ht="15" hidden="1">
      <c r="A431" s="66" t="s">
        <v>29</v>
      </c>
      <c r="B431" s="30"/>
      <c r="C431" s="30" t="s">
        <v>186</v>
      </c>
      <c r="D431" s="30" t="s">
        <v>52</v>
      </c>
      <c r="E431" s="30" t="s">
        <v>110</v>
      </c>
      <c r="F431" s="59" t="s">
        <v>30</v>
      </c>
      <c r="G431" s="106"/>
    </row>
    <row r="432" spans="1:7" ht="15">
      <c r="A432" s="120" t="s">
        <v>141</v>
      </c>
      <c r="B432" s="61" t="s">
        <v>120</v>
      </c>
      <c r="C432" s="62"/>
      <c r="D432" s="62"/>
      <c r="E432" s="62"/>
      <c r="F432" s="62"/>
      <c r="G432" s="121">
        <f>SUM(G433+G543)</f>
        <v>1692986.6999999997</v>
      </c>
    </row>
    <row r="433" spans="1:7" ht="15">
      <c r="A433" s="123" t="s">
        <v>40</v>
      </c>
      <c r="B433" s="59"/>
      <c r="C433" s="59" t="s">
        <v>41</v>
      </c>
      <c r="D433" s="59"/>
      <c r="E433" s="59"/>
      <c r="F433" s="59"/>
      <c r="G433" s="125">
        <f>SUM(G434+G464+G515+G532)</f>
        <v>1648950.1999999997</v>
      </c>
    </row>
    <row r="434" spans="1:7" ht="15">
      <c r="A434" s="123" t="s">
        <v>153</v>
      </c>
      <c r="B434" s="176"/>
      <c r="C434" s="59" t="s">
        <v>41</v>
      </c>
      <c r="D434" s="59" t="s">
        <v>192</v>
      </c>
      <c r="E434" s="59"/>
      <c r="F434" s="59"/>
      <c r="G434" s="125">
        <f>SUM(G435+G441+G452)</f>
        <v>665221.3999999999</v>
      </c>
    </row>
    <row r="435" spans="1:7" ht="28.5">
      <c r="A435" s="145" t="s">
        <v>245</v>
      </c>
      <c r="B435" s="176"/>
      <c r="C435" s="59" t="s">
        <v>41</v>
      </c>
      <c r="D435" s="59" t="s">
        <v>192</v>
      </c>
      <c r="E435" s="85" t="s">
        <v>342</v>
      </c>
      <c r="F435" s="127"/>
      <c r="G435" s="128">
        <f>SUM(G438:G440)</f>
        <v>449465.7</v>
      </c>
    </row>
    <row r="436" spans="1:7" ht="71.25">
      <c r="A436" s="145" t="s">
        <v>343</v>
      </c>
      <c r="B436" s="176"/>
      <c r="C436" s="59" t="s">
        <v>41</v>
      </c>
      <c r="D436" s="59" t="s">
        <v>192</v>
      </c>
      <c r="E436" s="85" t="s">
        <v>344</v>
      </c>
      <c r="F436" s="127"/>
      <c r="G436" s="128">
        <f>G437</f>
        <v>449465.7</v>
      </c>
    </row>
    <row r="437" spans="1:7" ht="42.75">
      <c r="A437" s="145" t="s">
        <v>345</v>
      </c>
      <c r="B437" s="176"/>
      <c r="C437" s="59" t="s">
        <v>41</v>
      </c>
      <c r="D437" s="59" t="s">
        <v>192</v>
      </c>
      <c r="E437" s="85" t="s">
        <v>346</v>
      </c>
      <c r="F437" s="127"/>
      <c r="G437" s="128">
        <f>G438+G439+G440</f>
        <v>449465.7</v>
      </c>
    </row>
    <row r="438" spans="1:7" ht="57">
      <c r="A438" s="132" t="s">
        <v>498</v>
      </c>
      <c r="B438" s="176"/>
      <c r="C438" s="59" t="s">
        <v>41</v>
      </c>
      <c r="D438" s="59" t="s">
        <v>192</v>
      </c>
      <c r="E438" s="86" t="s">
        <v>346</v>
      </c>
      <c r="F438" s="59" t="s">
        <v>199</v>
      </c>
      <c r="G438" s="128">
        <v>54724.2</v>
      </c>
    </row>
    <row r="439" spans="1:7" ht="28.5">
      <c r="A439" s="123" t="s">
        <v>303</v>
      </c>
      <c r="B439" s="176"/>
      <c r="C439" s="59" t="s">
        <v>41</v>
      </c>
      <c r="D439" s="59" t="s">
        <v>192</v>
      </c>
      <c r="E439" s="86" t="s">
        <v>346</v>
      </c>
      <c r="F439" s="59" t="s">
        <v>44</v>
      </c>
      <c r="G439" s="128">
        <f>812.7+802.3</f>
        <v>1615</v>
      </c>
    </row>
    <row r="440" spans="1:7" ht="28.5">
      <c r="A440" s="113" t="s">
        <v>212</v>
      </c>
      <c r="B440" s="176"/>
      <c r="C440" s="59" t="s">
        <v>41</v>
      </c>
      <c r="D440" s="59" t="s">
        <v>192</v>
      </c>
      <c r="E440" s="86" t="s">
        <v>346</v>
      </c>
      <c r="F440" s="59" t="s">
        <v>209</v>
      </c>
      <c r="G440" s="128">
        <v>393126.5</v>
      </c>
    </row>
    <row r="441" spans="1:7" ht="15">
      <c r="A441" s="113" t="s">
        <v>154</v>
      </c>
      <c r="B441" s="176"/>
      <c r="C441" s="59" t="s">
        <v>41</v>
      </c>
      <c r="D441" s="59" t="s">
        <v>192</v>
      </c>
      <c r="E441" s="59" t="s">
        <v>338</v>
      </c>
      <c r="F441" s="59"/>
      <c r="G441" s="128">
        <f>G442+G448</f>
        <v>212030</v>
      </c>
    </row>
    <row r="442" spans="1:7" ht="15">
      <c r="A442" s="113" t="s">
        <v>229</v>
      </c>
      <c r="B442" s="176"/>
      <c r="C442" s="59" t="s">
        <v>41</v>
      </c>
      <c r="D442" s="59" t="s">
        <v>192</v>
      </c>
      <c r="E442" s="59" t="s">
        <v>339</v>
      </c>
      <c r="F442" s="59"/>
      <c r="G442" s="128">
        <f>SUM(G443)+G445</f>
        <v>170968.4</v>
      </c>
    </row>
    <row r="443" spans="1:7" ht="28.5">
      <c r="A443" s="113" t="s">
        <v>87</v>
      </c>
      <c r="B443" s="176"/>
      <c r="C443" s="59" t="s">
        <v>41</v>
      </c>
      <c r="D443" s="59" t="s">
        <v>192</v>
      </c>
      <c r="E443" s="59" t="s">
        <v>340</v>
      </c>
      <c r="F443" s="59"/>
      <c r="G443" s="128">
        <f>SUM(G444)</f>
        <v>165930</v>
      </c>
    </row>
    <row r="444" spans="1:7" ht="28.5">
      <c r="A444" s="113" t="s">
        <v>212</v>
      </c>
      <c r="B444" s="176"/>
      <c r="C444" s="59" t="s">
        <v>41</v>
      </c>
      <c r="D444" s="59" t="s">
        <v>192</v>
      </c>
      <c r="E444" s="59" t="s">
        <v>340</v>
      </c>
      <c r="F444" s="59" t="s">
        <v>209</v>
      </c>
      <c r="G444" s="128">
        <v>165930</v>
      </c>
    </row>
    <row r="445" spans="1:7" ht="15">
      <c r="A445" s="123" t="s">
        <v>64</v>
      </c>
      <c r="B445" s="176"/>
      <c r="C445" s="59" t="s">
        <v>41</v>
      </c>
      <c r="D445" s="59" t="s">
        <v>192</v>
      </c>
      <c r="E445" s="60" t="s">
        <v>514</v>
      </c>
      <c r="F445" s="59"/>
      <c r="G445" s="106">
        <f>SUM(G446)</f>
        <v>5038.4</v>
      </c>
    </row>
    <row r="446" spans="1:7" ht="15">
      <c r="A446" s="123" t="s">
        <v>61</v>
      </c>
      <c r="B446" s="176"/>
      <c r="C446" s="59" t="s">
        <v>41</v>
      </c>
      <c r="D446" s="59" t="s">
        <v>192</v>
      </c>
      <c r="E446" s="60" t="s">
        <v>515</v>
      </c>
      <c r="F446" s="59"/>
      <c r="G446" s="106">
        <f>SUM(G447)</f>
        <v>5038.4</v>
      </c>
    </row>
    <row r="447" spans="1:7" ht="28.5">
      <c r="A447" s="123" t="s">
        <v>210</v>
      </c>
      <c r="B447" s="176"/>
      <c r="C447" s="59" t="s">
        <v>41</v>
      </c>
      <c r="D447" s="59" t="s">
        <v>192</v>
      </c>
      <c r="E447" s="60" t="s">
        <v>515</v>
      </c>
      <c r="F447" s="59" t="s">
        <v>209</v>
      </c>
      <c r="G447" s="106">
        <v>5038.4</v>
      </c>
    </row>
    <row r="448" spans="1:7" ht="28.5">
      <c r="A448" s="113" t="s">
        <v>11</v>
      </c>
      <c r="B448" s="126"/>
      <c r="C448" s="67" t="s">
        <v>41</v>
      </c>
      <c r="D448" s="67" t="s">
        <v>192</v>
      </c>
      <c r="E448" s="67" t="s">
        <v>341</v>
      </c>
      <c r="F448" s="67"/>
      <c r="G448" s="128">
        <f>SUM(G449:G451)</f>
        <v>41061.6</v>
      </c>
    </row>
    <row r="449" spans="1:7" ht="28.5">
      <c r="A449" s="113" t="s">
        <v>198</v>
      </c>
      <c r="B449" s="126"/>
      <c r="C449" s="67" t="s">
        <v>41</v>
      </c>
      <c r="D449" s="67" t="s">
        <v>192</v>
      </c>
      <c r="E449" s="67" t="s">
        <v>341</v>
      </c>
      <c r="F449" s="67" t="s">
        <v>199</v>
      </c>
      <c r="G449" s="128">
        <v>11403.6</v>
      </c>
    </row>
    <row r="450" spans="1:7" ht="28.5">
      <c r="A450" s="123" t="s">
        <v>303</v>
      </c>
      <c r="B450" s="59"/>
      <c r="C450" s="59" t="s">
        <v>41</v>
      </c>
      <c r="D450" s="59" t="s">
        <v>192</v>
      </c>
      <c r="E450" s="59" t="s">
        <v>341</v>
      </c>
      <c r="F450" s="59" t="s">
        <v>44</v>
      </c>
      <c r="G450" s="128">
        <v>27607.4</v>
      </c>
    </row>
    <row r="451" spans="1:7" ht="15">
      <c r="A451" s="113" t="s">
        <v>202</v>
      </c>
      <c r="B451" s="176"/>
      <c r="C451" s="59" t="s">
        <v>41</v>
      </c>
      <c r="D451" s="59" t="s">
        <v>192</v>
      </c>
      <c r="E451" s="59" t="s">
        <v>341</v>
      </c>
      <c r="F451" s="59" t="s">
        <v>70</v>
      </c>
      <c r="G451" s="128">
        <v>2050.6</v>
      </c>
    </row>
    <row r="452" spans="1:7" ht="15">
      <c r="A452" s="113" t="s">
        <v>222</v>
      </c>
      <c r="B452" s="174"/>
      <c r="C452" s="59" t="s">
        <v>41</v>
      </c>
      <c r="D452" s="59" t="s">
        <v>192</v>
      </c>
      <c r="E452" s="59" t="s">
        <v>271</v>
      </c>
      <c r="F452" s="59"/>
      <c r="G452" s="128">
        <f>G453+G459+G461</f>
        <v>3725.7</v>
      </c>
    </row>
    <row r="453" spans="1:7" ht="28.5">
      <c r="A453" s="113" t="s">
        <v>387</v>
      </c>
      <c r="B453" s="176"/>
      <c r="C453" s="59" t="s">
        <v>41</v>
      </c>
      <c r="D453" s="59" t="s">
        <v>192</v>
      </c>
      <c r="E453" s="59" t="s">
        <v>347</v>
      </c>
      <c r="F453" s="59"/>
      <c r="G453" s="128">
        <f>SUM(G454+G455+G456)</f>
        <v>3652.7</v>
      </c>
    </row>
    <row r="454" spans="1:7" ht="28.5">
      <c r="A454" s="123" t="s">
        <v>303</v>
      </c>
      <c r="B454" s="177"/>
      <c r="C454" s="59" t="s">
        <v>41</v>
      </c>
      <c r="D454" s="59" t="s">
        <v>192</v>
      </c>
      <c r="E454" s="59" t="s">
        <v>347</v>
      </c>
      <c r="F454" s="59" t="s">
        <v>44</v>
      </c>
      <c r="G454" s="128">
        <v>582.2</v>
      </c>
    </row>
    <row r="455" spans="1:7" ht="15">
      <c r="A455" s="130" t="s">
        <v>204</v>
      </c>
      <c r="B455" s="177"/>
      <c r="C455" s="59" t="s">
        <v>41</v>
      </c>
      <c r="D455" s="59" t="s">
        <v>192</v>
      </c>
      <c r="E455" s="59" t="s">
        <v>347</v>
      </c>
      <c r="F455" s="59" t="s">
        <v>205</v>
      </c>
      <c r="G455" s="128">
        <v>2092.7</v>
      </c>
    </row>
    <row r="456" spans="1:7" ht="85.5">
      <c r="A456" s="130" t="s">
        <v>516</v>
      </c>
      <c r="B456" s="177"/>
      <c r="C456" s="59" t="s">
        <v>41</v>
      </c>
      <c r="D456" s="59" t="s">
        <v>192</v>
      </c>
      <c r="E456" s="59" t="s">
        <v>517</v>
      </c>
      <c r="F456" s="59"/>
      <c r="G456" s="128">
        <f>SUM(G457:G458)</f>
        <v>977.8</v>
      </c>
    </row>
    <row r="457" spans="1:7" ht="28.5">
      <c r="A457" s="123" t="s">
        <v>303</v>
      </c>
      <c r="B457" s="177"/>
      <c r="C457" s="59" t="s">
        <v>41</v>
      </c>
      <c r="D457" s="59" t="s">
        <v>192</v>
      </c>
      <c r="E457" s="59" t="s">
        <v>517</v>
      </c>
      <c r="F457" s="59" t="s">
        <v>44</v>
      </c>
      <c r="G457" s="128">
        <v>7.8</v>
      </c>
    </row>
    <row r="458" spans="1:7" ht="35.25" customHeight="1">
      <c r="A458" s="123" t="s">
        <v>210</v>
      </c>
      <c r="B458" s="177"/>
      <c r="C458" s="59" t="s">
        <v>41</v>
      </c>
      <c r="D458" s="59" t="s">
        <v>192</v>
      </c>
      <c r="E458" s="59" t="s">
        <v>517</v>
      </c>
      <c r="F458" s="59" t="s">
        <v>209</v>
      </c>
      <c r="G458" s="128">
        <v>970</v>
      </c>
    </row>
    <row r="459" spans="1:7" ht="28.5">
      <c r="A459" s="113" t="s">
        <v>348</v>
      </c>
      <c r="B459" s="177"/>
      <c r="C459" s="59" t="s">
        <v>41</v>
      </c>
      <c r="D459" s="59" t="s">
        <v>192</v>
      </c>
      <c r="E459" s="59" t="s">
        <v>349</v>
      </c>
      <c r="F459" s="59"/>
      <c r="G459" s="128">
        <f>SUM(G460:G460)</f>
        <v>69</v>
      </c>
    </row>
    <row r="460" spans="1:7" ht="28.5">
      <c r="A460" s="123" t="s">
        <v>303</v>
      </c>
      <c r="B460" s="177"/>
      <c r="C460" s="59" t="s">
        <v>41</v>
      </c>
      <c r="D460" s="59" t="s">
        <v>192</v>
      </c>
      <c r="E460" s="59" t="s">
        <v>349</v>
      </c>
      <c r="F460" s="59" t="s">
        <v>44</v>
      </c>
      <c r="G460" s="128">
        <f>27.5+41.5</f>
        <v>69</v>
      </c>
    </row>
    <row r="461" spans="1:7" ht="15">
      <c r="A461" s="185" t="s">
        <v>435</v>
      </c>
      <c r="B461" s="177"/>
      <c r="C461" s="59" t="s">
        <v>41</v>
      </c>
      <c r="D461" s="59" t="s">
        <v>192</v>
      </c>
      <c r="E461" s="188" t="s">
        <v>451</v>
      </c>
      <c r="F461" s="59"/>
      <c r="G461" s="128">
        <f>SUM(G462)</f>
        <v>4</v>
      </c>
    </row>
    <row r="462" spans="1:7" ht="59.25" customHeight="1">
      <c r="A462" s="186" t="s">
        <v>518</v>
      </c>
      <c r="B462" s="177"/>
      <c r="C462" s="59" t="s">
        <v>41</v>
      </c>
      <c r="D462" s="59" t="s">
        <v>192</v>
      </c>
      <c r="E462" s="94" t="s">
        <v>519</v>
      </c>
      <c r="F462" s="59"/>
      <c r="G462" s="128">
        <f>SUM(G463)</f>
        <v>4</v>
      </c>
    </row>
    <row r="463" spans="1:7" ht="28.5">
      <c r="A463" s="123" t="s">
        <v>210</v>
      </c>
      <c r="B463" s="177"/>
      <c r="C463" s="59" t="s">
        <v>41</v>
      </c>
      <c r="D463" s="59" t="s">
        <v>192</v>
      </c>
      <c r="E463" s="187" t="s">
        <v>519</v>
      </c>
      <c r="F463" s="59" t="s">
        <v>209</v>
      </c>
      <c r="G463" s="128">
        <v>4</v>
      </c>
    </row>
    <row r="464" spans="1:7" ht="15">
      <c r="A464" s="123" t="s">
        <v>155</v>
      </c>
      <c r="B464" s="176"/>
      <c r="C464" s="59" t="s">
        <v>41</v>
      </c>
      <c r="D464" s="59" t="s">
        <v>194</v>
      </c>
      <c r="E464" s="59"/>
      <c r="F464" s="59"/>
      <c r="G464" s="125">
        <f>SUM(G465+G476+G487+G491+G496)</f>
        <v>932507.0999999999</v>
      </c>
    </row>
    <row r="465" spans="1:7" ht="28.5">
      <c r="A465" s="145" t="s">
        <v>246</v>
      </c>
      <c r="B465" s="176"/>
      <c r="C465" s="59" t="s">
        <v>41</v>
      </c>
      <c r="D465" s="59" t="s">
        <v>194</v>
      </c>
      <c r="E465" s="85" t="s">
        <v>350</v>
      </c>
      <c r="F465" s="85"/>
      <c r="G465" s="128">
        <f>G466</f>
        <v>685787.7</v>
      </c>
    </row>
    <row r="466" spans="1:7" ht="71.25">
      <c r="A466" s="146" t="s">
        <v>418</v>
      </c>
      <c r="B466" s="59"/>
      <c r="C466" s="59" t="s">
        <v>41</v>
      </c>
      <c r="D466" s="59" t="s">
        <v>194</v>
      </c>
      <c r="E466" s="86" t="s">
        <v>351</v>
      </c>
      <c r="F466" s="59"/>
      <c r="G466" s="128">
        <f>SUM(G467+G469+G472)</f>
        <v>685787.7</v>
      </c>
    </row>
    <row r="467" spans="1:7" ht="42.75">
      <c r="A467" s="145" t="s">
        <v>248</v>
      </c>
      <c r="B467" s="59"/>
      <c r="C467" s="59" t="s">
        <v>41</v>
      </c>
      <c r="D467" s="59" t="s">
        <v>194</v>
      </c>
      <c r="E467" s="86" t="s">
        <v>353</v>
      </c>
      <c r="F467" s="59"/>
      <c r="G467" s="128">
        <f>G468</f>
        <v>6485.8</v>
      </c>
    </row>
    <row r="468" spans="1:7" ht="28.5">
      <c r="A468" s="113" t="s">
        <v>210</v>
      </c>
      <c r="B468" s="59"/>
      <c r="C468" s="59" t="s">
        <v>41</v>
      </c>
      <c r="D468" s="59" t="s">
        <v>194</v>
      </c>
      <c r="E468" s="86" t="s">
        <v>353</v>
      </c>
      <c r="F468" s="59" t="s">
        <v>209</v>
      </c>
      <c r="G468" s="128">
        <v>6485.8</v>
      </c>
    </row>
    <row r="469" spans="1:7" ht="71.25">
      <c r="A469" s="145" t="s">
        <v>247</v>
      </c>
      <c r="B469" s="59"/>
      <c r="C469" s="59" t="s">
        <v>41</v>
      </c>
      <c r="D469" s="59" t="s">
        <v>194</v>
      </c>
      <c r="E469" s="86" t="s">
        <v>352</v>
      </c>
      <c r="F469" s="59"/>
      <c r="G469" s="128">
        <f>G470+G471</f>
        <v>51261.4</v>
      </c>
    </row>
    <row r="470" spans="1:7" ht="57">
      <c r="A470" s="132" t="s">
        <v>498</v>
      </c>
      <c r="B470" s="176"/>
      <c r="C470" s="59" t="s">
        <v>41</v>
      </c>
      <c r="D470" s="59" t="s">
        <v>194</v>
      </c>
      <c r="E470" s="86" t="s">
        <v>352</v>
      </c>
      <c r="F470" s="59" t="s">
        <v>199</v>
      </c>
      <c r="G470" s="128">
        <v>47484.5</v>
      </c>
    </row>
    <row r="471" spans="1:7" ht="28.5">
      <c r="A471" s="123" t="s">
        <v>303</v>
      </c>
      <c r="B471" s="176"/>
      <c r="C471" s="59" t="s">
        <v>41</v>
      </c>
      <c r="D471" s="59" t="s">
        <v>194</v>
      </c>
      <c r="E471" s="86" t="s">
        <v>352</v>
      </c>
      <c r="F471" s="59" t="s">
        <v>44</v>
      </c>
      <c r="G471" s="128">
        <v>3776.9</v>
      </c>
    </row>
    <row r="472" spans="1:7" ht="57">
      <c r="A472" s="145" t="s">
        <v>249</v>
      </c>
      <c r="B472" s="59"/>
      <c r="C472" s="59" t="s">
        <v>41</v>
      </c>
      <c r="D472" s="59" t="s">
        <v>194</v>
      </c>
      <c r="E472" s="86" t="s">
        <v>354</v>
      </c>
      <c r="F472" s="59"/>
      <c r="G472" s="128">
        <f>G473+G474+G475</f>
        <v>628040.5</v>
      </c>
    </row>
    <row r="473" spans="1:7" s="40" customFormat="1" ht="57">
      <c r="A473" s="132" t="s">
        <v>498</v>
      </c>
      <c r="B473" s="59"/>
      <c r="C473" s="59" t="s">
        <v>41</v>
      </c>
      <c r="D473" s="59" t="s">
        <v>194</v>
      </c>
      <c r="E473" s="86" t="s">
        <v>354</v>
      </c>
      <c r="F473" s="59" t="s">
        <v>199</v>
      </c>
      <c r="G473" s="128">
        <v>301107</v>
      </c>
    </row>
    <row r="474" spans="1:7" s="40" customFormat="1" ht="28.5">
      <c r="A474" s="123" t="s">
        <v>303</v>
      </c>
      <c r="B474" s="59"/>
      <c r="C474" s="59" t="s">
        <v>41</v>
      </c>
      <c r="D474" s="59" t="s">
        <v>194</v>
      </c>
      <c r="E474" s="86" t="s">
        <v>354</v>
      </c>
      <c r="F474" s="59" t="s">
        <v>44</v>
      </c>
      <c r="G474" s="128">
        <v>3933.4</v>
      </c>
    </row>
    <row r="475" spans="1:7" s="40" customFormat="1" ht="28.5">
      <c r="A475" s="113" t="s">
        <v>210</v>
      </c>
      <c r="B475" s="59"/>
      <c r="C475" s="59" t="s">
        <v>41</v>
      </c>
      <c r="D475" s="59" t="s">
        <v>194</v>
      </c>
      <c r="E475" s="86" t="s">
        <v>354</v>
      </c>
      <c r="F475" s="59" t="s">
        <v>209</v>
      </c>
      <c r="G475" s="128">
        <v>323000.1</v>
      </c>
    </row>
    <row r="476" spans="1:7" s="40" customFormat="1" ht="15">
      <c r="A476" s="108" t="s">
        <v>156</v>
      </c>
      <c r="B476" s="176"/>
      <c r="C476" s="59" t="s">
        <v>41</v>
      </c>
      <c r="D476" s="59" t="s">
        <v>194</v>
      </c>
      <c r="E476" s="59" t="s">
        <v>355</v>
      </c>
      <c r="F476" s="59"/>
      <c r="G476" s="128">
        <f>G477+G483</f>
        <v>181967.4</v>
      </c>
    </row>
    <row r="477" spans="1:7" s="40" customFormat="1" ht="15">
      <c r="A477" s="113" t="s">
        <v>4</v>
      </c>
      <c r="B477" s="176"/>
      <c r="C477" s="59" t="s">
        <v>41</v>
      </c>
      <c r="D477" s="59" t="s">
        <v>194</v>
      </c>
      <c r="E477" s="59" t="s">
        <v>356</v>
      </c>
      <c r="F477" s="59"/>
      <c r="G477" s="128">
        <f>G478+G480</f>
        <v>90469.59999999999</v>
      </c>
    </row>
    <row r="478" spans="1:7" s="40" customFormat="1" ht="28.5">
      <c r="A478" s="113" t="s">
        <v>87</v>
      </c>
      <c r="B478" s="176"/>
      <c r="C478" s="59" t="s">
        <v>41</v>
      </c>
      <c r="D478" s="59" t="s">
        <v>194</v>
      </c>
      <c r="E478" s="59" t="s">
        <v>357</v>
      </c>
      <c r="F478" s="59"/>
      <c r="G478" s="128">
        <f>SUM(G479)</f>
        <v>89699.4</v>
      </c>
    </row>
    <row r="479" spans="1:7" s="40" customFormat="1" ht="28.5">
      <c r="A479" s="113" t="s">
        <v>210</v>
      </c>
      <c r="B479" s="176"/>
      <c r="C479" s="59" t="s">
        <v>41</v>
      </c>
      <c r="D479" s="59" t="s">
        <v>194</v>
      </c>
      <c r="E479" s="59" t="s">
        <v>357</v>
      </c>
      <c r="F479" s="59" t="s">
        <v>209</v>
      </c>
      <c r="G479" s="128">
        <v>89699.4</v>
      </c>
    </row>
    <row r="480" spans="1:7" s="40" customFormat="1" ht="15">
      <c r="A480" s="123" t="s">
        <v>64</v>
      </c>
      <c r="B480" s="176"/>
      <c r="C480" s="60" t="s">
        <v>41</v>
      </c>
      <c r="D480" s="60" t="s">
        <v>194</v>
      </c>
      <c r="E480" s="60" t="s">
        <v>520</v>
      </c>
      <c r="F480" s="59"/>
      <c r="G480" s="106">
        <f>SUM(G481)</f>
        <v>770.2</v>
      </c>
    </row>
    <row r="481" spans="1:7" s="40" customFormat="1" ht="15">
      <c r="A481" s="123" t="s">
        <v>61</v>
      </c>
      <c r="B481" s="176"/>
      <c r="C481" s="60" t="s">
        <v>41</v>
      </c>
      <c r="D481" s="60" t="s">
        <v>194</v>
      </c>
      <c r="E481" s="60" t="s">
        <v>521</v>
      </c>
      <c r="F481" s="59"/>
      <c r="G481" s="106">
        <f>SUM(G482)</f>
        <v>770.2</v>
      </c>
    </row>
    <row r="482" spans="1:7" s="40" customFormat="1" ht="28.5">
      <c r="A482" s="123" t="s">
        <v>210</v>
      </c>
      <c r="B482" s="176"/>
      <c r="C482" s="60" t="s">
        <v>41</v>
      </c>
      <c r="D482" s="60" t="s">
        <v>194</v>
      </c>
      <c r="E482" s="60" t="s">
        <v>521</v>
      </c>
      <c r="F482" s="59" t="s">
        <v>209</v>
      </c>
      <c r="G482" s="106">
        <v>770.2</v>
      </c>
    </row>
    <row r="483" spans="1:7" s="40" customFormat="1" ht="28.5">
      <c r="A483" s="113" t="s">
        <v>11</v>
      </c>
      <c r="B483" s="176"/>
      <c r="C483" s="59" t="s">
        <v>41</v>
      </c>
      <c r="D483" s="59" t="s">
        <v>194</v>
      </c>
      <c r="E483" s="59" t="s">
        <v>358</v>
      </c>
      <c r="F483" s="59"/>
      <c r="G483" s="128">
        <f>G484+G485+G486</f>
        <v>91497.8</v>
      </c>
    </row>
    <row r="484" spans="1:7" s="40" customFormat="1" ht="57">
      <c r="A484" s="132" t="s">
        <v>498</v>
      </c>
      <c r="B484" s="176"/>
      <c r="C484" s="59" t="s">
        <v>41</v>
      </c>
      <c r="D484" s="59" t="s">
        <v>194</v>
      </c>
      <c r="E484" s="59" t="s">
        <v>358</v>
      </c>
      <c r="F484" s="59" t="s">
        <v>199</v>
      </c>
      <c r="G484" s="128">
        <v>38619.5</v>
      </c>
    </row>
    <row r="485" spans="1:7" s="40" customFormat="1" ht="28.5">
      <c r="A485" s="123" t="s">
        <v>303</v>
      </c>
      <c r="B485" s="176"/>
      <c r="C485" s="59" t="s">
        <v>41</v>
      </c>
      <c r="D485" s="59" t="s">
        <v>194</v>
      </c>
      <c r="E485" s="59" t="s">
        <v>358</v>
      </c>
      <c r="F485" s="59" t="s">
        <v>44</v>
      </c>
      <c r="G485" s="128">
        <v>41600.5</v>
      </c>
    </row>
    <row r="486" spans="1:7" s="40" customFormat="1" ht="15">
      <c r="A486" s="113" t="s">
        <v>202</v>
      </c>
      <c r="B486" s="177"/>
      <c r="C486" s="59" t="s">
        <v>41</v>
      </c>
      <c r="D486" s="59" t="s">
        <v>194</v>
      </c>
      <c r="E486" s="59" t="s">
        <v>358</v>
      </c>
      <c r="F486" s="134">
        <v>800</v>
      </c>
      <c r="G486" s="128">
        <f>13189.6-1911.8</f>
        <v>11277.800000000001</v>
      </c>
    </row>
    <row r="487" spans="1:7" s="40" customFormat="1" ht="15">
      <c r="A487" s="113" t="s">
        <v>146</v>
      </c>
      <c r="B487" s="59"/>
      <c r="C487" s="59" t="s">
        <v>41</v>
      </c>
      <c r="D487" s="59" t="s">
        <v>194</v>
      </c>
      <c r="E487" s="59" t="s">
        <v>359</v>
      </c>
      <c r="F487" s="59"/>
      <c r="G487" s="128">
        <f>SUM(G488)</f>
        <v>50938.7</v>
      </c>
    </row>
    <row r="488" spans="1:7" s="40" customFormat="1" ht="15">
      <c r="A488" s="113" t="s">
        <v>229</v>
      </c>
      <c r="B488" s="176"/>
      <c r="C488" s="59" t="s">
        <v>41</v>
      </c>
      <c r="D488" s="59" t="s">
        <v>194</v>
      </c>
      <c r="E488" s="59" t="s">
        <v>360</v>
      </c>
      <c r="F488" s="59"/>
      <c r="G488" s="128">
        <f>SUM(G489)</f>
        <v>50938.7</v>
      </c>
    </row>
    <row r="489" spans="1:7" s="40" customFormat="1" ht="28.5">
      <c r="A489" s="113" t="s">
        <v>24</v>
      </c>
      <c r="B489" s="176"/>
      <c r="C489" s="59" t="s">
        <v>41</v>
      </c>
      <c r="D489" s="59" t="s">
        <v>194</v>
      </c>
      <c r="E489" s="59" t="s">
        <v>361</v>
      </c>
      <c r="F489" s="59"/>
      <c r="G489" s="128">
        <f>SUM(G490)</f>
        <v>50938.7</v>
      </c>
    </row>
    <row r="490" spans="1:7" s="40" customFormat="1" ht="28.5">
      <c r="A490" s="113" t="s">
        <v>210</v>
      </c>
      <c r="B490" s="176"/>
      <c r="C490" s="59" t="s">
        <v>41</v>
      </c>
      <c r="D490" s="59" t="s">
        <v>194</v>
      </c>
      <c r="E490" s="59" t="s">
        <v>361</v>
      </c>
      <c r="F490" s="59" t="s">
        <v>209</v>
      </c>
      <c r="G490" s="128">
        <v>50938.7</v>
      </c>
    </row>
    <row r="491" spans="1:7" s="40" customFormat="1" ht="15">
      <c r="A491" s="113" t="s">
        <v>150</v>
      </c>
      <c r="B491" s="59"/>
      <c r="C491" s="59" t="s">
        <v>41</v>
      </c>
      <c r="D491" s="59" t="s">
        <v>194</v>
      </c>
      <c r="E491" s="59" t="s">
        <v>362</v>
      </c>
      <c r="F491" s="59"/>
      <c r="G491" s="128">
        <f>SUM(G492)</f>
        <v>7489.1</v>
      </c>
    </row>
    <row r="492" spans="1:7" s="40" customFormat="1" ht="28.5">
      <c r="A492" s="113" t="s">
        <v>11</v>
      </c>
      <c r="B492" s="176"/>
      <c r="C492" s="59" t="s">
        <v>41</v>
      </c>
      <c r="D492" s="59" t="s">
        <v>194</v>
      </c>
      <c r="E492" s="59" t="s">
        <v>363</v>
      </c>
      <c r="F492" s="59"/>
      <c r="G492" s="128">
        <f>SUM(G493+G494+G495)</f>
        <v>7489.1</v>
      </c>
    </row>
    <row r="493" spans="1:7" s="40" customFormat="1" ht="57">
      <c r="A493" s="132" t="s">
        <v>498</v>
      </c>
      <c r="B493" s="176"/>
      <c r="C493" s="59" t="s">
        <v>41</v>
      </c>
      <c r="D493" s="59" t="s">
        <v>194</v>
      </c>
      <c r="E493" s="59" t="s">
        <v>364</v>
      </c>
      <c r="F493" s="59" t="s">
        <v>199</v>
      </c>
      <c r="G493" s="128">
        <v>2996.3</v>
      </c>
    </row>
    <row r="494" spans="1:7" s="40" customFormat="1" ht="28.5">
      <c r="A494" s="123" t="s">
        <v>303</v>
      </c>
      <c r="B494" s="176"/>
      <c r="C494" s="59" t="s">
        <v>41</v>
      </c>
      <c r="D494" s="59" t="s">
        <v>194</v>
      </c>
      <c r="E494" s="59" t="s">
        <v>364</v>
      </c>
      <c r="F494" s="59" t="s">
        <v>44</v>
      </c>
      <c r="G494" s="128">
        <v>3277.9</v>
      </c>
    </row>
    <row r="495" spans="1:7" s="40" customFormat="1" ht="15">
      <c r="A495" s="113" t="s">
        <v>202</v>
      </c>
      <c r="B495" s="176"/>
      <c r="C495" s="59" t="s">
        <v>41</v>
      </c>
      <c r="D495" s="59" t="s">
        <v>194</v>
      </c>
      <c r="E495" s="59" t="s">
        <v>364</v>
      </c>
      <c r="F495" s="59" t="s">
        <v>70</v>
      </c>
      <c r="G495" s="128">
        <v>1214.9</v>
      </c>
    </row>
    <row r="496" spans="1:7" ht="15">
      <c r="A496" s="113" t="s">
        <v>222</v>
      </c>
      <c r="B496" s="176"/>
      <c r="C496" s="59" t="s">
        <v>41</v>
      </c>
      <c r="D496" s="59" t="s">
        <v>194</v>
      </c>
      <c r="E496" s="59" t="s">
        <v>271</v>
      </c>
      <c r="F496" s="59"/>
      <c r="G496" s="128">
        <f>G497+G499</f>
        <v>6324.200000000001</v>
      </c>
    </row>
    <row r="497" spans="1:7" ht="28.5">
      <c r="A497" s="113" t="s">
        <v>348</v>
      </c>
      <c r="B497" s="177"/>
      <c r="C497" s="59" t="s">
        <v>41</v>
      </c>
      <c r="D497" s="59" t="s">
        <v>194</v>
      </c>
      <c r="E497" s="59" t="s">
        <v>349</v>
      </c>
      <c r="F497" s="59"/>
      <c r="G497" s="128">
        <f>SUM(G498:G498)</f>
        <v>16</v>
      </c>
    </row>
    <row r="498" spans="1:7" ht="28.5">
      <c r="A498" s="123" t="s">
        <v>303</v>
      </c>
      <c r="B498" s="177"/>
      <c r="C498" s="59" t="s">
        <v>41</v>
      </c>
      <c r="D498" s="59" t="s">
        <v>194</v>
      </c>
      <c r="E498" s="59" t="s">
        <v>349</v>
      </c>
      <c r="F498" s="59" t="s">
        <v>44</v>
      </c>
      <c r="G498" s="128">
        <v>16</v>
      </c>
    </row>
    <row r="499" spans="1:7" ht="28.5">
      <c r="A499" s="113" t="s">
        <v>365</v>
      </c>
      <c r="B499" s="177"/>
      <c r="C499" s="59" t="s">
        <v>41</v>
      </c>
      <c r="D499" s="59" t="s">
        <v>194</v>
      </c>
      <c r="E499" s="59" t="s">
        <v>366</v>
      </c>
      <c r="F499" s="59"/>
      <c r="G499" s="128">
        <f>SUM(G500:G503)+G504+G507+G509+G511+G513</f>
        <v>6308.200000000001</v>
      </c>
    </row>
    <row r="500" spans="1:7" ht="57">
      <c r="A500" s="132" t="s">
        <v>498</v>
      </c>
      <c r="B500" s="177"/>
      <c r="C500" s="59" t="s">
        <v>41</v>
      </c>
      <c r="D500" s="59" t="s">
        <v>194</v>
      </c>
      <c r="E500" s="59" t="s">
        <v>366</v>
      </c>
      <c r="F500" s="59" t="s">
        <v>199</v>
      </c>
      <c r="G500" s="128">
        <v>60</v>
      </c>
    </row>
    <row r="501" spans="1:7" ht="28.5">
      <c r="A501" s="123" t="s">
        <v>303</v>
      </c>
      <c r="B501" s="177"/>
      <c r="C501" s="59" t="s">
        <v>41</v>
      </c>
      <c r="D501" s="59" t="s">
        <v>194</v>
      </c>
      <c r="E501" s="59" t="s">
        <v>366</v>
      </c>
      <c r="F501" s="59" t="s">
        <v>44</v>
      </c>
      <c r="G501" s="128">
        <f>181-5</f>
        <v>176</v>
      </c>
    </row>
    <row r="502" spans="1:7" ht="15">
      <c r="A502" s="123" t="s">
        <v>204</v>
      </c>
      <c r="B502" s="177"/>
      <c r="C502" s="59" t="s">
        <v>41</v>
      </c>
      <c r="D502" s="59" t="s">
        <v>194</v>
      </c>
      <c r="E502" s="59" t="s">
        <v>366</v>
      </c>
      <c r="F502" s="59" t="s">
        <v>205</v>
      </c>
      <c r="G502" s="128">
        <v>75</v>
      </c>
    </row>
    <row r="503" spans="1:7" ht="28.5">
      <c r="A503" s="113" t="s">
        <v>210</v>
      </c>
      <c r="B503" s="177"/>
      <c r="C503" s="59" t="s">
        <v>41</v>
      </c>
      <c r="D503" s="59" t="s">
        <v>194</v>
      </c>
      <c r="E503" s="59" t="s">
        <v>366</v>
      </c>
      <c r="F503" s="59" t="s">
        <v>209</v>
      </c>
      <c r="G503" s="128">
        <v>25</v>
      </c>
    </row>
    <row r="504" spans="1:7" ht="57">
      <c r="A504" s="113" t="s">
        <v>522</v>
      </c>
      <c r="B504" s="177"/>
      <c r="C504" s="59" t="s">
        <v>41</v>
      </c>
      <c r="D504" s="59" t="s">
        <v>194</v>
      </c>
      <c r="E504" s="59" t="s">
        <v>523</v>
      </c>
      <c r="F504" s="59"/>
      <c r="G504" s="128">
        <f>SUM(G505:G506)</f>
        <v>5947.200000000001</v>
      </c>
    </row>
    <row r="505" spans="1:7" ht="28.5">
      <c r="A505" s="123" t="s">
        <v>303</v>
      </c>
      <c r="B505" s="177"/>
      <c r="C505" s="59" t="s">
        <v>41</v>
      </c>
      <c r="D505" s="59" t="s">
        <v>194</v>
      </c>
      <c r="E505" s="59" t="s">
        <v>523</v>
      </c>
      <c r="F505" s="59" t="s">
        <v>44</v>
      </c>
      <c r="G505" s="128">
        <v>3026.8</v>
      </c>
    </row>
    <row r="506" spans="1:7" ht="28.5">
      <c r="A506" s="113" t="s">
        <v>210</v>
      </c>
      <c r="B506" s="177"/>
      <c r="C506" s="59" t="s">
        <v>41</v>
      </c>
      <c r="D506" s="59" t="s">
        <v>194</v>
      </c>
      <c r="E506" s="59" t="s">
        <v>523</v>
      </c>
      <c r="F506" s="59" t="s">
        <v>209</v>
      </c>
      <c r="G506" s="128">
        <v>2920.4</v>
      </c>
    </row>
    <row r="507" spans="1:7" ht="42.75">
      <c r="A507" s="113" t="s">
        <v>524</v>
      </c>
      <c r="B507" s="177"/>
      <c r="C507" s="59" t="s">
        <v>41</v>
      </c>
      <c r="D507" s="59" t="s">
        <v>194</v>
      </c>
      <c r="E507" s="59" t="s">
        <v>525</v>
      </c>
      <c r="F507" s="59"/>
      <c r="G507" s="128">
        <f>SUM(G508)</f>
        <v>5</v>
      </c>
    </row>
    <row r="508" spans="1:7" ht="28.5">
      <c r="A508" s="123" t="s">
        <v>303</v>
      </c>
      <c r="B508" s="177"/>
      <c r="C508" s="59" t="s">
        <v>41</v>
      </c>
      <c r="D508" s="59" t="s">
        <v>194</v>
      </c>
      <c r="E508" s="59" t="s">
        <v>525</v>
      </c>
      <c r="F508" s="59" t="s">
        <v>44</v>
      </c>
      <c r="G508" s="128">
        <v>5</v>
      </c>
    </row>
    <row r="509" spans="1:7" ht="42.75">
      <c r="A509" s="123" t="s">
        <v>526</v>
      </c>
      <c r="B509" s="177"/>
      <c r="C509" s="59" t="s">
        <v>41</v>
      </c>
      <c r="D509" s="59" t="s">
        <v>194</v>
      </c>
      <c r="E509" s="59" t="s">
        <v>527</v>
      </c>
      <c r="F509" s="59"/>
      <c r="G509" s="128">
        <f>SUM(G510)</f>
        <v>5</v>
      </c>
    </row>
    <row r="510" spans="1:7" ht="28.5">
      <c r="A510" s="123" t="s">
        <v>303</v>
      </c>
      <c r="B510" s="177"/>
      <c r="C510" s="59" t="s">
        <v>41</v>
      </c>
      <c r="D510" s="59" t="s">
        <v>194</v>
      </c>
      <c r="E510" s="59" t="s">
        <v>527</v>
      </c>
      <c r="F510" s="59" t="s">
        <v>44</v>
      </c>
      <c r="G510" s="128">
        <v>5</v>
      </c>
    </row>
    <row r="511" spans="1:7" ht="71.25">
      <c r="A511" s="113" t="s">
        <v>528</v>
      </c>
      <c r="B511" s="177"/>
      <c r="C511" s="59" t="s">
        <v>41</v>
      </c>
      <c r="D511" s="59" t="s">
        <v>194</v>
      </c>
      <c r="E511" s="59" t="s">
        <v>529</v>
      </c>
      <c r="F511" s="59"/>
      <c r="G511" s="128">
        <f>SUM(G512)</f>
        <v>10</v>
      </c>
    </row>
    <row r="512" spans="1:7" ht="28.5">
      <c r="A512" s="123" t="s">
        <v>303</v>
      </c>
      <c r="B512" s="177"/>
      <c r="C512" s="59" t="s">
        <v>41</v>
      </c>
      <c r="D512" s="59" t="s">
        <v>194</v>
      </c>
      <c r="E512" s="59" t="s">
        <v>529</v>
      </c>
      <c r="F512" s="59" t="s">
        <v>44</v>
      </c>
      <c r="G512" s="128">
        <v>10</v>
      </c>
    </row>
    <row r="513" spans="1:7" ht="28.5">
      <c r="A513" s="123" t="s">
        <v>542</v>
      </c>
      <c r="B513" s="177"/>
      <c r="C513" s="59" t="s">
        <v>41</v>
      </c>
      <c r="D513" s="59" t="s">
        <v>194</v>
      </c>
      <c r="E513" s="59" t="s">
        <v>885</v>
      </c>
      <c r="F513" s="59"/>
      <c r="G513" s="128">
        <f>SUM(G514)</f>
        <v>5</v>
      </c>
    </row>
    <row r="514" spans="1:7" ht="28.5">
      <c r="A514" s="123" t="s">
        <v>303</v>
      </c>
      <c r="B514" s="177"/>
      <c r="C514" s="59" t="s">
        <v>41</v>
      </c>
      <c r="D514" s="59" t="s">
        <v>194</v>
      </c>
      <c r="E514" s="59" t="s">
        <v>885</v>
      </c>
      <c r="F514" s="59" t="s">
        <v>44</v>
      </c>
      <c r="G514" s="128">
        <v>5</v>
      </c>
    </row>
    <row r="515" spans="1:7" ht="18.75" customHeight="1">
      <c r="A515" s="123" t="s">
        <v>42</v>
      </c>
      <c r="B515" s="59"/>
      <c r="C515" s="59" t="s">
        <v>41</v>
      </c>
      <c r="D515" s="59" t="s">
        <v>41</v>
      </c>
      <c r="E515" s="59"/>
      <c r="F515" s="59"/>
      <c r="G515" s="125">
        <f>SUM(G516+G521)</f>
        <v>5984.900000000001</v>
      </c>
    </row>
    <row r="516" spans="1:7" ht="15">
      <c r="A516" s="113" t="s">
        <v>92</v>
      </c>
      <c r="B516" s="59"/>
      <c r="C516" s="59" t="s">
        <v>41</v>
      </c>
      <c r="D516" s="59" t="s">
        <v>41</v>
      </c>
      <c r="E516" s="59" t="s">
        <v>367</v>
      </c>
      <c r="F516" s="59"/>
      <c r="G516" s="128">
        <f>G517</f>
        <v>1985.3000000000002</v>
      </c>
    </row>
    <row r="517" spans="1:7" ht="28.5">
      <c r="A517" s="113" t="s">
        <v>11</v>
      </c>
      <c r="B517" s="59"/>
      <c r="C517" s="59" t="s">
        <v>41</v>
      </c>
      <c r="D517" s="59" t="s">
        <v>41</v>
      </c>
      <c r="E517" s="59" t="s">
        <v>368</v>
      </c>
      <c r="F517" s="59"/>
      <c r="G517" s="128">
        <f>SUM(G518+G519+G520)</f>
        <v>1985.3000000000002</v>
      </c>
    </row>
    <row r="518" spans="1:7" ht="57">
      <c r="A518" s="132" t="s">
        <v>498</v>
      </c>
      <c r="B518" s="59"/>
      <c r="C518" s="59" t="s">
        <v>41</v>
      </c>
      <c r="D518" s="59" t="s">
        <v>41</v>
      </c>
      <c r="E518" s="59" t="s">
        <v>368</v>
      </c>
      <c r="F518" s="59" t="s">
        <v>199</v>
      </c>
      <c r="G518" s="128">
        <v>1800</v>
      </c>
    </row>
    <row r="519" spans="1:7" ht="28.5">
      <c r="A519" s="123" t="s">
        <v>303</v>
      </c>
      <c r="B519" s="59"/>
      <c r="C519" s="59" t="s">
        <v>41</v>
      </c>
      <c r="D519" s="59" t="s">
        <v>41</v>
      </c>
      <c r="E519" s="59" t="s">
        <v>368</v>
      </c>
      <c r="F519" s="59" t="s">
        <v>44</v>
      </c>
      <c r="G519" s="128">
        <v>180.4</v>
      </c>
    </row>
    <row r="520" spans="1:7" ht="15">
      <c r="A520" s="113" t="s">
        <v>202</v>
      </c>
      <c r="B520" s="59"/>
      <c r="C520" s="59" t="s">
        <v>41</v>
      </c>
      <c r="D520" s="59" t="s">
        <v>41</v>
      </c>
      <c r="E520" s="59" t="s">
        <v>368</v>
      </c>
      <c r="F520" s="59" t="s">
        <v>70</v>
      </c>
      <c r="G520" s="128">
        <v>4.9</v>
      </c>
    </row>
    <row r="521" spans="1:7" s="48" customFormat="1" ht="15">
      <c r="A521" s="113" t="s">
        <v>222</v>
      </c>
      <c r="B521" s="174"/>
      <c r="C521" s="59" t="s">
        <v>41</v>
      </c>
      <c r="D521" s="59" t="s">
        <v>41</v>
      </c>
      <c r="E521" s="59" t="s">
        <v>271</v>
      </c>
      <c r="F521" s="59"/>
      <c r="G521" s="128">
        <f>SUM(G522+G524+G529)</f>
        <v>3999.6000000000004</v>
      </c>
    </row>
    <row r="522" spans="1:7" ht="42.75">
      <c r="A522" s="113" t="s">
        <v>388</v>
      </c>
      <c r="B522" s="174"/>
      <c r="C522" s="59" t="s">
        <v>41</v>
      </c>
      <c r="D522" s="59" t="s">
        <v>41</v>
      </c>
      <c r="E522" s="59" t="s">
        <v>369</v>
      </c>
      <c r="F522" s="59"/>
      <c r="G522" s="128">
        <f>G523</f>
        <v>10</v>
      </c>
    </row>
    <row r="523" spans="1:7" ht="28.5">
      <c r="A523" s="123" t="s">
        <v>303</v>
      </c>
      <c r="B523" s="174"/>
      <c r="C523" s="59" t="s">
        <v>41</v>
      </c>
      <c r="D523" s="59" t="s">
        <v>41</v>
      </c>
      <c r="E523" s="59" t="s">
        <v>369</v>
      </c>
      <c r="F523" s="59" t="s">
        <v>44</v>
      </c>
      <c r="G523" s="128">
        <v>10</v>
      </c>
    </row>
    <row r="524" spans="1:7" ht="28.5">
      <c r="A524" s="113" t="s">
        <v>365</v>
      </c>
      <c r="B524" s="174"/>
      <c r="C524" s="59" t="s">
        <v>41</v>
      </c>
      <c r="D524" s="59" t="s">
        <v>41</v>
      </c>
      <c r="E524" s="59" t="s">
        <v>366</v>
      </c>
      <c r="F524" s="59"/>
      <c r="G524" s="128">
        <f>SUM(G525)+G526</f>
        <v>3309.6000000000004</v>
      </c>
    </row>
    <row r="525" spans="1:7" ht="15">
      <c r="A525" s="123" t="s">
        <v>202</v>
      </c>
      <c r="B525" s="174"/>
      <c r="C525" s="59" t="s">
        <v>41</v>
      </c>
      <c r="D525" s="59" t="s">
        <v>41</v>
      </c>
      <c r="E525" s="59" t="s">
        <v>366</v>
      </c>
      <c r="F525" s="59" t="s">
        <v>70</v>
      </c>
      <c r="G525" s="128">
        <v>353.4</v>
      </c>
    </row>
    <row r="526" spans="1:7" ht="42.75">
      <c r="A526" s="123" t="s">
        <v>531</v>
      </c>
      <c r="B526" s="174"/>
      <c r="C526" s="59" t="s">
        <v>41</v>
      </c>
      <c r="D526" s="59" t="s">
        <v>41</v>
      </c>
      <c r="E526" s="59" t="s">
        <v>530</v>
      </c>
      <c r="F526" s="59"/>
      <c r="G526" s="128">
        <f>SUM(G527:G528)</f>
        <v>2956.2000000000003</v>
      </c>
    </row>
    <row r="527" spans="1:7" ht="28.5">
      <c r="A527" s="123" t="s">
        <v>303</v>
      </c>
      <c r="B527" s="174"/>
      <c r="C527" s="59" t="s">
        <v>41</v>
      </c>
      <c r="D527" s="59" t="s">
        <v>41</v>
      </c>
      <c r="E527" s="59" t="s">
        <v>530</v>
      </c>
      <c r="F527" s="59" t="s">
        <v>44</v>
      </c>
      <c r="G527" s="128">
        <f>1044.4-316.6</f>
        <v>727.8000000000001</v>
      </c>
    </row>
    <row r="528" spans="1:7" ht="15">
      <c r="A528" s="123" t="s">
        <v>202</v>
      </c>
      <c r="B528" s="174"/>
      <c r="C528" s="59" t="s">
        <v>41</v>
      </c>
      <c r="D528" s="59" t="s">
        <v>41</v>
      </c>
      <c r="E528" s="59" t="s">
        <v>530</v>
      </c>
      <c r="F528" s="59" t="s">
        <v>70</v>
      </c>
      <c r="G528" s="128">
        <v>2228.4</v>
      </c>
    </row>
    <row r="529" spans="1:7" ht="15">
      <c r="A529" s="133" t="s">
        <v>230</v>
      </c>
      <c r="B529" s="174"/>
      <c r="C529" s="59" t="s">
        <v>41</v>
      </c>
      <c r="D529" s="59" t="s">
        <v>41</v>
      </c>
      <c r="E529" s="59" t="s">
        <v>370</v>
      </c>
      <c r="F529" s="59"/>
      <c r="G529" s="128">
        <f>SUM(G530)</f>
        <v>680</v>
      </c>
    </row>
    <row r="530" spans="1:7" ht="42.75">
      <c r="A530" s="186" t="s">
        <v>532</v>
      </c>
      <c r="B530" s="174"/>
      <c r="C530" s="59" t="s">
        <v>41</v>
      </c>
      <c r="D530" s="59" t="s">
        <v>41</v>
      </c>
      <c r="E530" s="94" t="s">
        <v>533</v>
      </c>
      <c r="F530" s="59"/>
      <c r="G530" s="128">
        <f>SUM(G531)</f>
        <v>680</v>
      </c>
    </row>
    <row r="531" spans="1:7" ht="28.5">
      <c r="A531" s="123" t="s">
        <v>303</v>
      </c>
      <c r="B531" s="174"/>
      <c r="C531" s="59" t="s">
        <v>41</v>
      </c>
      <c r="D531" s="59" t="s">
        <v>41</v>
      </c>
      <c r="E531" s="187" t="s">
        <v>533</v>
      </c>
      <c r="F531" s="59" t="s">
        <v>44</v>
      </c>
      <c r="G531" s="128">
        <v>680</v>
      </c>
    </row>
    <row r="532" spans="1:7" ht="15">
      <c r="A532" s="123" t="s">
        <v>98</v>
      </c>
      <c r="B532" s="59"/>
      <c r="C532" s="59" t="s">
        <v>41</v>
      </c>
      <c r="D532" s="59" t="s">
        <v>139</v>
      </c>
      <c r="E532" s="59"/>
      <c r="F532" s="59"/>
      <c r="G532" s="125">
        <f>SUM(G533+G538)</f>
        <v>45236.799999999996</v>
      </c>
    </row>
    <row r="533" spans="1:7" ht="28.5">
      <c r="A533" s="145" t="s">
        <v>246</v>
      </c>
      <c r="B533" s="176"/>
      <c r="C533" s="59" t="s">
        <v>41</v>
      </c>
      <c r="D533" s="59" t="s">
        <v>139</v>
      </c>
      <c r="E533" s="85" t="s">
        <v>350</v>
      </c>
      <c r="F533" s="85"/>
      <c r="G533" s="128">
        <f>G534</f>
        <v>3936.6</v>
      </c>
    </row>
    <row r="534" spans="1:7" ht="71.25">
      <c r="A534" s="146" t="s">
        <v>373</v>
      </c>
      <c r="B534" s="59"/>
      <c r="C534" s="59" t="s">
        <v>41</v>
      </c>
      <c r="D534" s="59" t="s">
        <v>139</v>
      </c>
      <c r="E534" s="59" t="s">
        <v>351</v>
      </c>
      <c r="F534" s="59"/>
      <c r="G534" s="128">
        <f>G535</f>
        <v>3936.6</v>
      </c>
    </row>
    <row r="535" spans="1:7" ht="57">
      <c r="A535" s="108" t="s">
        <v>371</v>
      </c>
      <c r="B535" s="59"/>
      <c r="C535" s="59" t="s">
        <v>41</v>
      </c>
      <c r="D535" s="59" t="s">
        <v>139</v>
      </c>
      <c r="E535" s="59" t="s">
        <v>372</v>
      </c>
      <c r="F535" s="59"/>
      <c r="G535" s="128">
        <v>3936.6</v>
      </c>
    </row>
    <row r="536" spans="1:7" s="44" customFormat="1" ht="57">
      <c r="A536" s="132" t="s">
        <v>498</v>
      </c>
      <c r="B536" s="59"/>
      <c r="C536" s="59" t="s">
        <v>41</v>
      </c>
      <c r="D536" s="59" t="s">
        <v>139</v>
      </c>
      <c r="E536" s="59" t="s">
        <v>372</v>
      </c>
      <c r="F536" s="59" t="s">
        <v>199</v>
      </c>
      <c r="G536" s="128">
        <v>3300</v>
      </c>
    </row>
    <row r="537" spans="1:7" ht="28.5">
      <c r="A537" s="123" t="s">
        <v>303</v>
      </c>
      <c r="B537" s="59"/>
      <c r="C537" s="59" t="s">
        <v>41</v>
      </c>
      <c r="D537" s="59" t="s">
        <v>139</v>
      </c>
      <c r="E537" s="59" t="s">
        <v>372</v>
      </c>
      <c r="F537" s="59" t="s">
        <v>44</v>
      </c>
      <c r="G537" s="128">
        <v>636.6</v>
      </c>
    </row>
    <row r="538" spans="1:7" ht="42.75">
      <c r="A538" s="135" t="s">
        <v>135</v>
      </c>
      <c r="B538" s="59"/>
      <c r="C538" s="59" t="s">
        <v>41</v>
      </c>
      <c r="D538" s="59" t="s">
        <v>139</v>
      </c>
      <c r="E538" s="59" t="s">
        <v>316</v>
      </c>
      <c r="F538" s="59"/>
      <c r="G538" s="128">
        <f>SUM(G539)</f>
        <v>41300.2</v>
      </c>
    </row>
    <row r="539" spans="1:7" ht="28.5">
      <c r="A539" s="113" t="s">
        <v>11</v>
      </c>
      <c r="B539" s="59"/>
      <c r="C539" s="59" t="s">
        <v>41</v>
      </c>
      <c r="D539" s="59" t="s">
        <v>139</v>
      </c>
      <c r="E539" s="59" t="s">
        <v>317</v>
      </c>
      <c r="F539" s="59"/>
      <c r="G539" s="128">
        <f>SUM(G540+G541+G542)</f>
        <v>41300.2</v>
      </c>
    </row>
    <row r="540" spans="1:7" ht="57">
      <c r="A540" s="132" t="s">
        <v>498</v>
      </c>
      <c r="B540" s="59"/>
      <c r="C540" s="59" t="s">
        <v>41</v>
      </c>
      <c r="D540" s="59" t="s">
        <v>139</v>
      </c>
      <c r="E540" s="59" t="s">
        <v>317</v>
      </c>
      <c r="F540" s="59" t="s">
        <v>199</v>
      </c>
      <c r="G540" s="128">
        <v>35156.7</v>
      </c>
    </row>
    <row r="541" spans="1:7" ht="28.5">
      <c r="A541" s="123" t="s">
        <v>303</v>
      </c>
      <c r="B541" s="174"/>
      <c r="C541" s="59" t="s">
        <v>41</v>
      </c>
      <c r="D541" s="59" t="s">
        <v>139</v>
      </c>
      <c r="E541" s="59" t="s">
        <v>317</v>
      </c>
      <c r="F541" s="59" t="s">
        <v>44</v>
      </c>
      <c r="G541" s="128">
        <v>5746.3</v>
      </c>
    </row>
    <row r="542" spans="1:7" ht="15">
      <c r="A542" s="113" t="s">
        <v>202</v>
      </c>
      <c r="B542" s="59"/>
      <c r="C542" s="59" t="s">
        <v>41</v>
      </c>
      <c r="D542" s="59" t="s">
        <v>139</v>
      </c>
      <c r="E542" s="59" t="s">
        <v>317</v>
      </c>
      <c r="F542" s="59" t="s">
        <v>70</v>
      </c>
      <c r="G542" s="128">
        <v>397.2</v>
      </c>
    </row>
    <row r="543" spans="1:7" ht="15">
      <c r="A543" s="123" t="s">
        <v>74</v>
      </c>
      <c r="B543" s="59"/>
      <c r="C543" s="59" t="s">
        <v>2</v>
      </c>
      <c r="D543" s="59"/>
      <c r="E543" s="59"/>
      <c r="F543" s="59"/>
      <c r="G543" s="125">
        <f>SUM(G550)+G544</f>
        <v>44036.5</v>
      </c>
    </row>
    <row r="544" spans="1:7" ht="15">
      <c r="A544" s="66" t="s">
        <v>5</v>
      </c>
      <c r="B544" s="30"/>
      <c r="C544" s="30" t="s">
        <v>2</v>
      </c>
      <c r="D544" s="30" t="s">
        <v>32</v>
      </c>
      <c r="E544" s="30"/>
      <c r="F544" s="30"/>
      <c r="G544" s="164">
        <f>G545</f>
        <v>4456.5</v>
      </c>
    </row>
    <row r="545" spans="1:7" ht="42.75">
      <c r="A545" s="118" t="s">
        <v>425</v>
      </c>
      <c r="B545" s="78"/>
      <c r="C545" s="98" t="s">
        <v>2</v>
      </c>
      <c r="D545" s="98" t="s">
        <v>32</v>
      </c>
      <c r="E545" s="98" t="s">
        <v>436</v>
      </c>
      <c r="F545" s="98"/>
      <c r="G545" s="164">
        <f>G546</f>
        <v>4456.5</v>
      </c>
    </row>
    <row r="546" spans="1:7" ht="71.25">
      <c r="A546" s="118" t="s">
        <v>373</v>
      </c>
      <c r="B546" s="78"/>
      <c r="C546" s="98" t="s">
        <v>2</v>
      </c>
      <c r="D546" s="98" t="s">
        <v>32</v>
      </c>
      <c r="E546" s="98" t="s">
        <v>437</v>
      </c>
      <c r="F546" s="98"/>
      <c r="G546" s="164">
        <f>SUM(G547)</f>
        <v>4456.5</v>
      </c>
    </row>
    <row r="547" spans="1:7" ht="42.75">
      <c r="A547" s="118" t="s">
        <v>458</v>
      </c>
      <c r="B547" s="90"/>
      <c r="C547" s="152" t="s">
        <v>2</v>
      </c>
      <c r="D547" s="152" t="s">
        <v>32</v>
      </c>
      <c r="E547" s="152" t="s">
        <v>496</v>
      </c>
      <c r="F547" s="152"/>
      <c r="G547" s="166">
        <f>SUM(G548:G549)</f>
        <v>4456.5</v>
      </c>
    </row>
    <row r="548" spans="1:7" ht="15">
      <c r="A548" s="130" t="s">
        <v>204</v>
      </c>
      <c r="B548" s="90"/>
      <c r="C548" s="152" t="s">
        <v>2</v>
      </c>
      <c r="D548" s="152" t="s">
        <v>32</v>
      </c>
      <c r="E548" s="152" t="s">
        <v>496</v>
      </c>
      <c r="F548" s="152" t="s">
        <v>205</v>
      </c>
      <c r="G548" s="166">
        <v>4139.3</v>
      </c>
    </row>
    <row r="549" spans="1:7" ht="28.5">
      <c r="A549" s="108" t="s">
        <v>210</v>
      </c>
      <c r="B549" s="60"/>
      <c r="C549" s="152" t="s">
        <v>2</v>
      </c>
      <c r="D549" s="152" t="s">
        <v>32</v>
      </c>
      <c r="E549" s="152" t="s">
        <v>496</v>
      </c>
      <c r="F549" s="60" t="s">
        <v>209</v>
      </c>
      <c r="G549" s="106">
        <v>317.2</v>
      </c>
    </row>
    <row r="550" spans="1:7" ht="15">
      <c r="A550" s="139" t="s">
        <v>65</v>
      </c>
      <c r="B550" s="59"/>
      <c r="C550" s="59" t="s">
        <v>2</v>
      </c>
      <c r="D550" s="59" t="s">
        <v>46</v>
      </c>
      <c r="E550" s="59"/>
      <c r="F550" s="59"/>
      <c r="G550" s="125">
        <f>SUM(G551)+G555</f>
        <v>39580</v>
      </c>
    </row>
    <row r="551" spans="1:7" ht="28.5">
      <c r="A551" s="145" t="s">
        <v>246</v>
      </c>
      <c r="B551" s="59"/>
      <c r="C551" s="59" t="s">
        <v>2</v>
      </c>
      <c r="D551" s="59" t="s">
        <v>46</v>
      </c>
      <c r="E551" s="86" t="s">
        <v>350</v>
      </c>
      <c r="F551" s="59"/>
      <c r="G551" s="128">
        <f>SUM(G552)</f>
        <v>9511.5</v>
      </c>
    </row>
    <row r="552" spans="1:7" ht="71.25">
      <c r="A552" s="146" t="s">
        <v>373</v>
      </c>
      <c r="B552" s="59"/>
      <c r="C552" s="59" t="s">
        <v>2</v>
      </c>
      <c r="D552" s="59" t="s">
        <v>46</v>
      </c>
      <c r="E552" s="86" t="s">
        <v>351</v>
      </c>
      <c r="F552" s="178"/>
      <c r="G552" s="128">
        <f>G553</f>
        <v>9511.5</v>
      </c>
    </row>
    <row r="553" spans="1:7" ht="42.75">
      <c r="A553" s="145" t="s">
        <v>250</v>
      </c>
      <c r="B553" s="59"/>
      <c r="C553" s="59" t="s">
        <v>2</v>
      </c>
      <c r="D553" s="59" t="s">
        <v>46</v>
      </c>
      <c r="E553" s="86" t="s">
        <v>374</v>
      </c>
      <c r="F553" s="59"/>
      <c r="G553" s="128">
        <f>G554</f>
        <v>9511.5</v>
      </c>
    </row>
    <row r="554" spans="1:7" ht="15">
      <c r="A554" s="130" t="s">
        <v>204</v>
      </c>
      <c r="B554" s="59"/>
      <c r="C554" s="59" t="s">
        <v>2</v>
      </c>
      <c r="D554" s="59" t="s">
        <v>46</v>
      </c>
      <c r="E554" s="86" t="s">
        <v>374</v>
      </c>
      <c r="F554" s="59" t="s">
        <v>205</v>
      </c>
      <c r="G554" s="128">
        <v>9511.5</v>
      </c>
    </row>
    <row r="555" spans="1:7" ht="28.5">
      <c r="A555" s="95" t="s">
        <v>245</v>
      </c>
      <c r="B555" s="59"/>
      <c r="C555" s="59" t="s">
        <v>2</v>
      </c>
      <c r="D555" s="59" t="s">
        <v>46</v>
      </c>
      <c r="E555" s="85" t="s">
        <v>342</v>
      </c>
      <c r="F555" s="59"/>
      <c r="G555" s="128">
        <f>SUM(G556)</f>
        <v>30068.5</v>
      </c>
    </row>
    <row r="556" spans="1:7" ht="71.25">
      <c r="A556" s="145" t="s">
        <v>373</v>
      </c>
      <c r="B556" s="59"/>
      <c r="C556" s="59" t="s">
        <v>2</v>
      </c>
      <c r="D556" s="59" t="s">
        <v>46</v>
      </c>
      <c r="E556" s="85" t="s">
        <v>344</v>
      </c>
      <c r="F556" s="59"/>
      <c r="G556" s="128">
        <f>SUM(G557)</f>
        <v>30068.5</v>
      </c>
    </row>
    <row r="557" spans="1:7" ht="57">
      <c r="A557" s="95" t="s">
        <v>251</v>
      </c>
      <c r="B557" s="59"/>
      <c r="C557" s="59" t="s">
        <v>2</v>
      </c>
      <c r="D557" s="59" t="s">
        <v>46</v>
      </c>
      <c r="E557" s="86" t="s">
        <v>375</v>
      </c>
      <c r="F557" s="59"/>
      <c r="G557" s="128">
        <f>G558</f>
        <v>30068.5</v>
      </c>
    </row>
    <row r="558" spans="1:7" ht="15">
      <c r="A558" s="123" t="s">
        <v>204</v>
      </c>
      <c r="B558" s="179"/>
      <c r="C558" s="59" t="s">
        <v>2</v>
      </c>
      <c r="D558" s="59" t="s">
        <v>46</v>
      </c>
      <c r="E558" s="86" t="s">
        <v>375</v>
      </c>
      <c r="F558" s="59">
        <v>300</v>
      </c>
      <c r="G558" s="147">
        <v>30068.5</v>
      </c>
    </row>
    <row r="559" spans="1:7" ht="15">
      <c r="A559" s="120" t="s">
        <v>142</v>
      </c>
      <c r="B559" s="61" t="s">
        <v>121</v>
      </c>
      <c r="C559" s="60"/>
      <c r="D559" s="60"/>
      <c r="E559" s="60"/>
      <c r="F559" s="60"/>
      <c r="G559" s="121">
        <f>SUM(G560+G587)+G646</f>
        <v>169398.3</v>
      </c>
    </row>
    <row r="560" spans="1:7" ht="15">
      <c r="A560" s="66" t="s">
        <v>40</v>
      </c>
      <c r="B560" s="30"/>
      <c r="C560" s="60" t="s">
        <v>41</v>
      </c>
      <c r="D560" s="60"/>
      <c r="E560" s="60"/>
      <c r="F560" s="60"/>
      <c r="G560" s="106">
        <f>SUM(G561)+G574</f>
        <v>58131</v>
      </c>
    </row>
    <row r="561" spans="1:7" ht="15">
      <c r="A561" s="66" t="s">
        <v>155</v>
      </c>
      <c r="B561" s="61"/>
      <c r="C561" s="60" t="s">
        <v>41</v>
      </c>
      <c r="D561" s="60" t="s">
        <v>194</v>
      </c>
      <c r="E561" s="60"/>
      <c r="F561" s="60"/>
      <c r="G561" s="106">
        <f>SUM(G562+G571)</f>
        <v>58131</v>
      </c>
    </row>
    <row r="562" spans="1:7" ht="15">
      <c r="A562" s="66" t="s">
        <v>146</v>
      </c>
      <c r="B562" s="30"/>
      <c r="C562" s="60" t="s">
        <v>41</v>
      </c>
      <c r="D562" s="60" t="s">
        <v>194</v>
      </c>
      <c r="E562" s="60" t="s">
        <v>295</v>
      </c>
      <c r="F562" s="60"/>
      <c r="G562" s="106">
        <f>SUM(G563)</f>
        <v>58131</v>
      </c>
    </row>
    <row r="563" spans="1:7" ht="15">
      <c r="A563" s="66" t="s">
        <v>4</v>
      </c>
      <c r="B563" s="61"/>
      <c r="C563" s="60" t="s">
        <v>41</v>
      </c>
      <c r="D563" s="60" t="s">
        <v>194</v>
      </c>
      <c r="E563" s="60" t="s">
        <v>296</v>
      </c>
      <c r="F563" s="60"/>
      <c r="G563" s="106">
        <f>SUM(G564)+G569+G566</f>
        <v>58131</v>
      </c>
    </row>
    <row r="564" spans="1:7" ht="28.5">
      <c r="A564" s="66" t="s">
        <v>24</v>
      </c>
      <c r="B564" s="61"/>
      <c r="C564" s="60" t="s">
        <v>41</v>
      </c>
      <c r="D564" s="60" t="s">
        <v>194</v>
      </c>
      <c r="E564" s="60" t="s">
        <v>297</v>
      </c>
      <c r="F564" s="60"/>
      <c r="G564" s="106">
        <f>SUM(G565)</f>
        <v>58012</v>
      </c>
    </row>
    <row r="565" spans="1:7" ht="27.75" customHeight="1">
      <c r="A565" s="123" t="s">
        <v>210</v>
      </c>
      <c r="B565" s="176"/>
      <c r="C565" s="60" t="s">
        <v>41</v>
      </c>
      <c r="D565" s="60" t="s">
        <v>194</v>
      </c>
      <c r="E565" s="60" t="s">
        <v>297</v>
      </c>
      <c r="F565" s="59" t="s">
        <v>209</v>
      </c>
      <c r="G565" s="106">
        <v>58012</v>
      </c>
    </row>
    <row r="566" spans="1:7" ht="20.25" customHeight="1">
      <c r="A566" s="123" t="s">
        <v>64</v>
      </c>
      <c r="B566" s="176"/>
      <c r="C566" s="60" t="s">
        <v>41</v>
      </c>
      <c r="D566" s="60" t="s">
        <v>194</v>
      </c>
      <c r="E566" s="60" t="s">
        <v>508</v>
      </c>
      <c r="F566" s="59"/>
      <c r="G566" s="106">
        <f>SUM(G567)</f>
        <v>119</v>
      </c>
    </row>
    <row r="567" spans="1:7" ht="26.25" customHeight="1">
      <c r="A567" s="123" t="s">
        <v>61</v>
      </c>
      <c r="B567" s="176"/>
      <c r="C567" s="60" t="s">
        <v>41</v>
      </c>
      <c r="D567" s="60" t="s">
        <v>194</v>
      </c>
      <c r="E567" s="60" t="s">
        <v>509</v>
      </c>
      <c r="F567" s="59"/>
      <c r="G567" s="106">
        <f>SUM(G568)</f>
        <v>119</v>
      </c>
    </row>
    <row r="568" spans="1:7" ht="28.5">
      <c r="A568" s="123" t="s">
        <v>210</v>
      </c>
      <c r="B568" s="176"/>
      <c r="C568" s="60" t="s">
        <v>41</v>
      </c>
      <c r="D568" s="60" t="s">
        <v>194</v>
      </c>
      <c r="E568" s="60" t="s">
        <v>509</v>
      </c>
      <c r="F568" s="59" t="s">
        <v>209</v>
      </c>
      <c r="G568" s="106">
        <v>119</v>
      </c>
    </row>
    <row r="569" spans="1:7" ht="42.75" hidden="1">
      <c r="A569" s="123" t="s">
        <v>14</v>
      </c>
      <c r="B569" s="176"/>
      <c r="C569" s="60" t="s">
        <v>41</v>
      </c>
      <c r="D569" s="60" t="s">
        <v>194</v>
      </c>
      <c r="E569" s="60" t="s">
        <v>20</v>
      </c>
      <c r="F569" s="59"/>
      <c r="G569" s="106">
        <f>SUM(G570)</f>
        <v>0</v>
      </c>
    </row>
    <row r="570" spans="1:7" ht="15" hidden="1">
      <c r="A570" s="123" t="s">
        <v>64</v>
      </c>
      <c r="B570" s="176"/>
      <c r="C570" s="60" t="s">
        <v>41</v>
      </c>
      <c r="D570" s="60" t="s">
        <v>194</v>
      </c>
      <c r="E570" s="60" t="s">
        <v>20</v>
      </c>
      <c r="F570" s="59" t="s">
        <v>21</v>
      </c>
      <c r="G570" s="106"/>
    </row>
    <row r="571" spans="1:7" ht="15" hidden="1">
      <c r="A571" s="123" t="s">
        <v>50</v>
      </c>
      <c r="B571" s="61"/>
      <c r="C571" s="60" t="s">
        <v>41</v>
      </c>
      <c r="D571" s="60" t="s">
        <v>194</v>
      </c>
      <c r="E571" s="60" t="s">
        <v>51</v>
      </c>
      <c r="F571" s="60"/>
      <c r="G571" s="106">
        <f>SUM(G572)+G575</f>
        <v>0</v>
      </c>
    </row>
    <row r="572" spans="1:7" ht="42.75" hidden="1">
      <c r="A572" s="66" t="s">
        <v>88</v>
      </c>
      <c r="B572" s="61"/>
      <c r="C572" s="60" t="s">
        <v>41</v>
      </c>
      <c r="D572" s="60" t="s">
        <v>194</v>
      </c>
      <c r="E572" s="60" t="s">
        <v>138</v>
      </c>
      <c r="F572" s="60"/>
      <c r="G572" s="106">
        <f>SUM(G573)</f>
        <v>0</v>
      </c>
    </row>
    <row r="573" spans="1:7" ht="15" hidden="1">
      <c r="A573" s="123" t="s">
        <v>56</v>
      </c>
      <c r="B573" s="61"/>
      <c r="C573" s="60" t="s">
        <v>41</v>
      </c>
      <c r="D573" s="60" t="s">
        <v>194</v>
      </c>
      <c r="E573" s="60" t="s">
        <v>138</v>
      </c>
      <c r="F573" s="60" t="s">
        <v>21</v>
      </c>
      <c r="G573" s="106"/>
    </row>
    <row r="574" spans="1:7" ht="15" hidden="1">
      <c r="A574" s="66" t="s">
        <v>42</v>
      </c>
      <c r="B574" s="30"/>
      <c r="C574" s="30" t="s">
        <v>41</v>
      </c>
      <c r="D574" s="30" t="s">
        <v>41</v>
      </c>
      <c r="E574" s="60"/>
      <c r="F574" s="59"/>
      <c r="G574" s="106">
        <f>SUM(G580+G575+G578+G584)</f>
        <v>0</v>
      </c>
    </row>
    <row r="575" spans="1:7" ht="15" hidden="1">
      <c r="A575" s="111" t="s">
        <v>92</v>
      </c>
      <c r="B575" s="60"/>
      <c r="C575" s="60" t="s">
        <v>41</v>
      </c>
      <c r="D575" s="60" t="s">
        <v>41</v>
      </c>
      <c r="E575" s="60" t="s">
        <v>93</v>
      </c>
      <c r="F575" s="60"/>
      <c r="G575" s="106">
        <f>SUM(G576)</f>
        <v>0</v>
      </c>
    </row>
    <row r="576" spans="1:7" ht="15" hidden="1">
      <c r="A576" s="111" t="s">
        <v>94</v>
      </c>
      <c r="B576" s="60"/>
      <c r="C576" s="60" t="s">
        <v>41</v>
      </c>
      <c r="D576" s="60" t="s">
        <v>41</v>
      </c>
      <c r="E576" s="60" t="s">
        <v>95</v>
      </c>
      <c r="F576" s="60"/>
      <c r="G576" s="106">
        <f>SUM(G577)</f>
        <v>0</v>
      </c>
    </row>
    <row r="577" spans="1:7" ht="15" hidden="1">
      <c r="A577" s="123" t="s">
        <v>108</v>
      </c>
      <c r="B577" s="60"/>
      <c r="C577" s="60" t="s">
        <v>41</v>
      </c>
      <c r="D577" s="60" t="s">
        <v>41</v>
      </c>
      <c r="E577" s="60" t="s">
        <v>95</v>
      </c>
      <c r="F577" s="60" t="s">
        <v>109</v>
      </c>
      <c r="G577" s="106"/>
    </row>
    <row r="578" spans="1:7" ht="15" hidden="1">
      <c r="A578" s="123" t="s">
        <v>168</v>
      </c>
      <c r="B578" s="60"/>
      <c r="C578" s="60" t="s">
        <v>41</v>
      </c>
      <c r="D578" s="60" t="s">
        <v>41</v>
      </c>
      <c r="E578" s="60" t="s">
        <v>169</v>
      </c>
      <c r="F578" s="60"/>
      <c r="G578" s="106">
        <f>SUM(G579)</f>
        <v>0</v>
      </c>
    </row>
    <row r="579" spans="1:7" ht="15" hidden="1">
      <c r="A579" s="123" t="s">
        <v>90</v>
      </c>
      <c r="B579" s="60"/>
      <c r="C579" s="60" t="s">
        <v>41</v>
      </c>
      <c r="D579" s="60" t="s">
        <v>41</v>
      </c>
      <c r="E579" s="60" t="s">
        <v>169</v>
      </c>
      <c r="F579" s="60" t="s">
        <v>91</v>
      </c>
      <c r="G579" s="106"/>
    </row>
    <row r="580" spans="1:7" ht="15" hidden="1">
      <c r="A580" s="142" t="s">
        <v>97</v>
      </c>
      <c r="B580" s="30"/>
      <c r="C580" s="30" t="s">
        <v>41</v>
      </c>
      <c r="D580" s="30" t="s">
        <v>41</v>
      </c>
      <c r="E580" s="30" t="s">
        <v>43</v>
      </c>
      <c r="F580" s="30"/>
      <c r="G580" s="106">
        <f>SUM(G581)</f>
        <v>0</v>
      </c>
    </row>
    <row r="581" spans="1:7" ht="42.75" hidden="1">
      <c r="A581" s="142" t="s">
        <v>22</v>
      </c>
      <c r="B581" s="30"/>
      <c r="C581" s="30" t="s">
        <v>41</v>
      </c>
      <c r="D581" s="30" t="s">
        <v>41</v>
      </c>
      <c r="E581" s="30" t="s">
        <v>23</v>
      </c>
      <c r="F581" s="30"/>
      <c r="G581" s="106">
        <f>SUM(G582)+G583</f>
        <v>0</v>
      </c>
    </row>
    <row r="582" spans="1:7" ht="15" hidden="1">
      <c r="A582" s="123" t="s">
        <v>108</v>
      </c>
      <c r="B582" s="30"/>
      <c r="C582" s="30" t="s">
        <v>41</v>
      </c>
      <c r="D582" s="30" t="s">
        <v>41</v>
      </c>
      <c r="E582" s="30" t="s">
        <v>23</v>
      </c>
      <c r="F582" s="30" t="s">
        <v>109</v>
      </c>
      <c r="G582" s="106"/>
    </row>
    <row r="583" spans="1:7" ht="15" hidden="1">
      <c r="A583" s="123" t="s">
        <v>56</v>
      </c>
      <c r="B583" s="30"/>
      <c r="C583" s="30" t="s">
        <v>41</v>
      </c>
      <c r="D583" s="30" t="s">
        <v>41</v>
      </c>
      <c r="E583" s="30" t="s">
        <v>23</v>
      </c>
      <c r="F583" s="30" t="s">
        <v>21</v>
      </c>
      <c r="G583" s="106"/>
    </row>
    <row r="584" spans="1:7" ht="15" hidden="1">
      <c r="A584" s="123" t="s">
        <v>50</v>
      </c>
      <c r="B584" s="174"/>
      <c r="C584" s="60" t="s">
        <v>41</v>
      </c>
      <c r="D584" s="60" t="s">
        <v>41</v>
      </c>
      <c r="E584" s="60" t="s">
        <v>51</v>
      </c>
      <c r="F584" s="59"/>
      <c r="G584" s="106">
        <f>SUM(G585)</f>
        <v>0</v>
      </c>
    </row>
    <row r="585" spans="1:7" ht="42.75" hidden="1">
      <c r="A585" s="64" t="s">
        <v>159</v>
      </c>
      <c r="B585" s="174"/>
      <c r="C585" s="60" t="s">
        <v>41</v>
      </c>
      <c r="D585" s="60" t="s">
        <v>41</v>
      </c>
      <c r="E585" s="60" t="s">
        <v>158</v>
      </c>
      <c r="F585" s="59"/>
      <c r="G585" s="106">
        <f>SUM(G586)</f>
        <v>0</v>
      </c>
    </row>
    <row r="586" spans="1:7" ht="15" hidden="1">
      <c r="A586" s="123" t="s">
        <v>90</v>
      </c>
      <c r="B586" s="174"/>
      <c r="C586" s="60" t="s">
        <v>41</v>
      </c>
      <c r="D586" s="60" t="s">
        <v>41</v>
      </c>
      <c r="E586" s="60" t="s">
        <v>158</v>
      </c>
      <c r="F586" s="59" t="s">
        <v>91</v>
      </c>
      <c r="G586" s="106"/>
    </row>
    <row r="587" spans="1:7" ht="15">
      <c r="A587" s="66" t="s">
        <v>148</v>
      </c>
      <c r="B587" s="30"/>
      <c r="C587" s="60" t="s">
        <v>48</v>
      </c>
      <c r="D587" s="60"/>
      <c r="E587" s="60"/>
      <c r="F587" s="60"/>
      <c r="G587" s="106">
        <f>SUM(G588+G627)</f>
        <v>110871.8</v>
      </c>
    </row>
    <row r="588" spans="1:7" ht="15">
      <c r="A588" s="66" t="s">
        <v>157</v>
      </c>
      <c r="B588" s="30"/>
      <c r="C588" s="60" t="s">
        <v>48</v>
      </c>
      <c r="D588" s="60" t="s">
        <v>192</v>
      </c>
      <c r="E588" s="60"/>
      <c r="F588" s="60"/>
      <c r="G588" s="106">
        <f>SUM(G594+G605+G612+G589)</f>
        <v>102937.2</v>
      </c>
    </row>
    <row r="589" spans="1:7" ht="28.5">
      <c r="A589" s="108" t="s">
        <v>304</v>
      </c>
      <c r="B589" s="62"/>
      <c r="C589" s="60" t="s">
        <v>48</v>
      </c>
      <c r="D589" s="60" t="s">
        <v>192</v>
      </c>
      <c r="E589" s="60" t="s">
        <v>305</v>
      </c>
      <c r="F589" s="60"/>
      <c r="G589" s="106">
        <f>G590</f>
        <v>57.2</v>
      </c>
    </row>
    <row r="590" spans="1:7" ht="28.5">
      <c r="A590" s="108" t="s">
        <v>306</v>
      </c>
      <c r="B590" s="62"/>
      <c r="C590" s="60" t="s">
        <v>48</v>
      </c>
      <c r="D590" s="60" t="s">
        <v>192</v>
      </c>
      <c r="E590" s="60" t="s">
        <v>307</v>
      </c>
      <c r="F590" s="60"/>
      <c r="G590" s="106">
        <f>G591</f>
        <v>57.2</v>
      </c>
    </row>
    <row r="591" spans="1:7" ht="15">
      <c r="A591" s="108" t="s">
        <v>308</v>
      </c>
      <c r="B591" s="62"/>
      <c r="C591" s="60" t="s">
        <v>48</v>
      </c>
      <c r="D591" s="60" t="s">
        <v>192</v>
      </c>
      <c r="E591" s="60" t="s">
        <v>309</v>
      </c>
      <c r="F591" s="60"/>
      <c r="G591" s="106">
        <f>G592</f>
        <v>57.2</v>
      </c>
    </row>
    <row r="592" spans="1:7" ht="28.5">
      <c r="A592" s="60" t="s">
        <v>165</v>
      </c>
      <c r="B592" s="62"/>
      <c r="C592" s="60" t="s">
        <v>48</v>
      </c>
      <c r="D592" s="60" t="s">
        <v>192</v>
      </c>
      <c r="E592" s="60" t="s">
        <v>310</v>
      </c>
      <c r="F592" s="60"/>
      <c r="G592" s="106">
        <f>G593</f>
        <v>57.2</v>
      </c>
    </row>
    <row r="593" spans="1:7" ht="28.5">
      <c r="A593" s="111" t="s">
        <v>303</v>
      </c>
      <c r="B593" s="62"/>
      <c r="C593" s="60" t="s">
        <v>48</v>
      </c>
      <c r="D593" s="60" t="s">
        <v>192</v>
      </c>
      <c r="E593" s="60" t="s">
        <v>310</v>
      </c>
      <c r="F593" s="60" t="s">
        <v>44</v>
      </c>
      <c r="G593" s="106">
        <v>57.2</v>
      </c>
    </row>
    <row r="594" spans="1:7" ht="28.5">
      <c r="A594" s="108" t="s">
        <v>224</v>
      </c>
      <c r="B594" s="30"/>
      <c r="C594" s="60" t="s">
        <v>48</v>
      </c>
      <c r="D594" s="60" t="s">
        <v>192</v>
      </c>
      <c r="E594" s="60" t="s">
        <v>268</v>
      </c>
      <c r="F594" s="60"/>
      <c r="G594" s="106">
        <f>SUM(G595)+G601</f>
        <v>57810.40000000001</v>
      </c>
    </row>
    <row r="595" spans="1:7" ht="18.75" customHeight="1">
      <c r="A595" s="108" t="s">
        <v>4</v>
      </c>
      <c r="B595" s="61"/>
      <c r="C595" s="60" t="s">
        <v>48</v>
      </c>
      <c r="D595" s="60" t="s">
        <v>192</v>
      </c>
      <c r="E595" s="60" t="s">
        <v>269</v>
      </c>
      <c r="F595" s="60"/>
      <c r="G595" s="106">
        <f>SUM(G596)+G598</f>
        <v>34922.100000000006</v>
      </c>
    </row>
    <row r="596" spans="1:7" ht="28.5">
      <c r="A596" s="108" t="s">
        <v>24</v>
      </c>
      <c r="B596" s="61"/>
      <c r="C596" s="60" t="s">
        <v>48</v>
      </c>
      <c r="D596" s="60" t="s">
        <v>192</v>
      </c>
      <c r="E596" s="60" t="s">
        <v>270</v>
      </c>
      <c r="F596" s="60"/>
      <c r="G596" s="106">
        <f>SUM(G597)</f>
        <v>34901.3</v>
      </c>
    </row>
    <row r="597" spans="1:7" ht="28.5">
      <c r="A597" s="108" t="s">
        <v>210</v>
      </c>
      <c r="B597" s="176"/>
      <c r="C597" s="60" t="s">
        <v>48</v>
      </c>
      <c r="D597" s="60" t="s">
        <v>192</v>
      </c>
      <c r="E597" s="60" t="s">
        <v>270</v>
      </c>
      <c r="F597" s="59" t="s">
        <v>209</v>
      </c>
      <c r="G597" s="106">
        <v>34901.3</v>
      </c>
    </row>
    <row r="598" spans="1:7" ht="15">
      <c r="A598" s="123" t="s">
        <v>64</v>
      </c>
      <c r="B598" s="176"/>
      <c r="C598" s="60" t="s">
        <v>48</v>
      </c>
      <c r="D598" s="60" t="s">
        <v>192</v>
      </c>
      <c r="E598" s="60" t="s">
        <v>510</v>
      </c>
      <c r="F598" s="59"/>
      <c r="G598" s="106">
        <f>SUM(G599)</f>
        <v>20.8</v>
      </c>
    </row>
    <row r="599" spans="1:7" ht="15">
      <c r="A599" s="123" t="s">
        <v>61</v>
      </c>
      <c r="B599" s="176"/>
      <c r="C599" s="60" t="s">
        <v>48</v>
      </c>
      <c r="D599" s="60" t="s">
        <v>192</v>
      </c>
      <c r="E599" s="60" t="s">
        <v>511</v>
      </c>
      <c r="F599" s="59"/>
      <c r="G599" s="106">
        <f>SUM(G600)</f>
        <v>20.8</v>
      </c>
    </row>
    <row r="600" spans="1:7" ht="28.5">
      <c r="A600" s="123" t="s">
        <v>210</v>
      </c>
      <c r="B600" s="176"/>
      <c r="C600" s="60" t="s">
        <v>48</v>
      </c>
      <c r="D600" s="60" t="s">
        <v>192</v>
      </c>
      <c r="E600" s="60" t="s">
        <v>511</v>
      </c>
      <c r="F600" s="59" t="s">
        <v>209</v>
      </c>
      <c r="G600" s="106">
        <v>20.8</v>
      </c>
    </row>
    <row r="601" spans="1:7" ht="28.5">
      <c r="A601" s="108" t="s">
        <v>11</v>
      </c>
      <c r="B601" s="176"/>
      <c r="C601" s="60" t="s">
        <v>48</v>
      </c>
      <c r="D601" s="60" t="s">
        <v>192</v>
      </c>
      <c r="E601" s="60" t="s">
        <v>302</v>
      </c>
      <c r="F601" s="59"/>
      <c r="G601" s="106">
        <f>SUM(G602:G604)</f>
        <v>22888.3</v>
      </c>
    </row>
    <row r="602" spans="1:7" ht="57">
      <c r="A602" s="132" t="s">
        <v>498</v>
      </c>
      <c r="B602" s="30"/>
      <c r="C602" s="60" t="s">
        <v>48</v>
      </c>
      <c r="D602" s="60" t="s">
        <v>192</v>
      </c>
      <c r="E602" s="60" t="s">
        <v>302</v>
      </c>
      <c r="F602" s="30" t="s">
        <v>199</v>
      </c>
      <c r="G602" s="106">
        <v>19463.2</v>
      </c>
    </row>
    <row r="603" spans="1:7" ht="30.75" customHeight="1">
      <c r="A603" s="111" t="s">
        <v>303</v>
      </c>
      <c r="B603" s="30"/>
      <c r="C603" s="60" t="s">
        <v>48</v>
      </c>
      <c r="D603" s="60" t="s">
        <v>192</v>
      </c>
      <c r="E603" s="60" t="s">
        <v>302</v>
      </c>
      <c r="F603" s="30" t="s">
        <v>44</v>
      </c>
      <c r="G603" s="107">
        <v>3313.8</v>
      </c>
    </row>
    <row r="604" spans="1:7" ht="19.5" customHeight="1">
      <c r="A604" s="108" t="s">
        <v>202</v>
      </c>
      <c r="B604" s="30"/>
      <c r="C604" s="60" t="s">
        <v>48</v>
      </c>
      <c r="D604" s="60" t="s">
        <v>192</v>
      </c>
      <c r="E604" s="60" t="s">
        <v>302</v>
      </c>
      <c r="F604" s="60" t="s">
        <v>70</v>
      </c>
      <c r="G604" s="106">
        <v>111.3</v>
      </c>
    </row>
    <row r="605" spans="1:7" ht="15">
      <c r="A605" s="108" t="s">
        <v>160</v>
      </c>
      <c r="B605" s="60"/>
      <c r="C605" s="60" t="s">
        <v>48</v>
      </c>
      <c r="D605" s="60" t="s">
        <v>192</v>
      </c>
      <c r="E605" s="60" t="s">
        <v>311</v>
      </c>
      <c r="F605" s="60"/>
      <c r="G605" s="106">
        <f>SUM(G606)</f>
        <v>6673.7</v>
      </c>
    </row>
    <row r="606" spans="1:7" ht="15">
      <c r="A606" s="108" t="s">
        <v>25</v>
      </c>
      <c r="B606" s="62"/>
      <c r="C606" s="60" t="s">
        <v>48</v>
      </c>
      <c r="D606" s="60" t="s">
        <v>192</v>
      </c>
      <c r="E606" s="60" t="s">
        <v>312</v>
      </c>
      <c r="F606" s="60"/>
      <c r="G606" s="106">
        <f>SUM(G607)+G609</f>
        <v>6673.7</v>
      </c>
    </row>
    <row r="607" spans="1:7" ht="28.5">
      <c r="A607" s="108" t="s">
        <v>87</v>
      </c>
      <c r="B607" s="62"/>
      <c r="C607" s="60" t="s">
        <v>48</v>
      </c>
      <c r="D607" s="60" t="s">
        <v>192</v>
      </c>
      <c r="E607" s="60" t="s">
        <v>313</v>
      </c>
      <c r="F607" s="60"/>
      <c r="G607" s="106">
        <f>SUM(G608)</f>
        <v>6582.5</v>
      </c>
    </row>
    <row r="608" spans="1:7" ht="30.75" customHeight="1">
      <c r="A608" s="108" t="s">
        <v>210</v>
      </c>
      <c r="B608" s="62"/>
      <c r="C608" s="60" t="s">
        <v>48</v>
      </c>
      <c r="D608" s="60" t="s">
        <v>192</v>
      </c>
      <c r="E608" s="60" t="s">
        <v>313</v>
      </c>
      <c r="F608" s="60" t="s">
        <v>209</v>
      </c>
      <c r="G608" s="106">
        <v>6582.5</v>
      </c>
    </row>
    <row r="609" spans="1:7" ht="27" customHeight="1">
      <c r="A609" s="123" t="s">
        <v>64</v>
      </c>
      <c r="B609" s="176"/>
      <c r="C609" s="60" t="s">
        <v>48</v>
      </c>
      <c r="D609" s="60" t="s">
        <v>192</v>
      </c>
      <c r="E609" s="60" t="s">
        <v>512</v>
      </c>
      <c r="F609" s="59"/>
      <c r="G609" s="106">
        <f>SUM(G610)</f>
        <v>91.2</v>
      </c>
    </row>
    <row r="610" spans="1:7" ht="27" customHeight="1">
      <c r="A610" s="123" t="s">
        <v>61</v>
      </c>
      <c r="B610" s="176"/>
      <c r="C610" s="60" t="s">
        <v>48</v>
      </c>
      <c r="D610" s="60" t="s">
        <v>192</v>
      </c>
      <c r="E610" s="60" t="s">
        <v>513</v>
      </c>
      <c r="F610" s="59"/>
      <c r="G610" s="106">
        <f>SUM(G611)</f>
        <v>91.2</v>
      </c>
    </row>
    <row r="611" spans="1:7" ht="27" customHeight="1">
      <c r="A611" s="123" t="s">
        <v>210</v>
      </c>
      <c r="B611" s="176"/>
      <c r="C611" s="60" t="s">
        <v>48</v>
      </c>
      <c r="D611" s="60" t="s">
        <v>192</v>
      </c>
      <c r="E611" s="60" t="s">
        <v>513</v>
      </c>
      <c r="F611" s="59" t="s">
        <v>209</v>
      </c>
      <c r="G611" s="106">
        <v>91.2</v>
      </c>
    </row>
    <row r="612" spans="1:7" ht="15">
      <c r="A612" s="108" t="s">
        <v>161</v>
      </c>
      <c r="B612" s="60"/>
      <c r="C612" s="60" t="s">
        <v>48</v>
      </c>
      <c r="D612" s="60" t="s">
        <v>192</v>
      </c>
      <c r="E612" s="60" t="s">
        <v>314</v>
      </c>
      <c r="F612" s="60"/>
      <c r="G612" s="106">
        <f>SUM(G613)</f>
        <v>38395.9</v>
      </c>
    </row>
    <row r="613" spans="1:7" ht="28.5">
      <c r="A613" s="108" t="s">
        <v>11</v>
      </c>
      <c r="B613" s="62"/>
      <c r="C613" s="60" t="s">
        <v>48</v>
      </c>
      <c r="D613" s="60" t="s">
        <v>192</v>
      </c>
      <c r="E613" s="60" t="s">
        <v>315</v>
      </c>
      <c r="F613" s="60"/>
      <c r="G613" s="106">
        <f>SUM(G614:G616)</f>
        <v>38395.9</v>
      </c>
    </row>
    <row r="614" spans="1:7" ht="57">
      <c r="A614" s="132" t="s">
        <v>498</v>
      </c>
      <c r="B614" s="60"/>
      <c r="C614" s="60" t="s">
        <v>48</v>
      </c>
      <c r="D614" s="60" t="s">
        <v>192</v>
      </c>
      <c r="E614" s="60" t="s">
        <v>315</v>
      </c>
      <c r="F614" s="60" t="s">
        <v>199</v>
      </c>
      <c r="G614" s="106">
        <v>34714.6</v>
      </c>
    </row>
    <row r="615" spans="1:7" ht="28.5">
      <c r="A615" s="111" t="s">
        <v>303</v>
      </c>
      <c r="B615" s="60"/>
      <c r="C615" s="60" t="s">
        <v>48</v>
      </c>
      <c r="D615" s="60" t="s">
        <v>192</v>
      </c>
      <c r="E615" s="60" t="s">
        <v>315</v>
      </c>
      <c r="F615" s="60" t="s">
        <v>44</v>
      </c>
      <c r="G615" s="107">
        <v>3546.8</v>
      </c>
    </row>
    <row r="616" spans="1:7" ht="15">
      <c r="A616" s="108" t="s">
        <v>202</v>
      </c>
      <c r="B616" s="60"/>
      <c r="C616" s="60" t="s">
        <v>48</v>
      </c>
      <c r="D616" s="60" t="s">
        <v>192</v>
      </c>
      <c r="E616" s="60" t="s">
        <v>315</v>
      </c>
      <c r="F616" s="60" t="s">
        <v>70</v>
      </c>
      <c r="G616" s="106">
        <v>134.5</v>
      </c>
    </row>
    <row r="617" spans="1:7" ht="42.75" hidden="1">
      <c r="A617" s="123" t="s">
        <v>14</v>
      </c>
      <c r="B617" s="176"/>
      <c r="C617" s="60" t="s">
        <v>48</v>
      </c>
      <c r="D617" s="60" t="s">
        <v>192</v>
      </c>
      <c r="E617" s="60" t="s">
        <v>162</v>
      </c>
      <c r="F617" s="59"/>
      <c r="G617" s="106">
        <f>SUM(G618)</f>
        <v>0</v>
      </c>
    </row>
    <row r="618" spans="1:7" ht="15" hidden="1">
      <c r="A618" s="123" t="s">
        <v>12</v>
      </c>
      <c r="B618" s="176"/>
      <c r="C618" s="60" t="s">
        <v>48</v>
      </c>
      <c r="D618" s="60" t="s">
        <v>192</v>
      </c>
      <c r="E618" s="60" t="s">
        <v>162</v>
      </c>
      <c r="F618" s="59" t="s">
        <v>109</v>
      </c>
      <c r="G618" s="106"/>
    </row>
    <row r="619" spans="1:7" ht="15" hidden="1">
      <c r="A619" s="123" t="s">
        <v>163</v>
      </c>
      <c r="B619" s="176"/>
      <c r="C619" s="60" t="s">
        <v>48</v>
      </c>
      <c r="D619" s="60" t="s">
        <v>192</v>
      </c>
      <c r="E619" s="60" t="s">
        <v>164</v>
      </c>
      <c r="F619" s="59"/>
      <c r="G619" s="106">
        <f>SUM(G622+G620)</f>
        <v>0</v>
      </c>
    </row>
    <row r="620" spans="1:7" ht="15" hidden="1">
      <c r="A620" s="123" t="s">
        <v>108</v>
      </c>
      <c r="B620" s="176"/>
      <c r="C620" s="60" t="s">
        <v>48</v>
      </c>
      <c r="D620" s="60" t="s">
        <v>192</v>
      </c>
      <c r="E620" s="60" t="s">
        <v>164</v>
      </c>
      <c r="F620" s="59" t="s">
        <v>109</v>
      </c>
      <c r="G620" s="106"/>
    </row>
    <row r="621" spans="1:7" ht="28.5" hidden="1">
      <c r="A621" s="123" t="s">
        <v>165</v>
      </c>
      <c r="B621" s="176"/>
      <c r="C621" s="60" t="s">
        <v>48</v>
      </c>
      <c r="D621" s="60" t="s">
        <v>192</v>
      </c>
      <c r="E621" s="60" t="s">
        <v>166</v>
      </c>
      <c r="F621" s="59"/>
      <c r="G621" s="106">
        <f>SUM(G622)</f>
        <v>0</v>
      </c>
    </row>
    <row r="622" spans="1:7" ht="15" hidden="1">
      <c r="A622" s="123" t="s">
        <v>108</v>
      </c>
      <c r="B622" s="176"/>
      <c r="C622" s="60" t="s">
        <v>48</v>
      </c>
      <c r="D622" s="60" t="s">
        <v>192</v>
      </c>
      <c r="E622" s="60" t="s">
        <v>166</v>
      </c>
      <c r="F622" s="59" t="s">
        <v>109</v>
      </c>
      <c r="G622" s="106"/>
    </row>
    <row r="623" spans="1:7" ht="15" hidden="1">
      <c r="A623" s="123" t="s">
        <v>50</v>
      </c>
      <c r="B623" s="61"/>
      <c r="C623" s="60" t="s">
        <v>48</v>
      </c>
      <c r="D623" s="60" t="s">
        <v>192</v>
      </c>
      <c r="E623" s="60" t="s">
        <v>51</v>
      </c>
      <c r="F623" s="60"/>
      <c r="G623" s="106">
        <f>SUM(G624)</f>
        <v>0</v>
      </c>
    </row>
    <row r="624" spans="1:7" ht="42.75" hidden="1">
      <c r="A624" s="66" t="s">
        <v>88</v>
      </c>
      <c r="B624" s="61"/>
      <c r="C624" s="60" t="s">
        <v>48</v>
      </c>
      <c r="D624" s="60" t="s">
        <v>192</v>
      </c>
      <c r="E624" s="60" t="s">
        <v>138</v>
      </c>
      <c r="F624" s="60"/>
      <c r="G624" s="106">
        <f>SUM(G625:G626)</f>
        <v>0</v>
      </c>
    </row>
    <row r="625" spans="1:7" ht="15" hidden="1">
      <c r="A625" s="123" t="s">
        <v>12</v>
      </c>
      <c r="B625" s="61"/>
      <c r="C625" s="60" t="s">
        <v>48</v>
      </c>
      <c r="D625" s="60" t="s">
        <v>192</v>
      </c>
      <c r="E625" s="60" t="s">
        <v>138</v>
      </c>
      <c r="F625" s="60" t="s">
        <v>109</v>
      </c>
      <c r="G625" s="106"/>
    </row>
    <row r="626" spans="1:7" ht="15" hidden="1">
      <c r="A626" s="123" t="s">
        <v>56</v>
      </c>
      <c r="B626" s="61"/>
      <c r="C626" s="60" t="s">
        <v>48</v>
      </c>
      <c r="D626" s="60" t="s">
        <v>192</v>
      </c>
      <c r="E626" s="60" t="s">
        <v>138</v>
      </c>
      <c r="F626" s="60" t="s">
        <v>21</v>
      </c>
      <c r="G626" s="106"/>
    </row>
    <row r="627" spans="1:7" ht="15">
      <c r="A627" s="142" t="s">
        <v>99</v>
      </c>
      <c r="B627" s="61"/>
      <c r="C627" s="60" t="s">
        <v>48</v>
      </c>
      <c r="D627" s="60" t="s">
        <v>46</v>
      </c>
      <c r="E627" s="60"/>
      <c r="F627" s="60"/>
      <c r="G627" s="106">
        <f>SUM(G631+G636+G629)</f>
        <v>7934.599999999999</v>
      </c>
    </row>
    <row r="628" spans="1:7" ht="15" hidden="1">
      <c r="A628" s="66" t="s">
        <v>180</v>
      </c>
      <c r="B628" s="61"/>
      <c r="C628" s="60" t="s">
        <v>48</v>
      </c>
      <c r="D628" s="60" t="s">
        <v>46</v>
      </c>
      <c r="E628" s="60" t="s">
        <v>182</v>
      </c>
      <c r="F628" s="60"/>
      <c r="G628" s="106">
        <f>SUM(G629)</f>
        <v>0</v>
      </c>
    </row>
    <row r="629" spans="1:7" ht="15" hidden="1">
      <c r="A629" s="66" t="s">
        <v>168</v>
      </c>
      <c r="B629" s="61"/>
      <c r="C629" s="60" t="s">
        <v>48</v>
      </c>
      <c r="D629" s="60" t="s">
        <v>46</v>
      </c>
      <c r="E629" s="60" t="s">
        <v>169</v>
      </c>
      <c r="F629" s="60"/>
      <c r="G629" s="106">
        <f>SUM(G630)</f>
        <v>0</v>
      </c>
    </row>
    <row r="630" spans="1:7" ht="28.5" hidden="1">
      <c r="A630" s="66" t="s">
        <v>144</v>
      </c>
      <c r="B630" s="61"/>
      <c r="C630" s="60" t="s">
        <v>48</v>
      </c>
      <c r="D630" s="60" t="s">
        <v>46</v>
      </c>
      <c r="E630" s="60" t="s">
        <v>169</v>
      </c>
      <c r="F630" s="60" t="s">
        <v>145</v>
      </c>
      <c r="G630" s="106"/>
    </row>
    <row r="631" spans="1:7" ht="42.75">
      <c r="A631" s="137" t="s">
        <v>135</v>
      </c>
      <c r="B631" s="62"/>
      <c r="C631" s="60" t="s">
        <v>48</v>
      </c>
      <c r="D631" s="60" t="s">
        <v>46</v>
      </c>
      <c r="E631" s="60" t="s">
        <v>316</v>
      </c>
      <c r="F631" s="60"/>
      <c r="G631" s="106">
        <f>G632</f>
        <v>7057.599999999999</v>
      </c>
    </row>
    <row r="632" spans="1:9" ht="28.5">
      <c r="A632" s="108" t="s">
        <v>11</v>
      </c>
      <c r="B632" s="62"/>
      <c r="C632" s="60" t="s">
        <v>48</v>
      </c>
      <c r="D632" s="60" t="s">
        <v>46</v>
      </c>
      <c r="E632" s="60" t="s">
        <v>317</v>
      </c>
      <c r="F632" s="60"/>
      <c r="G632" s="106">
        <f>SUM(G633:G635)</f>
        <v>7057.599999999999</v>
      </c>
      <c r="I632" s="54"/>
    </row>
    <row r="633" spans="1:7" ht="57">
      <c r="A633" s="132" t="s">
        <v>498</v>
      </c>
      <c r="B633" s="62"/>
      <c r="C633" s="60" t="s">
        <v>48</v>
      </c>
      <c r="D633" s="60" t="s">
        <v>46</v>
      </c>
      <c r="E633" s="60" t="s">
        <v>317</v>
      </c>
      <c r="F633" s="60" t="s">
        <v>199</v>
      </c>
      <c r="G633" s="106">
        <v>6654.7</v>
      </c>
    </row>
    <row r="634" spans="1:7" ht="28.5">
      <c r="A634" s="111" t="s">
        <v>303</v>
      </c>
      <c r="B634" s="62"/>
      <c r="C634" s="60" t="s">
        <v>48</v>
      </c>
      <c r="D634" s="60" t="s">
        <v>46</v>
      </c>
      <c r="E634" s="60" t="s">
        <v>317</v>
      </c>
      <c r="F634" s="60" t="s">
        <v>44</v>
      </c>
      <c r="G634" s="106">
        <v>397.2</v>
      </c>
    </row>
    <row r="635" spans="1:7" ht="15">
      <c r="A635" s="108" t="s">
        <v>202</v>
      </c>
      <c r="B635" s="62"/>
      <c r="C635" s="60" t="s">
        <v>48</v>
      </c>
      <c r="D635" s="60" t="s">
        <v>46</v>
      </c>
      <c r="E635" s="60" t="s">
        <v>317</v>
      </c>
      <c r="F635" s="60" t="s">
        <v>70</v>
      </c>
      <c r="G635" s="106">
        <v>5.7</v>
      </c>
    </row>
    <row r="636" spans="1:7" s="48" customFormat="1" ht="15">
      <c r="A636" s="113" t="s">
        <v>222</v>
      </c>
      <c r="B636" s="176"/>
      <c r="C636" s="59" t="s">
        <v>48</v>
      </c>
      <c r="D636" s="59" t="s">
        <v>46</v>
      </c>
      <c r="E636" s="59" t="s">
        <v>271</v>
      </c>
      <c r="F636" s="59"/>
      <c r="G636" s="125">
        <f>SUM(G637)+G640+G643</f>
        <v>877</v>
      </c>
    </row>
    <row r="637" spans="1:7" ht="28.5">
      <c r="A637" s="108" t="s">
        <v>318</v>
      </c>
      <c r="B637" s="62"/>
      <c r="C637" s="60" t="s">
        <v>48</v>
      </c>
      <c r="D637" s="60" t="s">
        <v>46</v>
      </c>
      <c r="E637" s="60" t="s">
        <v>319</v>
      </c>
      <c r="F637" s="60"/>
      <c r="G637" s="106">
        <f>SUM(G638:G639)</f>
        <v>60</v>
      </c>
    </row>
    <row r="638" spans="1:7" ht="28.5">
      <c r="A638" s="111" t="s">
        <v>303</v>
      </c>
      <c r="B638" s="62"/>
      <c r="C638" s="60" t="s">
        <v>48</v>
      </c>
      <c r="D638" s="60" t="s">
        <v>46</v>
      </c>
      <c r="E638" s="60" t="s">
        <v>319</v>
      </c>
      <c r="F638" s="60" t="s">
        <v>44</v>
      </c>
      <c r="G638" s="106">
        <v>15</v>
      </c>
    </row>
    <row r="639" spans="1:7" ht="28.5">
      <c r="A639" s="108" t="s">
        <v>210</v>
      </c>
      <c r="B639" s="62"/>
      <c r="C639" s="60" t="s">
        <v>48</v>
      </c>
      <c r="D639" s="60" t="s">
        <v>46</v>
      </c>
      <c r="E639" s="60" t="s">
        <v>319</v>
      </c>
      <c r="F639" s="60" t="s">
        <v>209</v>
      </c>
      <c r="G639" s="106">
        <v>45</v>
      </c>
    </row>
    <row r="640" spans="1:7" ht="17.25" customHeight="1">
      <c r="A640" s="108" t="s">
        <v>320</v>
      </c>
      <c r="B640" s="62"/>
      <c r="C640" s="60" t="s">
        <v>48</v>
      </c>
      <c r="D640" s="60" t="s">
        <v>46</v>
      </c>
      <c r="E640" s="60" t="s">
        <v>321</v>
      </c>
      <c r="F640" s="60"/>
      <c r="G640" s="106">
        <f>SUM(G641:G642)</f>
        <v>400</v>
      </c>
    </row>
    <row r="641" spans="1:7" ht="34.5" customHeight="1" hidden="1">
      <c r="A641" s="108" t="s">
        <v>198</v>
      </c>
      <c r="B641" s="62"/>
      <c r="C641" s="60" t="s">
        <v>48</v>
      </c>
      <c r="D641" s="60" t="s">
        <v>46</v>
      </c>
      <c r="E641" s="60" t="s">
        <v>322</v>
      </c>
      <c r="F641" s="60" t="s">
        <v>199</v>
      </c>
      <c r="G641" s="106">
        <v>0</v>
      </c>
    </row>
    <row r="642" spans="1:7" ht="28.5">
      <c r="A642" s="111" t="s">
        <v>303</v>
      </c>
      <c r="B642" s="62"/>
      <c r="C642" s="60" t="s">
        <v>48</v>
      </c>
      <c r="D642" s="60" t="s">
        <v>46</v>
      </c>
      <c r="E642" s="60" t="s">
        <v>321</v>
      </c>
      <c r="F642" s="60" t="s">
        <v>44</v>
      </c>
      <c r="G642" s="106">
        <v>400</v>
      </c>
    </row>
    <row r="643" spans="1:7" ht="28.5">
      <c r="A643" s="108" t="s">
        <v>323</v>
      </c>
      <c r="B643" s="62"/>
      <c r="C643" s="60" t="s">
        <v>48</v>
      </c>
      <c r="D643" s="60" t="s">
        <v>46</v>
      </c>
      <c r="E643" s="60" t="s">
        <v>324</v>
      </c>
      <c r="F643" s="60"/>
      <c r="G643" s="106">
        <f>SUM(G644:G645)</f>
        <v>417</v>
      </c>
    </row>
    <row r="644" spans="1:7" ht="28.5">
      <c r="A644" s="111" t="s">
        <v>303</v>
      </c>
      <c r="B644" s="62"/>
      <c r="C644" s="60" t="s">
        <v>48</v>
      </c>
      <c r="D644" s="60" t="s">
        <v>46</v>
      </c>
      <c r="E644" s="60" t="s">
        <v>324</v>
      </c>
      <c r="F644" s="60" t="s">
        <v>44</v>
      </c>
      <c r="G644" s="106">
        <v>372</v>
      </c>
    </row>
    <row r="645" spans="1:7" ht="28.5">
      <c r="A645" s="108" t="s">
        <v>210</v>
      </c>
      <c r="B645" s="62"/>
      <c r="C645" s="60" t="s">
        <v>48</v>
      </c>
      <c r="D645" s="60" t="s">
        <v>46</v>
      </c>
      <c r="E645" s="60" t="s">
        <v>324</v>
      </c>
      <c r="F645" s="60" t="s">
        <v>209</v>
      </c>
      <c r="G645" s="106">
        <v>45</v>
      </c>
    </row>
    <row r="646" spans="1:7" ht="15">
      <c r="A646" s="108" t="s">
        <v>74</v>
      </c>
      <c r="B646" s="60"/>
      <c r="C646" s="60" t="s">
        <v>2</v>
      </c>
      <c r="D646" s="60" t="s">
        <v>75</v>
      </c>
      <c r="E646" s="59"/>
      <c r="F646" s="60"/>
      <c r="G646" s="164">
        <f>G647</f>
        <v>395.5</v>
      </c>
    </row>
    <row r="647" spans="1:7" ht="15">
      <c r="A647" s="66" t="s">
        <v>5</v>
      </c>
      <c r="B647" s="30"/>
      <c r="C647" s="30" t="s">
        <v>2</v>
      </c>
      <c r="D647" s="30" t="s">
        <v>32</v>
      </c>
      <c r="E647" s="30"/>
      <c r="F647" s="30"/>
      <c r="G647" s="164">
        <f>G648</f>
        <v>395.5</v>
      </c>
    </row>
    <row r="648" spans="1:7" ht="42.75">
      <c r="A648" s="118" t="s">
        <v>425</v>
      </c>
      <c r="B648" s="78"/>
      <c r="C648" s="98" t="s">
        <v>2</v>
      </c>
      <c r="D648" s="98" t="s">
        <v>32</v>
      </c>
      <c r="E648" s="98" t="s">
        <v>436</v>
      </c>
      <c r="F648" s="98"/>
      <c r="G648" s="164">
        <f>G649</f>
        <v>395.5</v>
      </c>
    </row>
    <row r="649" spans="1:7" ht="71.25">
      <c r="A649" s="118" t="s">
        <v>373</v>
      </c>
      <c r="B649" s="78"/>
      <c r="C649" s="98" t="s">
        <v>2</v>
      </c>
      <c r="D649" s="98" t="s">
        <v>32</v>
      </c>
      <c r="E649" s="98" t="s">
        <v>437</v>
      </c>
      <c r="F649" s="98"/>
      <c r="G649" s="164">
        <f>SUM(G650)</f>
        <v>395.5</v>
      </c>
    </row>
    <row r="650" spans="1:7" ht="42.75">
      <c r="A650" s="118" t="s">
        <v>458</v>
      </c>
      <c r="B650" s="90"/>
      <c r="C650" s="152" t="s">
        <v>2</v>
      </c>
      <c r="D650" s="152" t="s">
        <v>32</v>
      </c>
      <c r="E650" s="152" t="s">
        <v>496</v>
      </c>
      <c r="F650" s="152"/>
      <c r="G650" s="166">
        <f>SUM(G651)</f>
        <v>395.5</v>
      </c>
    </row>
    <row r="651" spans="1:7" ht="15">
      <c r="A651" s="123" t="s">
        <v>204</v>
      </c>
      <c r="B651" s="60"/>
      <c r="C651" s="152" t="s">
        <v>2</v>
      </c>
      <c r="D651" s="152" t="s">
        <v>32</v>
      </c>
      <c r="E651" s="152" t="s">
        <v>496</v>
      </c>
      <c r="F651" s="60" t="s">
        <v>205</v>
      </c>
      <c r="G651" s="106">
        <v>395.5</v>
      </c>
    </row>
    <row r="652" spans="1:7" ht="15">
      <c r="A652" s="120" t="s">
        <v>143</v>
      </c>
      <c r="B652" s="61" t="s">
        <v>122</v>
      </c>
      <c r="C652" s="60"/>
      <c r="D652" s="60"/>
      <c r="E652" s="60"/>
      <c r="F652" s="60"/>
      <c r="G652" s="121">
        <f>SUM(G653+G691)</f>
        <v>47334.200000000004</v>
      </c>
    </row>
    <row r="653" spans="1:7" ht="15">
      <c r="A653" s="66" t="s">
        <v>147</v>
      </c>
      <c r="B653" s="30"/>
      <c r="C653" s="60" t="s">
        <v>139</v>
      </c>
      <c r="D653" s="60" t="s">
        <v>75</v>
      </c>
      <c r="E653" s="60"/>
      <c r="F653" s="60"/>
      <c r="G653" s="106">
        <f>SUM(G654+G664+G675+G681)</f>
        <v>47009.3</v>
      </c>
    </row>
    <row r="654" spans="1:7" ht="15">
      <c r="A654" s="105" t="s">
        <v>71</v>
      </c>
      <c r="B654" s="30"/>
      <c r="C654" s="60" t="s">
        <v>139</v>
      </c>
      <c r="D654" s="60" t="s">
        <v>192</v>
      </c>
      <c r="E654" s="60"/>
      <c r="F654" s="60"/>
      <c r="G654" s="106">
        <f>SUM(G655)</f>
        <v>6341.2</v>
      </c>
    </row>
    <row r="655" spans="1:7" ht="28.5">
      <c r="A655" s="105" t="s">
        <v>325</v>
      </c>
      <c r="B655" s="30"/>
      <c r="C655" s="60" t="s">
        <v>139</v>
      </c>
      <c r="D655" s="60" t="s">
        <v>192</v>
      </c>
      <c r="E655" s="60" t="s">
        <v>326</v>
      </c>
      <c r="F655" s="60"/>
      <c r="G655" s="107">
        <f>SUM(G656)</f>
        <v>6341.2</v>
      </c>
    </row>
    <row r="656" spans="1:7" ht="42.75">
      <c r="A656" s="108" t="s">
        <v>336</v>
      </c>
      <c r="B656" s="30"/>
      <c r="C656" s="60" t="s">
        <v>139</v>
      </c>
      <c r="D656" s="60" t="s">
        <v>192</v>
      </c>
      <c r="E656" s="60" t="s">
        <v>337</v>
      </c>
      <c r="F656" s="60"/>
      <c r="G656" s="107">
        <f>SUM(G657)+G660</f>
        <v>6341.2</v>
      </c>
    </row>
    <row r="657" spans="1:7" ht="28.5">
      <c r="A657" s="105" t="s">
        <v>140</v>
      </c>
      <c r="B657" s="61"/>
      <c r="C657" s="60" t="s">
        <v>139</v>
      </c>
      <c r="D657" s="60" t="s">
        <v>192</v>
      </c>
      <c r="E657" s="60" t="s">
        <v>330</v>
      </c>
      <c r="F657" s="60"/>
      <c r="G657" s="106">
        <f>SUM(G658)</f>
        <v>4821.9</v>
      </c>
    </row>
    <row r="658" spans="1:7" ht="15">
      <c r="A658" s="108" t="s">
        <v>327</v>
      </c>
      <c r="B658" s="62"/>
      <c r="C658" s="60" t="s">
        <v>139</v>
      </c>
      <c r="D658" s="60" t="s">
        <v>192</v>
      </c>
      <c r="E658" s="60" t="s">
        <v>328</v>
      </c>
      <c r="F658" s="60"/>
      <c r="G658" s="106">
        <f>SUM(G659)</f>
        <v>4821.9</v>
      </c>
    </row>
    <row r="659" spans="1:7" ht="28.5">
      <c r="A659" s="108" t="s">
        <v>210</v>
      </c>
      <c r="B659" s="62"/>
      <c r="C659" s="60" t="s">
        <v>139</v>
      </c>
      <c r="D659" s="60" t="s">
        <v>192</v>
      </c>
      <c r="E659" s="60" t="s">
        <v>328</v>
      </c>
      <c r="F659" s="60" t="s">
        <v>209</v>
      </c>
      <c r="G659" s="106">
        <v>4821.9</v>
      </c>
    </row>
    <row r="660" spans="1:7" ht="28.5">
      <c r="A660" s="108" t="s">
        <v>506</v>
      </c>
      <c r="B660" s="62"/>
      <c r="C660" s="60" t="s">
        <v>139</v>
      </c>
      <c r="D660" s="60" t="s">
        <v>192</v>
      </c>
      <c r="E660" s="60" t="s">
        <v>502</v>
      </c>
      <c r="F660" s="60"/>
      <c r="G660" s="106">
        <f>SUM(G661)</f>
        <v>1519.3</v>
      </c>
    </row>
    <row r="661" spans="1:7" ht="28.5">
      <c r="A661" s="108" t="s">
        <v>507</v>
      </c>
      <c r="B661" s="62"/>
      <c r="C661" s="60" t="s">
        <v>139</v>
      </c>
      <c r="D661" s="60" t="s">
        <v>192</v>
      </c>
      <c r="E661" s="60" t="s">
        <v>500</v>
      </c>
      <c r="F661" s="60"/>
      <c r="G661" s="106">
        <f>SUM(G662)</f>
        <v>1519.3</v>
      </c>
    </row>
    <row r="662" spans="1:7" ht="71.25">
      <c r="A662" s="108" t="s">
        <v>499</v>
      </c>
      <c r="B662" s="62"/>
      <c r="C662" s="60" t="s">
        <v>139</v>
      </c>
      <c r="D662" s="60" t="s">
        <v>192</v>
      </c>
      <c r="E662" s="60" t="s">
        <v>501</v>
      </c>
      <c r="F662" s="60"/>
      <c r="G662" s="106">
        <f>SUM(G663)</f>
        <v>1519.3</v>
      </c>
    </row>
    <row r="663" spans="1:7" ht="28.5">
      <c r="A663" s="108" t="s">
        <v>210</v>
      </c>
      <c r="B663" s="62"/>
      <c r="C663" s="60" t="s">
        <v>139</v>
      </c>
      <c r="D663" s="60" t="s">
        <v>192</v>
      </c>
      <c r="E663" s="60" t="s">
        <v>501</v>
      </c>
      <c r="F663" s="60" t="s">
        <v>209</v>
      </c>
      <c r="G663" s="106">
        <v>1519.3</v>
      </c>
    </row>
    <row r="664" spans="1:7" ht="15">
      <c r="A664" s="105" t="s">
        <v>105</v>
      </c>
      <c r="B664" s="30"/>
      <c r="C664" s="60" t="s">
        <v>139</v>
      </c>
      <c r="D664" s="60" t="s">
        <v>194</v>
      </c>
      <c r="E664" s="60"/>
      <c r="F664" s="60"/>
      <c r="G664" s="106">
        <f>SUM(G665)</f>
        <v>22292.7</v>
      </c>
    </row>
    <row r="665" spans="1:7" ht="28.5">
      <c r="A665" s="108" t="s">
        <v>329</v>
      </c>
      <c r="B665" s="60"/>
      <c r="C665" s="60" t="s">
        <v>139</v>
      </c>
      <c r="D665" s="60" t="s">
        <v>194</v>
      </c>
      <c r="E665" s="60" t="s">
        <v>326</v>
      </c>
      <c r="F665" s="60"/>
      <c r="G665" s="106">
        <f>SUM(G666)</f>
        <v>22292.7</v>
      </c>
    </row>
    <row r="666" spans="1:7" ht="42.75">
      <c r="A666" s="108" t="s">
        <v>336</v>
      </c>
      <c r="B666" s="60"/>
      <c r="C666" s="60" t="s">
        <v>139</v>
      </c>
      <c r="D666" s="60" t="s">
        <v>194</v>
      </c>
      <c r="E666" s="60" t="s">
        <v>337</v>
      </c>
      <c r="F666" s="60"/>
      <c r="G666" s="106">
        <f>G667+G672</f>
        <v>22292.7</v>
      </c>
    </row>
    <row r="667" spans="1:7" ht="28.5">
      <c r="A667" s="108" t="s">
        <v>140</v>
      </c>
      <c r="B667" s="62"/>
      <c r="C667" s="60" t="s">
        <v>139</v>
      </c>
      <c r="D667" s="60" t="s">
        <v>194</v>
      </c>
      <c r="E667" s="60" t="s">
        <v>330</v>
      </c>
      <c r="F667" s="60"/>
      <c r="G667" s="106">
        <f>G668+G670</f>
        <v>21421.8</v>
      </c>
    </row>
    <row r="668" spans="1:7" ht="15">
      <c r="A668" s="108" t="s">
        <v>327</v>
      </c>
      <c r="B668" s="62"/>
      <c r="C668" s="60" t="s">
        <v>139</v>
      </c>
      <c r="D668" s="60" t="s">
        <v>194</v>
      </c>
      <c r="E668" s="60" t="s">
        <v>328</v>
      </c>
      <c r="F668" s="60"/>
      <c r="G668" s="106">
        <f>G669</f>
        <v>9063.3</v>
      </c>
    </row>
    <row r="669" spans="1:7" ht="28.5">
      <c r="A669" s="108" t="s">
        <v>210</v>
      </c>
      <c r="B669" s="62"/>
      <c r="C669" s="60" t="s">
        <v>139</v>
      </c>
      <c r="D669" s="60" t="s">
        <v>194</v>
      </c>
      <c r="E669" s="60" t="s">
        <v>328</v>
      </c>
      <c r="F669" s="60" t="s">
        <v>209</v>
      </c>
      <c r="G669" s="106">
        <v>9063.3</v>
      </c>
    </row>
    <row r="670" spans="1:7" ht="15">
      <c r="A670" s="108" t="s">
        <v>331</v>
      </c>
      <c r="B670" s="60"/>
      <c r="C670" s="60" t="s">
        <v>139</v>
      </c>
      <c r="D670" s="60" t="s">
        <v>194</v>
      </c>
      <c r="E670" s="60" t="s">
        <v>332</v>
      </c>
      <c r="F670" s="60"/>
      <c r="G670" s="106">
        <f>SUM(G671)</f>
        <v>12358.5</v>
      </c>
    </row>
    <row r="671" spans="1:7" ht="28.5">
      <c r="A671" s="108" t="s">
        <v>210</v>
      </c>
      <c r="B671" s="62"/>
      <c r="C671" s="60" t="s">
        <v>139</v>
      </c>
      <c r="D671" s="60" t="s">
        <v>194</v>
      </c>
      <c r="E671" s="60" t="s">
        <v>332</v>
      </c>
      <c r="F671" s="60" t="s">
        <v>209</v>
      </c>
      <c r="G671" s="106">
        <v>12358.5</v>
      </c>
    </row>
    <row r="672" spans="1:7" ht="28.5">
      <c r="A672" s="108" t="s">
        <v>506</v>
      </c>
      <c r="B672" s="62"/>
      <c r="C672" s="60" t="s">
        <v>139</v>
      </c>
      <c r="D672" s="60" t="s">
        <v>194</v>
      </c>
      <c r="E672" s="60" t="s">
        <v>502</v>
      </c>
      <c r="F672" s="60"/>
      <c r="G672" s="106">
        <f>SUM(G673)</f>
        <v>870.9</v>
      </c>
    </row>
    <row r="673" spans="1:7" ht="28.5">
      <c r="A673" s="108" t="s">
        <v>507</v>
      </c>
      <c r="B673" s="62"/>
      <c r="C673" s="60" t="s">
        <v>139</v>
      </c>
      <c r="D673" s="60" t="s">
        <v>194</v>
      </c>
      <c r="E673" s="60" t="s">
        <v>500</v>
      </c>
      <c r="F673" s="60"/>
      <c r="G673" s="106">
        <f>SUM(G674)</f>
        <v>870.9</v>
      </c>
    </row>
    <row r="674" spans="1:7" ht="28.5">
      <c r="A674" s="108" t="s">
        <v>210</v>
      </c>
      <c r="B674" s="62"/>
      <c r="C674" s="60" t="s">
        <v>139</v>
      </c>
      <c r="D674" s="60" t="s">
        <v>194</v>
      </c>
      <c r="E674" s="60" t="s">
        <v>500</v>
      </c>
      <c r="F674" s="60" t="s">
        <v>209</v>
      </c>
      <c r="G674" s="106">
        <v>870.9</v>
      </c>
    </row>
    <row r="675" spans="1:7" ht="15">
      <c r="A675" s="108" t="s">
        <v>106</v>
      </c>
      <c r="B675" s="60"/>
      <c r="C675" s="60" t="s">
        <v>139</v>
      </c>
      <c r="D675" s="60" t="s">
        <v>46</v>
      </c>
      <c r="E675" s="60"/>
      <c r="F675" s="60"/>
      <c r="G675" s="106">
        <f>G676</f>
        <v>3700.4</v>
      </c>
    </row>
    <row r="676" spans="1:7" ht="28.5">
      <c r="A676" s="108" t="s">
        <v>329</v>
      </c>
      <c r="B676" s="60"/>
      <c r="C676" s="60" t="s">
        <v>139</v>
      </c>
      <c r="D676" s="60" t="s">
        <v>46</v>
      </c>
      <c r="E676" s="60" t="s">
        <v>326</v>
      </c>
      <c r="F676" s="60"/>
      <c r="G676" s="106">
        <f>G677</f>
        <v>3700.4</v>
      </c>
    </row>
    <row r="677" spans="1:7" ht="42.75">
      <c r="A677" s="108" t="s">
        <v>336</v>
      </c>
      <c r="B677" s="60"/>
      <c r="C677" s="60" t="s">
        <v>139</v>
      </c>
      <c r="D677" s="60" t="s">
        <v>46</v>
      </c>
      <c r="E677" s="60" t="s">
        <v>337</v>
      </c>
      <c r="F677" s="60"/>
      <c r="G677" s="106">
        <f>SUM(G678)</f>
        <v>3700.4</v>
      </c>
    </row>
    <row r="678" spans="1:7" ht="28.5">
      <c r="A678" s="108" t="s">
        <v>140</v>
      </c>
      <c r="B678" s="62"/>
      <c r="C678" s="60" t="s">
        <v>139</v>
      </c>
      <c r="D678" s="60" t="s">
        <v>46</v>
      </c>
      <c r="E678" s="60" t="s">
        <v>330</v>
      </c>
      <c r="F678" s="60"/>
      <c r="G678" s="106">
        <f>G679</f>
        <v>3700.4</v>
      </c>
    </row>
    <row r="679" spans="1:7" ht="15">
      <c r="A679" s="108" t="s">
        <v>333</v>
      </c>
      <c r="B679" s="60"/>
      <c r="C679" s="60" t="s">
        <v>139</v>
      </c>
      <c r="D679" s="60" t="s">
        <v>46</v>
      </c>
      <c r="E679" s="60" t="s">
        <v>334</v>
      </c>
      <c r="F679" s="60"/>
      <c r="G679" s="106">
        <f>SUM(G680)</f>
        <v>3700.4</v>
      </c>
    </row>
    <row r="680" spans="1:7" ht="28.5">
      <c r="A680" s="108" t="s">
        <v>210</v>
      </c>
      <c r="B680" s="62"/>
      <c r="C680" s="60" t="s">
        <v>139</v>
      </c>
      <c r="D680" s="60" t="s">
        <v>46</v>
      </c>
      <c r="E680" s="60" t="s">
        <v>334</v>
      </c>
      <c r="F680" s="60" t="s">
        <v>209</v>
      </c>
      <c r="G680" s="106">
        <v>3700.4</v>
      </c>
    </row>
    <row r="681" spans="1:7" ht="15">
      <c r="A681" s="136" t="s">
        <v>104</v>
      </c>
      <c r="B681" s="60"/>
      <c r="C681" s="60" t="s">
        <v>139</v>
      </c>
      <c r="D681" s="60" t="s">
        <v>139</v>
      </c>
      <c r="E681" s="60"/>
      <c r="F681" s="60"/>
      <c r="G681" s="106">
        <f>SUM(G682)+G688</f>
        <v>14674.999999999998</v>
      </c>
    </row>
    <row r="682" spans="1:7" ht="28.5">
      <c r="A682" s="108" t="s">
        <v>329</v>
      </c>
      <c r="B682" s="60"/>
      <c r="C682" s="60" t="s">
        <v>139</v>
      </c>
      <c r="D682" s="60" t="s">
        <v>139</v>
      </c>
      <c r="E682" s="60" t="s">
        <v>326</v>
      </c>
      <c r="F682" s="60"/>
      <c r="G682" s="106">
        <f>G683</f>
        <v>12963.599999999999</v>
      </c>
    </row>
    <row r="683" spans="1:7" ht="47.25" customHeight="1">
      <c r="A683" s="108" t="s">
        <v>336</v>
      </c>
      <c r="B683" s="60"/>
      <c r="C683" s="60" t="s">
        <v>139</v>
      </c>
      <c r="D683" s="60" t="s">
        <v>139</v>
      </c>
      <c r="E683" s="60" t="s">
        <v>337</v>
      </c>
      <c r="F683" s="60"/>
      <c r="G683" s="106">
        <f>SUM(G684)</f>
        <v>12963.599999999999</v>
      </c>
    </row>
    <row r="684" spans="1:7" ht="28.5">
      <c r="A684" s="137" t="s">
        <v>503</v>
      </c>
      <c r="B684" s="60"/>
      <c r="C684" s="60" t="s">
        <v>139</v>
      </c>
      <c r="D684" s="60" t="s">
        <v>139</v>
      </c>
      <c r="E684" s="60" t="s">
        <v>504</v>
      </c>
      <c r="F684" s="60"/>
      <c r="G684" s="106">
        <f>SUM(G685:G687)</f>
        <v>12963.599999999999</v>
      </c>
    </row>
    <row r="685" spans="1:7" ht="42.75">
      <c r="A685" s="108" t="s">
        <v>335</v>
      </c>
      <c r="B685" s="60"/>
      <c r="C685" s="60" t="s">
        <v>139</v>
      </c>
      <c r="D685" s="60" t="s">
        <v>139</v>
      </c>
      <c r="E685" s="60" t="s">
        <v>504</v>
      </c>
      <c r="F685" s="60" t="s">
        <v>199</v>
      </c>
      <c r="G685" s="106">
        <v>11437.5</v>
      </c>
    </row>
    <row r="686" spans="1:7" ht="28.5">
      <c r="A686" s="111" t="s">
        <v>303</v>
      </c>
      <c r="B686" s="60"/>
      <c r="C686" s="60" t="s">
        <v>139</v>
      </c>
      <c r="D686" s="60" t="s">
        <v>139</v>
      </c>
      <c r="E686" s="60" t="s">
        <v>504</v>
      </c>
      <c r="F686" s="60" t="s">
        <v>44</v>
      </c>
      <c r="G686" s="107">
        <v>1479.8</v>
      </c>
    </row>
    <row r="687" spans="1:7" ht="15">
      <c r="A687" s="108" t="s">
        <v>202</v>
      </c>
      <c r="B687" s="60"/>
      <c r="C687" s="60" t="s">
        <v>139</v>
      </c>
      <c r="D687" s="60" t="s">
        <v>139</v>
      </c>
      <c r="E687" s="60" t="s">
        <v>504</v>
      </c>
      <c r="F687" s="60" t="s">
        <v>70</v>
      </c>
      <c r="G687" s="106">
        <v>46.3</v>
      </c>
    </row>
    <row r="688" spans="1:7" ht="15">
      <c r="A688" s="113" t="s">
        <v>222</v>
      </c>
      <c r="B688" s="176"/>
      <c r="C688" s="60" t="s">
        <v>139</v>
      </c>
      <c r="D688" s="60" t="s">
        <v>139</v>
      </c>
      <c r="E688" s="59" t="s">
        <v>271</v>
      </c>
      <c r="F688" s="59"/>
      <c r="G688" s="106">
        <f>SUM(G689)</f>
        <v>1711.4</v>
      </c>
    </row>
    <row r="689" spans="1:7" ht="28.5">
      <c r="A689" s="108" t="s">
        <v>470</v>
      </c>
      <c r="B689" s="60"/>
      <c r="C689" s="60" t="s">
        <v>139</v>
      </c>
      <c r="D689" s="60" t="s">
        <v>139</v>
      </c>
      <c r="E689" s="59" t="s">
        <v>505</v>
      </c>
      <c r="F689" s="60"/>
      <c r="G689" s="106">
        <f>SUM(G690)</f>
        <v>1711.4</v>
      </c>
    </row>
    <row r="690" spans="1:7" ht="28.5">
      <c r="A690" s="108" t="s">
        <v>210</v>
      </c>
      <c r="B690" s="60"/>
      <c r="C690" s="60" t="s">
        <v>139</v>
      </c>
      <c r="D690" s="60" t="s">
        <v>139</v>
      </c>
      <c r="E690" s="59" t="s">
        <v>505</v>
      </c>
      <c r="F690" s="60" t="s">
        <v>209</v>
      </c>
      <c r="G690" s="106">
        <v>1711.4</v>
      </c>
    </row>
    <row r="691" spans="1:7" ht="15">
      <c r="A691" s="108" t="s">
        <v>74</v>
      </c>
      <c r="B691" s="60"/>
      <c r="C691" s="60" t="s">
        <v>2</v>
      </c>
      <c r="D691" s="60" t="s">
        <v>75</v>
      </c>
      <c r="E691" s="59"/>
      <c r="F691" s="60"/>
      <c r="G691" s="164">
        <f>G692</f>
        <v>324.9</v>
      </c>
    </row>
    <row r="692" spans="1:7" ht="15">
      <c r="A692" s="66" t="s">
        <v>5</v>
      </c>
      <c r="B692" s="30"/>
      <c r="C692" s="30" t="s">
        <v>2</v>
      </c>
      <c r="D692" s="30" t="s">
        <v>32</v>
      </c>
      <c r="E692" s="30"/>
      <c r="F692" s="30"/>
      <c r="G692" s="164">
        <f>G693</f>
        <v>324.9</v>
      </c>
    </row>
    <row r="693" spans="1:7" ht="42.75">
      <c r="A693" s="118" t="s">
        <v>425</v>
      </c>
      <c r="B693" s="78"/>
      <c r="C693" s="98" t="s">
        <v>2</v>
      </c>
      <c r="D693" s="98" t="s">
        <v>32</v>
      </c>
      <c r="E693" s="98" t="s">
        <v>436</v>
      </c>
      <c r="F693" s="98"/>
      <c r="G693" s="164">
        <f>G694</f>
        <v>324.9</v>
      </c>
    </row>
    <row r="694" spans="1:7" ht="71.25">
      <c r="A694" s="118" t="s">
        <v>373</v>
      </c>
      <c r="B694" s="78"/>
      <c r="C694" s="98" t="s">
        <v>2</v>
      </c>
      <c r="D694" s="98" t="s">
        <v>32</v>
      </c>
      <c r="E694" s="98" t="s">
        <v>437</v>
      </c>
      <c r="F694" s="98"/>
      <c r="G694" s="164">
        <f>SUM(G695)</f>
        <v>324.9</v>
      </c>
    </row>
    <row r="695" spans="1:7" ht="42.75">
      <c r="A695" s="118" t="s">
        <v>458</v>
      </c>
      <c r="B695" s="90"/>
      <c r="C695" s="152" t="s">
        <v>2</v>
      </c>
      <c r="D695" s="152" t="s">
        <v>32</v>
      </c>
      <c r="E695" s="152" t="s">
        <v>496</v>
      </c>
      <c r="F695" s="152"/>
      <c r="G695" s="166">
        <f>SUM(G696)</f>
        <v>324.9</v>
      </c>
    </row>
    <row r="696" spans="1:7" ht="28.5">
      <c r="A696" s="108" t="s">
        <v>210</v>
      </c>
      <c r="B696" s="60"/>
      <c r="C696" s="152" t="s">
        <v>2</v>
      </c>
      <c r="D696" s="152" t="s">
        <v>32</v>
      </c>
      <c r="E696" s="152" t="s">
        <v>496</v>
      </c>
      <c r="F696" s="60" t="s">
        <v>209</v>
      </c>
      <c r="G696" s="106">
        <v>324.9</v>
      </c>
    </row>
    <row r="697" spans="1:9" ht="25.5" customHeight="1">
      <c r="A697" s="120" t="s">
        <v>68</v>
      </c>
      <c r="B697" s="61"/>
      <c r="C697" s="62"/>
      <c r="D697" s="62"/>
      <c r="E697" s="62"/>
      <c r="F697" s="62"/>
      <c r="G697" s="121">
        <f>SUM(G11+G31+G51+G212+G244+G389+G432+G559+G652)</f>
        <v>3365001.2</v>
      </c>
      <c r="I697" s="63"/>
    </row>
    <row r="698" ht="12.75" customHeight="1">
      <c r="G698" s="55"/>
    </row>
    <row r="699" ht="15" hidden="1">
      <c r="G699" s="58">
        <v>3276110.9</v>
      </c>
    </row>
    <row r="700" ht="15" hidden="1"/>
    <row r="701" ht="15" hidden="1">
      <c r="G701" s="56">
        <f>SUM(G697-G699)</f>
        <v>88890.30000000028</v>
      </c>
    </row>
    <row r="702" ht="15" hidden="1">
      <c r="G702" s="57">
        <f>SUM(G697-2951239.5)</f>
        <v>413761.7000000002</v>
      </c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5" r:id="rId1"/>
  <ignoredErrors>
    <ignoredError sqref="B11 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2016-05-06T08:59:32Z</cp:lastPrinted>
  <dcterms:created xsi:type="dcterms:W3CDTF">2010-10-13T06:28:56Z</dcterms:created>
  <dcterms:modified xsi:type="dcterms:W3CDTF">2016-05-06T09:00:51Z</dcterms:modified>
  <cp:category/>
  <cp:version/>
  <cp:contentType/>
  <cp:contentStatus/>
</cp:coreProperties>
</file>