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8190" activeTab="0"/>
  </bookViews>
  <sheets>
    <sheet name="функцион.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<sst xmlns="http://schemas.openxmlformats.org/spreadsheetml/2006/main" count="3913" uniqueCount="812">
  <si>
    <t>Областная целевая Программа "Повышение энергетической эффектвности экономики Челябинской области и сокращения энергетических издержек в бюджетном секторе на 2010-2020 годы"</t>
  </si>
  <si>
    <t>522 35 00</t>
  </si>
  <si>
    <t>523 01 00</t>
  </si>
  <si>
    <t xml:space="preserve">Программа водоснабжения частного сектора  </t>
  </si>
  <si>
    <t>795 00 21</t>
  </si>
  <si>
    <t>Программа "Чистая вода на территории Миасского городского округа на 2010-2020гг."</t>
  </si>
  <si>
    <t>795 00 28</t>
  </si>
  <si>
    <t>Программа "Обеспечение безопасности ГТС на территории Миасского городского округа на 2011-2015гг."</t>
  </si>
  <si>
    <t xml:space="preserve">Национальный проект "Доступное и комфортное жилье - гражданам России" на территории МГО </t>
  </si>
  <si>
    <t>Подпрограмма "Обеспечение земельных участков объектами коммунальной инфраструктуры"</t>
  </si>
  <si>
    <t>Целевая Программа "Капитальное строительство на территории Миасского городского округа на 2009-2011 годы"</t>
  </si>
  <si>
    <t>Муниципальная целевая программа "Источник" Миасского городского округа на 2011 год</t>
  </si>
  <si>
    <t>795 26 00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</si>
  <si>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</si>
  <si>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</si>
  <si>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</si>
  <si>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</si>
  <si>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</si>
  <si>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</si>
  <si>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2011-2015 годыгг.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</si>
  <si>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</si>
  <si>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</si>
  <si>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</si>
  <si>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</si>
  <si>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</si>
  <si>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</si>
  <si>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</si>
  <si>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</si>
  <si>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</si>
  <si>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Организация общественных работ</t>
  </si>
  <si>
    <t xml:space="preserve">520 00 00 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</si>
  <si>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</si>
  <si>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</si>
  <si>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</si>
  <si>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</si>
  <si>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</si>
  <si>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</si>
  <si>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Расходы за счет субсидий из областного бюджета на выплату ежемесячноцй надбавки к заработной плате молодым специалистам и оказание единовременной материальной помощи молодым специалистам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</si>
  <si>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</si>
  <si>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</si>
  <si>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</si>
  <si>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</si>
  <si>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</si>
  <si>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Решение вопросов местного значения, связанных с проведением антитеррористических и противопожарных мероприятий</t>
  </si>
  <si>
    <t>420 99 63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</si>
  <si>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</si>
  <si>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</si>
  <si>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</si>
  <si>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</si>
  <si>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"Поддержка и развитие дошкольного образования в Челябинской области" на 2011-2014 гг. за счет субсидий из областного бюджета</t>
  </si>
  <si>
    <t>522 15 00</t>
  </si>
  <si>
    <t>ЦП "Поддержка и развитие дошкольного образования в Миасском городском округе на 2011-2012гг."</t>
  </si>
  <si>
    <t>795 00 45</t>
  </si>
  <si>
    <t>Мероприятия в сфере образования</t>
  </si>
  <si>
    <t>022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</si>
  <si>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</si>
  <si>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</si>
  <si>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</si>
  <si>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</si>
  <si>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</si>
  <si>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</si>
  <si>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</si>
  <si>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</si>
  <si>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</si>
  <si>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</si>
  <si>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</si>
  <si>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</si>
  <si>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</si>
  <si>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421 99 63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</si>
  <si>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</si>
  <si>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</si>
  <si>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</si>
  <si>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</si>
  <si>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Расходы за счет субсидий из областного бюджета на проведение ремонтных работ, строительных работ и работ по благоустройству с привлечением студенческих отрядов</t>
  </si>
  <si>
    <t>421 99 71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</si>
  <si>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</si>
  <si>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</si>
  <si>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</si>
  <si>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</si>
  <si>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</si>
  <si>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423 99 01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</si>
  <si>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субсидий из областного бюджета</t>
  </si>
  <si>
    <t>423 99 70</t>
  </si>
  <si>
    <t>Расходы на оплату ТЭР, услуг водоснабжения,водоотведения, потребляемых МБУ и эл.энергии, расходуемой на уличное освещение за счет субсидий из областного  бюджета</t>
  </si>
  <si>
    <t>423 99 68</t>
  </si>
  <si>
    <t>Детские дома</t>
  </si>
  <si>
    <t>424 00 00</t>
  </si>
  <si>
    <t>424 99 00</t>
  </si>
  <si>
    <t>424  99 00</t>
  </si>
  <si>
    <t>424 99 70</t>
  </si>
  <si>
    <t>Расходы за счет субвенций из областного бюджета на содержание и обеспечение деятельности детских домов</t>
  </si>
  <si>
    <t>424 99 75</t>
  </si>
  <si>
    <t xml:space="preserve">Специальные (коррекционные) учреждения </t>
  </si>
  <si>
    <t>433 00 00</t>
  </si>
  <si>
    <t>433 99 00</t>
  </si>
  <si>
    <t>433 99 01</t>
  </si>
  <si>
    <t>433 99 70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</si>
  <si>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программамв муниципальных специальных (коррекционных) образовательных учреждениях для обучающихся воспитанников </t>
  </si>
  <si>
    <t>433 99 82</t>
  </si>
  <si>
    <t>Мероприятия в области образования</t>
  </si>
  <si>
    <t>436 00 00</t>
  </si>
  <si>
    <t>Модернизация региональных  систем общего образования</t>
  </si>
  <si>
    <t>436 21 00</t>
  </si>
  <si>
    <t>Физкультурно-оздоровительная работа и спортивные мероприятия</t>
  </si>
  <si>
    <t>512 00 00</t>
  </si>
  <si>
    <t>512 97 00</t>
  </si>
  <si>
    <t>Мероприятия в области здравоохранения, спорта и физической культуры,туризма за счет субсидии из областного бюджета</t>
  </si>
  <si>
    <t>512 97 26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</si>
  <si>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</si>
  <si>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</si>
  <si>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</si>
  <si>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</si>
  <si>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</si>
  <si>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</si>
  <si>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Внедрение ииновационных образовательных программ</t>
  </si>
  <si>
    <t>621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</si>
  <si>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</si>
  <si>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</si>
  <si>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</si>
  <si>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</si>
  <si>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Проведение мероприятий для детей и молодежи за счет субсидии из областного бюджета</t>
  </si>
  <si>
    <t>431 01 39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</si>
  <si>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</si>
  <si>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</si>
  <si>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</si>
  <si>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</si>
  <si>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</si>
  <si>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</si>
  <si>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</si>
  <si>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</si>
  <si>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</si>
  <si>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432 01 75</t>
  </si>
  <si>
    <t>Организация отдыха детей в каникулярное время</t>
  </si>
  <si>
    <t>911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</si>
  <si>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</si>
  <si>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432 01 76</t>
  </si>
  <si>
    <t xml:space="preserve">Оздоровление детей </t>
  </si>
  <si>
    <t>432 02 00</t>
  </si>
  <si>
    <t>432 02 75</t>
  </si>
  <si>
    <t>432 02 76</t>
  </si>
  <si>
    <t>Межбюджетные трансферты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</si>
  <si>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</si>
  <si>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</si>
  <si>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</si>
  <si>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Организация и осуществление мероприятий по работе с детьми и молодежью за счет субсидий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</si>
  <si>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</si>
  <si>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</si>
  <si>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</si>
  <si>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</si>
  <si>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</si>
  <si>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</si>
  <si>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>436 01 00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</si>
  <si>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</si>
  <si>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</si>
  <si>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</si>
  <si>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</si>
  <si>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</si>
  <si>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</si>
  <si>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</si>
  <si>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</si>
  <si>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</si>
  <si>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</si>
  <si>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</si>
  <si>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</si>
  <si>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</si>
  <si>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Областная целевая программа "Дети Южного урала" на 2006-2010 годыза счет субсидий из областного бюджета</t>
  </si>
  <si>
    <t>522 16 00</t>
  </si>
  <si>
    <t>Областная целевая программа реализации национального проекта "Образование" в Челябинской области</t>
  </si>
  <si>
    <t>522 17 00</t>
  </si>
  <si>
    <t>Расходы за счет иных межбюджетных транфертов из областного бюджета на поощрение лучших учреждений - победителей конкурсов  (Областная целевая Программа реализации национального проекта "Образование" в Челябинской области на 2009-2012 годы)</t>
  </si>
  <si>
    <t>522 17 01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</si>
  <si>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</t>
  </si>
  <si>
    <t>522 17 02</t>
  </si>
  <si>
    <t>Муниципальная целевая программа "Развитие туризма в Миасском городском округе на период 2011-2013г.г."</t>
  </si>
  <si>
    <t>795 00 40</t>
  </si>
  <si>
    <t>Программа "Профилактика противодействия незаконному обороту и употреблению наркотических средств" на 2010-2012гг.</t>
  </si>
  <si>
    <t>Программа развития образования на 2010-2012гг.</t>
  </si>
  <si>
    <t>795 00 42</t>
  </si>
  <si>
    <t>Программа "Безопасность образовательного учреждения МГО на 2010-2012"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</si>
  <si>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</si>
  <si>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</si>
  <si>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</si>
  <si>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 xml:space="preserve">НП "Образование" в МГО на 2009-2012гг. </t>
  </si>
  <si>
    <t>795 17 44</t>
  </si>
  <si>
    <t>Культура, кинематография</t>
  </si>
  <si>
    <t xml:space="preserve">Культура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</si>
  <si>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</si>
  <si>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</si>
  <si>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440 99 68</t>
  </si>
  <si>
    <t>Музей и постоянные выставки</t>
  </si>
  <si>
    <t>441 00 00</t>
  </si>
  <si>
    <t>441 99 00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</si>
  <si>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</si>
  <si>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</si>
  <si>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441 99 68</t>
  </si>
  <si>
    <t>Библиотеки</t>
  </si>
  <si>
    <t>442 00 00</t>
  </si>
  <si>
    <t>442 99 00</t>
  </si>
  <si>
    <t>442 99 68</t>
  </si>
  <si>
    <t>442 99 70</t>
  </si>
  <si>
    <t>Комплектование книжных фондов библиотек муниципальных образований</t>
  </si>
  <si>
    <t>450 06 00</t>
  </si>
  <si>
    <t xml:space="preserve">Другие вопросы в области культуры, кинематографии 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</si>
  <si>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</si>
  <si>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</si>
  <si>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Муниципальная целевая программа "Профилактика противодействия незаконному обороту и употреблению наркотических средств" на 2010-2012 гг.</t>
  </si>
  <si>
    <t xml:space="preserve">Программа "Дети Миасского городского округа на 2006-2008гг." Подпрограмма "Одаренные дети" </t>
  </si>
  <si>
    <t>795 00 51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</si>
  <si>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</si>
  <si>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</si>
  <si>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Муниципальная целевая программа "Безопасность учреждений культуры" на 2010-2012 годы</t>
  </si>
  <si>
    <t>795 00 52</t>
  </si>
  <si>
    <t>Муниципальная целевая программа "Культура. Искусство. Творчество." на 2010-2012гг.</t>
  </si>
  <si>
    <t>795 00 53</t>
  </si>
  <si>
    <t>Проведение детей для детей и молодежи</t>
  </si>
  <si>
    <t>447</t>
  </si>
  <si>
    <t>Здравоохранение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</si>
  <si>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</si>
  <si>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</si>
  <si>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</si>
  <si>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</si>
  <si>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Больницы, клиники, госпитали,МСЧ</t>
  </si>
  <si>
    <t>470 00 00</t>
  </si>
  <si>
    <t>470 99 00</t>
  </si>
  <si>
    <t xml:space="preserve">09 </t>
  </si>
  <si>
    <t>Ремонт и противопожарные мероприятия в учреждениях здравоохранения муниципальных образований за счет субсидий из областного бюджета</t>
  </si>
  <si>
    <t>903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</si>
  <si>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</si>
  <si>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</si>
  <si>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</si>
  <si>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</si>
  <si>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</si>
  <si>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</si>
  <si>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</si>
  <si>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</si>
  <si>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</si>
  <si>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cкорой медицинской помощи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</si>
  <si>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</si>
  <si>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</si>
  <si>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</si>
  <si>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</si>
  <si>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</si>
  <si>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</si>
  <si>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</si>
  <si>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</si>
  <si>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</si>
  <si>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</si>
  <si>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</si>
  <si>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Другие вопросы в области здравоохранения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</si>
  <si>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</si>
  <si>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</si>
  <si>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Мероприятия в области здравоохранения</t>
  </si>
  <si>
    <t>067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</si>
  <si>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</si>
  <si>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</si>
  <si>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</si>
  <si>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</si>
  <si>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Муниципальная целевая программа модернизации здравоохранения Миасского городского округа на 2011-2012гг.</t>
  </si>
  <si>
    <t>795 00 30</t>
  </si>
  <si>
    <t>Программа "Противопожарная безопасность учреждений здравоохранения Миасского городского округа на 2010-2012гг."</t>
  </si>
  <si>
    <t>795 00 32</t>
  </si>
  <si>
    <t>Программа "Профилактика клещевого энцефалита в Миасском городском округе на 2010-2012 гг."</t>
  </si>
  <si>
    <t>795 00 33</t>
  </si>
  <si>
    <t>Целевая программа "Улучшение качества жизни больных бронхиальной астмой" на 2006-2010 годы</t>
  </si>
  <si>
    <t>795 00 34</t>
  </si>
  <si>
    <t>Программа "Питание детей второго года жизни в Миасском городском округе на 2008-2010гг"</t>
  </si>
  <si>
    <t>795 00 36</t>
  </si>
  <si>
    <t xml:space="preserve">от 28.10.2011 г. №2 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</si>
  <si>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</si>
  <si>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</si>
  <si>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</si>
  <si>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Социальная политика</t>
  </si>
  <si>
    <t>10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</si>
  <si>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</si>
  <si>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</si>
  <si>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</si>
  <si>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</si>
  <si>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</si>
  <si>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</si>
  <si>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</si>
  <si>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>Расходы за счет бюджета округа на содержание учреждений социального обслуживания населения</t>
  </si>
  <si>
    <t>507 99 01</t>
  </si>
  <si>
    <t>Учреждения социального обслуживания населения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</si>
  <si>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</si>
  <si>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</si>
  <si>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</si>
  <si>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</si>
  <si>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</si>
  <si>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Федеральная целевая программа "Жилище" на 2011 - 2015 годы</t>
  </si>
  <si>
    <t>100 88 00</t>
  </si>
  <si>
    <t>Приобретение жилья гражданами, уволенными с военной службы (службы), и приравненными к ним лицами</t>
  </si>
  <si>
    <t>100 88 11</t>
  </si>
  <si>
    <t>Подпрограмма "Обеспечение жильем молодых семей"</t>
  </si>
  <si>
    <t>100 88 20</t>
  </si>
  <si>
    <t>Субсидии на обеспечение жильем</t>
  </si>
  <si>
    <t>501</t>
  </si>
  <si>
    <t>Социальная помощь</t>
  </si>
  <si>
    <t>505 00 00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</si>
  <si>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</si>
  <si>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</si>
  <si>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</si>
  <si>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</si>
  <si>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</si>
  <si>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</si>
  <si>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</si>
  <si>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</si>
  <si>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</t>
  </si>
  <si>
    <t>505 02 11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</si>
  <si>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</si>
  <si>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</si>
  <si>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</si>
  <si>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</si>
  <si>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</si>
  <si>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</si>
  <si>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Расходы за счет субвенции из областного бюджета на обеспечение мер социальной поддержки граждан, имеющих звание "Ветерано труда Челябинской области" (ежеквартальные денежные выплаты на оплату проезда)</t>
  </si>
  <si>
    <t>505 33 31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</si>
  <si>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</si>
  <si>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505 33 32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</si>
  <si>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</si>
  <si>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</si>
  <si>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</si>
  <si>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</si>
  <si>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</si>
  <si>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</si>
  <si>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</si>
  <si>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</si>
  <si>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</si>
  <si>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</si>
  <si>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</si>
  <si>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</si>
  <si>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</si>
  <si>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Обеспечение жилыми помещениями дете-сирот,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</si>
  <si>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</si>
  <si>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</si>
  <si>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</si>
  <si>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</si>
  <si>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</si>
  <si>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</si>
  <si>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</si>
  <si>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</si>
  <si>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</si>
  <si>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Реализация мер социальной поддержки отдельных категорий граждан</t>
  </si>
  <si>
    <t>505 55 00</t>
  </si>
  <si>
    <t xml:space="preserve">Расходы за счет субвенции из областного бюджета на ежемесячное пособие на ребенка </t>
  </si>
  <si>
    <t>505 55 10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</si>
  <si>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</t>
  </si>
  <si>
    <t>505 55 20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</si>
  <si>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</t>
  </si>
  <si>
    <t>505 55 23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</si>
  <si>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</t>
  </si>
  <si>
    <t>505 55 24</t>
  </si>
  <si>
    <t xml:space="preserve"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</si>
  <si>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</si>
  <si>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</si>
  <si>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</si>
  <si>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Расходы за счет субвенции на обеспечение мер социальной поддержки ветеранов труда и труженников тыла (Закон Челябинской области "О мерах социальной поддержки ветеранов Челябинской области" (ежемесячная денежная выплата на оплату жилья и коммунальных услуг</t>
  </si>
  <si>
    <t>505 55 25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</si>
  <si>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</t>
  </si>
  <si>
    <t>505 55 33</t>
  </si>
  <si>
    <t>505 55 34</t>
  </si>
  <si>
    <t>505 99 72</t>
  </si>
  <si>
    <t>Расходы за счет субвенции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репрессий" в ЧО (ежемесячная дене</t>
  </si>
  <si>
    <t>505 55 35</t>
  </si>
  <si>
    <t>Адресная субсидия гражданам, в связи с ростом платы за коммунальные услуги</t>
  </si>
  <si>
    <t>505 58 01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</si>
  <si>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</si>
  <si>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</si>
  <si>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</si>
  <si>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</si>
  <si>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</si>
  <si>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</si>
  <si>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 xml:space="preserve">Софинансирование социальных программ субъектов Российской Федерации, связанных с предоставлением субсидий бюджетам субъектов Российской </t>
  </si>
  <si>
    <t>521 58 01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</si>
  <si>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2011-2015гг. за счет субсидии из областного бюджета"</t>
  </si>
  <si>
    <t>Подпрограмма "Оказание молодым семьям государственной поддержки для улучшения жилищных условий"</t>
  </si>
  <si>
    <t>522 19 14</t>
  </si>
  <si>
    <t>Подпрограмма "Предоставление работникам бюджетной сферы безвозмездных субсидий на приобретение или стр-во жилья"</t>
  </si>
  <si>
    <t>522 19 15</t>
  </si>
  <si>
    <t xml:space="preserve"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</t>
  </si>
  <si>
    <t>795 00 65</t>
  </si>
  <si>
    <t>068</t>
  </si>
  <si>
    <t>Целевая программа по реализации НП "Доступное и комфортное жилье - гражданам России" на территории МГО на 2011-2015 годы</t>
  </si>
  <si>
    <t>Муниципальная программа по реализации НП "Доступное и комфортное жилье-гражданам России" на территории МГО на 2011-2015 г., подпрограмма "Оказание молодым семьям государственной поддержки для улучшения жилищных условий"</t>
  </si>
  <si>
    <t>795 19 14</t>
  </si>
  <si>
    <t>Муниципальная программа по реализации НП "Доступное и комфортное жилье-гражданам России на территории МГО на 2011-2015 г, подпрограмма "Предоставление работникам бюджетной сферы социальных выплат на приобретение или строительство жилья"</t>
  </si>
  <si>
    <t>795 19 15</t>
  </si>
  <si>
    <t>Охрана семьи и детства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</si>
  <si>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</si>
  <si>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</si>
  <si>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</si>
  <si>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</si>
  <si>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Расходы за счет субвенций из областного бюджета на компенсацию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</si>
  <si>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520 10 41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</si>
  <si>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</si>
  <si>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</si>
  <si>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Расходы за счет субвенций из областного бюджета на выплату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</si>
  <si>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</si>
  <si>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</si>
  <si>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</si>
  <si>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</si>
  <si>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</si>
  <si>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</si>
  <si>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</si>
  <si>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</si>
  <si>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</si>
  <si>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</si>
  <si>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</si>
  <si>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</si>
  <si>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</si>
  <si>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</si>
  <si>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</si>
  <si>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</si>
  <si>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</si>
  <si>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</si>
  <si>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Областная целевая программа "Повышение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Челябинской  в 2010-2011 годах"</t>
  </si>
  <si>
    <t>522 27 00</t>
  </si>
  <si>
    <t>Муниципальная целевая программа "Повышение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Миасском городском округе в 2011 году"</t>
  </si>
  <si>
    <t>795 00 67</t>
  </si>
  <si>
    <t xml:space="preserve">Физическая культура </t>
  </si>
  <si>
    <t>Другие вопросы в области физической культуры и спорта</t>
  </si>
  <si>
    <t>Областная целевая программа капитального строительства в челябинской области на 2009-2011 года</t>
  </si>
  <si>
    <t>Обслуживание внутреннего государственного и муниципального долга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</si>
  <si>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</si>
  <si>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</si>
  <si>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</si>
  <si>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</si>
  <si>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</si>
  <si>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</si>
  <si>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</si>
  <si>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</si>
  <si>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</si>
  <si>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</si>
  <si>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</si>
  <si>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</si>
  <si>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</si>
  <si>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</si>
  <si>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</si>
  <si>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</si>
  <si>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</si>
  <si>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</si>
  <si>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</si>
  <si>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>Приложение 2</t>
  </si>
  <si>
    <t>к решению Собрания</t>
  </si>
  <si>
    <t xml:space="preserve">депутатов Миасского </t>
  </si>
  <si>
    <t>городского округа</t>
  </si>
  <si>
    <t>РАСПРЕДЕЛЕНИЕ БЮДЖЕТНЫХ АССИГНОВАНИЙ НА 2011 ГОД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</si>
  <si>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</si>
  <si>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</si>
  <si>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</si>
  <si>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</si>
  <si>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</si>
  <si>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</si>
  <si>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</si>
  <si>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</si>
  <si>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</si>
  <si>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</si>
  <si>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</si>
  <si>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</si>
  <si>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вид расходов</t>
  </si>
  <si>
    <t>на 2011 год  (тыс. руб.)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</si>
  <si>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</si>
  <si>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</si>
  <si>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</si>
  <si>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</si>
  <si>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</si>
  <si>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</si>
  <si>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</si>
  <si>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</si>
  <si>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</si>
  <si>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</si>
  <si>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</si>
  <si>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</si>
  <si>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</si>
  <si>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</si>
  <si>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</si>
  <si>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</si>
  <si>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</si>
  <si>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</si>
  <si>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</si>
  <si>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</si>
  <si>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</si>
  <si>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</si>
  <si>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</si>
  <si>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</si>
  <si>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</si>
  <si>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</si>
  <si>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</si>
  <si>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</si>
  <si>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</si>
  <si>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</si>
  <si>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</si>
  <si>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</si>
  <si>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</si>
  <si>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</si>
  <si>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</si>
  <si>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</si>
  <si>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</si>
  <si>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</si>
  <si>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</si>
  <si>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</si>
  <si>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</si>
  <si>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</si>
  <si>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</si>
  <si>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</si>
  <si>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</si>
  <si>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</si>
  <si>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</si>
  <si>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</si>
  <si>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Мероприятия по землестройству и землепользованию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</si>
  <si>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</si>
  <si>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</si>
  <si>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</si>
  <si>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</si>
  <si>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</si>
  <si>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Функционирование Правительства РВ, высших исполнительных органов государственной власти субъектов РФ, местных администраций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</si>
  <si>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</si>
  <si>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</si>
  <si>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Расходы на оплату ТЭР, услуг водоснабжения,водоотведения, потребляемых МБУ и эл.энергии, расходов на уличное освещение за счет субсидий из областного  бюджета</t>
  </si>
  <si>
    <t>002 04 68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</si>
  <si>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</si>
  <si>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</si>
  <si>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</si>
  <si>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</si>
  <si>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Лицензирование розничной продажи алкогольной продукции за счет субвенций из областного бюджета</t>
  </si>
  <si>
    <t>002 04 98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</si>
  <si>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</si>
  <si>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</si>
  <si>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</si>
  <si>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</si>
  <si>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>Целевые программы муниципальных образований</t>
  </si>
  <si>
    <t>795 00 00</t>
  </si>
  <si>
    <t>Программа "Развитие муниципальной службы в МГО"</t>
  </si>
  <si>
    <t>795 00 10</t>
  </si>
  <si>
    <t>Судебная система</t>
  </si>
  <si>
    <t>05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</si>
  <si>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</si>
  <si>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</si>
  <si>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</si>
  <si>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</si>
  <si>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</si>
  <si>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</si>
  <si>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</si>
  <si>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</si>
  <si>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</si>
  <si>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</si>
  <si>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</si>
  <si>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</si>
  <si>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</si>
  <si>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</si>
  <si>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</si>
  <si>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</si>
  <si>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</si>
  <si>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</si>
  <si>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</si>
  <si>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</si>
  <si>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</si>
  <si>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</si>
  <si>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</si>
  <si>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 xml:space="preserve">Прочие расходы </t>
  </si>
  <si>
    <t>13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</si>
  <si>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</si>
  <si>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</si>
  <si>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</si>
  <si>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</si>
  <si>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</si>
  <si>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</si>
  <si>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</si>
  <si>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</si>
  <si>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</si>
  <si>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</si>
  <si>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</si>
  <si>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</si>
  <si>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</si>
  <si>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Другие мероприятия по реализации муниципальных функций</t>
  </si>
  <si>
    <t>092 15 01</t>
  </si>
  <si>
    <t>Бюджетные инвестиции</t>
  </si>
  <si>
    <t>102 01 02</t>
  </si>
  <si>
    <t>003</t>
  </si>
  <si>
    <t>Учреждения культуры и мероприятия в сфере культуры и кинематографии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</si>
  <si>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</si>
  <si>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</si>
  <si>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</si>
  <si>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</si>
  <si>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</si>
  <si>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14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</si>
  <si>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</si>
  <si>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</si>
  <si>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</si>
  <si>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</si>
  <si>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</si>
  <si>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</si>
  <si>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</si>
  <si>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</si>
  <si>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</si>
  <si>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</si>
  <si>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</si>
  <si>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Денежное довольствие военнослужащих и сотрудников правоохранительных органов</t>
  </si>
  <si>
    <t>202 58 01</t>
  </si>
  <si>
    <t>Дополнительное денежное стимулирование военнослужащих Министерства обороны Российской Федерации и сотрудников органов внутренних дел Министерства внутренних дел Российской Федерации</t>
  </si>
  <si>
    <t>202 58 02</t>
  </si>
  <si>
    <t>Выплаты в соответствии с законодательством Российской Федерации, зависящие от размера денежного довольствия</t>
  </si>
  <si>
    <t>202 58 03</t>
  </si>
  <si>
    <t>Функционирование Вооруженных сил Российской Федерации, органов в сфере национальной безопасности и правоохранительной деятельности,войск и иных воинских формирований</t>
  </si>
  <si>
    <t>202 67 00</t>
  </si>
  <si>
    <t>Продовольственное обеспечение</t>
  </si>
  <si>
    <t>202 71 00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</si>
  <si>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</si>
  <si>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</si>
  <si>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</si>
  <si>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</si>
  <si>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</si>
  <si>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</si>
  <si>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</si>
  <si>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</si>
  <si>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</si>
  <si>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</si>
  <si>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</si>
  <si>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</si>
  <si>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</si>
  <si>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</si>
  <si>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Программа "Профилактика противодействия незаконному обороту и употреблению наркотических средств" на 2010-2012 гг.</t>
  </si>
  <si>
    <t>795 00 41</t>
  </si>
  <si>
    <t>Муниципальная целевая программа повышения безопасности дорожного движения на территории МГО на 2011-1013 годы</t>
  </si>
  <si>
    <t>795 00 46</t>
  </si>
  <si>
    <t>Комплексная программа профилактики правонарушений и усиления борьбы с преступностью на территории МГО на 2010-2011гг.</t>
  </si>
  <si>
    <t>795 00 64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</si>
  <si>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</si>
  <si>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</si>
  <si>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Органы юстиции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</si>
  <si>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</si>
  <si>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</si>
  <si>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Резервные фонды исполнительных органов государственной власти субъектов Российской Федерации</t>
  </si>
  <si>
    <t>070 04 00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</si>
  <si>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</si>
  <si>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</si>
  <si>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</si>
  <si>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</si>
  <si>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</si>
  <si>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</si>
  <si>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</si>
  <si>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</si>
  <si>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</si>
  <si>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</si>
  <si>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Реализция государственных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</si>
  <si>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</si>
  <si>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</si>
  <si>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Муниципальная целевая программа "Обеспечение безопасности гидротехнических сооружений на территории Миасского городского округа на 2011-2015 годы"</t>
  </si>
  <si>
    <t>795 00 29</t>
  </si>
  <si>
    <t>Муниципальная целевая программа "Пожарная безопасность Миасского городского округа на 2011-2013 г.г."</t>
  </si>
  <si>
    <t>795 00 68</t>
  </si>
  <si>
    <t>Другие вопросы в области национальной безопасности и правоохранительной деятельности</t>
  </si>
  <si>
    <t>Региональные целевые программы</t>
  </si>
  <si>
    <t>522 00 00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</si>
  <si>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</si>
  <si>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522 13 00</t>
  </si>
  <si>
    <t>Водное хозяйство</t>
  </si>
  <si>
    <t>Областная целевая программа "Обеспечение безопасности гидротехнических сооружений в Челябинской области на 2011-2015 годы"</t>
  </si>
  <si>
    <t>522 32 00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</si>
  <si>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</si>
  <si>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</si>
  <si>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</si>
  <si>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</si>
  <si>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Резервные фонды органов местного самоуправления</t>
  </si>
  <si>
    <t>184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</si>
  <si>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</si>
  <si>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</si>
  <si>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Субсидии на проведение отдельных мероприятий по другим видам транспорта</t>
  </si>
  <si>
    <t>317 01 00</t>
  </si>
  <si>
    <t>Отдельные мероприятия в других видах транспорта</t>
  </si>
  <si>
    <t>317 02 00</t>
  </si>
  <si>
    <t>Муниципальная целевая программа "Развитие общественного пассажирского транспорта в Миасском городском округе на 2010-2012гг."</t>
  </si>
  <si>
    <t>795 00 18</t>
  </si>
  <si>
    <t>Закупка для государственных нужд техники, производимой на территории Российской Федерации</t>
  </si>
  <si>
    <t>340 07 00</t>
  </si>
  <si>
    <t>Закупка автотранспортных средств и коммунальной техники</t>
  </si>
  <si>
    <t xml:space="preserve">04 </t>
  </si>
  <si>
    <t>340 07 02</t>
  </si>
  <si>
    <t>Дорожное хозяйство (дорожные фонды)</t>
  </si>
  <si>
    <t>Дорожное хозяйство</t>
  </si>
  <si>
    <t>315 00 00</t>
  </si>
  <si>
    <t>Содержание и ремонт автомобильных дорог общего пользования местного назначения</t>
  </si>
  <si>
    <t>315 06 00</t>
  </si>
  <si>
    <t>12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</si>
  <si>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</si>
  <si>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строительства, собственности муниципальных образований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</si>
  <si>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</si>
  <si>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</si>
  <si>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</si>
  <si>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</si>
  <si>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ОЦП по реализации НП "Доступное и комфортное жилье - гражданам России" в Челябинской области, подпрограмма "Подготовка земельных участков для освоения в целях жилищного строительства"</t>
  </si>
  <si>
    <t>522 19 12</t>
  </si>
  <si>
    <t>Программа "Поддержки и развития малого и среднего предпринимательства в Миасском городском округе на 2011-2015 годы"</t>
  </si>
  <si>
    <t>795 00 03</t>
  </si>
  <si>
    <t>ЦП "Доступное и комфортное жилье - гражданам России (Подпрограмма "Подготовка земельных участков для освоения в целях жилищного стр-ва")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</si>
  <si>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</si>
  <si>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</si>
  <si>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</si>
  <si>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</si>
  <si>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</si>
  <si>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</si>
  <si>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</si>
  <si>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</si>
  <si>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</si>
  <si>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</si>
  <si>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</si>
  <si>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</si>
  <si>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098 01 04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</si>
  <si>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</si>
  <si>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</si>
  <si>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</si>
  <si>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</si>
  <si>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</si>
  <si>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</si>
  <si>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</si>
  <si>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</si>
  <si>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</si>
  <si>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</si>
  <si>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</si>
  <si>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</si>
  <si>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</si>
  <si>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</si>
  <si>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</si>
  <si>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</si>
  <si>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</si>
  <si>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</si>
  <si>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</si>
  <si>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</si>
  <si>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</si>
  <si>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</si>
  <si>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</si>
  <si>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</si>
  <si>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</si>
  <si>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</si>
  <si>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</si>
  <si>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</si>
  <si>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</si>
  <si>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</si>
  <si>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</si>
  <si>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</si>
  <si>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Капитальный ремонт государственного жилищного фонда субъектов Российской Федерации и муниципального жилищного фонда</t>
  </si>
  <si>
    <t>Мероприятия в области жилищного хозяйства</t>
  </si>
  <si>
    <t>350 03 00</t>
  </si>
  <si>
    <t>Программа "Кровля" МГО на 2006-2010гг</t>
  </si>
  <si>
    <t>795 00 07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</si>
  <si>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</si>
  <si>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</si>
  <si>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</si>
  <si>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</si>
  <si>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</si>
  <si>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по ремонту кровель жилого фонда</t>
  </si>
  <si>
    <t>410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</si>
  <si>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</si>
  <si>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</si>
  <si>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</si>
  <si>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351 00 00</t>
  </si>
  <si>
    <t>Отдельные мероприятия в области дорожного хозяйства</t>
  </si>
  <si>
    <t>365</t>
  </si>
  <si>
    <t xml:space="preserve">Закупка для государственных нужд техники,
производимой на территории Российской Федерации
</t>
  </si>
  <si>
    <t xml:space="preserve">Закупка автотранспортных средств
и коммунальной техники
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</si>
  <si>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</si>
  <si>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</si>
  <si>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</si>
  <si>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</si>
  <si>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</si>
  <si>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</si>
  <si>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</si>
  <si>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</si>
  <si>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</si>
  <si>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</si>
  <si>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</si>
  <si>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</si>
  <si>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</si>
  <si>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</si>
  <si>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</si>
  <si>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</si>
  <si>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</si>
  <si>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</si>
  <si>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</si>
  <si>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</si>
  <si>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</si>
  <si>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</si>
  <si>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</si>
  <si>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</si>
  <si>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</si>
  <si>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</si>
  <si>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</si>
  <si>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</si>
  <si>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</si>
  <si>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Бюджетные инвестиции 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</si>
  <si>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</si>
  <si>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</si>
  <si>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</si>
  <si>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</si>
  <si>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</si>
  <si>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</si>
  <si>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Целевая программа "Содержание и благоустройство кладбищ Миасского городского округа на 2010г"</t>
  </si>
  <si>
    <t>Программа по поддержанию дорог и дорожных сооружений МГО в проезжем состоянии на 2008-2010гг.</t>
  </si>
  <si>
    <t>795 00 09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</si>
  <si>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</si>
  <si>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</si>
  <si>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Программа "Экология  Миасского городского округа" на 2010-2015гг.</t>
  </si>
  <si>
    <t xml:space="preserve">795 00 22 </t>
  </si>
  <si>
    <t>795 00 22</t>
  </si>
  <si>
    <t>ЦП "Капитальное строительство на территории Миасского городского округа на 2009-2011 годы"</t>
  </si>
  <si>
    <t>Другие вопросы в области жилищно-коммунального хозяйства</t>
  </si>
  <si>
    <t>102 02 23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</si>
  <si>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</si>
  <si>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</si>
  <si>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</si>
  <si>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</si>
  <si>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Областная целевая Программа капитального строительства в Челябинской области на 2009-2011 годы</t>
  </si>
  <si>
    <t>522 25 00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</si>
</sst>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?"/>
    <numFmt numFmtId="167" formatCode="_-* #,##0.0_р_._-;\-* #,##0.0_р_._-;_-* &quot;-&quot;??_р_._-;_-@_-"/>
    <numFmt numFmtId="168" formatCode="_(* #,##0.0_);_(* \(#,##0.0\);_(* &quot;-&quot;??_);_(@_)"/>
    <numFmt numFmtId="169" formatCode="_-* #,##0.0_р_._-;\-* #,##0.0_р_._-;_-* &quot;-&quot;?_р_._-;_-@_-"/>
    <numFmt numFmtId="170" formatCode="#,##0.0_ ;\-#,##0.0\ "/>
  </numFmts>
  <fonts count="16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name val="Arial Cyr"/>
      <family val="2"/>
    </font>
    <font>
      <i/>
      <sz val="10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5" fillId="0" borderId="5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vertical="justify"/>
    </xf>
    <xf numFmtId="0" fontId="6" fillId="0" borderId="7" xfId="0" applyFont="1" applyFill="1" applyBorder="1" applyAlignment="1">
      <alignment vertical="justify"/>
    </xf>
    <xf numFmtId="0" fontId="6" fillId="0" borderId="8" xfId="0" applyFont="1" applyFill="1" applyBorder="1" applyAlignment="1">
      <alignment vertical="justify"/>
    </xf>
    <xf numFmtId="0" fontId="0" fillId="0" borderId="9" xfId="0" applyFill="1" applyBorder="1" applyAlignment="1">
      <alignment horizontal="center" vertical="justify"/>
    </xf>
    <xf numFmtId="0" fontId="7" fillId="0" borderId="1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14" xfId="0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/>
    </xf>
    <xf numFmtId="49" fontId="12" fillId="0" borderId="15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 horizontal="center"/>
    </xf>
    <xf numFmtId="0" fontId="5" fillId="0" borderId="14" xfId="0" applyFont="1" applyBorder="1" applyAlignment="1">
      <alignment vertical="justify"/>
    </xf>
    <xf numFmtId="49" fontId="10" fillId="0" borderId="16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10" fillId="0" borderId="16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top" wrapText="1"/>
    </xf>
    <xf numFmtId="164" fontId="14" fillId="0" borderId="17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15" fillId="0" borderId="15" xfId="0" applyNumberFormat="1" applyFont="1" applyFill="1" applyBorder="1" applyAlignment="1">
      <alignment horizontal="justify" vertical="top" wrapText="1"/>
    </xf>
    <xf numFmtId="49" fontId="10" fillId="0" borderId="15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vertical="center" wrapText="1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164" fontId="12" fillId="0" borderId="1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43" fontId="3" fillId="0" borderId="0" xfId="18" applyFont="1" applyFill="1" applyAlignment="1">
      <alignment/>
    </xf>
    <xf numFmtId="4" fontId="3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65" fontId="8" fillId="0" borderId="17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/>
    </xf>
    <xf numFmtId="0" fontId="13" fillId="0" borderId="14" xfId="0" applyFont="1" applyFill="1" applyBorder="1" applyAlignment="1">
      <alignment horizontal="left" vertical="center" wrapText="1"/>
    </xf>
    <xf numFmtId="164" fontId="4" fillId="0" borderId="17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4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0" fillId="0" borderId="16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6" xfId="0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/>
    </xf>
    <xf numFmtId="49" fontId="0" fillId="0" borderId="7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/>
    </xf>
    <xf numFmtId="164" fontId="4" fillId="0" borderId="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/>
    </xf>
    <xf numFmtId="164" fontId="8" fillId="0" borderId="4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165" fontId="8" fillId="0" borderId="17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165" fontId="8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vertical="center" wrapText="1"/>
    </xf>
    <xf numFmtId="49" fontId="0" fillId="0" borderId="21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0" borderId="30" xfId="0" applyFont="1" applyFill="1" applyBorder="1" applyAlignment="1">
      <alignment vertical="center" wrapText="1"/>
    </xf>
    <xf numFmtId="49" fontId="0" fillId="0" borderId="3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0;%20&#1091;&#1090;&#1086;&#1095;&#1085;&#1077;&#1085;&#1080;&#1102;%202008%20&#1075;&#1086;&#1076;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0;%20&#1091;&#1090;&#1086;&#1095;&#1085;&#1077;&#1085;&#1080;&#1102;%202011%20&#1075;&#1086;&#1076;%20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83">
          <cell r="F83" t="str">
            <v>500</v>
          </cell>
        </row>
        <row r="180">
          <cell r="F180" t="str">
            <v>500</v>
          </cell>
        </row>
        <row r="188">
          <cell r="F188" t="str">
            <v>500</v>
          </cell>
        </row>
        <row r="218">
          <cell r="F218" t="str">
            <v>915</v>
          </cell>
        </row>
        <row r="241">
          <cell r="F241" t="str">
            <v>003</v>
          </cell>
        </row>
        <row r="701">
          <cell r="F701" t="str">
            <v>079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 к поясн."/>
      <sheetName val="Прил.2 к поясн."/>
      <sheetName val="ГАДы"/>
      <sheetName val="заимств."/>
      <sheetName val="Источники"/>
      <sheetName val="функцион."/>
      <sheetName val="ведомствен."/>
    </sheetNames>
    <sheetDataSet>
      <sheetData sheetId="6">
        <row r="12">
          <cell r="G12">
            <v>17663.4</v>
          </cell>
        </row>
        <row r="16">
          <cell r="G16">
            <v>1499.9</v>
          </cell>
        </row>
        <row r="20">
          <cell r="G20">
            <v>15362.8</v>
          </cell>
        </row>
        <row r="24">
          <cell r="G24">
            <v>800.7</v>
          </cell>
        </row>
        <row r="38">
          <cell r="G38">
            <v>4722.900000000001</v>
          </cell>
        </row>
        <row r="42">
          <cell r="G42">
            <v>3958.3000000000006</v>
          </cell>
        </row>
        <row r="44">
          <cell r="G44">
            <v>764.5999999999999</v>
          </cell>
        </row>
        <row r="46">
          <cell r="G46">
            <v>71048.4</v>
          </cell>
        </row>
        <row r="49">
          <cell r="G49">
            <v>32760</v>
          </cell>
        </row>
        <row r="53">
          <cell r="G53">
            <v>37788.4</v>
          </cell>
        </row>
        <row r="59">
          <cell r="G59">
            <v>500</v>
          </cell>
        </row>
        <row r="64">
          <cell r="G64">
            <v>556999.4</v>
          </cell>
        </row>
        <row r="69">
          <cell r="G69">
            <v>18877.4</v>
          </cell>
        </row>
        <row r="76">
          <cell r="G76">
            <v>7647</v>
          </cell>
        </row>
        <row r="130">
          <cell r="G130">
            <v>11457.7</v>
          </cell>
        </row>
        <row r="131">
          <cell r="G131">
            <v>29981.7</v>
          </cell>
        </row>
        <row r="149">
          <cell r="G149">
            <v>12317.4</v>
          </cell>
        </row>
        <row r="150">
          <cell r="G150">
            <v>38000</v>
          </cell>
        </row>
        <row r="154">
          <cell r="G154">
            <v>84224</v>
          </cell>
        </row>
        <row r="155">
          <cell r="G155">
            <v>66532.5</v>
          </cell>
        </row>
        <row r="156">
          <cell r="G156">
            <v>176186.1</v>
          </cell>
        </row>
        <row r="158">
          <cell r="G158">
            <v>2672.3</v>
          </cell>
        </row>
        <row r="160">
          <cell r="G160">
            <v>5800</v>
          </cell>
        </row>
        <row r="161">
          <cell r="G161">
            <v>125</v>
          </cell>
        </row>
        <row r="163">
          <cell r="G163">
            <v>46605.4</v>
          </cell>
        </row>
        <row r="164">
          <cell r="G164">
            <v>36395.4</v>
          </cell>
        </row>
        <row r="175">
          <cell r="G175">
            <v>20177.5</v>
          </cell>
        </row>
        <row r="209">
          <cell r="G209">
            <v>430.1</v>
          </cell>
        </row>
        <row r="212">
          <cell r="G212">
            <v>8375.3</v>
          </cell>
        </row>
        <row r="230">
          <cell r="G230">
            <v>76421.3</v>
          </cell>
        </row>
        <row r="234">
          <cell r="G234">
            <v>65405.3</v>
          </cell>
        </row>
        <row r="235">
          <cell r="G235">
            <v>1318.9</v>
          </cell>
        </row>
        <row r="237">
          <cell r="G237">
            <v>71.1</v>
          </cell>
        </row>
        <row r="239">
          <cell r="G239">
            <v>88.8</v>
          </cell>
        </row>
        <row r="240">
          <cell r="G240">
            <v>85.1</v>
          </cell>
        </row>
        <row r="242">
          <cell r="G242">
            <v>1054.2</v>
          </cell>
        </row>
        <row r="266">
          <cell r="G266">
            <v>1771.9</v>
          </cell>
        </row>
        <row r="276">
          <cell r="G276">
            <v>2906.8</v>
          </cell>
        </row>
        <row r="282">
          <cell r="G282">
            <v>2219.2</v>
          </cell>
        </row>
        <row r="285">
          <cell r="G285">
            <v>1500</v>
          </cell>
        </row>
        <row r="289">
          <cell r="G289">
            <v>26713.899999999998</v>
          </cell>
        </row>
        <row r="293">
          <cell r="G293">
            <v>6188</v>
          </cell>
        </row>
        <row r="297">
          <cell r="G297">
            <v>2261.8</v>
          </cell>
        </row>
        <row r="300">
          <cell r="G300">
            <v>2132.5</v>
          </cell>
        </row>
        <row r="302">
          <cell r="G302">
            <v>4995.2</v>
          </cell>
        </row>
        <row r="305">
          <cell r="G305">
            <v>310.3</v>
          </cell>
        </row>
        <row r="308">
          <cell r="G308">
            <v>9706.1</v>
          </cell>
        </row>
        <row r="311">
          <cell r="G311">
            <v>750</v>
          </cell>
        </row>
        <row r="313">
          <cell r="G313">
            <v>40</v>
          </cell>
        </row>
        <row r="320">
          <cell r="G320">
            <v>330</v>
          </cell>
        </row>
        <row r="321">
          <cell r="G321">
            <v>22093</v>
          </cell>
        </row>
        <row r="325">
          <cell r="G325">
            <v>12140</v>
          </cell>
        </row>
        <row r="341">
          <cell r="G341">
            <v>4843.8</v>
          </cell>
        </row>
        <row r="342">
          <cell r="G342">
            <v>156.19999999999982</v>
          </cell>
        </row>
        <row r="347">
          <cell r="G347">
            <v>1600</v>
          </cell>
        </row>
        <row r="350">
          <cell r="G350">
            <v>824</v>
          </cell>
        </row>
        <row r="351">
          <cell r="G351">
            <v>2529</v>
          </cell>
        </row>
        <row r="352">
          <cell r="G352">
            <v>150891.2</v>
          </cell>
        </row>
        <row r="359">
          <cell r="G359">
            <v>56648.5</v>
          </cell>
        </row>
        <row r="370">
          <cell r="G370">
            <v>23346.8</v>
          </cell>
        </row>
        <row r="373">
          <cell r="G373">
            <v>12944</v>
          </cell>
        </row>
        <row r="401">
          <cell r="G401">
            <v>0</v>
          </cell>
        </row>
        <row r="473">
          <cell r="G473">
            <v>13976</v>
          </cell>
        </row>
        <row r="477">
          <cell r="G477">
            <v>4186</v>
          </cell>
        </row>
        <row r="484">
          <cell r="G484">
            <v>9810</v>
          </cell>
        </row>
        <row r="485">
          <cell r="G485">
            <v>4549</v>
          </cell>
        </row>
        <row r="486">
          <cell r="G486">
            <v>13802.4</v>
          </cell>
        </row>
        <row r="491">
          <cell r="G491">
            <v>4154</v>
          </cell>
        </row>
        <row r="494">
          <cell r="G494">
            <v>5674.5</v>
          </cell>
        </row>
        <row r="499">
          <cell r="G499">
            <v>1800</v>
          </cell>
        </row>
        <row r="500">
          <cell r="G500">
            <v>19990.399999999998</v>
          </cell>
        </row>
        <row r="503">
          <cell r="G503">
            <v>3861.6</v>
          </cell>
        </row>
        <row r="508">
          <cell r="G508">
            <v>9800</v>
          </cell>
        </row>
        <row r="515">
          <cell r="G515">
            <v>0</v>
          </cell>
        </row>
        <row r="516">
          <cell r="G516">
            <v>2128.8</v>
          </cell>
        </row>
        <row r="517">
          <cell r="G517">
            <v>4200</v>
          </cell>
        </row>
        <row r="521">
          <cell r="G521">
            <v>30923.5</v>
          </cell>
        </row>
        <row r="525">
          <cell r="G525">
            <v>14200</v>
          </cell>
        </row>
        <row r="528">
          <cell r="G528">
            <v>5200</v>
          </cell>
        </row>
        <row r="532">
          <cell r="G532">
            <v>5936.1</v>
          </cell>
        </row>
        <row r="556">
          <cell r="G556">
            <v>5587.4</v>
          </cell>
        </row>
        <row r="573">
          <cell r="G573">
            <v>1447</v>
          </cell>
        </row>
        <row r="579">
          <cell r="G579">
            <v>1447</v>
          </cell>
        </row>
        <row r="643">
          <cell r="G643">
            <v>17051.6</v>
          </cell>
        </row>
        <row r="647">
          <cell r="G647">
            <v>13649</v>
          </cell>
        </row>
        <row r="650">
          <cell r="G650">
            <v>3402.6</v>
          </cell>
        </row>
        <row r="652">
          <cell r="G652">
            <v>21745.399999999998</v>
          </cell>
        </row>
        <row r="656">
          <cell r="G656">
            <v>2531.5</v>
          </cell>
        </row>
        <row r="658">
          <cell r="G658">
            <v>15251.1</v>
          </cell>
        </row>
        <row r="666">
          <cell r="G666">
            <v>3962.8</v>
          </cell>
        </row>
        <row r="680">
          <cell r="G680">
            <v>1514.9</v>
          </cell>
        </row>
        <row r="683">
          <cell r="G683">
            <v>61.8</v>
          </cell>
        </row>
        <row r="687">
          <cell r="G687">
            <v>61.8</v>
          </cell>
        </row>
        <row r="688">
          <cell r="G688">
            <v>3972.3</v>
          </cell>
        </row>
        <row r="691">
          <cell r="G691">
            <v>2845</v>
          </cell>
        </row>
        <row r="693">
          <cell r="G693">
            <v>1127.3</v>
          </cell>
        </row>
        <row r="694">
          <cell r="G694">
            <v>45425.299999999996</v>
          </cell>
        </row>
        <row r="700">
          <cell r="G700">
            <v>53.6</v>
          </cell>
        </row>
        <row r="702">
          <cell r="G702">
            <v>45371.7</v>
          </cell>
        </row>
        <row r="713">
          <cell r="G713">
            <v>747261.9999999998</v>
          </cell>
        </row>
        <row r="717">
          <cell r="G717">
            <v>1984.2</v>
          </cell>
        </row>
        <row r="721">
          <cell r="G721">
            <v>80</v>
          </cell>
        </row>
        <row r="726">
          <cell r="G726">
            <v>30882.9</v>
          </cell>
        </row>
        <row r="730">
          <cell r="G730">
            <v>380</v>
          </cell>
        </row>
        <row r="739">
          <cell r="G739">
            <v>1320.2</v>
          </cell>
        </row>
        <row r="741">
          <cell r="G741">
            <v>420.4</v>
          </cell>
        </row>
        <row r="743">
          <cell r="G743">
            <v>1807</v>
          </cell>
        </row>
        <row r="745">
          <cell r="G745">
            <v>9165.8</v>
          </cell>
        </row>
        <row r="747">
          <cell r="G747">
            <v>27724.6</v>
          </cell>
        </row>
        <row r="749">
          <cell r="G749">
            <v>7525.5</v>
          </cell>
        </row>
        <row r="751">
          <cell r="G751">
            <v>90225.2</v>
          </cell>
        </row>
        <row r="753">
          <cell r="G753">
            <v>3883.1</v>
          </cell>
        </row>
        <row r="755">
          <cell r="G755">
            <v>8567.2</v>
          </cell>
        </row>
        <row r="761">
          <cell r="G761">
            <v>32039.8</v>
          </cell>
        </row>
        <row r="763">
          <cell r="G763">
            <v>5789.7</v>
          </cell>
        </row>
        <row r="766">
          <cell r="G766">
            <v>149.7</v>
          </cell>
        </row>
        <row r="768">
          <cell r="G768">
            <v>114301.8</v>
          </cell>
        </row>
        <row r="770">
          <cell r="G770">
            <v>75142.5</v>
          </cell>
        </row>
        <row r="773">
          <cell r="G773">
            <v>52289.9</v>
          </cell>
        </row>
        <row r="777">
          <cell r="G777">
            <v>38649.9</v>
          </cell>
        </row>
        <row r="779">
          <cell r="G779">
            <v>20008.1</v>
          </cell>
        </row>
        <row r="787">
          <cell r="G787">
            <v>143335.2</v>
          </cell>
        </row>
        <row r="789">
          <cell r="G789">
            <v>1761.6</v>
          </cell>
        </row>
        <row r="791">
          <cell r="G791">
            <v>319.8</v>
          </cell>
        </row>
        <row r="795">
          <cell r="G795">
            <v>16825.1</v>
          </cell>
        </row>
        <row r="797">
          <cell r="G797">
            <v>211.9</v>
          </cell>
        </row>
        <row r="800">
          <cell r="G800">
            <v>1744.6</v>
          </cell>
        </row>
        <row r="801">
          <cell r="G801">
            <v>200</v>
          </cell>
        </row>
        <row r="807">
          <cell r="G807">
            <v>3926.3</v>
          </cell>
        </row>
        <row r="815">
          <cell r="G815">
            <v>1245.9</v>
          </cell>
        </row>
        <row r="817">
          <cell r="G817">
            <v>1196.6</v>
          </cell>
        </row>
        <row r="823">
          <cell r="G823">
            <v>24039.6</v>
          </cell>
        </row>
        <row r="827">
          <cell r="G827">
            <v>2223.4</v>
          </cell>
        </row>
        <row r="831">
          <cell r="G831">
            <v>4033.7</v>
          </cell>
        </row>
        <row r="835">
          <cell r="G835">
            <v>16396.8</v>
          </cell>
        </row>
        <row r="837">
          <cell r="G837">
            <v>3464</v>
          </cell>
        </row>
        <row r="840">
          <cell r="G840">
            <v>3000</v>
          </cell>
        </row>
        <row r="843">
          <cell r="G843">
            <v>1000</v>
          </cell>
        </row>
        <row r="845">
          <cell r="G845">
            <v>38777.399999999994</v>
          </cell>
        </row>
        <row r="849">
          <cell r="G849">
            <v>28122.1</v>
          </cell>
        </row>
        <row r="851">
          <cell r="G851">
            <v>7495.8</v>
          </cell>
        </row>
        <row r="856">
          <cell r="G856">
            <v>423.9</v>
          </cell>
        </row>
        <row r="858">
          <cell r="G858">
            <v>2735.6</v>
          </cell>
        </row>
        <row r="859">
          <cell r="G859">
            <v>7920.7</v>
          </cell>
        </row>
        <row r="862">
          <cell r="G862">
            <v>295</v>
          </cell>
        </row>
        <row r="865">
          <cell r="G865">
            <v>177</v>
          </cell>
        </row>
        <row r="874">
          <cell r="G874">
            <v>7448.7</v>
          </cell>
        </row>
        <row r="875">
          <cell r="G875">
            <v>14446.7</v>
          </cell>
        </row>
        <row r="879">
          <cell r="G879">
            <v>0</v>
          </cell>
        </row>
        <row r="886">
          <cell r="G886">
            <v>5221.6</v>
          </cell>
        </row>
        <row r="893">
          <cell r="G893">
            <v>9225.1</v>
          </cell>
        </row>
        <row r="896">
          <cell r="G896">
            <v>0</v>
          </cell>
        </row>
        <row r="897">
          <cell r="G897">
            <v>1005.2</v>
          </cell>
        </row>
        <row r="901">
          <cell r="G901">
            <v>1005.2</v>
          </cell>
        </row>
        <row r="902">
          <cell r="G902">
            <v>23868</v>
          </cell>
        </row>
        <row r="906">
          <cell r="G906">
            <v>1425.6</v>
          </cell>
        </row>
        <row r="908">
          <cell r="G908">
            <v>3471.4</v>
          </cell>
        </row>
        <row r="912">
          <cell r="G912">
            <v>5568.8</v>
          </cell>
        </row>
        <row r="914">
          <cell r="G914">
            <v>1698.2</v>
          </cell>
        </row>
        <row r="918">
          <cell r="G918">
            <v>3650.9</v>
          </cell>
        </row>
        <row r="919">
          <cell r="G919">
            <v>849.1</v>
          </cell>
        </row>
        <row r="927">
          <cell r="G927">
            <v>7204</v>
          </cell>
        </row>
        <row r="952">
          <cell r="G952">
            <v>0</v>
          </cell>
        </row>
        <row r="954">
          <cell r="G954">
            <v>55024.7</v>
          </cell>
        </row>
        <row r="958">
          <cell r="G958">
            <v>317.1</v>
          </cell>
        </row>
        <row r="961">
          <cell r="G961">
            <v>49428.6</v>
          </cell>
        </row>
        <row r="971">
          <cell r="G971">
            <v>1039.4</v>
          </cell>
        </row>
        <row r="973">
          <cell r="G973">
            <v>378.2</v>
          </cell>
        </row>
        <row r="975">
          <cell r="G975">
            <v>425</v>
          </cell>
        </row>
        <row r="977">
          <cell r="G977">
            <v>1963.9</v>
          </cell>
        </row>
        <row r="981">
          <cell r="G981">
            <v>180</v>
          </cell>
        </row>
        <row r="985">
          <cell r="G985">
            <v>320</v>
          </cell>
        </row>
        <row r="988">
          <cell r="G988">
            <v>50</v>
          </cell>
        </row>
        <row r="989">
          <cell r="G989">
            <v>922.5</v>
          </cell>
        </row>
        <row r="992">
          <cell r="G992">
            <v>6345.3</v>
          </cell>
        </row>
        <row r="998">
          <cell r="G998">
            <v>2949.4</v>
          </cell>
        </row>
        <row r="1000">
          <cell r="G1000">
            <v>3395.9</v>
          </cell>
        </row>
        <row r="1009">
          <cell r="G1009">
            <v>55197.40000000001</v>
          </cell>
        </row>
        <row r="1013">
          <cell r="G1013">
            <v>6237.3</v>
          </cell>
        </row>
        <row r="1016">
          <cell r="G1016">
            <v>22727.5</v>
          </cell>
        </row>
        <row r="1018">
          <cell r="G1018">
            <v>2736</v>
          </cell>
        </row>
        <row r="1020">
          <cell r="G1020">
            <v>1815.5</v>
          </cell>
        </row>
        <row r="1022">
          <cell r="G1022">
            <v>15852.5</v>
          </cell>
        </row>
        <row r="1025">
          <cell r="G1025">
            <v>73.3</v>
          </cell>
        </row>
        <row r="1028">
          <cell r="G1028">
            <v>761.8</v>
          </cell>
        </row>
        <row r="1030">
          <cell r="G1030">
            <v>330</v>
          </cell>
        </row>
        <row r="1035">
          <cell r="G1035">
            <v>588.5</v>
          </cell>
        </row>
        <row r="1036">
          <cell r="G1036">
            <v>1225</v>
          </cell>
        </row>
        <row r="1037">
          <cell r="G1037">
            <v>2850</v>
          </cell>
        </row>
        <row r="1043">
          <cell r="G1043">
            <v>1040891.2</v>
          </cell>
        </row>
        <row r="1047">
          <cell r="G1047">
            <v>356841.6</v>
          </cell>
        </row>
        <row r="1049">
          <cell r="G1049">
            <v>410.7</v>
          </cell>
        </row>
        <row r="1052">
          <cell r="G1052">
            <v>23046</v>
          </cell>
        </row>
        <row r="1054">
          <cell r="G1054">
            <v>285</v>
          </cell>
        </row>
        <row r="1056">
          <cell r="G1056">
            <v>2077.5</v>
          </cell>
        </row>
        <row r="1059">
          <cell r="G1059">
            <v>1251.5</v>
          </cell>
        </row>
        <row r="1062">
          <cell r="G1062">
            <v>21103.1</v>
          </cell>
        </row>
        <row r="1065">
          <cell r="G1065">
            <v>11443.3</v>
          </cell>
        </row>
        <row r="1074">
          <cell r="G1074">
            <v>104329.9</v>
          </cell>
        </row>
        <row r="1075">
          <cell r="G1075">
            <v>954.5</v>
          </cell>
        </row>
        <row r="1083">
          <cell r="G1083">
            <v>10266.1</v>
          </cell>
        </row>
        <row r="1085">
          <cell r="G1085">
            <v>256.5</v>
          </cell>
        </row>
        <row r="1086">
          <cell r="G1086">
            <v>929.4</v>
          </cell>
        </row>
        <row r="1090">
          <cell r="G1090">
            <v>498.5</v>
          </cell>
        </row>
        <row r="1093">
          <cell r="G1093">
            <v>349189.2</v>
          </cell>
        </row>
        <row r="1097">
          <cell r="G1097">
            <v>29117.6</v>
          </cell>
        </row>
        <row r="1099">
          <cell r="G1099">
            <v>198.2</v>
          </cell>
        </row>
        <row r="1109">
          <cell r="G1109">
            <v>71.9</v>
          </cell>
        </row>
        <row r="1111">
          <cell r="G1111">
            <v>39.3</v>
          </cell>
        </row>
        <row r="1113">
          <cell r="G1113">
            <v>25797.1</v>
          </cell>
        </row>
        <row r="1116">
          <cell r="G1116">
            <v>10785.6</v>
          </cell>
        </row>
        <row r="1120">
          <cell r="G1120">
            <v>11955.8</v>
          </cell>
        </row>
        <row r="1122">
          <cell r="G1122">
            <v>797.1000000000001</v>
          </cell>
        </row>
        <row r="1133">
          <cell r="G1133">
            <v>0</v>
          </cell>
        </row>
        <row r="1140">
          <cell r="G1140">
            <v>3520</v>
          </cell>
        </row>
        <row r="1141">
          <cell r="G1141">
            <v>6962.4</v>
          </cell>
        </row>
        <row r="1143">
          <cell r="G1143">
            <v>18316</v>
          </cell>
        </row>
        <row r="1156">
          <cell r="G1156">
            <v>3780.3</v>
          </cell>
        </row>
        <row r="1159">
          <cell r="G1159">
            <v>31310.2</v>
          </cell>
        </row>
        <row r="1161">
          <cell r="G1161">
            <v>119.1</v>
          </cell>
        </row>
        <row r="1179">
          <cell r="G1179">
            <v>1046.1</v>
          </cell>
        </row>
        <row r="1181">
          <cell r="G1181">
            <v>31.2</v>
          </cell>
        </row>
        <row r="1183">
          <cell r="G1183">
            <v>28.6</v>
          </cell>
        </row>
        <row r="1187">
          <cell r="G1187">
            <v>22</v>
          </cell>
        </row>
        <row r="1188">
          <cell r="G1188">
            <v>8926.3</v>
          </cell>
        </row>
        <row r="1189">
          <cell r="G1189">
            <v>4033.5</v>
          </cell>
        </row>
        <row r="1191">
          <cell r="G1191">
            <v>1150.1</v>
          </cell>
        </row>
        <row r="1192">
          <cell r="G1192">
            <v>23885.699999999997</v>
          </cell>
        </row>
        <row r="1196">
          <cell r="G1196">
            <v>4409.6</v>
          </cell>
        </row>
        <row r="1201">
          <cell r="G1201">
            <v>19476.1</v>
          </cell>
        </row>
        <row r="1203">
          <cell r="G1203">
            <v>33162.100000000006</v>
          </cell>
        </row>
        <row r="1207">
          <cell r="G1207">
            <v>33033.8</v>
          </cell>
        </row>
        <row r="1209">
          <cell r="G1209">
            <v>28.3</v>
          </cell>
        </row>
        <row r="1219">
          <cell r="G1219">
            <v>100</v>
          </cell>
        </row>
        <row r="1220">
          <cell r="G1220">
            <v>61438.7</v>
          </cell>
        </row>
        <row r="1224">
          <cell r="G1224">
            <v>26167.4</v>
          </cell>
        </row>
        <row r="1226">
          <cell r="G1226">
            <v>383.7</v>
          </cell>
        </row>
        <row r="1230">
          <cell r="G1230">
            <v>3417.4</v>
          </cell>
        </row>
        <row r="1236">
          <cell r="G1236">
            <v>18839.7</v>
          </cell>
        </row>
        <row r="1241">
          <cell r="G1241">
            <v>2284.8</v>
          </cell>
        </row>
        <row r="1252">
          <cell r="G1252">
            <v>5224.7</v>
          </cell>
        </row>
        <row r="1255">
          <cell r="G1255">
            <v>21</v>
          </cell>
        </row>
        <row r="1258">
          <cell r="G1258">
            <v>2000</v>
          </cell>
        </row>
        <row r="1259">
          <cell r="G1259">
            <v>3100</v>
          </cell>
        </row>
        <row r="1269">
          <cell r="G1269">
            <v>424035.5</v>
          </cell>
        </row>
        <row r="1273">
          <cell r="G1273">
            <v>3043</v>
          </cell>
        </row>
        <row r="1276">
          <cell r="G1276">
            <v>71810.7</v>
          </cell>
        </row>
        <row r="1284">
          <cell r="G1284">
            <v>38591.5</v>
          </cell>
        </row>
        <row r="1291">
          <cell r="G1291">
            <v>9397.2</v>
          </cell>
        </row>
        <row r="1295">
          <cell r="G1295">
            <v>2722.2</v>
          </cell>
        </row>
        <row r="1299">
          <cell r="G1299">
            <v>582.2</v>
          </cell>
        </row>
        <row r="1303">
          <cell r="G1303">
            <v>3559.1</v>
          </cell>
        </row>
        <row r="1310">
          <cell r="G1310">
            <v>58506.4</v>
          </cell>
        </row>
        <row r="1314">
          <cell r="G1314">
            <v>8899.7</v>
          </cell>
        </row>
        <row r="1319">
          <cell r="G1319">
            <v>191475</v>
          </cell>
        </row>
        <row r="1322">
          <cell r="G1322">
            <v>11290.2</v>
          </cell>
        </row>
        <row r="1332">
          <cell r="G1332">
            <v>21637.3</v>
          </cell>
        </row>
        <row r="1335">
          <cell r="G1335">
            <v>2200</v>
          </cell>
        </row>
        <row r="1336">
          <cell r="G1336">
            <v>300</v>
          </cell>
        </row>
        <row r="1339">
          <cell r="G133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8"/>
  <sheetViews>
    <sheetView tabSelected="1" workbookViewId="0" topLeftCell="A199">
      <selection activeCell="G2" sqref="G2"/>
    </sheetView>
  </sheetViews>
  <sheetFormatPr defaultColWidth="9.125" defaultRowHeight="12.75"/>
  <cols>
    <col min="1" max="1" width="60.625" style="1" customWidth="1"/>
    <col min="2" max="2" width="6.125" style="2" customWidth="1"/>
    <col min="3" max="3" width="7.75390625" style="3" customWidth="1"/>
    <col min="4" max="4" width="6.875" style="3" customWidth="1"/>
    <col min="5" max="5" width="12.25390625" style="3" customWidth="1"/>
    <col min="6" max="6" width="8.125" style="3" customWidth="1"/>
    <col min="7" max="7" width="16.625" style="6" customWidth="1"/>
    <col min="8" max="8" width="6.125" style="6" hidden="1" customWidth="1"/>
    <col min="9" max="9" width="11.25390625" style="6" hidden="1" customWidth="1"/>
    <col min="10" max="10" width="13.125" style="7" hidden="1" customWidth="1"/>
    <col min="11" max="11" width="13.00390625" style="3" hidden="1" customWidth="1"/>
    <col min="12" max="12" width="14.75390625" style="3" bestFit="1" customWidth="1"/>
    <col min="13" max="16384" width="9.125" style="3" customWidth="1"/>
  </cols>
  <sheetData>
    <row r="1" spans="6:7" ht="12.75">
      <c r="F1" s="4" t="s">
        <v>441</v>
      </c>
      <c r="G1" s="5"/>
    </row>
    <row r="2" spans="6:7" ht="12.75">
      <c r="F2" s="8" t="s">
        <v>442</v>
      </c>
      <c r="G2" s="5"/>
    </row>
    <row r="3" spans="6:7" ht="12" customHeight="1">
      <c r="F3" s="8" t="s">
        <v>443</v>
      </c>
      <c r="G3" s="5"/>
    </row>
    <row r="4" spans="6:7" ht="12.75" customHeight="1">
      <c r="F4" s="8" t="s">
        <v>444</v>
      </c>
      <c r="G4" s="5"/>
    </row>
    <row r="5" spans="6:9" ht="15.75" customHeight="1">
      <c r="F5" s="168" t="s">
        <v>267</v>
      </c>
      <c r="G5" s="168"/>
      <c r="H5" s="9"/>
      <c r="I5" s="9"/>
    </row>
    <row r="6" spans="2:6" ht="12.75">
      <c r="B6" s="10" t="s">
        <v>445</v>
      </c>
      <c r="F6" s="8"/>
    </row>
    <row r="7" spans="2:6" ht="12.75">
      <c r="B7" s="10" t="s">
        <v>446</v>
      </c>
      <c r="F7" s="11"/>
    </row>
    <row r="8" spans="2:6" ht="12.75">
      <c r="B8" s="10" t="s">
        <v>447</v>
      </c>
      <c r="F8" s="11"/>
    </row>
    <row r="9" ht="12.75">
      <c r="B9" s="12" t="s">
        <v>448</v>
      </c>
    </row>
    <row r="10" spans="2:9" ht="15.75" customHeight="1" thickBot="1">
      <c r="B10" s="13"/>
      <c r="G10" s="9"/>
      <c r="H10" s="9"/>
      <c r="I10" s="9"/>
    </row>
    <row r="11" spans="1:9" ht="15" thickBot="1">
      <c r="A11" s="14" t="s">
        <v>449</v>
      </c>
      <c r="B11" s="15" t="s">
        <v>450</v>
      </c>
      <c r="C11" s="16"/>
      <c r="D11" s="17"/>
      <c r="E11" s="17"/>
      <c r="F11" s="17"/>
      <c r="G11" s="18" t="s">
        <v>451</v>
      </c>
      <c r="H11" s="18" t="s">
        <v>452</v>
      </c>
      <c r="I11" s="18" t="s">
        <v>453</v>
      </c>
    </row>
    <row r="12" spans="1:9" ht="39.75" customHeight="1" thickBot="1">
      <c r="A12" s="19"/>
      <c r="B12" s="20" t="s">
        <v>454</v>
      </c>
      <c r="C12" s="21" t="s">
        <v>455</v>
      </c>
      <c r="D12" s="21" t="s">
        <v>456</v>
      </c>
      <c r="E12" s="21" t="s">
        <v>457</v>
      </c>
      <c r="F12" s="22" t="s">
        <v>458</v>
      </c>
      <c r="G12" s="23" t="s">
        <v>459</v>
      </c>
      <c r="H12" s="23" t="s">
        <v>460</v>
      </c>
      <c r="I12" s="23" t="s">
        <v>461</v>
      </c>
    </row>
    <row r="13" spans="1:11" s="30" customFormat="1" ht="15.75">
      <c r="A13" s="24" t="s">
        <v>462</v>
      </c>
      <c r="B13" s="25"/>
      <c r="C13" s="26" t="s">
        <v>463</v>
      </c>
      <c r="D13" s="26"/>
      <c r="E13" s="26"/>
      <c r="F13" s="27"/>
      <c r="G13" s="28">
        <f>SUM(G14+G18+G51+G69+G72+G90+G94+G86+G80)</f>
        <v>159392.19999999998</v>
      </c>
      <c r="H13" s="28">
        <f>SUM(H14+H18+H51+H69+H72+H90+H94+H86+H80)</f>
        <v>90646.20000000001</v>
      </c>
      <c r="I13" s="28">
        <f aca="true" t="shared" si="0" ref="I13:I44">SUM(H13/G13*100)</f>
        <v>56.86990956897516</v>
      </c>
      <c r="J13" s="29"/>
      <c r="K13" s="30">
        <f>SUM('[2]ведомствен.'!G12+'[2]ведомствен.'!G38+'[2]ведомствен.'!G230+'[2]ведомствен.'!G652+'[2]ведомствен.'!G845)+'[2]ведомствен.'!G683</f>
        <v>159392.19999999998</v>
      </c>
    </row>
    <row r="14" spans="1:11" ht="28.5">
      <c r="A14" s="31" t="s">
        <v>464</v>
      </c>
      <c r="B14" s="32"/>
      <c r="C14" s="33" t="s">
        <v>463</v>
      </c>
      <c r="D14" s="33" t="s">
        <v>465</v>
      </c>
      <c r="E14" s="33"/>
      <c r="F14" s="34"/>
      <c r="G14" s="35">
        <f>SUM(G15)</f>
        <v>1499.9</v>
      </c>
      <c r="H14" s="35">
        <f>SUM(H15)</f>
        <v>983.5</v>
      </c>
      <c r="I14" s="35">
        <f t="shared" si="0"/>
        <v>65.57103806920462</v>
      </c>
      <c r="K14" s="7">
        <f>SUM(J14:J122)</f>
        <v>159392.19999999998</v>
      </c>
    </row>
    <row r="15" spans="1:9" ht="41.25" customHeight="1">
      <c r="A15" s="36" t="s">
        <v>466</v>
      </c>
      <c r="B15" s="32"/>
      <c r="C15" s="33" t="s">
        <v>463</v>
      </c>
      <c r="D15" s="33" t="s">
        <v>465</v>
      </c>
      <c r="E15" s="33" t="s">
        <v>467</v>
      </c>
      <c r="F15" s="34"/>
      <c r="G15" s="35">
        <f>SUM(G17:G17)</f>
        <v>1499.9</v>
      </c>
      <c r="H15" s="35">
        <f>SUM(H17:H17)</f>
        <v>983.5</v>
      </c>
      <c r="I15" s="35">
        <f t="shared" si="0"/>
        <v>65.57103806920462</v>
      </c>
    </row>
    <row r="16" spans="1:9" ht="16.5" customHeight="1">
      <c r="A16" s="36" t="s">
        <v>468</v>
      </c>
      <c r="B16" s="32"/>
      <c r="C16" s="33" t="s">
        <v>463</v>
      </c>
      <c r="D16" s="33" t="s">
        <v>465</v>
      </c>
      <c r="E16" s="33" t="s">
        <v>469</v>
      </c>
      <c r="F16" s="34"/>
      <c r="G16" s="35">
        <f>SUM(G17)</f>
        <v>1499.9</v>
      </c>
      <c r="H16" s="35">
        <f>SUM(H17)</f>
        <v>983.5</v>
      </c>
      <c r="I16" s="35">
        <f t="shared" si="0"/>
        <v>65.57103806920462</v>
      </c>
    </row>
    <row r="17" spans="1:10" ht="19.5" customHeight="1">
      <c r="A17" s="36" t="s">
        <v>470</v>
      </c>
      <c r="B17" s="32"/>
      <c r="C17" s="33" t="s">
        <v>463</v>
      </c>
      <c r="D17" s="33" t="s">
        <v>465</v>
      </c>
      <c r="E17" s="33" t="s">
        <v>469</v>
      </c>
      <c r="F17" s="34" t="s">
        <v>471</v>
      </c>
      <c r="G17" s="35">
        <v>1499.9</v>
      </c>
      <c r="H17" s="35">
        <v>983.5</v>
      </c>
      <c r="I17" s="35">
        <f t="shared" si="0"/>
        <v>65.57103806920462</v>
      </c>
      <c r="J17" s="7">
        <f>SUM('[2]ведомствен.'!G16)</f>
        <v>1499.9</v>
      </c>
    </row>
    <row r="18" spans="1:9" ht="44.25" customHeight="1">
      <c r="A18" s="36" t="s">
        <v>472</v>
      </c>
      <c r="B18" s="32"/>
      <c r="C18" s="33" t="s">
        <v>463</v>
      </c>
      <c r="D18" s="33" t="s">
        <v>473</v>
      </c>
      <c r="E18" s="33"/>
      <c r="F18" s="34"/>
      <c r="G18" s="35">
        <f>SUM(G19)</f>
        <v>15362.8</v>
      </c>
      <c r="H18" s="35">
        <f>SUM(H19)</f>
        <v>8231.8</v>
      </c>
      <c r="I18" s="35">
        <f t="shared" si="0"/>
        <v>53.58268024058114</v>
      </c>
    </row>
    <row r="19" spans="1:9" ht="42.75" customHeight="1">
      <c r="A19" s="36" t="s">
        <v>466</v>
      </c>
      <c r="B19" s="32"/>
      <c r="C19" s="33" t="s">
        <v>463</v>
      </c>
      <c r="D19" s="33" t="s">
        <v>473</v>
      </c>
      <c r="E19" s="33" t="s">
        <v>467</v>
      </c>
      <c r="F19" s="34"/>
      <c r="G19" s="35">
        <f>SUM(G20+G22)</f>
        <v>15362.8</v>
      </c>
      <c r="H19" s="35">
        <f>SUM(H20+H22)</f>
        <v>8231.8</v>
      </c>
      <c r="I19" s="35">
        <f t="shared" si="0"/>
        <v>53.58268024058114</v>
      </c>
    </row>
    <row r="20" spans="1:9" ht="15">
      <c r="A20" s="36" t="s">
        <v>474</v>
      </c>
      <c r="B20" s="32"/>
      <c r="C20" s="33" t="s">
        <v>475</v>
      </c>
      <c r="D20" s="33" t="s">
        <v>473</v>
      </c>
      <c r="E20" s="33" t="s">
        <v>476</v>
      </c>
      <c r="F20" s="34"/>
      <c r="G20" s="35">
        <f>SUM(G21)</f>
        <v>15362.8</v>
      </c>
      <c r="H20" s="35">
        <f>SUM(H21)</f>
        <v>8068.7</v>
      </c>
      <c r="I20" s="35">
        <f t="shared" si="0"/>
        <v>52.5210248131851</v>
      </c>
    </row>
    <row r="21" spans="1:10" ht="18.75" customHeight="1">
      <c r="A21" s="36" t="s">
        <v>470</v>
      </c>
      <c r="B21" s="32"/>
      <c r="C21" s="33" t="s">
        <v>463</v>
      </c>
      <c r="D21" s="33" t="s">
        <v>473</v>
      </c>
      <c r="E21" s="33" t="s">
        <v>476</v>
      </c>
      <c r="F21" s="34" t="s">
        <v>471</v>
      </c>
      <c r="G21" s="35">
        <v>15362.8</v>
      </c>
      <c r="H21" s="35">
        <v>8068.7</v>
      </c>
      <c r="I21" s="35">
        <f t="shared" si="0"/>
        <v>52.5210248131851</v>
      </c>
      <c r="J21" s="7">
        <f>SUM('[2]ведомствен.'!G20)</f>
        <v>15362.8</v>
      </c>
    </row>
    <row r="22" spans="1:9" ht="28.5" customHeight="1" hidden="1">
      <c r="A22" s="36" t="s">
        <v>477</v>
      </c>
      <c r="B22" s="32"/>
      <c r="C22" s="33" t="s">
        <v>475</v>
      </c>
      <c r="D22" s="33" t="s">
        <v>473</v>
      </c>
      <c r="E22" s="33" t="s">
        <v>478</v>
      </c>
      <c r="F22" s="34"/>
      <c r="G22" s="35">
        <f>SUM(G23)</f>
        <v>0</v>
      </c>
      <c r="H22" s="35">
        <f>SUM(H23)</f>
        <v>163.10000000000002</v>
      </c>
      <c r="I22" s="35" t="e">
        <f t="shared" si="0"/>
        <v>#DIV/0!</v>
      </c>
    </row>
    <row r="23" spans="1:10" ht="21.75" customHeight="1" hidden="1">
      <c r="A23" s="36" t="s">
        <v>470</v>
      </c>
      <c r="B23" s="32"/>
      <c r="C23" s="33" t="s">
        <v>475</v>
      </c>
      <c r="D23" s="33" t="s">
        <v>473</v>
      </c>
      <c r="E23" s="33" t="s">
        <v>478</v>
      </c>
      <c r="F23" s="34" t="s">
        <v>471</v>
      </c>
      <c r="G23" s="35"/>
      <c r="H23" s="35">
        <f>913.5-750.4</f>
        <v>163.10000000000002</v>
      </c>
      <c r="I23" s="35" t="e">
        <f t="shared" si="0"/>
        <v>#DIV/0!</v>
      </c>
      <c r="J23" s="7">
        <f>SUM('[2]ведомствен.'!G22)</f>
        <v>0</v>
      </c>
    </row>
    <row r="24" spans="1:9" ht="15" customHeight="1" hidden="1">
      <c r="A24" s="36" t="s">
        <v>479</v>
      </c>
      <c r="B24" s="32"/>
      <c r="C24" s="33" t="s">
        <v>463</v>
      </c>
      <c r="D24" s="33" t="s">
        <v>480</v>
      </c>
      <c r="E24" s="33"/>
      <c r="F24" s="34"/>
      <c r="G24" s="35">
        <f>SUM(G25)</f>
        <v>0</v>
      </c>
      <c r="H24" s="35">
        <f>SUM(H25)</f>
        <v>0</v>
      </c>
      <c r="I24" s="35" t="e">
        <f t="shared" si="0"/>
        <v>#DIV/0!</v>
      </c>
    </row>
    <row r="25" spans="1:9" ht="28.5" customHeight="1" hidden="1">
      <c r="A25" s="36" t="s">
        <v>481</v>
      </c>
      <c r="B25" s="32"/>
      <c r="C25" s="33" t="s">
        <v>463</v>
      </c>
      <c r="D25" s="33" t="s">
        <v>480</v>
      </c>
      <c r="E25" s="33" t="s">
        <v>482</v>
      </c>
      <c r="F25" s="34"/>
      <c r="G25" s="35">
        <f>SUM(G26)</f>
        <v>0</v>
      </c>
      <c r="H25" s="35">
        <f>SUM(H26)</f>
        <v>0</v>
      </c>
      <c r="I25" s="35" t="e">
        <f t="shared" si="0"/>
        <v>#DIV/0!</v>
      </c>
    </row>
    <row r="26" spans="1:9" ht="15" customHeight="1" hidden="1">
      <c r="A26" s="36" t="s">
        <v>483</v>
      </c>
      <c r="B26" s="32"/>
      <c r="C26" s="33" t="s">
        <v>463</v>
      </c>
      <c r="D26" s="33" t="s">
        <v>480</v>
      </c>
      <c r="E26" s="33" t="s">
        <v>482</v>
      </c>
      <c r="F26" s="34" t="s">
        <v>484</v>
      </c>
      <c r="G26" s="35"/>
      <c r="H26" s="35"/>
      <c r="I26" s="35" t="e">
        <f t="shared" si="0"/>
        <v>#DIV/0!</v>
      </c>
    </row>
    <row r="27" spans="1:9" ht="15" customHeight="1" hidden="1">
      <c r="A27" s="36" t="s">
        <v>485</v>
      </c>
      <c r="B27" s="37"/>
      <c r="C27" s="33" t="s">
        <v>486</v>
      </c>
      <c r="D27" s="33"/>
      <c r="E27" s="33"/>
      <c r="F27" s="34"/>
      <c r="G27" s="35">
        <f aca="true" t="shared" si="1" ref="G27:H29">SUM(G28)</f>
        <v>0</v>
      </c>
      <c r="H27" s="35">
        <f t="shared" si="1"/>
        <v>0</v>
      </c>
      <c r="I27" s="35" t="e">
        <f t="shared" si="0"/>
        <v>#DIV/0!</v>
      </c>
    </row>
    <row r="28" spans="1:9" ht="15" customHeight="1" hidden="1">
      <c r="A28" s="36" t="s">
        <v>487</v>
      </c>
      <c r="B28" s="37"/>
      <c r="C28" s="33" t="s">
        <v>486</v>
      </c>
      <c r="D28" s="33" t="s">
        <v>486</v>
      </c>
      <c r="E28" s="33"/>
      <c r="F28" s="34"/>
      <c r="G28" s="35">
        <f t="shared" si="1"/>
        <v>0</v>
      </c>
      <c r="H28" s="35">
        <f t="shared" si="1"/>
        <v>0</v>
      </c>
      <c r="I28" s="35" t="e">
        <f t="shared" si="0"/>
        <v>#DIV/0!</v>
      </c>
    </row>
    <row r="29" spans="1:9" ht="28.5" customHeight="1" hidden="1">
      <c r="A29" s="36" t="s">
        <v>488</v>
      </c>
      <c r="B29" s="37"/>
      <c r="C29" s="33" t="s">
        <v>486</v>
      </c>
      <c r="D29" s="33" t="s">
        <v>486</v>
      </c>
      <c r="E29" s="33" t="s">
        <v>489</v>
      </c>
      <c r="F29" s="34"/>
      <c r="G29" s="35">
        <f t="shared" si="1"/>
        <v>0</v>
      </c>
      <c r="H29" s="35">
        <f t="shared" si="1"/>
        <v>0</v>
      </c>
      <c r="I29" s="35" t="e">
        <f t="shared" si="0"/>
        <v>#DIV/0!</v>
      </c>
    </row>
    <row r="30" spans="1:9" ht="15" customHeight="1" hidden="1">
      <c r="A30" s="36" t="s">
        <v>490</v>
      </c>
      <c r="B30" s="37"/>
      <c r="C30" s="33" t="s">
        <v>486</v>
      </c>
      <c r="D30" s="33" t="s">
        <v>486</v>
      </c>
      <c r="E30" s="33" t="s">
        <v>489</v>
      </c>
      <c r="F30" s="34" t="s">
        <v>491</v>
      </c>
      <c r="G30" s="35"/>
      <c r="H30" s="35"/>
      <c r="I30" s="35" t="e">
        <f t="shared" si="0"/>
        <v>#DIV/0!</v>
      </c>
    </row>
    <row r="31" spans="1:9" ht="15" customHeight="1" hidden="1">
      <c r="A31" s="38" t="s">
        <v>485</v>
      </c>
      <c r="B31" s="39"/>
      <c r="C31" s="40" t="s">
        <v>486</v>
      </c>
      <c r="D31" s="33"/>
      <c r="E31" s="33"/>
      <c r="F31" s="34"/>
      <c r="G31" s="35">
        <f aca="true" t="shared" si="2" ref="G31:H33">SUM(G32)</f>
        <v>0</v>
      </c>
      <c r="H31" s="35">
        <f t="shared" si="2"/>
        <v>0</v>
      </c>
      <c r="I31" s="35" t="e">
        <f t="shared" si="0"/>
        <v>#DIV/0!</v>
      </c>
    </row>
    <row r="32" spans="1:9" ht="15" customHeight="1" hidden="1">
      <c r="A32" s="36" t="s">
        <v>487</v>
      </c>
      <c r="B32" s="37"/>
      <c r="C32" s="33" t="s">
        <v>486</v>
      </c>
      <c r="D32" s="33" t="s">
        <v>486</v>
      </c>
      <c r="E32" s="33"/>
      <c r="F32" s="34"/>
      <c r="G32" s="35">
        <f t="shared" si="2"/>
        <v>0</v>
      </c>
      <c r="H32" s="35">
        <f t="shared" si="2"/>
        <v>0</v>
      </c>
      <c r="I32" s="35" t="e">
        <f t="shared" si="0"/>
        <v>#DIV/0!</v>
      </c>
    </row>
    <row r="33" spans="1:9" ht="28.5" customHeight="1" hidden="1">
      <c r="A33" s="36" t="s">
        <v>488</v>
      </c>
      <c r="B33" s="37"/>
      <c r="C33" s="33" t="s">
        <v>486</v>
      </c>
      <c r="D33" s="33" t="s">
        <v>486</v>
      </c>
      <c r="E33" s="33" t="s">
        <v>489</v>
      </c>
      <c r="F33" s="34"/>
      <c r="G33" s="35">
        <f t="shared" si="2"/>
        <v>0</v>
      </c>
      <c r="H33" s="35">
        <f t="shared" si="2"/>
        <v>0</v>
      </c>
      <c r="I33" s="35" t="e">
        <f t="shared" si="0"/>
        <v>#DIV/0!</v>
      </c>
    </row>
    <row r="34" spans="1:9" ht="15" customHeight="1" hidden="1">
      <c r="A34" s="36" t="s">
        <v>490</v>
      </c>
      <c r="B34" s="37"/>
      <c r="C34" s="33" t="s">
        <v>486</v>
      </c>
      <c r="D34" s="33" t="s">
        <v>486</v>
      </c>
      <c r="E34" s="33" t="s">
        <v>489</v>
      </c>
      <c r="F34" s="34" t="s">
        <v>491</v>
      </c>
      <c r="G34" s="35"/>
      <c r="H34" s="35"/>
      <c r="I34" s="35" t="e">
        <f t="shared" si="0"/>
        <v>#DIV/0!</v>
      </c>
    </row>
    <row r="35" spans="1:10" s="42" customFormat="1" ht="15" customHeight="1" hidden="1">
      <c r="A35" s="36"/>
      <c r="B35" s="37"/>
      <c r="C35" s="33"/>
      <c r="D35" s="33"/>
      <c r="E35" s="33"/>
      <c r="F35" s="34"/>
      <c r="G35" s="35"/>
      <c r="H35" s="35"/>
      <c r="I35" s="35" t="e">
        <f t="shared" si="0"/>
        <v>#DIV/0!</v>
      </c>
      <c r="J35" s="41"/>
    </row>
    <row r="36" spans="1:9" ht="42.75" customHeight="1" hidden="1">
      <c r="A36" s="36" t="s">
        <v>492</v>
      </c>
      <c r="B36" s="32"/>
      <c r="C36" s="33" t="s">
        <v>463</v>
      </c>
      <c r="D36" s="33" t="s">
        <v>480</v>
      </c>
      <c r="E36" s="33" t="s">
        <v>493</v>
      </c>
      <c r="F36" s="34"/>
      <c r="G36" s="35">
        <f>SUM(G37)</f>
        <v>0</v>
      </c>
      <c r="H36" s="35">
        <f>SUM(H37)</f>
        <v>0</v>
      </c>
      <c r="I36" s="35" t="e">
        <f t="shared" si="0"/>
        <v>#DIV/0!</v>
      </c>
    </row>
    <row r="37" spans="1:9" ht="42.75" customHeight="1" hidden="1">
      <c r="A37" s="36" t="s">
        <v>494</v>
      </c>
      <c r="B37" s="32"/>
      <c r="C37" s="33" t="s">
        <v>463</v>
      </c>
      <c r="D37" s="33" t="s">
        <v>480</v>
      </c>
      <c r="E37" s="33" t="s">
        <v>493</v>
      </c>
      <c r="F37" s="34" t="s">
        <v>495</v>
      </c>
      <c r="G37" s="35"/>
      <c r="H37" s="35"/>
      <c r="I37" s="35" t="e">
        <f t="shared" si="0"/>
        <v>#DIV/0!</v>
      </c>
    </row>
    <row r="38" spans="1:9" ht="14.25" customHeight="1" hidden="1">
      <c r="A38" s="31" t="s">
        <v>496</v>
      </c>
      <c r="B38" s="32"/>
      <c r="C38" s="33" t="s">
        <v>497</v>
      </c>
      <c r="D38" s="33"/>
      <c r="E38" s="33"/>
      <c r="F38" s="34"/>
      <c r="G38" s="35">
        <f>SUM(G42+G39)</f>
        <v>0</v>
      </c>
      <c r="H38" s="35">
        <f>SUM(H42+H39)</f>
        <v>0</v>
      </c>
      <c r="I38" s="35" t="e">
        <f t="shared" si="0"/>
        <v>#DIV/0!</v>
      </c>
    </row>
    <row r="39" spans="1:9" ht="15" customHeight="1" hidden="1">
      <c r="A39" s="31" t="s">
        <v>498</v>
      </c>
      <c r="B39" s="32"/>
      <c r="C39" s="33" t="s">
        <v>497</v>
      </c>
      <c r="D39" s="33" t="s">
        <v>499</v>
      </c>
      <c r="E39" s="33"/>
      <c r="F39" s="34"/>
      <c r="G39" s="35">
        <f>SUM(G40)</f>
        <v>0</v>
      </c>
      <c r="H39" s="35">
        <f>SUM(H40)</f>
        <v>0</v>
      </c>
      <c r="I39" s="35" t="e">
        <f t="shared" si="0"/>
        <v>#DIV/0!</v>
      </c>
    </row>
    <row r="40" spans="1:9" ht="15" customHeight="1" hidden="1">
      <c r="A40" s="31" t="s">
        <v>500</v>
      </c>
      <c r="B40" s="32"/>
      <c r="C40" s="33" t="s">
        <v>497</v>
      </c>
      <c r="D40" s="33" t="s">
        <v>499</v>
      </c>
      <c r="E40" s="33" t="s">
        <v>501</v>
      </c>
      <c r="F40" s="34"/>
      <c r="G40" s="35">
        <f>SUM(G41)</f>
        <v>0</v>
      </c>
      <c r="H40" s="35">
        <f>SUM(H41)</f>
        <v>0</v>
      </c>
      <c r="I40" s="35" t="e">
        <f t="shared" si="0"/>
        <v>#DIV/0!</v>
      </c>
    </row>
    <row r="41" spans="1:9" ht="15" customHeight="1" hidden="1">
      <c r="A41" s="31" t="s">
        <v>502</v>
      </c>
      <c r="B41" s="32"/>
      <c r="C41" s="33" t="s">
        <v>497</v>
      </c>
      <c r="D41" s="33" t="s">
        <v>499</v>
      </c>
      <c r="E41" s="33" t="s">
        <v>501</v>
      </c>
      <c r="F41" s="34" t="s">
        <v>503</v>
      </c>
      <c r="G41" s="35"/>
      <c r="H41" s="35"/>
      <c r="I41" s="35" t="e">
        <f t="shared" si="0"/>
        <v>#DIV/0!</v>
      </c>
    </row>
    <row r="42" spans="1:9" ht="14.25" customHeight="1" hidden="1">
      <c r="A42" s="31" t="s">
        <v>504</v>
      </c>
      <c r="B42" s="32"/>
      <c r="C42" s="33" t="s">
        <v>497</v>
      </c>
      <c r="D42" s="33" t="s">
        <v>505</v>
      </c>
      <c r="E42" s="33"/>
      <c r="F42" s="34"/>
      <c r="G42" s="35">
        <f>SUM(G43+G45)</f>
        <v>0</v>
      </c>
      <c r="H42" s="35">
        <f>SUM(H43+H45)</f>
        <v>0</v>
      </c>
      <c r="I42" s="35" t="e">
        <f t="shared" si="0"/>
        <v>#DIV/0!</v>
      </c>
    </row>
    <row r="43" spans="1:9" ht="28.5" customHeight="1" hidden="1">
      <c r="A43" s="31" t="s">
        <v>506</v>
      </c>
      <c r="B43" s="32"/>
      <c r="C43" s="33" t="s">
        <v>497</v>
      </c>
      <c r="D43" s="33" t="s">
        <v>505</v>
      </c>
      <c r="E43" s="33" t="s">
        <v>507</v>
      </c>
      <c r="F43" s="34"/>
      <c r="G43" s="35">
        <f>SUM(G44)</f>
        <v>0</v>
      </c>
      <c r="H43" s="35">
        <f>SUM(H44)</f>
        <v>0</v>
      </c>
      <c r="I43" s="35" t="e">
        <f t="shared" si="0"/>
        <v>#DIV/0!</v>
      </c>
    </row>
    <row r="44" spans="1:9" ht="15" customHeight="1" hidden="1">
      <c r="A44" s="31" t="s">
        <v>508</v>
      </c>
      <c r="B44" s="32"/>
      <c r="C44" s="33" t="s">
        <v>497</v>
      </c>
      <c r="D44" s="33" t="s">
        <v>505</v>
      </c>
      <c r="E44" s="33" t="s">
        <v>507</v>
      </c>
      <c r="F44" s="34" t="s">
        <v>509</v>
      </c>
      <c r="G44" s="35"/>
      <c r="H44" s="35"/>
      <c r="I44" s="35" t="e">
        <f t="shared" si="0"/>
        <v>#DIV/0!</v>
      </c>
    </row>
    <row r="45" spans="1:9" ht="15" customHeight="1" hidden="1">
      <c r="A45" s="31" t="s">
        <v>510</v>
      </c>
      <c r="B45" s="32"/>
      <c r="C45" s="33" t="s">
        <v>497</v>
      </c>
      <c r="D45" s="33" t="s">
        <v>505</v>
      </c>
      <c r="E45" s="33" t="s">
        <v>511</v>
      </c>
      <c r="F45" s="34"/>
      <c r="G45" s="35">
        <f>SUM(G46)</f>
        <v>0</v>
      </c>
      <c r="H45" s="35">
        <f>SUM(H46)</f>
        <v>0</v>
      </c>
      <c r="I45" s="35" t="e">
        <f aca="true" t="shared" si="3" ref="I45:I76">SUM(H45/G45*100)</f>
        <v>#DIV/0!</v>
      </c>
    </row>
    <row r="46" spans="1:9" ht="15" customHeight="1" hidden="1">
      <c r="A46" s="31" t="s">
        <v>512</v>
      </c>
      <c r="B46" s="32"/>
      <c r="C46" s="33" t="s">
        <v>497</v>
      </c>
      <c r="D46" s="33" t="s">
        <v>505</v>
      </c>
      <c r="E46" s="33" t="s">
        <v>511</v>
      </c>
      <c r="F46" s="34" t="s">
        <v>513</v>
      </c>
      <c r="G46" s="35"/>
      <c r="H46" s="35"/>
      <c r="I46" s="35" t="e">
        <f t="shared" si="3"/>
        <v>#DIV/0!</v>
      </c>
    </row>
    <row r="47" spans="1:9" ht="15" customHeight="1" hidden="1">
      <c r="A47" s="38" t="s">
        <v>485</v>
      </c>
      <c r="B47" s="39"/>
      <c r="C47" s="40" t="s">
        <v>486</v>
      </c>
      <c r="D47" s="33"/>
      <c r="E47" s="33"/>
      <c r="F47" s="34"/>
      <c r="G47" s="35">
        <f aca="true" t="shared" si="4" ref="G47:H49">SUM(G48)</f>
        <v>0</v>
      </c>
      <c r="H47" s="35">
        <f t="shared" si="4"/>
        <v>0</v>
      </c>
      <c r="I47" s="35" t="e">
        <f t="shared" si="3"/>
        <v>#DIV/0!</v>
      </c>
    </row>
    <row r="48" spans="1:9" ht="15" customHeight="1" hidden="1">
      <c r="A48" s="36" t="s">
        <v>487</v>
      </c>
      <c r="B48" s="37"/>
      <c r="C48" s="33" t="s">
        <v>486</v>
      </c>
      <c r="D48" s="33" t="s">
        <v>486</v>
      </c>
      <c r="E48" s="33"/>
      <c r="F48" s="34"/>
      <c r="G48" s="35">
        <f t="shared" si="4"/>
        <v>0</v>
      </c>
      <c r="H48" s="35">
        <f t="shared" si="4"/>
        <v>0</v>
      </c>
      <c r="I48" s="35" t="e">
        <f t="shared" si="3"/>
        <v>#DIV/0!</v>
      </c>
    </row>
    <row r="49" spans="1:9" ht="28.5" customHeight="1" hidden="1">
      <c r="A49" s="36" t="s">
        <v>488</v>
      </c>
      <c r="B49" s="37"/>
      <c r="C49" s="33" t="s">
        <v>486</v>
      </c>
      <c r="D49" s="33" t="s">
        <v>486</v>
      </c>
      <c r="E49" s="33" t="s">
        <v>489</v>
      </c>
      <c r="F49" s="34"/>
      <c r="G49" s="35">
        <f t="shared" si="4"/>
        <v>0</v>
      </c>
      <c r="H49" s="35">
        <f t="shared" si="4"/>
        <v>0</v>
      </c>
      <c r="I49" s="35" t="e">
        <f t="shared" si="3"/>
        <v>#DIV/0!</v>
      </c>
    </row>
    <row r="50" spans="1:9" ht="14.25" customHeight="1" hidden="1">
      <c r="A50" s="36" t="s">
        <v>490</v>
      </c>
      <c r="B50" s="37"/>
      <c r="C50" s="33" t="s">
        <v>486</v>
      </c>
      <c r="D50" s="33" t="s">
        <v>486</v>
      </c>
      <c r="E50" s="33" t="s">
        <v>489</v>
      </c>
      <c r="F50" s="34" t="s">
        <v>491</v>
      </c>
      <c r="G50" s="35"/>
      <c r="H50" s="35"/>
      <c r="I50" s="35" t="e">
        <f t="shared" si="3"/>
        <v>#DIV/0!</v>
      </c>
    </row>
    <row r="51" spans="1:9" ht="44.25" customHeight="1">
      <c r="A51" s="36" t="s">
        <v>514</v>
      </c>
      <c r="B51" s="32"/>
      <c r="C51" s="33" t="s">
        <v>463</v>
      </c>
      <c r="D51" s="33" t="s">
        <v>497</v>
      </c>
      <c r="E51" s="33"/>
      <c r="F51" s="34"/>
      <c r="G51" s="35">
        <f>SUM(G52)+G64+G62</f>
        <v>96207.3</v>
      </c>
      <c r="H51" s="35">
        <f>SUM(H52)+H64+H62</f>
        <v>52319.90000000001</v>
      </c>
      <c r="I51" s="35">
        <f t="shared" si="3"/>
        <v>54.38246370077947</v>
      </c>
    </row>
    <row r="52" spans="1:9" ht="45.75" customHeight="1">
      <c r="A52" s="36" t="s">
        <v>466</v>
      </c>
      <c r="B52" s="32"/>
      <c r="C52" s="33" t="s">
        <v>463</v>
      </c>
      <c r="D52" s="33" t="s">
        <v>497</v>
      </c>
      <c r="E52" s="33" t="s">
        <v>467</v>
      </c>
      <c r="F52" s="34"/>
      <c r="G52" s="35">
        <f>SUM(G53+G60)</f>
        <v>96207.3</v>
      </c>
      <c r="H52" s="35">
        <f>SUM(H53+H60)</f>
        <v>51899.200000000004</v>
      </c>
      <c r="I52" s="35">
        <f t="shared" si="3"/>
        <v>53.94517879620362</v>
      </c>
    </row>
    <row r="53" spans="1:9" ht="15">
      <c r="A53" s="36" t="s">
        <v>474</v>
      </c>
      <c r="B53" s="32"/>
      <c r="C53" s="33" t="s">
        <v>463</v>
      </c>
      <c r="D53" s="33" t="s">
        <v>497</v>
      </c>
      <c r="E53" s="33" t="s">
        <v>476</v>
      </c>
      <c r="F53" s="34"/>
      <c r="G53" s="35">
        <f>SUM(G54:G54+G55+G57+G58)+G56+G59</f>
        <v>95153.1</v>
      </c>
      <c r="H53" s="35">
        <f>SUM(H54:H54+H55+H57+H58)+H56</f>
        <v>51161.8</v>
      </c>
      <c r="I53" s="35">
        <f t="shared" si="3"/>
        <v>53.76787514016884</v>
      </c>
    </row>
    <row r="54" spans="1:10" ht="15">
      <c r="A54" s="36" t="s">
        <v>470</v>
      </c>
      <c r="B54" s="32"/>
      <c r="C54" s="33" t="s">
        <v>463</v>
      </c>
      <c r="D54" s="33" t="s">
        <v>497</v>
      </c>
      <c r="E54" s="33" t="s">
        <v>476</v>
      </c>
      <c r="F54" s="34" t="s">
        <v>471</v>
      </c>
      <c r="G54" s="35">
        <v>93589.2</v>
      </c>
      <c r="H54" s="35">
        <v>50612.1</v>
      </c>
      <c r="I54" s="35">
        <f t="shared" si="3"/>
        <v>54.078996294444224</v>
      </c>
      <c r="J54" s="7">
        <f>SUM('[2]ведомствен.'!G234+'[2]ведомствен.'!G849+'[2]ведомствен.'!G949)+'[2]ведомствен.'!G687</f>
        <v>93589.2</v>
      </c>
    </row>
    <row r="55" spans="1:10" ht="42.75">
      <c r="A55" s="36" t="s">
        <v>515</v>
      </c>
      <c r="B55" s="32"/>
      <c r="C55" s="33" t="s">
        <v>463</v>
      </c>
      <c r="D55" s="33" t="s">
        <v>497</v>
      </c>
      <c r="E55" s="33" t="s">
        <v>516</v>
      </c>
      <c r="F55" s="34" t="s">
        <v>471</v>
      </c>
      <c r="G55" s="35">
        <v>1318.9</v>
      </c>
      <c r="H55" s="35">
        <v>507.8</v>
      </c>
      <c r="I55" s="35">
        <f t="shared" si="3"/>
        <v>38.50178178785351</v>
      </c>
      <c r="J55" s="7">
        <f>SUM('[2]ведомствен.'!G235)</f>
        <v>1318.9</v>
      </c>
    </row>
    <row r="56" spans="1:9" ht="57" customHeight="1" hidden="1">
      <c r="A56" s="36" t="s">
        <v>517</v>
      </c>
      <c r="B56" s="32"/>
      <c r="C56" s="33" t="s">
        <v>463</v>
      </c>
      <c r="D56" s="33" t="s">
        <v>497</v>
      </c>
      <c r="E56" s="33" t="s">
        <v>518</v>
      </c>
      <c r="F56" s="34" t="s">
        <v>471</v>
      </c>
      <c r="G56" s="35"/>
      <c r="H56" s="35"/>
      <c r="I56" s="35" t="e">
        <f t="shared" si="3"/>
        <v>#DIV/0!</v>
      </c>
    </row>
    <row r="57" spans="1:10" ht="56.25" customHeight="1">
      <c r="A57" s="36" t="s">
        <v>519</v>
      </c>
      <c r="B57" s="32"/>
      <c r="C57" s="33" t="s">
        <v>463</v>
      </c>
      <c r="D57" s="33" t="s">
        <v>497</v>
      </c>
      <c r="E57" s="33" t="s">
        <v>520</v>
      </c>
      <c r="F57" s="34" t="s">
        <v>471</v>
      </c>
      <c r="G57" s="35">
        <v>71.1</v>
      </c>
      <c r="H57" s="35">
        <v>41.9</v>
      </c>
      <c r="I57" s="35">
        <f t="shared" si="3"/>
        <v>58.931082981715896</v>
      </c>
      <c r="J57" s="7">
        <f>SUM('[2]ведомствен.'!G237)</f>
        <v>71.1</v>
      </c>
    </row>
    <row r="58" spans="1:10" ht="46.5" customHeight="1">
      <c r="A58" s="36" t="s">
        <v>521</v>
      </c>
      <c r="B58" s="32"/>
      <c r="C58" s="33" t="s">
        <v>463</v>
      </c>
      <c r="D58" s="33" t="s">
        <v>497</v>
      </c>
      <c r="E58" s="33" t="s">
        <v>522</v>
      </c>
      <c r="F58" s="34" t="s">
        <v>471</v>
      </c>
      <c r="G58" s="35">
        <v>88.8</v>
      </c>
      <c r="H58" s="35"/>
      <c r="I58" s="35">
        <f t="shared" si="3"/>
        <v>0</v>
      </c>
      <c r="J58" s="7">
        <f>SUM('[2]ведомствен.'!G239)</f>
        <v>88.8</v>
      </c>
    </row>
    <row r="59" spans="1:10" ht="37.5" customHeight="1">
      <c r="A59" s="36" t="s">
        <v>523</v>
      </c>
      <c r="B59" s="32"/>
      <c r="C59" s="33" t="s">
        <v>463</v>
      </c>
      <c r="D59" s="33" t="s">
        <v>497</v>
      </c>
      <c r="E59" s="33" t="s">
        <v>524</v>
      </c>
      <c r="F59" s="34" t="s">
        <v>471</v>
      </c>
      <c r="G59" s="35">
        <v>85.1</v>
      </c>
      <c r="H59" s="35"/>
      <c r="I59" s="35">
        <f t="shared" si="3"/>
        <v>0</v>
      </c>
      <c r="J59" s="3">
        <f>SUM('[2]ведомствен.'!G240)</f>
        <v>85.1</v>
      </c>
    </row>
    <row r="60" spans="1:9" ht="28.5">
      <c r="A60" s="36" t="s">
        <v>525</v>
      </c>
      <c r="B60" s="32"/>
      <c r="C60" s="33" t="s">
        <v>475</v>
      </c>
      <c r="D60" s="33" t="s">
        <v>497</v>
      </c>
      <c r="E60" s="33" t="s">
        <v>526</v>
      </c>
      <c r="F60" s="34"/>
      <c r="G60" s="35">
        <f>SUM(G61)</f>
        <v>1054.2</v>
      </c>
      <c r="H60" s="35">
        <f>SUM(H61)</f>
        <v>737.4</v>
      </c>
      <c r="I60" s="35">
        <f t="shared" si="3"/>
        <v>69.94877632327831</v>
      </c>
    </row>
    <row r="61" spans="1:10" ht="15.75" customHeight="1">
      <c r="A61" s="36" t="s">
        <v>470</v>
      </c>
      <c r="B61" s="32"/>
      <c r="C61" s="33" t="s">
        <v>463</v>
      </c>
      <c r="D61" s="33" t="s">
        <v>497</v>
      </c>
      <c r="E61" s="33" t="s">
        <v>526</v>
      </c>
      <c r="F61" s="34" t="s">
        <v>471</v>
      </c>
      <c r="G61" s="35">
        <v>1054.2</v>
      </c>
      <c r="H61" s="35">
        <v>737.4</v>
      </c>
      <c r="I61" s="35">
        <f t="shared" si="3"/>
        <v>69.94877632327831</v>
      </c>
      <c r="J61" s="7">
        <f>SUM('[2]ведомствен.'!G242)</f>
        <v>1054.2</v>
      </c>
    </row>
    <row r="62" spans="1:9" ht="16.5" customHeight="1" hidden="1">
      <c r="A62" s="36" t="s">
        <v>527</v>
      </c>
      <c r="B62" s="32"/>
      <c r="C62" s="33" t="s">
        <v>463</v>
      </c>
      <c r="D62" s="33" t="s">
        <v>497</v>
      </c>
      <c r="E62" s="33" t="s">
        <v>528</v>
      </c>
      <c r="F62" s="34"/>
      <c r="G62" s="35">
        <f>SUM(G63)</f>
        <v>0</v>
      </c>
      <c r="H62" s="35">
        <f>SUM(H63)</f>
        <v>264.8</v>
      </c>
      <c r="I62" s="35" t="e">
        <f t="shared" si="3"/>
        <v>#DIV/0!</v>
      </c>
    </row>
    <row r="63" spans="1:10" ht="16.5" customHeight="1" hidden="1">
      <c r="A63" s="36" t="s">
        <v>470</v>
      </c>
      <c r="B63" s="32"/>
      <c r="C63" s="33" t="s">
        <v>463</v>
      </c>
      <c r="D63" s="33" t="s">
        <v>497</v>
      </c>
      <c r="E63" s="33" t="s">
        <v>528</v>
      </c>
      <c r="F63" s="34" t="s">
        <v>471</v>
      </c>
      <c r="G63" s="35"/>
      <c r="H63" s="35">
        <v>264.8</v>
      </c>
      <c r="I63" s="35" t="e">
        <f t="shared" si="3"/>
        <v>#DIV/0!</v>
      </c>
      <c r="J63" s="7">
        <f>SUM('[2]ведомствен.'!G244)</f>
        <v>0</v>
      </c>
    </row>
    <row r="64" spans="1:9" ht="20.25" customHeight="1" hidden="1">
      <c r="A64" s="31" t="s">
        <v>529</v>
      </c>
      <c r="B64" s="32"/>
      <c r="C64" s="33" t="s">
        <v>463</v>
      </c>
      <c r="D64" s="33" t="s">
        <v>497</v>
      </c>
      <c r="E64" s="33" t="s">
        <v>530</v>
      </c>
      <c r="F64" s="34"/>
      <c r="G64" s="35">
        <f>SUM(G65)</f>
        <v>0</v>
      </c>
      <c r="H64" s="35">
        <f>SUM(H65)</f>
        <v>155.9</v>
      </c>
      <c r="I64" s="35" t="e">
        <f t="shared" si="3"/>
        <v>#DIV/0!</v>
      </c>
    </row>
    <row r="65" spans="1:9" ht="20.25" customHeight="1" hidden="1">
      <c r="A65" s="36" t="s">
        <v>470</v>
      </c>
      <c r="B65" s="32"/>
      <c r="C65" s="33" t="s">
        <v>463</v>
      </c>
      <c r="D65" s="33" t="s">
        <v>497</v>
      </c>
      <c r="E65" s="33" t="s">
        <v>530</v>
      </c>
      <c r="F65" s="34" t="s">
        <v>471</v>
      </c>
      <c r="G65" s="35">
        <f>SUM(G66:G67)</f>
        <v>0</v>
      </c>
      <c r="H65" s="35">
        <f>SUM(H66:H67)</f>
        <v>155.9</v>
      </c>
      <c r="I65" s="35" t="e">
        <f t="shared" si="3"/>
        <v>#DIV/0!</v>
      </c>
    </row>
    <row r="66" spans="1:10" ht="20.25" customHeight="1" hidden="1">
      <c r="A66" s="31" t="s">
        <v>531</v>
      </c>
      <c r="B66" s="32"/>
      <c r="C66" s="33" t="s">
        <v>463</v>
      </c>
      <c r="D66" s="33" t="s">
        <v>497</v>
      </c>
      <c r="E66" s="33" t="s">
        <v>532</v>
      </c>
      <c r="F66" s="34" t="s">
        <v>471</v>
      </c>
      <c r="G66" s="35"/>
      <c r="H66" s="35">
        <v>155.9</v>
      </c>
      <c r="I66" s="35" t="e">
        <f t="shared" si="3"/>
        <v>#DIV/0!</v>
      </c>
      <c r="J66" s="7">
        <f>SUM('[2]ведомствен.'!G247)</f>
        <v>0</v>
      </c>
    </row>
    <row r="67" spans="1:9" ht="20.25" customHeight="1" hidden="1">
      <c r="A67" s="31"/>
      <c r="B67" s="32"/>
      <c r="C67" s="33"/>
      <c r="D67" s="33"/>
      <c r="E67" s="33"/>
      <c r="F67" s="34"/>
      <c r="G67" s="35"/>
      <c r="H67" s="35"/>
      <c r="I67" s="35" t="e">
        <f t="shared" si="3"/>
        <v>#DIV/0!</v>
      </c>
    </row>
    <row r="68" spans="1:9" ht="20.25" customHeight="1" hidden="1">
      <c r="A68" s="31"/>
      <c r="B68" s="32"/>
      <c r="C68" s="33"/>
      <c r="D68" s="33"/>
      <c r="E68" s="33"/>
      <c r="F68" s="34"/>
      <c r="G68" s="35"/>
      <c r="H68" s="35"/>
      <c r="I68" s="35" t="e">
        <f t="shared" si="3"/>
        <v>#DIV/0!</v>
      </c>
    </row>
    <row r="69" spans="1:9" ht="13.5" customHeight="1" hidden="1">
      <c r="A69" s="36" t="s">
        <v>533</v>
      </c>
      <c r="B69" s="32"/>
      <c r="C69" s="33" t="s">
        <v>463</v>
      </c>
      <c r="D69" s="33" t="s">
        <v>534</v>
      </c>
      <c r="E69" s="33"/>
      <c r="F69" s="34"/>
      <c r="G69" s="35">
        <f>SUM(G70)</f>
        <v>0</v>
      </c>
      <c r="H69" s="35">
        <f>SUM(H70)</f>
        <v>0</v>
      </c>
      <c r="I69" s="35" t="e">
        <f t="shared" si="3"/>
        <v>#DIV/0!</v>
      </c>
    </row>
    <row r="70" spans="1:9" ht="22.5" customHeight="1" hidden="1">
      <c r="A70" s="43" t="s">
        <v>535</v>
      </c>
      <c r="B70" s="32"/>
      <c r="C70" s="33" t="s">
        <v>463</v>
      </c>
      <c r="D70" s="33" t="s">
        <v>534</v>
      </c>
      <c r="E70" s="33" t="s">
        <v>536</v>
      </c>
      <c r="F70" s="34"/>
      <c r="G70" s="35">
        <f>SUM(G71)</f>
        <v>0</v>
      </c>
      <c r="H70" s="35">
        <f>SUM(H71)</f>
        <v>0</v>
      </c>
      <c r="I70" s="35" t="e">
        <f t="shared" si="3"/>
        <v>#DIV/0!</v>
      </c>
    </row>
    <row r="71" spans="1:9" ht="30.75" customHeight="1" hidden="1">
      <c r="A71" s="36" t="s">
        <v>470</v>
      </c>
      <c r="B71" s="32"/>
      <c r="C71" s="33" t="s">
        <v>463</v>
      </c>
      <c r="D71" s="33" t="s">
        <v>534</v>
      </c>
      <c r="E71" s="33" t="s">
        <v>536</v>
      </c>
      <c r="F71" s="34" t="s">
        <v>471</v>
      </c>
      <c r="G71" s="35">
        <f>SUM('[1]Ведомств.'!F83)</f>
        <v>0</v>
      </c>
      <c r="H71" s="35">
        <f>SUM('[1]Ведомств.'!G83)</f>
        <v>0</v>
      </c>
      <c r="I71" s="35" t="e">
        <f t="shared" si="3"/>
        <v>#DIV/0!</v>
      </c>
    </row>
    <row r="72" spans="1:9" ht="42.75">
      <c r="A72" s="31" t="s">
        <v>537</v>
      </c>
      <c r="B72" s="32"/>
      <c r="C72" s="33" t="s">
        <v>463</v>
      </c>
      <c r="D72" s="33" t="s">
        <v>538</v>
      </c>
      <c r="E72" s="33"/>
      <c r="F72" s="34"/>
      <c r="G72" s="35">
        <f>SUM(G73)</f>
        <v>22505.5</v>
      </c>
      <c r="H72" s="35">
        <f>SUM(H73)</f>
        <v>12415.9</v>
      </c>
      <c r="I72" s="35">
        <f t="shared" si="3"/>
        <v>55.168292195241165</v>
      </c>
    </row>
    <row r="73" spans="1:9" ht="46.5" customHeight="1">
      <c r="A73" s="31" t="s">
        <v>466</v>
      </c>
      <c r="B73" s="32"/>
      <c r="C73" s="33" t="s">
        <v>463</v>
      </c>
      <c r="D73" s="33" t="s">
        <v>538</v>
      </c>
      <c r="E73" s="33" t="s">
        <v>467</v>
      </c>
      <c r="F73" s="34"/>
      <c r="G73" s="35">
        <f>SUM(G74+G78)</f>
        <v>22505.5</v>
      </c>
      <c r="H73" s="35">
        <f>SUM(H74+H78)</f>
        <v>12415.9</v>
      </c>
      <c r="I73" s="35">
        <f t="shared" si="3"/>
        <v>55.168292195241165</v>
      </c>
    </row>
    <row r="74" spans="1:9" ht="15" customHeight="1">
      <c r="A74" s="31" t="s">
        <v>474</v>
      </c>
      <c r="B74" s="32"/>
      <c r="C74" s="33" t="s">
        <v>463</v>
      </c>
      <c r="D74" s="33" t="s">
        <v>538</v>
      </c>
      <c r="E74" s="33" t="s">
        <v>476</v>
      </c>
      <c r="F74" s="34"/>
      <c r="G74" s="35">
        <f>SUM(G75+G76)</f>
        <v>21740.9</v>
      </c>
      <c r="H74" s="35">
        <f>SUM(H75+H76)</f>
        <v>11864.3</v>
      </c>
      <c r="I74" s="35">
        <f t="shared" si="3"/>
        <v>54.571337893095496</v>
      </c>
    </row>
    <row r="75" spans="1:10" ht="14.25" customHeight="1">
      <c r="A75" s="36" t="s">
        <v>470</v>
      </c>
      <c r="B75" s="32"/>
      <c r="C75" s="33" t="s">
        <v>475</v>
      </c>
      <c r="D75" s="33" t="s">
        <v>538</v>
      </c>
      <c r="E75" s="33" t="s">
        <v>476</v>
      </c>
      <c r="F75" s="34" t="s">
        <v>471</v>
      </c>
      <c r="G75" s="35">
        <v>6489.8</v>
      </c>
      <c r="H75" s="35">
        <v>2278</v>
      </c>
      <c r="I75" s="35">
        <f t="shared" si="3"/>
        <v>35.1012357853863</v>
      </c>
      <c r="J75" s="7">
        <f>SUM('[2]ведомствен.'!G42+'[2]ведомствен.'!G656)</f>
        <v>6489.800000000001</v>
      </c>
    </row>
    <row r="76" spans="1:9" ht="28.5">
      <c r="A76" s="36" t="s">
        <v>539</v>
      </c>
      <c r="B76" s="32"/>
      <c r="C76" s="33" t="s">
        <v>475</v>
      </c>
      <c r="D76" s="33" t="s">
        <v>538</v>
      </c>
      <c r="E76" s="33" t="s">
        <v>540</v>
      </c>
      <c r="F76" s="34"/>
      <c r="G76" s="35">
        <f>SUM(G77)</f>
        <v>15251.1</v>
      </c>
      <c r="H76" s="35">
        <f>SUM(H77)</f>
        <v>9586.3</v>
      </c>
      <c r="I76" s="35">
        <f t="shared" si="3"/>
        <v>62.85644969871025</v>
      </c>
    </row>
    <row r="77" spans="1:10" ht="15">
      <c r="A77" s="36" t="s">
        <v>470</v>
      </c>
      <c r="B77" s="32"/>
      <c r="C77" s="33" t="s">
        <v>475</v>
      </c>
      <c r="D77" s="33" t="s">
        <v>538</v>
      </c>
      <c r="E77" s="33" t="s">
        <v>540</v>
      </c>
      <c r="F77" s="34" t="s">
        <v>471</v>
      </c>
      <c r="G77" s="35">
        <v>15251.1</v>
      </c>
      <c r="H77" s="35">
        <v>9586.3</v>
      </c>
      <c r="I77" s="35">
        <f aca="true" t="shared" si="5" ref="I77:I108">SUM(H77/G77*100)</f>
        <v>62.85644969871025</v>
      </c>
      <c r="J77" s="7">
        <f>SUM('[2]ведомствен.'!G658)</f>
        <v>15251.1</v>
      </c>
    </row>
    <row r="78" spans="1:9" ht="28.5">
      <c r="A78" s="31" t="s">
        <v>541</v>
      </c>
      <c r="B78" s="32"/>
      <c r="C78" s="33" t="s">
        <v>475</v>
      </c>
      <c r="D78" s="33" t="s">
        <v>538</v>
      </c>
      <c r="E78" s="33" t="s">
        <v>542</v>
      </c>
      <c r="F78" s="34"/>
      <c r="G78" s="35">
        <f>SUM(G79)</f>
        <v>764.6</v>
      </c>
      <c r="H78" s="35">
        <f>SUM(H79)</f>
        <v>551.6</v>
      </c>
      <c r="I78" s="35">
        <f t="shared" si="5"/>
        <v>72.14229662568663</v>
      </c>
    </row>
    <row r="79" spans="1:10" ht="14.25" customHeight="1">
      <c r="A79" s="36" t="s">
        <v>470</v>
      </c>
      <c r="B79" s="32"/>
      <c r="C79" s="33" t="s">
        <v>475</v>
      </c>
      <c r="D79" s="33" t="s">
        <v>538</v>
      </c>
      <c r="E79" s="33" t="s">
        <v>542</v>
      </c>
      <c r="F79" s="34" t="s">
        <v>471</v>
      </c>
      <c r="G79" s="35">
        <v>764.6</v>
      </c>
      <c r="H79" s="35">
        <v>551.6</v>
      </c>
      <c r="I79" s="35">
        <f t="shared" si="5"/>
        <v>72.14229662568663</v>
      </c>
      <c r="J79" s="7">
        <f>SUM('[2]ведомствен.'!G44)</f>
        <v>764.5999999999999</v>
      </c>
    </row>
    <row r="80" spans="1:9" ht="14.25" customHeight="1" hidden="1">
      <c r="A80" s="36" t="s">
        <v>543</v>
      </c>
      <c r="B80" s="32"/>
      <c r="C80" s="33" t="s">
        <v>463</v>
      </c>
      <c r="D80" s="33" t="s">
        <v>486</v>
      </c>
      <c r="E80" s="33"/>
      <c r="F80" s="34"/>
      <c r="G80" s="35">
        <f>SUM(G81)</f>
        <v>0</v>
      </c>
      <c r="H80" s="35">
        <f>SUM(H81)</f>
        <v>4219.8</v>
      </c>
      <c r="I80" s="35" t="e">
        <f t="shared" si="5"/>
        <v>#DIV/0!</v>
      </c>
    </row>
    <row r="81" spans="1:9" ht="14.25" customHeight="1" hidden="1">
      <c r="A81" s="36" t="s">
        <v>543</v>
      </c>
      <c r="B81" s="32"/>
      <c r="C81" s="33" t="s">
        <v>463</v>
      </c>
      <c r="D81" s="33" t="s">
        <v>486</v>
      </c>
      <c r="E81" s="33" t="s">
        <v>544</v>
      </c>
      <c r="F81" s="34"/>
      <c r="G81" s="35">
        <f>SUM(G82+G84)</f>
        <v>0</v>
      </c>
      <c r="H81" s="35">
        <f>SUM(H82+H84)</f>
        <v>4219.8</v>
      </c>
      <c r="I81" s="35" t="e">
        <f t="shared" si="5"/>
        <v>#DIV/0!</v>
      </c>
    </row>
    <row r="82" spans="1:9" ht="28.5" customHeight="1" hidden="1">
      <c r="A82" s="31" t="s">
        <v>545</v>
      </c>
      <c r="B82" s="32"/>
      <c r="C82" s="33" t="s">
        <v>463</v>
      </c>
      <c r="D82" s="33" t="s">
        <v>486</v>
      </c>
      <c r="E82" s="33" t="s">
        <v>546</v>
      </c>
      <c r="F82" s="34"/>
      <c r="G82" s="35">
        <f>SUM(G83:G83)</f>
        <v>0</v>
      </c>
      <c r="H82" s="35">
        <f>SUM(H83:H83)</f>
        <v>2142.4</v>
      </c>
      <c r="I82" s="35" t="e">
        <f t="shared" si="5"/>
        <v>#DIV/0!</v>
      </c>
    </row>
    <row r="83" spans="1:10" ht="14.25" customHeight="1" hidden="1">
      <c r="A83" s="36" t="s">
        <v>470</v>
      </c>
      <c r="B83" s="32"/>
      <c r="C83" s="33" t="s">
        <v>463</v>
      </c>
      <c r="D83" s="33" t="s">
        <v>486</v>
      </c>
      <c r="E83" s="33" t="s">
        <v>546</v>
      </c>
      <c r="F83" s="34" t="s">
        <v>471</v>
      </c>
      <c r="G83" s="35"/>
      <c r="H83" s="35">
        <v>2142.4</v>
      </c>
      <c r="I83" s="35" t="e">
        <f t="shared" si="5"/>
        <v>#DIV/0!</v>
      </c>
      <c r="J83" s="7">
        <f>SUM('[2]ведомствен.'!G258)</f>
        <v>0</v>
      </c>
    </row>
    <row r="84" spans="1:9" ht="15" hidden="1">
      <c r="A84" s="36" t="s">
        <v>547</v>
      </c>
      <c r="B84" s="32"/>
      <c r="C84" s="33" t="s">
        <v>463</v>
      </c>
      <c r="D84" s="33" t="s">
        <v>486</v>
      </c>
      <c r="E84" s="33" t="s">
        <v>548</v>
      </c>
      <c r="F84" s="34"/>
      <c r="G84" s="35">
        <f>SUM(G85)</f>
        <v>0</v>
      </c>
      <c r="H84" s="35">
        <f>SUM(H85)</f>
        <v>2077.4</v>
      </c>
      <c r="I84" s="35" t="e">
        <f t="shared" si="5"/>
        <v>#DIV/0!</v>
      </c>
    </row>
    <row r="85" spans="1:10" ht="15" hidden="1">
      <c r="A85" s="36" t="s">
        <v>470</v>
      </c>
      <c r="B85" s="32"/>
      <c r="C85" s="33" t="s">
        <v>463</v>
      </c>
      <c r="D85" s="33" t="s">
        <v>486</v>
      </c>
      <c r="E85" s="33" t="s">
        <v>548</v>
      </c>
      <c r="F85" s="34" t="s">
        <v>471</v>
      </c>
      <c r="G85" s="35"/>
      <c r="H85" s="35">
        <v>2077.4</v>
      </c>
      <c r="I85" s="35" t="e">
        <f t="shared" si="5"/>
        <v>#DIV/0!</v>
      </c>
      <c r="J85" s="7">
        <f>SUM('[2]ведомствен.'!G260)</f>
        <v>0</v>
      </c>
    </row>
    <row r="86" spans="1:9" ht="15" hidden="1">
      <c r="A86" s="36" t="s">
        <v>549</v>
      </c>
      <c r="B86" s="32"/>
      <c r="C86" s="33" t="s">
        <v>463</v>
      </c>
      <c r="D86" s="33" t="s">
        <v>505</v>
      </c>
      <c r="E86" s="33"/>
      <c r="F86" s="34"/>
      <c r="G86" s="35">
        <f>SUM(G87)</f>
        <v>0</v>
      </c>
      <c r="H86" s="35">
        <f>SUM(H87)</f>
        <v>5048</v>
      </c>
      <c r="I86" s="35" t="e">
        <f t="shared" si="5"/>
        <v>#DIV/0!</v>
      </c>
    </row>
    <row r="87" spans="1:9" ht="15" hidden="1">
      <c r="A87" s="36" t="s">
        <v>550</v>
      </c>
      <c r="B87" s="32"/>
      <c r="C87" s="33" t="s">
        <v>463</v>
      </c>
      <c r="D87" s="33" t="s">
        <v>505</v>
      </c>
      <c r="E87" s="33" t="s">
        <v>551</v>
      </c>
      <c r="F87" s="34"/>
      <c r="G87" s="35">
        <f>SUM(G89)</f>
        <v>0</v>
      </c>
      <c r="H87" s="35">
        <f>SUM(H89)</f>
        <v>5048</v>
      </c>
      <c r="I87" s="35" t="e">
        <f t="shared" si="5"/>
        <v>#DIV/0!</v>
      </c>
    </row>
    <row r="88" spans="1:9" ht="15" hidden="1">
      <c r="A88" s="36" t="s">
        <v>552</v>
      </c>
      <c r="B88" s="32"/>
      <c r="C88" s="33" t="s">
        <v>463</v>
      </c>
      <c r="D88" s="33" t="s">
        <v>505</v>
      </c>
      <c r="E88" s="33" t="s">
        <v>553</v>
      </c>
      <c r="F88" s="34"/>
      <c r="G88" s="35">
        <f>SUM(G89)</f>
        <v>0</v>
      </c>
      <c r="H88" s="35">
        <f>SUM(H89)</f>
        <v>5048</v>
      </c>
      <c r="I88" s="35" t="e">
        <f t="shared" si="5"/>
        <v>#DIV/0!</v>
      </c>
    </row>
    <row r="89" spans="1:10" ht="15" hidden="1">
      <c r="A89" s="36" t="s">
        <v>554</v>
      </c>
      <c r="B89" s="32"/>
      <c r="C89" s="33" t="s">
        <v>463</v>
      </c>
      <c r="D89" s="33" t="s">
        <v>505</v>
      </c>
      <c r="E89" s="33" t="s">
        <v>553</v>
      </c>
      <c r="F89" s="34" t="s">
        <v>555</v>
      </c>
      <c r="G89" s="35"/>
      <c r="H89" s="35">
        <v>5048</v>
      </c>
      <c r="I89" s="35" t="e">
        <f t="shared" si="5"/>
        <v>#DIV/0!</v>
      </c>
      <c r="J89" s="7">
        <f>SUM('[2]ведомствен.'!G662)</f>
        <v>0</v>
      </c>
    </row>
    <row r="90" spans="1:9" ht="15">
      <c r="A90" s="31" t="s">
        <v>556</v>
      </c>
      <c r="B90" s="32"/>
      <c r="C90" s="33" t="s">
        <v>463</v>
      </c>
      <c r="D90" s="33" t="s">
        <v>505</v>
      </c>
      <c r="E90" s="33"/>
      <c r="F90" s="34"/>
      <c r="G90" s="35">
        <f>SUM(G91)</f>
        <v>3962.8</v>
      </c>
      <c r="H90" s="35">
        <f>SUM(H91)</f>
        <v>0</v>
      </c>
      <c r="I90" s="35">
        <f t="shared" si="5"/>
        <v>0</v>
      </c>
    </row>
    <row r="91" spans="1:9" ht="15">
      <c r="A91" s="31" t="s">
        <v>556</v>
      </c>
      <c r="B91" s="32"/>
      <c r="C91" s="33" t="s">
        <v>463</v>
      </c>
      <c r="D91" s="33" t="s">
        <v>505</v>
      </c>
      <c r="E91" s="33" t="s">
        <v>557</v>
      </c>
      <c r="F91" s="34"/>
      <c r="G91" s="35">
        <f>SUM(G93)</f>
        <v>3962.8</v>
      </c>
      <c r="H91" s="35">
        <f>SUM(H93)</f>
        <v>0</v>
      </c>
      <c r="I91" s="35">
        <f t="shared" si="5"/>
        <v>0</v>
      </c>
    </row>
    <row r="92" spans="1:9" ht="15">
      <c r="A92" s="31" t="s">
        <v>527</v>
      </c>
      <c r="B92" s="32"/>
      <c r="C92" s="33" t="s">
        <v>463</v>
      </c>
      <c r="D92" s="33" t="s">
        <v>505</v>
      </c>
      <c r="E92" s="33" t="s">
        <v>528</v>
      </c>
      <c r="F92" s="34"/>
      <c r="G92" s="35">
        <f>SUM(G93)</f>
        <v>3962.8</v>
      </c>
      <c r="H92" s="35">
        <f>SUM(H93)</f>
        <v>0</v>
      </c>
      <c r="I92" s="35">
        <f t="shared" si="5"/>
        <v>0</v>
      </c>
    </row>
    <row r="93" spans="1:10" ht="15.75" customHeight="1">
      <c r="A93" s="31" t="s">
        <v>558</v>
      </c>
      <c r="B93" s="32"/>
      <c r="C93" s="33" t="s">
        <v>463</v>
      </c>
      <c r="D93" s="33" t="s">
        <v>505</v>
      </c>
      <c r="E93" s="33" t="s">
        <v>528</v>
      </c>
      <c r="F93" s="34" t="s">
        <v>555</v>
      </c>
      <c r="G93" s="35">
        <v>3962.8</v>
      </c>
      <c r="H93" s="35"/>
      <c r="I93" s="35">
        <f t="shared" si="5"/>
        <v>0</v>
      </c>
      <c r="J93" s="7">
        <f>SUM('[2]ведомствен.'!G666)</f>
        <v>3962.8</v>
      </c>
    </row>
    <row r="94" spans="1:9" ht="14.25" customHeight="1">
      <c r="A94" s="36" t="s">
        <v>479</v>
      </c>
      <c r="B94" s="32"/>
      <c r="C94" s="33" t="s">
        <v>463</v>
      </c>
      <c r="D94" s="33" t="s">
        <v>559</v>
      </c>
      <c r="E94" s="33"/>
      <c r="F94" s="34"/>
      <c r="G94" s="35">
        <f>SUM(G95+G108+G111+G117+G120+G100+G105)</f>
        <v>19853.9</v>
      </c>
      <c r="H94" s="35">
        <f>SUM(H95+H108+H111+H114+H117+H120+H100+H105)</f>
        <v>7427.299999999999</v>
      </c>
      <c r="I94" s="35">
        <f t="shared" si="5"/>
        <v>37.40977843144167</v>
      </c>
    </row>
    <row r="95" spans="1:9" ht="21" customHeight="1">
      <c r="A95" s="31" t="s">
        <v>560</v>
      </c>
      <c r="B95" s="32"/>
      <c r="C95" s="33" t="s">
        <v>463</v>
      </c>
      <c r="D95" s="33" t="s">
        <v>559</v>
      </c>
      <c r="E95" s="33" t="s">
        <v>561</v>
      </c>
      <c r="F95" s="34"/>
      <c r="G95" s="35">
        <f>SUM(G96+G98)</f>
        <v>1771.9</v>
      </c>
      <c r="H95" s="35">
        <f>SUM(H96+H98)</f>
        <v>2749.5</v>
      </c>
      <c r="I95" s="35">
        <f t="shared" si="5"/>
        <v>155.17241379310346</v>
      </c>
    </row>
    <row r="96" spans="1:9" ht="27.75" customHeight="1" hidden="1">
      <c r="A96" s="31" t="s">
        <v>562</v>
      </c>
      <c r="B96" s="32"/>
      <c r="C96" s="33" t="s">
        <v>463</v>
      </c>
      <c r="D96" s="33" t="s">
        <v>559</v>
      </c>
      <c r="E96" s="33" t="s">
        <v>563</v>
      </c>
      <c r="F96" s="34"/>
      <c r="G96" s="35">
        <f>SUM(G97)</f>
        <v>0</v>
      </c>
      <c r="H96" s="35">
        <f>SUM(H97)</f>
        <v>2749.5</v>
      </c>
      <c r="I96" s="35" t="e">
        <f t="shared" si="5"/>
        <v>#DIV/0!</v>
      </c>
    </row>
    <row r="97" spans="1:10" ht="18.75" customHeight="1" hidden="1">
      <c r="A97" s="36" t="s">
        <v>470</v>
      </c>
      <c r="B97" s="32"/>
      <c r="C97" s="33" t="s">
        <v>463</v>
      </c>
      <c r="D97" s="33" t="s">
        <v>559</v>
      </c>
      <c r="E97" s="33" t="s">
        <v>563</v>
      </c>
      <c r="F97" s="34" t="s">
        <v>471</v>
      </c>
      <c r="G97" s="35"/>
      <c r="H97" s="35">
        <v>2749.5</v>
      </c>
      <c r="I97" s="35" t="e">
        <f t="shared" si="5"/>
        <v>#DIV/0!</v>
      </c>
      <c r="J97" s="7">
        <f>SUM('[2]ведомствен.'!G264)</f>
        <v>0</v>
      </c>
    </row>
    <row r="98" spans="1:9" ht="27" customHeight="1">
      <c r="A98" s="36" t="s">
        <v>564</v>
      </c>
      <c r="B98" s="32"/>
      <c r="C98" s="33" t="s">
        <v>463</v>
      </c>
      <c r="D98" s="33" t="s">
        <v>559</v>
      </c>
      <c r="E98" s="33" t="s">
        <v>565</v>
      </c>
      <c r="F98" s="34"/>
      <c r="G98" s="35">
        <f>SUM(G99)</f>
        <v>1771.9</v>
      </c>
      <c r="H98" s="35">
        <f>SUM(H99)</f>
        <v>0</v>
      </c>
      <c r="I98" s="35">
        <f t="shared" si="5"/>
        <v>0</v>
      </c>
    </row>
    <row r="99" spans="1:10" ht="18.75" customHeight="1">
      <c r="A99" s="36" t="s">
        <v>470</v>
      </c>
      <c r="B99" s="32"/>
      <c r="C99" s="33" t="s">
        <v>463</v>
      </c>
      <c r="D99" s="33" t="s">
        <v>559</v>
      </c>
      <c r="E99" s="33" t="s">
        <v>565</v>
      </c>
      <c r="F99" s="34" t="s">
        <v>471</v>
      </c>
      <c r="G99" s="35">
        <v>1771.9</v>
      </c>
      <c r="H99" s="35"/>
      <c r="I99" s="35">
        <f t="shared" si="5"/>
        <v>0</v>
      </c>
      <c r="J99" s="7">
        <f>SUM('[2]ведомствен.'!G266)</f>
        <v>1771.9</v>
      </c>
    </row>
    <row r="100" spans="1:9" ht="44.25" customHeight="1" hidden="1">
      <c r="A100" s="31" t="s">
        <v>466</v>
      </c>
      <c r="B100" s="32"/>
      <c r="C100" s="33" t="s">
        <v>463</v>
      </c>
      <c r="D100" s="33" t="s">
        <v>559</v>
      </c>
      <c r="E100" s="33" t="s">
        <v>467</v>
      </c>
      <c r="F100" s="34"/>
      <c r="G100" s="35">
        <f>SUM(G103+G102)</f>
        <v>0</v>
      </c>
      <c r="H100" s="35">
        <f>SUM(H103+H102)</f>
        <v>836.4</v>
      </c>
      <c r="I100" s="35" t="e">
        <f t="shared" si="5"/>
        <v>#DIV/0!</v>
      </c>
    </row>
    <row r="101" spans="1:9" ht="18.75" customHeight="1" hidden="1">
      <c r="A101" s="31" t="s">
        <v>474</v>
      </c>
      <c r="B101" s="32"/>
      <c r="C101" s="33" t="s">
        <v>463</v>
      </c>
      <c r="D101" s="33" t="s">
        <v>559</v>
      </c>
      <c r="E101" s="33" t="s">
        <v>476</v>
      </c>
      <c r="F101" s="34"/>
      <c r="G101" s="35">
        <f>SUM(G102)</f>
        <v>0</v>
      </c>
      <c r="H101" s="35">
        <f>SUM(H102)</f>
        <v>0</v>
      </c>
      <c r="I101" s="35" t="e">
        <f t="shared" si="5"/>
        <v>#DIV/0!</v>
      </c>
    </row>
    <row r="102" spans="1:9" ht="22.5" customHeight="1" hidden="1">
      <c r="A102" s="36" t="s">
        <v>470</v>
      </c>
      <c r="B102" s="32"/>
      <c r="C102" s="33" t="s">
        <v>463</v>
      </c>
      <c r="D102" s="33" t="s">
        <v>559</v>
      </c>
      <c r="E102" s="33" t="s">
        <v>476</v>
      </c>
      <c r="F102" s="34" t="s">
        <v>471</v>
      </c>
      <c r="G102" s="35"/>
      <c r="H102" s="35"/>
      <c r="I102" s="35" t="e">
        <f t="shared" si="5"/>
        <v>#DIV/0!</v>
      </c>
    </row>
    <row r="103" spans="1:9" ht="18" customHeight="1" hidden="1">
      <c r="A103" s="36" t="s">
        <v>566</v>
      </c>
      <c r="B103" s="32"/>
      <c r="C103" s="33" t="s">
        <v>463</v>
      </c>
      <c r="D103" s="33" t="s">
        <v>559</v>
      </c>
      <c r="E103" s="33" t="s">
        <v>567</v>
      </c>
      <c r="F103" s="34"/>
      <c r="G103" s="35">
        <f>SUM(G104)</f>
        <v>0</v>
      </c>
      <c r="H103" s="35">
        <f>SUM(H104)</f>
        <v>836.4</v>
      </c>
      <c r="I103" s="35" t="e">
        <f t="shared" si="5"/>
        <v>#DIV/0!</v>
      </c>
    </row>
    <row r="104" spans="1:10" ht="17.25" customHeight="1" hidden="1">
      <c r="A104" s="36" t="s">
        <v>568</v>
      </c>
      <c r="B104" s="32"/>
      <c r="C104" s="33" t="s">
        <v>463</v>
      </c>
      <c r="D104" s="33" t="s">
        <v>559</v>
      </c>
      <c r="E104" s="33" t="s">
        <v>567</v>
      </c>
      <c r="F104" s="34" t="s">
        <v>569</v>
      </c>
      <c r="G104" s="35"/>
      <c r="H104" s="35">
        <v>836.4</v>
      </c>
      <c r="I104" s="35" t="e">
        <f t="shared" si="5"/>
        <v>#DIV/0!</v>
      </c>
      <c r="J104" s="7">
        <f>SUM('[2]ведомствен.'!G269)</f>
        <v>0</v>
      </c>
    </row>
    <row r="105" spans="1:9" ht="21.75" customHeight="1" hidden="1">
      <c r="A105" s="31" t="s">
        <v>556</v>
      </c>
      <c r="B105" s="32"/>
      <c r="C105" s="33" t="s">
        <v>463</v>
      </c>
      <c r="D105" s="33" t="s">
        <v>559</v>
      </c>
      <c r="E105" s="33" t="s">
        <v>557</v>
      </c>
      <c r="F105" s="34"/>
      <c r="G105" s="35">
        <f>SUM(G107)</f>
        <v>0</v>
      </c>
      <c r="H105" s="35">
        <f>SUM(H107)</f>
        <v>536.9</v>
      </c>
      <c r="I105" s="35" t="e">
        <f t="shared" si="5"/>
        <v>#DIV/0!</v>
      </c>
    </row>
    <row r="106" spans="1:9" ht="22.5" customHeight="1" hidden="1">
      <c r="A106" s="31" t="s">
        <v>527</v>
      </c>
      <c r="B106" s="32"/>
      <c r="C106" s="33" t="s">
        <v>463</v>
      </c>
      <c r="D106" s="33" t="s">
        <v>559</v>
      </c>
      <c r="E106" s="33" t="s">
        <v>528</v>
      </c>
      <c r="F106" s="34"/>
      <c r="G106" s="35">
        <f>SUM(G107)</f>
        <v>0</v>
      </c>
      <c r="H106" s="35">
        <f>SUM(H107)</f>
        <v>536.9</v>
      </c>
      <c r="I106" s="35" t="e">
        <f t="shared" si="5"/>
        <v>#DIV/0!</v>
      </c>
    </row>
    <row r="107" spans="1:10" ht="25.5" customHeight="1" hidden="1">
      <c r="A107" s="36" t="s">
        <v>470</v>
      </c>
      <c r="B107" s="32"/>
      <c r="C107" s="33" t="s">
        <v>463</v>
      </c>
      <c r="D107" s="33" t="s">
        <v>559</v>
      </c>
      <c r="E107" s="33" t="s">
        <v>528</v>
      </c>
      <c r="F107" s="34" t="s">
        <v>471</v>
      </c>
      <c r="G107" s="35"/>
      <c r="H107" s="35">
        <f>423.2+113.7</f>
        <v>536.9</v>
      </c>
      <c r="I107" s="35" t="e">
        <f t="shared" si="5"/>
        <v>#DIV/0!</v>
      </c>
      <c r="J107" s="7">
        <f>SUM('[2]ведомствен.'!G272)</f>
        <v>0</v>
      </c>
    </row>
    <row r="108" spans="1:9" ht="42.75">
      <c r="A108" s="43" t="s">
        <v>570</v>
      </c>
      <c r="B108" s="32"/>
      <c r="C108" s="33" t="s">
        <v>463</v>
      </c>
      <c r="D108" s="33" t="s">
        <v>559</v>
      </c>
      <c r="E108" s="33" t="s">
        <v>493</v>
      </c>
      <c r="F108" s="34"/>
      <c r="G108" s="35">
        <f>SUM(G109)</f>
        <v>7495.8</v>
      </c>
      <c r="H108" s="35">
        <f>SUM(H109)</f>
        <v>917.7</v>
      </c>
      <c r="I108" s="35">
        <f t="shared" si="5"/>
        <v>12.242855999359643</v>
      </c>
    </row>
    <row r="109" spans="1:9" ht="42.75">
      <c r="A109" s="43" t="s">
        <v>494</v>
      </c>
      <c r="B109" s="32"/>
      <c r="C109" s="33" t="s">
        <v>463</v>
      </c>
      <c r="D109" s="33" t="s">
        <v>559</v>
      </c>
      <c r="E109" s="33" t="s">
        <v>571</v>
      </c>
      <c r="F109" s="34"/>
      <c r="G109" s="35">
        <f>SUM(G110)</f>
        <v>7495.8</v>
      </c>
      <c r="H109" s="35">
        <f>SUM(H110)</f>
        <v>917.7</v>
      </c>
      <c r="I109" s="35">
        <f>SUM(H109/G109*100)</f>
        <v>12.242855999359643</v>
      </c>
    </row>
    <row r="110" spans="1:10" ht="15">
      <c r="A110" s="36" t="s">
        <v>470</v>
      </c>
      <c r="B110" s="32"/>
      <c r="C110" s="33" t="s">
        <v>463</v>
      </c>
      <c r="D110" s="33" t="s">
        <v>559</v>
      </c>
      <c r="E110" s="33" t="s">
        <v>571</v>
      </c>
      <c r="F110" s="34" t="s">
        <v>471</v>
      </c>
      <c r="G110" s="35">
        <v>7495.8</v>
      </c>
      <c r="H110" s="35">
        <v>917.7</v>
      </c>
      <c r="I110" s="35">
        <f>SUM(H110/G110*100)</f>
        <v>12.242855999359643</v>
      </c>
      <c r="J110" s="7">
        <f>SUM('[2]ведомствен.'!G275)+'[2]ведомствен.'!G851</f>
        <v>7495.8</v>
      </c>
    </row>
    <row r="111" spans="1:9" ht="28.5">
      <c r="A111" s="36" t="s">
        <v>481</v>
      </c>
      <c r="B111" s="32"/>
      <c r="C111" s="33" t="s">
        <v>463</v>
      </c>
      <c r="D111" s="33" t="s">
        <v>559</v>
      </c>
      <c r="E111" s="33" t="s">
        <v>482</v>
      </c>
      <c r="F111" s="34"/>
      <c r="G111" s="35">
        <f>SUM(G112)+G115</f>
        <v>6867</v>
      </c>
      <c r="H111" s="35">
        <f>SUM(H112)</f>
        <v>1069.4</v>
      </c>
      <c r="I111" s="35">
        <f>SUM(H111/G111*100)</f>
        <v>15.573030435415758</v>
      </c>
    </row>
    <row r="112" spans="1:9" ht="15">
      <c r="A112" s="36" t="s">
        <v>483</v>
      </c>
      <c r="B112" s="32"/>
      <c r="C112" s="33" t="s">
        <v>463</v>
      </c>
      <c r="D112" s="33" t="s">
        <v>559</v>
      </c>
      <c r="E112" s="33" t="s">
        <v>572</v>
      </c>
      <c r="F112" s="34"/>
      <c r="G112" s="35">
        <f>SUM(G113)</f>
        <v>4131.4</v>
      </c>
      <c r="H112" s="35">
        <f>SUM(H113)</f>
        <v>1069.4</v>
      </c>
      <c r="I112" s="35">
        <f>SUM(H112/G112*100)</f>
        <v>25.88468799922545</v>
      </c>
    </row>
    <row r="113" spans="1:10" ht="15.75" customHeight="1">
      <c r="A113" s="36" t="s">
        <v>470</v>
      </c>
      <c r="B113" s="32"/>
      <c r="C113" s="33" t="s">
        <v>463</v>
      </c>
      <c r="D113" s="33" t="s">
        <v>559</v>
      </c>
      <c r="E113" s="33" t="s">
        <v>572</v>
      </c>
      <c r="F113" s="34" t="s">
        <v>471</v>
      </c>
      <c r="G113" s="35">
        <v>4131.4</v>
      </c>
      <c r="H113" s="35">
        <v>1069.4</v>
      </c>
      <c r="I113" s="35">
        <f>SUM(H113/G113*100)</f>
        <v>25.88468799922545</v>
      </c>
      <c r="J113" s="7">
        <f>SUM('[2]ведомствен.'!G24+'[2]ведомствен.'!G276+'[2]ведомствен.'!G952+'[2]ведомствен.'!G856)</f>
        <v>4131.4</v>
      </c>
    </row>
    <row r="114" spans="1:10" ht="27" customHeight="1">
      <c r="A114" s="36" t="s">
        <v>573</v>
      </c>
      <c r="B114" s="32"/>
      <c r="C114" s="33" t="s">
        <v>463</v>
      </c>
      <c r="D114" s="33" t="s">
        <v>559</v>
      </c>
      <c r="E114" s="33" t="s">
        <v>574</v>
      </c>
      <c r="F114" s="34"/>
      <c r="G114" s="35">
        <f>SUM(G115)</f>
        <v>2735.6</v>
      </c>
      <c r="H114" s="35"/>
      <c r="I114" s="35"/>
      <c r="J114" s="3"/>
    </row>
    <row r="115" spans="1:10" ht="28.5" customHeight="1">
      <c r="A115" s="36" t="s">
        <v>470</v>
      </c>
      <c r="B115" s="32"/>
      <c r="C115" s="33" t="s">
        <v>463</v>
      </c>
      <c r="D115" s="33" t="s">
        <v>559</v>
      </c>
      <c r="E115" s="33" t="s">
        <v>574</v>
      </c>
      <c r="F115" s="34" t="s">
        <v>471</v>
      </c>
      <c r="G115" s="35">
        <v>2735.6</v>
      </c>
      <c r="H115" s="35"/>
      <c r="I115" s="35"/>
      <c r="J115" s="3">
        <f>SUM('[2]ведомствен.'!G858)</f>
        <v>2735.6</v>
      </c>
    </row>
    <row r="116" spans="1:9" ht="18" customHeight="1" hidden="1">
      <c r="A116" s="31" t="s">
        <v>575</v>
      </c>
      <c r="B116" s="32"/>
      <c r="C116" s="33" t="s">
        <v>463</v>
      </c>
      <c r="D116" s="33" t="s">
        <v>559</v>
      </c>
      <c r="E116" s="33" t="s">
        <v>576</v>
      </c>
      <c r="F116" s="34" t="s">
        <v>577</v>
      </c>
      <c r="G116" s="35"/>
      <c r="H116" s="35"/>
      <c r="I116" s="35" t="e">
        <f aca="true" t="shared" si="6" ref="I116:I130">SUM(H116/G116*100)</f>
        <v>#DIV/0!</v>
      </c>
    </row>
    <row r="117" spans="1:9" ht="31.5" customHeight="1">
      <c r="A117" s="31" t="s">
        <v>578</v>
      </c>
      <c r="B117" s="32"/>
      <c r="C117" s="33" t="s">
        <v>463</v>
      </c>
      <c r="D117" s="33" t="s">
        <v>559</v>
      </c>
      <c r="E117" s="33" t="s">
        <v>579</v>
      </c>
      <c r="F117" s="34"/>
      <c r="G117" s="35">
        <f>SUM(G118)</f>
        <v>2219.2</v>
      </c>
      <c r="H117" s="35">
        <f>SUM(H118)</f>
        <v>1317.4</v>
      </c>
      <c r="I117" s="35">
        <f t="shared" si="6"/>
        <v>59.36373467916367</v>
      </c>
    </row>
    <row r="118" spans="1:9" ht="18" customHeight="1">
      <c r="A118" s="36" t="s">
        <v>566</v>
      </c>
      <c r="B118" s="32"/>
      <c r="C118" s="33" t="s">
        <v>463</v>
      </c>
      <c r="D118" s="33" t="s">
        <v>559</v>
      </c>
      <c r="E118" s="33" t="s">
        <v>580</v>
      </c>
      <c r="F118" s="34"/>
      <c r="G118" s="35">
        <f>SUM(G119)</f>
        <v>2219.2</v>
      </c>
      <c r="H118" s="35">
        <f>SUM(H119)</f>
        <v>1317.4</v>
      </c>
      <c r="I118" s="35">
        <f t="shared" si="6"/>
        <v>59.36373467916367</v>
      </c>
    </row>
    <row r="119" spans="1:10" ht="17.25" customHeight="1">
      <c r="A119" s="36" t="s">
        <v>568</v>
      </c>
      <c r="B119" s="32"/>
      <c r="C119" s="33" t="s">
        <v>463</v>
      </c>
      <c r="D119" s="33" t="s">
        <v>559</v>
      </c>
      <c r="E119" s="33" t="s">
        <v>580</v>
      </c>
      <c r="F119" s="34" t="s">
        <v>569</v>
      </c>
      <c r="G119" s="35">
        <v>2219.2</v>
      </c>
      <c r="H119" s="35">
        <v>1317.4</v>
      </c>
      <c r="I119" s="35">
        <f t="shared" si="6"/>
        <v>59.36373467916367</v>
      </c>
      <c r="J119" s="7">
        <f>SUM('[2]ведомствен.'!G282)</f>
        <v>2219.2</v>
      </c>
    </row>
    <row r="120" spans="1:9" ht="16.5" customHeight="1">
      <c r="A120" s="31" t="s">
        <v>529</v>
      </c>
      <c r="B120" s="32"/>
      <c r="C120" s="33" t="s">
        <v>463</v>
      </c>
      <c r="D120" s="33" t="s">
        <v>559</v>
      </c>
      <c r="E120" s="33" t="s">
        <v>530</v>
      </c>
      <c r="F120" s="34"/>
      <c r="G120" s="35">
        <f>SUM(G121)</f>
        <v>1500</v>
      </c>
      <c r="H120" s="35">
        <f>SUM(H121)</f>
        <v>0</v>
      </c>
      <c r="I120" s="35">
        <f t="shared" si="6"/>
        <v>0</v>
      </c>
    </row>
    <row r="121" spans="1:9" ht="16.5" customHeight="1">
      <c r="A121" s="36" t="s">
        <v>470</v>
      </c>
      <c r="B121" s="32"/>
      <c r="C121" s="33" t="s">
        <v>463</v>
      </c>
      <c r="D121" s="33" t="s">
        <v>559</v>
      </c>
      <c r="E121" s="33" t="s">
        <v>530</v>
      </c>
      <c r="F121" s="34" t="s">
        <v>471</v>
      </c>
      <c r="G121" s="35">
        <f>SUM(G122+G123)</f>
        <v>1500</v>
      </c>
      <c r="H121" s="35">
        <f>SUM(H122+H123)</f>
        <v>0</v>
      </c>
      <c r="I121" s="35">
        <f t="shared" si="6"/>
        <v>0</v>
      </c>
    </row>
    <row r="122" spans="1:10" ht="21" customHeight="1">
      <c r="A122" s="36" t="s">
        <v>581</v>
      </c>
      <c r="B122" s="32"/>
      <c r="C122" s="33" t="s">
        <v>463</v>
      </c>
      <c r="D122" s="33" t="s">
        <v>559</v>
      </c>
      <c r="E122" s="33" t="s">
        <v>582</v>
      </c>
      <c r="F122" s="34" t="s">
        <v>471</v>
      </c>
      <c r="G122" s="35">
        <v>1500</v>
      </c>
      <c r="H122" s="35"/>
      <c r="I122" s="35">
        <f t="shared" si="6"/>
        <v>0</v>
      </c>
      <c r="J122" s="7">
        <f>SUM('[2]ведомствен.'!G285)</f>
        <v>1500</v>
      </c>
    </row>
    <row r="123" spans="1:9" ht="27.75" customHeight="1" hidden="1">
      <c r="A123" s="36" t="s">
        <v>583</v>
      </c>
      <c r="B123" s="32"/>
      <c r="C123" s="33" t="s">
        <v>463</v>
      </c>
      <c r="D123" s="33" t="s">
        <v>584</v>
      </c>
      <c r="E123" s="33" t="s">
        <v>585</v>
      </c>
      <c r="F123" s="34" t="s">
        <v>471</v>
      </c>
      <c r="G123" s="35"/>
      <c r="H123" s="35"/>
      <c r="I123" s="35" t="e">
        <f t="shared" si="6"/>
        <v>#DIV/0!</v>
      </c>
    </row>
    <row r="124" spans="1:11" s="30" customFormat="1" ht="29.25" customHeight="1">
      <c r="A124" s="44" t="s">
        <v>586</v>
      </c>
      <c r="B124" s="45"/>
      <c r="C124" s="46" t="s">
        <v>473</v>
      </c>
      <c r="D124" s="46"/>
      <c r="E124" s="46"/>
      <c r="F124" s="47"/>
      <c r="G124" s="48">
        <f>SUM(G125+G159)+G179+G155</f>
        <v>81911.3</v>
      </c>
      <c r="H124" s="48" t="e">
        <f>SUM(H125+H159)+H179</f>
        <v>#REF!</v>
      </c>
      <c r="I124" s="48" t="e">
        <f t="shared" si="6"/>
        <v>#REF!</v>
      </c>
      <c r="J124" s="29"/>
      <c r="K124" s="30">
        <f>SUM('[2]ведомствен.'!G289+'[2]ведомствен.'!G1009)</f>
        <v>81911.3</v>
      </c>
    </row>
    <row r="125" spans="1:9" ht="17.25" customHeight="1" hidden="1">
      <c r="A125" s="31" t="s">
        <v>587</v>
      </c>
      <c r="B125" s="32"/>
      <c r="C125" s="33" t="s">
        <v>473</v>
      </c>
      <c r="D125" s="33" t="s">
        <v>465</v>
      </c>
      <c r="E125" s="33"/>
      <c r="F125" s="34"/>
      <c r="G125" s="35">
        <f>SUM(G126)</f>
        <v>55197.40000000001</v>
      </c>
      <c r="H125" s="35" t="e">
        <f>SUM(H126)</f>
        <v>#REF!</v>
      </c>
      <c r="I125" s="35" t="e">
        <f t="shared" si="6"/>
        <v>#REF!</v>
      </c>
    </row>
    <row r="126" spans="1:11" ht="18" customHeight="1">
      <c r="A126" s="31" t="s">
        <v>587</v>
      </c>
      <c r="B126" s="32"/>
      <c r="C126" s="33" t="s">
        <v>473</v>
      </c>
      <c r="D126" s="33" t="s">
        <v>465</v>
      </c>
      <c r="E126" s="33"/>
      <c r="F126" s="34"/>
      <c r="G126" s="35">
        <f>SUM(G127+G149)</f>
        <v>55197.40000000001</v>
      </c>
      <c r="H126" s="35" t="e">
        <f>SUM(H127+H149)</f>
        <v>#REF!</v>
      </c>
      <c r="I126" s="35" t="e">
        <f t="shared" si="6"/>
        <v>#REF!</v>
      </c>
      <c r="K126" s="7">
        <f>SUM(J126:J185)</f>
        <v>81911.30000000002</v>
      </c>
    </row>
    <row r="127" spans="1:9" ht="18.75" customHeight="1">
      <c r="A127" s="43" t="s">
        <v>588</v>
      </c>
      <c r="B127" s="32"/>
      <c r="C127" s="33" t="s">
        <v>473</v>
      </c>
      <c r="D127" s="33" t="s">
        <v>465</v>
      </c>
      <c r="E127" s="49" t="s">
        <v>589</v>
      </c>
      <c r="F127" s="34"/>
      <c r="G127" s="35">
        <f>SUM(G128+G130+G137+G139+G142+G147)</f>
        <v>50533.90000000001</v>
      </c>
      <c r="H127" s="35" t="e">
        <f>SUM(H128+H130+H137+H139+H142+H147)</f>
        <v>#REF!</v>
      </c>
      <c r="I127" s="35" t="e">
        <f t="shared" si="6"/>
        <v>#REF!</v>
      </c>
    </row>
    <row r="128" spans="1:9" ht="71.25">
      <c r="A128" s="43" t="s">
        <v>590</v>
      </c>
      <c r="B128" s="32"/>
      <c r="C128" s="33" t="s">
        <v>473</v>
      </c>
      <c r="D128" s="33" t="s">
        <v>465</v>
      </c>
      <c r="E128" s="49" t="s">
        <v>591</v>
      </c>
      <c r="F128" s="34"/>
      <c r="G128" s="35">
        <f>SUM(G129)</f>
        <v>6237.3</v>
      </c>
      <c r="H128" s="35">
        <f>SUM(H129)</f>
        <v>2461.2</v>
      </c>
      <c r="I128" s="35">
        <f t="shared" si="6"/>
        <v>39.459381463133084</v>
      </c>
    </row>
    <row r="129" spans="1:10" ht="42.75">
      <c r="A129" s="43" t="s">
        <v>592</v>
      </c>
      <c r="B129" s="32"/>
      <c r="C129" s="33" t="s">
        <v>473</v>
      </c>
      <c r="D129" s="33" t="s">
        <v>465</v>
      </c>
      <c r="E129" s="49" t="s">
        <v>591</v>
      </c>
      <c r="F129" s="34" t="s">
        <v>593</v>
      </c>
      <c r="G129" s="35">
        <v>6237.3</v>
      </c>
      <c r="H129" s="35">
        <v>2461.2</v>
      </c>
      <c r="I129" s="35">
        <f t="shared" si="6"/>
        <v>39.459381463133084</v>
      </c>
      <c r="J129" s="7">
        <f>SUM('[2]ведомствен.'!G1013)</f>
        <v>6237.3</v>
      </c>
    </row>
    <row r="130" spans="1:9" ht="15">
      <c r="A130" s="43" t="s">
        <v>594</v>
      </c>
      <c r="B130" s="32"/>
      <c r="C130" s="33" t="s">
        <v>473</v>
      </c>
      <c r="D130" s="33" t="s">
        <v>465</v>
      </c>
      <c r="E130" s="49" t="s">
        <v>595</v>
      </c>
      <c r="F130" s="34"/>
      <c r="G130" s="35">
        <f>SUM(G131+G133+G135)</f>
        <v>27279</v>
      </c>
      <c r="H130" s="35" t="e">
        <f>SUM(#REF!)</f>
        <v>#REF!</v>
      </c>
      <c r="I130" s="35" t="e">
        <f t="shared" si="6"/>
        <v>#REF!</v>
      </c>
    </row>
    <row r="131" spans="1:10" ht="29.25" customHeight="1">
      <c r="A131" s="43" t="s">
        <v>596</v>
      </c>
      <c r="B131" s="32"/>
      <c r="C131" s="33" t="s">
        <v>473</v>
      </c>
      <c r="D131" s="33" t="s">
        <v>465</v>
      </c>
      <c r="E131" s="49" t="s">
        <v>597</v>
      </c>
      <c r="F131" s="34"/>
      <c r="G131" s="35">
        <f>SUM(G132)</f>
        <v>22727.5</v>
      </c>
      <c r="H131" s="35"/>
      <c r="I131" s="35"/>
      <c r="J131" s="3"/>
    </row>
    <row r="132" spans="1:10" ht="43.5" customHeight="1">
      <c r="A132" s="43" t="s">
        <v>592</v>
      </c>
      <c r="B132" s="32"/>
      <c r="C132" s="33" t="s">
        <v>473</v>
      </c>
      <c r="D132" s="33" t="s">
        <v>465</v>
      </c>
      <c r="E132" s="49" t="s">
        <v>597</v>
      </c>
      <c r="F132" s="34" t="s">
        <v>593</v>
      </c>
      <c r="G132" s="35">
        <v>22727.5</v>
      </c>
      <c r="H132" s="35">
        <v>25107.2</v>
      </c>
      <c r="I132" s="35">
        <f>SUM(H132/G132*100)</f>
        <v>110.47057529424707</v>
      </c>
      <c r="J132" s="3">
        <f>SUM('[2]ведомствен.'!G1016)</f>
        <v>22727.5</v>
      </c>
    </row>
    <row r="133" spans="1:10" ht="72" customHeight="1">
      <c r="A133" s="43" t="s">
        <v>598</v>
      </c>
      <c r="B133" s="32"/>
      <c r="C133" s="33" t="s">
        <v>473</v>
      </c>
      <c r="D133" s="33" t="s">
        <v>465</v>
      </c>
      <c r="E133" s="49" t="s">
        <v>599</v>
      </c>
      <c r="F133" s="34"/>
      <c r="G133" s="35">
        <f>SUM(G134)</f>
        <v>2736</v>
      </c>
      <c r="H133" s="35"/>
      <c r="I133" s="35"/>
      <c r="J133" s="3"/>
    </row>
    <row r="134" spans="1:10" ht="43.5" customHeight="1">
      <c r="A134" s="43" t="s">
        <v>592</v>
      </c>
      <c r="B134" s="32"/>
      <c r="C134" s="33" t="s">
        <v>473</v>
      </c>
      <c r="D134" s="33" t="s">
        <v>465</v>
      </c>
      <c r="E134" s="49" t="s">
        <v>599</v>
      </c>
      <c r="F134" s="34" t="s">
        <v>593</v>
      </c>
      <c r="G134" s="35">
        <v>2736</v>
      </c>
      <c r="H134" s="35">
        <v>25107.2</v>
      </c>
      <c r="I134" s="35">
        <f>SUM(H134/G134*100)</f>
        <v>917.6608187134503</v>
      </c>
      <c r="J134" s="3">
        <f>SUM('[2]ведомствен.'!G1018)</f>
        <v>2736</v>
      </c>
    </row>
    <row r="135" spans="1:10" ht="43.5" customHeight="1">
      <c r="A135" s="43" t="s">
        <v>600</v>
      </c>
      <c r="B135" s="32"/>
      <c r="C135" s="33" t="s">
        <v>473</v>
      </c>
      <c r="D135" s="33" t="s">
        <v>465</v>
      </c>
      <c r="E135" s="49" t="s">
        <v>601</v>
      </c>
      <c r="F135" s="34"/>
      <c r="G135" s="35">
        <f>SUM(G136)</f>
        <v>1815.5</v>
      </c>
      <c r="H135" s="35"/>
      <c r="I135" s="35"/>
      <c r="J135" s="3"/>
    </row>
    <row r="136" spans="1:10" ht="43.5" customHeight="1">
      <c r="A136" s="43" t="s">
        <v>592</v>
      </c>
      <c r="B136" s="32"/>
      <c r="C136" s="33" t="s">
        <v>473</v>
      </c>
      <c r="D136" s="33" t="s">
        <v>465</v>
      </c>
      <c r="E136" s="49" t="s">
        <v>601</v>
      </c>
      <c r="F136" s="34" t="s">
        <v>593</v>
      </c>
      <c r="G136" s="35">
        <v>1815.5</v>
      </c>
      <c r="H136" s="35"/>
      <c r="I136" s="35"/>
      <c r="J136" s="3">
        <f>SUM('[2]ведомствен.'!G1020)</f>
        <v>1815.5</v>
      </c>
    </row>
    <row r="137" spans="1:9" ht="59.25" customHeight="1">
      <c r="A137" s="43" t="s">
        <v>602</v>
      </c>
      <c r="B137" s="32"/>
      <c r="C137" s="33" t="s">
        <v>473</v>
      </c>
      <c r="D137" s="33" t="s">
        <v>465</v>
      </c>
      <c r="E137" s="49" t="s">
        <v>603</v>
      </c>
      <c r="F137" s="34"/>
      <c r="G137" s="35">
        <f>SUM(G138)</f>
        <v>15852.5</v>
      </c>
      <c r="H137" s="35">
        <f>SUM(H138)</f>
        <v>7951.2</v>
      </c>
      <c r="I137" s="35">
        <f aca="true" t="shared" si="7" ref="I137:I151">SUM(H137/G137*100)</f>
        <v>50.157388424538716</v>
      </c>
    </row>
    <row r="138" spans="1:10" ht="42.75">
      <c r="A138" s="43" t="s">
        <v>592</v>
      </c>
      <c r="B138" s="32"/>
      <c r="C138" s="33" t="s">
        <v>473</v>
      </c>
      <c r="D138" s="33" t="s">
        <v>465</v>
      </c>
      <c r="E138" s="49" t="s">
        <v>603</v>
      </c>
      <c r="F138" s="34" t="s">
        <v>593</v>
      </c>
      <c r="G138" s="35">
        <v>15852.5</v>
      </c>
      <c r="H138" s="35">
        <v>7951.2</v>
      </c>
      <c r="I138" s="35">
        <f t="shared" si="7"/>
        <v>50.157388424538716</v>
      </c>
      <c r="J138" s="7">
        <f>SUM('[2]ведомствен.'!G1022)</f>
        <v>15852.5</v>
      </c>
    </row>
    <row r="139" spans="1:9" ht="15">
      <c r="A139" s="43" t="s">
        <v>604</v>
      </c>
      <c r="B139" s="32"/>
      <c r="C139" s="33" t="s">
        <v>473</v>
      </c>
      <c r="D139" s="33" t="s">
        <v>465</v>
      </c>
      <c r="E139" s="49" t="s">
        <v>605</v>
      </c>
      <c r="F139" s="34"/>
      <c r="G139" s="35">
        <f>SUM(G140)</f>
        <v>73.3</v>
      </c>
      <c r="H139" s="35">
        <f>SUM(H140)</f>
        <v>73.1</v>
      </c>
      <c r="I139" s="35">
        <f t="shared" si="7"/>
        <v>99.72714870395633</v>
      </c>
    </row>
    <row r="140" spans="1:9" ht="30.75" customHeight="1">
      <c r="A140" s="43" t="s">
        <v>606</v>
      </c>
      <c r="B140" s="32"/>
      <c r="C140" s="33" t="s">
        <v>473</v>
      </c>
      <c r="D140" s="33" t="s">
        <v>465</v>
      </c>
      <c r="E140" s="49" t="s">
        <v>607</v>
      </c>
      <c r="F140" s="34"/>
      <c r="G140" s="35">
        <f>SUM(G141)</f>
        <v>73.3</v>
      </c>
      <c r="H140" s="35">
        <f>SUM(H141)</f>
        <v>73.1</v>
      </c>
      <c r="I140" s="35">
        <f t="shared" si="7"/>
        <v>99.72714870395633</v>
      </c>
    </row>
    <row r="141" spans="1:10" ht="42.75">
      <c r="A141" s="43" t="s">
        <v>592</v>
      </c>
      <c r="B141" s="32"/>
      <c r="C141" s="33" t="s">
        <v>473</v>
      </c>
      <c r="D141" s="33" t="s">
        <v>465</v>
      </c>
      <c r="E141" s="49" t="s">
        <v>607</v>
      </c>
      <c r="F141" s="34" t="s">
        <v>593</v>
      </c>
      <c r="G141" s="35">
        <v>73.3</v>
      </c>
      <c r="H141" s="35">
        <v>73.1</v>
      </c>
      <c r="I141" s="35">
        <f t="shared" si="7"/>
        <v>99.72714870395633</v>
      </c>
      <c r="J141" s="7">
        <f>SUM('[2]ведомствен.'!G1025)</f>
        <v>73.3</v>
      </c>
    </row>
    <row r="142" spans="1:9" ht="15">
      <c r="A142" s="31" t="s">
        <v>608</v>
      </c>
      <c r="B142" s="32"/>
      <c r="C142" s="33" t="s">
        <v>609</v>
      </c>
      <c r="D142" s="33" t="s">
        <v>465</v>
      </c>
      <c r="E142" s="49" t="s">
        <v>610</v>
      </c>
      <c r="F142" s="34"/>
      <c r="G142" s="35">
        <f>SUM(G143+G145)</f>
        <v>1091.8</v>
      </c>
      <c r="H142" s="35">
        <f>SUM(H143+H145)</f>
        <v>66.8</v>
      </c>
      <c r="I142" s="35">
        <f t="shared" si="7"/>
        <v>6.118336691701777</v>
      </c>
    </row>
    <row r="143" spans="1:9" ht="28.5">
      <c r="A143" s="43" t="s">
        <v>611</v>
      </c>
      <c r="B143" s="32"/>
      <c r="C143" s="33" t="s">
        <v>609</v>
      </c>
      <c r="D143" s="33" t="s">
        <v>465</v>
      </c>
      <c r="E143" s="49" t="s">
        <v>612</v>
      </c>
      <c r="F143" s="34"/>
      <c r="G143" s="35">
        <f>SUM(G144)</f>
        <v>761.8</v>
      </c>
      <c r="H143" s="35">
        <f>SUM(H144)</f>
        <v>0</v>
      </c>
      <c r="I143" s="35">
        <f t="shared" si="7"/>
        <v>0</v>
      </c>
    </row>
    <row r="144" spans="1:10" ht="42.75">
      <c r="A144" s="43" t="s">
        <v>592</v>
      </c>
      <c r="B144" s="32"/>
      <c r="C144" s="33" t="s">
        <v>609</v>
      </c>
      <c r="D144" s="33" t="s">
        <v>465</v>
      </c>
      <c r="E144" s="49" t="s">
        <v>612</v>
      </c>
      <c r="F144" s="34" t="s">
        <v>593</v>
      </c>
      <c r="G144" s="35">
        <v>761.8</v>
      </c>
      <c r="H144" s="35"/>
      <c r="I144" s="35">
        <f t="shared" si="7"/>
        <v>0</v>
      </c>
      <c r="J144" s="7">
        <f>SUM('[2]ведомствен.'!G1028)</f>
        <v>761.8</v>
      </c>
    </row>
    <row r="145" spans="1:9" ht="15">
      <c r="A145" s="43" t="s">
        <v>613</v>
      </c>
      <c r="B145" s="32"/>
      <c r="C145" s="33" t="s">
        <v>609</v>
      </c>
      <c r="D145" s="33" t="s">
        <v>465</v>
      </c>
      <c r="E145" s="49" t="s">
        <v>614</v>
      </c>
      <c r="F145" s="34"/>
      <c r="G145" s="35">
        <f>SUM(G146)</f>
        <v>330</v>
      </c>
      <c r="H145" s="35">
        <f>SUM(H146)</f>
        <v>66.8</v>
      </c>
      <c r="I145" s="35">
        <f t="shared" si="7"/>
        <v>20.242424242424242</v>
      </c>
    </row>
    <row r="146" spans="1:10" ht="41.25" customHeight="1">
      <c r="A146" s="43" t="s">
        <v>592</v>
      </c>
      <c r="B146" s="32"/>
      <c r="C146" s="33" t="s">
        <v>609</v>
      </c>
      <c r="D146" s="33" t="s">
        <v>465</v>
      </c>
      <c r="E146" s="49" t="s">
        <v>614</v>
      </c>
      <c r="F146" s="34" t="s">
        <v>593</v>
      </c>
      <c r="G146" s="35">
        <v>330</v>
      </c>
      <c r="H146" s="35">
        <v>66.8</v>
      </c>
      <c r="I146" s="35">
        <f t="shared" si="7"/>
        <v>20.242424242424242</v>
      </c>
      <c r="J146" s="7">
        <f>SUM('[2]ведомствен.'!G1030)</f>
        <v>330</v>
      </c>
    </row>
    <row r="147" spans="1:9" ht="27" customHeight="1" hidden="1">
      <c r="A147" s="31" t="s">
        <v>615</v>
      </c>
      <c r="B147" s="32"/>
      <c r="C147" s="33" t="s">
        <v>609</v>
      </c>
      <c r="D147" s="33" t="s">
        <v>465</v>
      </c>
      <c r="E147" s="49" t="s">
        <v>616</v>
      </c>
      <c r="F147" s="34"/>
      <c r="G147" s="35">
        <f>SUM(G148)</f>
        <v>0</v>
      </c>
      <c r="H147" s="35">
        <f>SUM(H148)</f>
        <v>987.3</v>
      </c>
      <c r="I147" s="35" t="e">
        <f t="shared" si="7"/>
        <v>#DIV/0!</v>
      </c>
    </row>
    <row r="148" spans="1:10" ht="17.25" customHeight="1" hidden="1">
      <c r="A148" s="43" t="s">
        <v>617</v>
      </c>
      <c r="B148" s="32"/>
      <c r="C148" s="33" t="s">
        <v>609</v>
      </c>
      <c r="D148" s="33" t="s">
        <v>465</v>
      </c>
      <c r="E148" s="49" t="s">
        <v>616</v>
      </c>
      <c r="F148" s="34" t="s">
        <v>618</v>
      </c>
      <c r="G148" s="35"/>
      <c r="H148" s="35">
        <v>987.3</v>
      </c>
      <c r="I148" s="35" t="e">
        <f t="shared" si="7"/>
        <v>#DIV/0!</v>
      </c>
      <c r="J148" s="7">
        <f>SUM('[2]ведомствен.'!G1032)</f>
        <v>0</v>
      </c>
    </row>
    <row r="149" spans="1:9" ht="19.5" customHeight="1">
      <c r="A149" s="50" t="s">
        <v>529</v>
      </c>
      <c r="B149" s="51"/>
      <c r="C149" s="51" t="s">
        <v>473</v>
      </c>
      <c r="D149" s="51" t="s">
        <v>465</v>
      </c>
      <c r="E149" s="52" t="s">
        <v>530</v>
      </c>
      <c r="F149" s="53"/>
      <c r="G149" s="35">
        <f>SUM(G150)</f>
        <v>4663.5</v>
      </c>
      <c r="H149" s="35">
        <f>SUM(H150)</f>
        <v>275.7</v>
      </c>
      <c r="I149" s="35">
        <f t="shared" si="7"/>
        <v>5.911868768092634</v>
      </c>
    </row>
    <row r="150" spans="1:9" ht="42.75">
      <c r="A150" s="43" t="s">
        <v>592</v>
      </c>
      <c r="B150" s="54"/>
      <c r="C150" s="55" t="s">
        <v>473</v>
      </c>
      <c r="D150" s="55" t="s">
        <v>465</v>
      </c>
      <c r="E150" s="55" t="s">
        <v>619</v>
      </c>
      <c r="F150" s="56" t="s">
        <v>593</v>
      </c>
      <c r="G150" s="35">
        <f>SUM(G153)+G151+G152</f>
        <v>4663.5</v>
      </c>
      <c r="H150" s="35">
        <f>SUM(H153)</f>
        <v>275.7</v>
      </c>
      <c r="I150" s="35">
        <f t="shared" si="7"/>
        <v>5.911868768092634</v>
      </c>
    </row>
    <row r="151" spans="1:10" ht="46.5" customHeight="1">
      <c r="A151" s="57" t="s">
        <v>620</v>
      </c>
      <c r="B151" s="58"/>
      <c r="C151" s="55" t="s">
        <v>473</v>
      </c>
      <c r="D151" s="55" t="s">
        <v>465</v>
      </c>
      <c r="E151" s="33" t="s">
        <v>621</v>
      </c>
      <c r="F151" s="34" t="s">
        <v>593</v>
      </c>
      <c r="G151" s="35">
        <v>588.5</v>
      </c>
      <c r="H151" s="35">
        <v>179.9</v>
      </c>
      <c r="I151" s="35">
        <f t="shared" si="7"/>
        <v>30.56924384027188</v>
      </c>
      <c r="J151" s="3">
        <f>SUM('[2]ведомствен.'!G1035)</f>
        <v>588.5</v>
      </c>
    </row>
    <row r="152" spans="1:10" ht="46.5" customHeight="1">
      <c r="A152" s="57" t="s">
        <v>622</v>
      </c>
      <c r="B152" s="58"/>
      <c r="C152" s="55" t="s">
        <v>473</v>
      </c>
      <c r="D152" s="55" t="s">
        <v>465</v>
      </c>
      <c r="E152" s="33" t="s">
        <v>623</v>
      </c>
      <c r="F152" s="34" t="s">
        <v>593</v>
      </c>
      <c r="G152" s="35">
        <v>1225</v>
      </c>
      <c r="H152" s="35"/>
      <c r="I152" s="35"/>
      <c r="J152" s="3">
        <f>SUM('[2]ведомствен.'!G1036)</f>
        <v>1225</v>
      </c>
    </row>
    <row r="153" spans="1:10" ht="40.5" customHeight="1">
      <c r="A153" s="38" t="s">
        <v>624</v>
      </c>
      <c r="B153" s="59"/>
      <c r="C153" s="55" t="s">
        <v>473</v>
      </c>
      <c r="D153" s="55" t="s">
        <v>465</v>
      </c>
      <c r="E153" s="55" t="s">
        <v>625</v>
      </c>
      <c r="F153" s="56" t="s">
        <v>593</v>
      </c>
      <c r="G153" s="60">
        <v>2850</v>
      </c>
      <c r="H153" s="60">
        <v>275.7</v>
      </c>
      <c r="I153" s="35">
        <f>SUM(H153/G153*100)</f>
        <v>9.673684210526314</v>
      </c>
      <c r="J153" s="7">
        <f>SUM('[2]ведомствен.'!G1037)</f>
        <v>2850</v>
      </c>
    </row>
    <row r="154" spans="1:9" ht="24.75" customHeight="1" hidden="1">
      <c r="A154" s="38" t="s">
        <v>626</v>
      </c>
      <c r="B154" s="59"/>
      <c r="C154" s="55" t="s">
        <v>473</v>
      </c>
      <c r="D154" s="55" t="s">
        <v>465</v>
      </c>
      <c r="E154" s="55" t="s">
        <v>627</v>
      </c>
      <c r="F154" s="56" t="s">
        <v>593</v>
      </c>
      <c r="G154" s="60"/>
      <c r="H154" s="60"/>
      <c r="I154" s="35" t="e">
        <f>SUM(H154/G154*100)</f>
        <v>#DIV/0!</v>
      </c>
    </row>
    <row r="155" spans="1:10" ht="18.75" customHeight="1">
      <c r="A155" s="61" t="s">
        <v>628</v>
      </c>
      <c r="B155" s="32"/>
      <c r="C155" s="33" t="s">
        <v>473</v>
      </c>
      <c r="D155" s="33" t="s">
        <v>497</v>
      </c>
      <c r="E155" s="33"/>
      <c r="F155" s="34"/>
      <c r="G155" s="35">
        <f>SUM(G157)</f>
        <v>6188</v>
      </c>
      <c r="H155" s="35">
        <f>SUM(H157)</f>
        <v>0</v>
      </c>
      <c r="I155" s="35">
        <f>SUM(H155/G155*100)</f>
        <v>0</v>
      </c>
      <c r="J155" s="3"/>
    </row>
    <row r="156" spans="1:10" ht="27.75" customHeight="1">
      <c r="A156" s="36" t="s">
        <v>560</v>
      </c>
      <c r="B156" s="32"/>
      <c r="C156" s="33" t="s">
        <v>473</v>
      </c>
      <c r="D156" s="33" t="s">
        <v>497</v>
      </c>
      <c r="E156" s="33" t="s">
        <v>561</v>
      </c>
      <c r="F156" s="34"/>
      <c r="G156" s="35">
        <f>SUM(G157)</f>
        <v>6188</v>
      </c>
      <c r="H156" s="35"/>
      <c r="I156" s="35"/>
      <c r="J156" s="3"/>
    </row>
    <row r="157" spans="1:10" ht="28.5">
      <c r="A157" s="36" t="s">
        <v>562</v>
      </c>
      <c r="B157" s="32"/>
      <c r="C157" s="33" t="s">
        <v>473</v>
      </c>
      <c r="D157" s="33" t="s">
        <v>497</v>
      </c>
      <c r="E157" s="33" t="s">
        <v>563</v>
      </c>
      <c r="F157" s="34"/>
      <c r="G157" s="35">
        <f>SUM(G158)</f>
        <v>6188</v>
      </c>
      <c r="H157" s="35">
        <f>SUM(H158)</f>
        <v>0</v>
      </c>
      <c r="I157" s="35">
        <f aca="true" t="shared" si="8" ref="I157:I173">SUM(H157/G157*100)</f>
        <v>0</v>
      </c>
      <c r="J157" s="3"/>
    </row>
    <row r="158" spans="1:10" ht="15">
      <c r="A158" s="36" t="s">
        <v>470</v>
      </c>
      <c r="B158" s="32"/>
      <c r="C158" s="33" t="s">
        <v>473</v>
      </c>
      <c r="D158" s="33" t="s">
        <v>497</v>
      </c>
      <c r="E158" s="33" t="s">
        <v>563</v>
      </c>
      <c r="F158" s="34" t="s">
        <v>471</v>
      </c>
      <c r="G158" s="35">
        <v>6188</v>
      </c>
      <c r="H158" s="35"/>
      <c r="I158" s="35">
        <f t="shared" si="8"/>
        <v>0</v>
      </c>
      <c r="J158" s="3">
        <f>SUM('[2]ведомствен.'!G293)</f>
        <v>6188</v>
      </c>
    </row>
    <row r="159" spans="1:9" ht="45.75" customHeight="1">
      <c r="A159" s="43" t="s">
        <v>629</v>
      </c>
      <c r="B159" s="32"/>
      <c r="C159" s="33" t="s">
        <v>473</v>
      </c>
      <c r="D159" s="33" t="s">
        <v>630</v>
      </c>
      <c r="E159" s="33"/>
      <c r="F159" s="34"/>
      <c r="G159" s="35">
        <f>SUM(G163+G168+G171+G174)+G160</f>
        <v>20195.899999999998</v>
      </c>
      <c r="H159" s="35">
        <f>SUM(H163+H168+H171+H174)+H161</f>
        <v>15879.199999999997</v>
      </c>
      <c r="I159" s="35">
        <f t="shared" si="8"/>
        <v>78.62585970419738</v>
      </c>
    </row>
    <row r="160" spans="1:9" ht="18" customHeight="1">
      <c r="A160" s="31" t="s">
        <v>556</v>
      </c>
      <c r="B160" s="32"/>
      <c r="C160" s="33" t="s">
        <v>473</v>
      </c>
      <c r="D160" s="33" t="s">
        <v>630</v>
      </c>
      <c r="E160" s="33" t="s">
        <v>557</v>
      </c>
      <c r="F160" s="34"/>
      <c r="G160" s="35">
        <f>SUM(G161)</f>
        <v>2261.8</v>
      </c>
      <c r="H160" s="35">
        <f>SUM(H161)</f>
        <v>0</v>
      </c>
      <c r="I160" s="35">
        <f t="shared" si="8"/>
        <v>0</v>
      </c>
    </row>
    <row r="161" spans="1:10" ht="45" customHeight="1">
      <c r="A161" s="36" t="s">
        <v>631</v>
      </c>
      <c r="B161" s="32"/>
      <c r="C161" s="33" t="s">
        <v>473</v>
      </c>
      <c r="D161" s="33" t="s">
        <v>630</v>
      </c>
      <c r="E161" s="33" t="s">
        <v>632</v>
      </c>
      <c r="F161" s="34"/>
      <c r="G161" s="35">
        <f>SUM(G162)</f>
        <v>2261.8</v>
      </c>
      <c r="H161" s="35">
        <f>SUM(H162)</f>
        <v>0</v>
      </c>
      <c r="I161" s="35">
        <f t="shared" si="8"/>
        <v>0</v>
      </c>
      <c r="J161" s="3"/>
    </row>
    <row r="162" spans="1:10" ht="15">
      <c r="A162" s="36" t="s">
        <v>470</v>
      </c>
      <c r="B162" s="32"/>
      <c r="C162" s="33" t="s">
        <v>473</v>
      </c>
      <c r="D162" s="33" t="s">
        <v>630</v>
      </c>
      <c r="E162" s="33" t="s">
        <v>632</v>
      </c>
      <c r="F162" s="34" t="s">
        <v>471</v>
      </c>
      <c r="G162" s="35">
        <v>2261.8</v>
      </c>
      <c r="H162" s="35"/>
      <c r="I162" s="35">
        <f t="shared" si="8"/>
        <v>0</v>
      </c>
      <c r="J162" s="3">
        <f>SUM('[2]ведомствен.'!G297)</f>
        <v>2261.8</v>
      </c>
    </row>
    <row r="163" spans="1:9" ht="30.75" customHeight="1">
      <c r="A163" s="43" t="s">
        <v>633</v>
      </c>
      <c r="B163" s="32"/>
      <c r="C163" s="33" t="s">
        <v>473</v>
      </c>
      <c r="D163" s="33" t="s">
        <v>630</v>
      </c>
      <c r="E163" s="33" t="s">
        <v>634</v>
      </c>
      <c r="F163" s="34"/>
      <c r="G163" s="35">
        <f>SUM(G164)+G166</f>
        <v>7127.7</v>
      </c>
      <c r="H163" s="35">
        <f>SUM(H164)+H166</f>
        <v>10264.099999999999</v>
      </c>
      <c r="I163" s="35">
        <f t="shared" si="8"/>
        <v>144.00297431148897</v>
      </c>
    </row>
    <row r="164" spans="1:9" ht="43.5" customHeight="1">
      <c r="A164" s="43" t="s">
        <v>635</v>
      </c>
      <c r="B164" s="32"/>
      <c r="C164" s="33" t="s">
        <v>473</v>
      </c>
      <c r="D164" s="33" t="s">
        <v>630</v>
      </c>
      <c r="E164" s="33" t="s">
        <v>636</v>
      </c>
      <c r="F164" s="34"/>
      <c r="G164" s="35">
        <f>SUM(G165)</f>
        <v>2132.5</v>
      </c>
      <c r="H164" s="35">
        <f>SUM(H165)</f>
        <v>438.8</v>
      </c>
      <c r="I164" s="35">
        <f t="shared" si="8"/>
        <v>20.5767878077374</v>
      </c>
    </row>
    <row r="165" spans="1:10" ht="15">
      <c r="A165" s="36" t="s">
        <v>470</v>
      </c>
      <c r="B165" s="32"/>
      <c r="C165" s="33" t="s">
        <v>473</v>
      </c>
      <c r="D165" s="33" t="s">
        <v>630</v>
      </c>
      <c r="E165" s="33" t="s">
        <v>636</v>
      </c>
      <c r="F165" s="34" t="s">
        <v>471</v>
      </c>
      <c r="G165" s="35">
        <v>2132.5</v>
      </c>
      <c r="H165" s="35">
        <v>438.8</v>
      </c>
      <c r="I165" s="35">
        <f t="shared" si="8"/>
        <v>20.5767878077374</v>
      </c>
      <c r="J165" s="7">
        <f>SUM('[2]ведомствен.'!G300)</f>
        <v>2132.5</v>
      </c>
    </row>
    <row r="166" spans="1:9" ht="28.5">
      <c r="A166" s="36" t="s">
        <v>637</v>
      </c>
      <c r="B166" s="32"/>
      <c r="C166" s="33" t="s">
        <v>473</v>
      </c>
      <c r="D166" s="33" t="s">
        <v>630</v>
      </c>
      <c r="E166" s="33" t="s">
        <v>638</v>
      </c>
      <c r="F166" s="34"/>
      <c r="G166" s="35">
        <f>SUM(G167)</f>
        <v>4995.2</v>
      </c>
      <c r="H166" s="35">
        <f>SUM(H167)</f>
        <v>9825.3</v>
      </c>
      <c r="I166" s="35">
        <f t="shared" si="8"/>
        <v>196.69482703395258</v>
      </c>
    </row>
    <row r="167" spans="1:10" ht="15">
      <c r="A167" s="36" t="s">
        <v>554</v>
      </c>
      <c r="B167" s="32"/>
      <c r="C167" s="33" t="s">
        <v>473</v>
      </c>
      <c r="D167" s="33" t="s">
        <v>630</v>
      </c>
      <c r="E167" s="33" t="s">
        <v>638</v>
      </c>
      <c r="F167" s="34" t="s">
        <v>555</v>
      </c>
      <c r="G167" s="35">
        <v>4995.2</v>
      </c>
      <c r="H167" s="35">
        <v>9825.3</v>
      </c>
      <c r="I167" s="35">
        <f t="shared" si="8"/>
        <v>196.69482703395258</v>
      </c>
      <c r="J167" s="7">
        <f>SUM('[2]ведомствен.'!G302)</f>
        <v>4995.2</v>
      </c>
    </row>
    <row r="168" spans="1:9" ht="15">
      <c r="A168" s="43" t="s">
        <v>639</v>
      </c>
      <c r="B168" s="54"/>
      <c r="C168" s="54" t="s">
        <v>473</v>
      </c>
      <c r="D168" s="54" t="s">
        <v>630</v>
      </c>
      <c r="E168" s="54" t="s">
        <v>640</v>
      </c>
      <c r="F168" s="62"/>
      <c r="G168" s="35">
        <f>SUM(G169)</f>
        <v>310.3</v>
      </c>
      <c r="H168" s="35">
        <f>SUM(H169)</f>
        <v>227.3</v>
      </c>
      <c r="I168" s="35">
        <f t="shared" si="8"/>
        <v>73.25169191105381</v>
      </c>
    </row>
    <row r="169" spans="1:9" ht="31.5" customHeight="1">
      <c r="A169" s="43" t="s">
        <v>641</v>
      </c>
      <c r="B169" s="54"/>
      <c r="C169" s="55" t="s">
        <v>473</v>
      </c>
      <c r="D169" s="55" t="s">
        <v>630</v>
      </c>
      <c r="E169" s="55" t="s">
        <v>642</v>
      </c>
      <c r="F169" s="56"/>
      <c r="G169" s="35">
        <f>SUM(G170)</f>
        <v>310.3</v>
      </c>
      <c r="H169" s="35">
        <f>SUM(H170)</f>
        <v>227.3</v>
      </c>
      <c r="I169" s="35">
        <f t="shared" si="8"/>
        <v>73.25169191105381</v>
      </c>
    </row>
    <row r="170" spans="1:10" ht="19.5" customHeight="1">
      <c r="A170" s="36" t="s">
        <v>470</v>
      </c>
      <c r="B170" s="54"/>
      <c r="C170" s="55" t="s">
        <v>473</v>
      </c>
      <c r="D170" s="55" t="s">
        <v>630</v>
      </c>
      <c r="E170" s="55" t="s">
        <v>642</v>
      </c>
      <c r="F170" s="56" t="s">
        <v>471</v>
      </c>
      <c r="G170" s="35">
        <v>310.3</v>
      </c>
      <c r="H170" s="35">
        <v>227.3</v>
      </c>
      <c r="I170" s="35">
        <f t="shared" si="8"/>
        <v>73.25169191105381</v>
      </c>
      <c r="J170" s="7">
        <f>SUM('[2]ведомствен.'!G305)</f>
        <v>310.3</v>
      </c>
    </row>
    <row r="171" spans="1:9" ht="45.75" customHeight="1">
      <c r="A171" s="31" t="s">
        <v>643</v>
      </c>
      <c r="B171" s="32"/>
      <c r="C171" s="33" t="s">
        <v>473</v>
      </c>
      <c r="D171" s="33" t="s">
        <v>630</v>
      </c>
      <c r="E171" s="33" t="s">
        <v>644</v>
      </c>
      <c r="F171" s="34"/>
      <c r="G171" s="35">
        <f>SUM(G172)</f>
        <v>9706.1</v>
      </c>
      <c r="H171" s="35">
        <f>SUM(H172)</f>
        <v>5387.8</v>
      </c>
      <c r="I171" s="35">
        <f t="shared" si="8"/>
        <v>55.50942190993293</v>
      </c>
    </row>
    <row r="172" spans="1:9" ht="21.75" customHeight="1">
      <c r="A172" s="31" t="s">
        <v>566</v>
      </c>
      <c r="B172" s="32"/>
      <c r="C172" s="33" t="s">
        <v>473</v>
      </c>
      <c r="D172" s="33" t="s">
        <v>630</v>
      </c>
      <c r="E172" s="33" t="s">
        <v>645</v>
      </c>
      <c r="F172" s="34"/>
      <c r="G172" s="35">
        <f>SUM(G173)</f>
        <v>9706.1</v>
      </c>
      <c r="H172" s="35">
        <f>SUM(H173)</f>
        <v>5387.8</v>
      </c>
      <c r="I172" s="35">
        <f t="shared" si="8"/>
        <v>55.50942190993293</v>
      </c>
    </row>
    <row r="173" spans="1:10" ht="15.75" customHeight="1">
      <c r="A173" s="36" t="s">
        <v>568</v>
      </c>
      <c r="B173" s="63"/>
      <c r="C173" s="33" t="s">
        <v>473</v>
      </c>
      <c r="D173" s="33" t="s">
        <v>630</v>
      </c>
      <c r="E173" s="33" t="s">
        <v>645</v>
      </c>
      <c r="F173" s="34" t="s">
        <v>569</v>
      </c>
      <c r="G173" s="35">
        <v>9706.1</v>
      </c>
      <c r="H173" s="35">
        <v>5387.8</v>
      </c>
      <c r="I173" s="35">
        <f t="shared" si="8"/>
        <v>55.50942190993293</v>
      </c>
      <c r="J173" s="7">
        <f>SUM('[2]ведомствен.'!G308)</f>
        <v>9706.1</v>
      </c>
    </row>
    <row r="174" spans="1:10" ht="15">
      <c r="A174" s="36" t="s">
        <v>529</v>
      </c>
      <c r="B174" s="32"/>
      <c r="C174" s="33" t="s">
        <v>473</v>
      </c>
      <c r="D174" s="33" t="s">
        <v>630</v>
      </c>
      <c r="E174" s="55" t="s">
        <v>530</v>
      </c>
      <c r="F174" s="34"/>
      <c r="G174" s="35">
        <f>SUM(G177)+G175</f>
        <v>790</v>
      </c>
      <c r="H174" s="35"/>
      <c r="I174" s="35"/>
      <c r="J174" s="3"/>
    </row>
    <row r="175" spans="1:10" ht="57">
      <c r="A175" s="36" t="s">
        <v>646</v>
      </c>
      <c r="B175" s="32"/>
      <c r="C175" s="33" t="s">
        <v>473</v>
      </c>
      <c r="D175" s="33" t="s">
        <v>630</v>
      </c>
      <c r="E175" s="55" t="s">
        <v>647</v>
      </c>
      <c r="F175" s="34"/>
      <c r="G175" s="35">
        <f>SUM(G176)</f>
        <v>750</v>
      </c>
      <c r="H175" s="35"/>
      <c r="I175" s="35"/>
      <c r="J175" s="3"/>
    </row>
    <row r="176" spans="1:10" ht="15">
      <c r="A176" s="36" t="s">
        <v>470</v>
      </c>
      <c r="B176" s="32"/>
      <c r="C176" s="33" t="s">
        <v>473</v>
      </c>
      <c r="D176" s="33" t="s">
        <v>630</v>
      </c>
      <c r="E176" s="55" t="s">
        <v>647</v>
      </c>
      <c r="F176" s="34" t="s">
        <v>471</v>
      </c>
      <c r="G176" s="35">
        <v>750</v>
      </c>
      <c r="H176" s="35"/>
      <c r="I176" s="35"/>
      <c r="J176" s="3">
        <f>SUM('[2]ведомствен.'!G311)</f>
        <v>750</v>
      </c>
    </row>
    <row r="177" spans="1:10" ht="44.25" customHeight="1">
      <c r="A177" s="36" t="s">
        <v>648</v>
      </c>
      <c r="B177" s="32"/>
      <c r="C177" s="33" t="s">
        <v>473</v>
      </c>
      <c r="D177" s="33" t="s">
        <v>630</v>
      </c>
      <c r="E177" s="55" t="s">
        <v>649</v>
      </c>
      <c r="F177" s="34"/>
      <c r="G177" s="35">
        <f>SUM(G178)</f>
        <v>40</v>
      </c>
      <c r="H177" s="35"/>
      <c r="I177" s="35"/>
      <c r="J177" s="3"/>
    </row>
    <row r="178" spans="1:10" ht="15">
      <c r="A178" s="57" t="s">
        <v>575</v>
      </c>
      <c r="B178" s="32"/>
      <c r="C178" s="33" t="s">
        <v>473</v>
      </c>
      <c r="D178" s="33" t="s">
        <v>630</v>
      </c>
      <c r="E178" s="55" t="s">
        <v>649</v>
      </c>
      <c r="F178" s="34" t="s">
        <v>577</v>
      </c>
      <c r="G178" s="35">
        <v>40</v>
      </c>
      <c r="H178" s="35"/>
      <c r="I178" s="35"/>
      <c r="J178" s="3">
        <f>SUM('[2]ведомствен.'!G313)</f>
        <v>40</v>
      </c>
    </row>
    <row r="179" spans="1:9" ht="28.5" customHeight="1">
      <c r="A179" s="43" t="s">
        <v>650</v>
      </c>
      <c r="B179" s="32"/>
      <c r="C179" s="33" t="s">
        <v>473</v>
      </c>
      <c r="D179" s="33" t="s">
        <v>584</v>
      </c>
      <c r="E179" s="55"/>
      <c r="F179" s="34"/>
      <c r="G179" s="35">
        <f>SUM(G180+G183)</f>
        <v>330</v>
      </c>
      <c r="H179" s="35">
        <f>SUM(H180+H183)</f>
        <v>0</v>
      </c>
      <c r="I179" s="35">
        <f>SUM(H179/G179*100)</f>
        <v>0</v>
      </c>
    </row>
    <row r="180" spans="1:9" ht="15.75" customHeight="1" hidden="1">
      <c r="A180" s="43" t="s">
        <v>651</v>
      </c>
      <c r="B180" s="32"/>
      <c r="C180" s="33" t="s">
        <v>473</v>
      </c>
      <c r="D180" s="33" t="s">
        <v>584</v>
      </c>
      <c r="E180" s="55" t="s">
        <v>652</v>
      </c>
      <c r="F180" s="34"/>
      <c r="G180" s="35">
        <f>SUM(G181)</f>
        <v>0</v>
      </c>
      <c r="H180" s="35">
        <f>SUM(H181)</f>
        <v>0</v>
      </c>
      <c r="I180" s="35" t="e">
        <f>SUM(H180/G180*100)</f>
        <v>#DIV/0!</v>
      </c>
    </row>
    <row r="181" spans="1:9" ht="16.5" customHeight="1" hidden="1">
      <c r="A181" s="43" t="s">
        <v>653</v>
      </c>
      <c r="B181" s="32"/>
      <c r="C181" s="33" t="s">
        <v>473</v>
      </c>
      <c r="D181" s="33" t="s">
        <v>584</v>
      </c>
      <c r="E181" s="55" t="s">
        <v>654</v>
      </c>
      <c r="F181" s="34"/>
      <c r="G181" s="35">
        <f>SUM(G182)</f>
        <v>0</v>
      </c>
      <c r="H181" s="35">
        <f>SUM(H182)</f>
        <v>0</v>
      </c>
      <c r="I181" s="35" t="e">
        <f>SUM(H181/G181*100)</f>
        <v>#DIV/0!</v>
      </c>
    </row>
    <row r="182" spans="1:9" ht="13.5" customHeight="1" hidden="1">
      <c r="A182" s="31" t="s">
        <v>575</v>
      </c>
      <c r="B182" s="32"/>
      <c r="C182" s="33" t="s">
        <v>473</v>
      </c>
      <c r="D182" s="33" t="s">
        <v>584</v>
      </c>
      <c r="E182" s="55" t="s">
        <v>654</v>
      </c>
      <c r="F182" s="34" t="s">
        <v>577</v>
      </c>
      <c r="G182" s="35"/>
      <c r="H182" s="35"/>
      <c r="I182" s="35" t="e">
        <f>SUM(H182/G182*100)</f>
        <v>#DIV/0!</v>
      </c>
    </row>
    <row r="183" spans="1:10" ht="15">
      <c r="A183" s="36" t="s">
        <v>529</v>
      </c>
      <c r="B183" s="32"/>
      <c r="C183" s="33" t="s">
        <v>473</v>
      </c>
      <c r="D183" s="33" t="s">
        <v>584</v>
      </c>
      <c r="E183" s="55" t="s">
        <v>530</v>
      </c>
      <c r="F183" s="34"/>
      <c r="G183" s="35">
        <f>SUM(G184)</f>
        <v>330</v>
      </c>
      <c r="H183" s="35"/>
      <c r="I183" s="35"/>
      <c r="J183" s="3"/>
    </row>
    <row r="184" spans="1:10" ht="35.25" customHeight="1">
      <c r="A184" s="36" t="s">
        <v>648</v>
      </c>
      <c r="B184" s="32"/>
      <c r="C184" s="33" t="s">
        <v>473</v>
      </c>
      <c r="D184" s="33" t="s">
        <v>584</v>
      </c>
      <c r="E184" s="55" t="s">
        <v>649</v>
      </c>
      <c r="F184" s="34"/>
      <c r="G184" s="35">
        <f>SUM(G185)</f>
        <v>330</v>
      </c>
      <c r="H184" s="35"/>
      <c r="I184" s="35"/>
      <c r="J184" s="3"/>
    </row>
    <row r="185" spans="1:10" ht="15">
      <c r="A185" s="57" t="s">
        <v>575</v>
      </c>
      <c r="B185" s="32"/>
      <c r="C185" s="33" t="s">
        <v>473</v>
      </c>
      <c r="D185" s="33" t="s">
        <v>584</v>
      </c>
      <c r="E185" s="55" t="s">
        <v>649</v>
      </c>
      <c r="F185" s="34" t="s">
        <v>577</v>
      </c>
      <c r="G185" s="35">
        <v>330</v>
      </c>
      <c r="H185" s="35"/>
      <c r="I185" s="35"/>
      <c r="J185" s="3">
        <f>SUM('[2]ведомствен.'!G320)</f>
        <v>330</v>
      </c>
    </row>
    <row r="186" spans="1:11" s="30" customFormat="1" ht="15.75">
      <c r="A186" s="44" t="s">
        <v>496</v>
      </c>
      <c r="B186" s="45"/>
      <c r="C186" s="46" t="s">
        <v>497</v>
      </c>
      <c r="D186" s="46"/>
      <c r="E186" s="46"/>
      <c r="F186" s="47"/>
      <c r="G186" s="48">
        <f>SUM(G190+G217)+G187+G209</f>
        <v>105034.40000000001</v>
      </c>
      <c r="H186" s="48">
        <f>SUM(H190+H217)</f>
        <v>56110.700000000004</v>
      </c>
      <c r="I186" s="48">
        <f>SUM(H186/G186*100)</f>
        <v>53.421260082411095</v>
      </c>
      <c r="J186" s="29"/>
      <c r="K186" s="30">
        <f>SUM('[2]ведомствен.'!G859+'[2]ведомствен.'!G688+'[2]ведомствен.'!G321+'[2]ведомствен.'!G46)</f>
        <v>105034.4</v>
      </c>
    </row>
    <row r="187" spans="1:11" ht="16.5" customHeight="1">
      <c r="A187" s="31" t="s">
        <v>655</v>
      </c>
      <c r="B187" s="32"/>
      <c r="C187" s="33" t="s">
        <v>497</v>
      </c>
      <c r="D187" s="33" t="s">
        <v>538</v>
      </c>
      <c r="E187" s="33"/>
      <c r="F187" s="34"/>
      <c r="G187" s="35">
        <f>SUM(G188)</f>
        <v>12140</v>
      </c>
      <c r="H187" s="35"/>
      <c r="I187" s="35"/>
      <c r="J187" s="3"/>
      <c r="K187" s="3">
        <f>SUM(J188:J233)</f>
        <v>105034.40000000001</v>
      </c>
    </row>
    <row r="188" spans="1:10" ht="45.75" customHeight="1">
      <c r="A188" s="31" t="s">
        <v>656</v>
      </c>
      <c r="B188" s="32"/>
      <c r="C188" s="33" t="s">
        <v>497</v>
      </c>
      <c r="D188" s="33" t="s">
        <v>538</v>
      </c>
      <c r="E188" s="33" t="s">
        <v>657</v>
      </c>
      <c r="F188" s="34"/>
      <c r="G188" s="35">
        <f>SUM(G189)</f>
        <v>12140</v>
      </c>
      <c r="H188" s="35"/>
      <c r="I188" s="35"/>
      <c r="J188" s="3"/>
    </row>
    <row r="189" spans="1:10" ht="17.25" customHeight="1">
      <c r="A189" s="31" t="s">
        <v>575</v>
      </c>
      <c r="B189" s="32"/>
      <c r="C189" s="33" t="s">
        <v>497</v>
      </c>
      <c r="D189" s="33" t="s">
        <v>538</v>
      </c>
      <c r="E189" s="33" t="s">
        <v>657</v>
      </c>
      <c r="F189" s="34" t="s">
        <v>577</v>
      </c>
      <c r="G189" s="35">
        <v>12140</v>
      </c>
      <c r="H189" s="35"/>
      <c r="I189" s="35"/>
      <c r="J189" s="3">
        <f>SUM('[2]ведомствен.'!G325)</f>
        <v>12140</v>
      </c>
    </row>
    <row r="190" spans="1:9" ht="15.75" customHeight="1">
      <c r="A190" s="31" t="s">
        <v>498</v>
      </c>
      <c r="B190" s="32"/>
      <c r="C190" s="33" t="s">
        <v>497</v>
      </c>
      <c r="D190" s="33" t="s">
        <v>499</v>
      </c>
      <c r="E190" s="33"/>
      <c r="F190" s="34"/>
      <c r="G190" s="35">
        <f>SUM(G198)+G191+G203</f>
        <v>75492.70000000001</v>
      </c>
      <c r="H190" s="35">
        <f>SUM(H198)+H193+H191</f>
        <v>55910.700000000004</v>
      </c>
      <c r="I190" s="35">
        <f aca="true" t="shared" si="9" ref="I190:I200">SUM(H190/G190*100)</f>
        <v>74.06106815625881</v>
      </c>
    </row>
    <row r="191" spans="1:9" ht="33" customHeight="1">
      <c r="A191" s="31" t="s">
        <v>658</v>
      </c>
      <c r="B191" s="32"/>
      <c r="C191" s="33" t="s">
        <v>497</v>
      </c>
      <c r="D191" s="33" t="s">
        <v>499</v>
      </c>
      <c r="E191" s="33" t="s">
        <v>659</v>
      </c>
      <c r="F191" s="34"/>
      <c r="G191" s="35">
        <f>SUM(G192)+G195+G196</f>
        <v>37027.3</v>
      </c>
      <c r="H191" s="35">
        <f>SUM(H192)+H195+H196</f>
        <v>25204.300000000003</v>
      </c>
      <c r="I191" s="35">
        <f t="shared" si="9"/>
        <v>68.06950547298885</v>
      </c>
    </row>
    <row r="192" spans="1:10" ht="16.5" customHeight="1">
      <c r="A192" s="31" t="s">
        <v>660</v>
      </c>
      <c r="B192" s="32"/>
      <c r="C192" s="33" t="s">
        <v>497</v>
      </c>
      <c r="D192" s="33" t="s">
        <v>499</v>
      </c>
      <c r="E192" s="33" t="s">
        <v>659</v>
      </c>
      <c r="F192" s="34" t="s">
        <v>661</v>
      </c>
      <c r="G192" s="35">
        <v>35900</v>
      </c>
      <c r="H192" s="35">
        <v>24333.9</v>
      </c>
      <c r="I192" s="35">
        <f t="shared" si="9"/>
        <v>67.7824512534819</v>
      </c>
      <c r="J192" s="7">
        <f>SUM('[2]ведомствен.'!G329+'[2]ведомствен.'!G691+'[2]ведомствен.'!G49)+'[2]ведомствен.'!G862</f>
        <v>35900</v>
      </c>
    </row>
    <row r="193" spans="1:9" ht="11.25" customHeight="1" hidden="1">
      <c r="A193" s="31" t="s">
        <v>556</v>
      </c>
      <c r="B193" s="32"/>
      <c r="C193" s="33" t="s">
        <v>497</v>
      </c>
      <c r="D193" s="33" t="s">
        <v>499</v>
      </c>
      <c r="E193" s="33" t="s">
        <v>557</v>
      </c>
      <c r="F193" s="34"/>
      <c r="G193" s="35">
        <f>SUM(G194)</f>
        <v>0</v>
      </c>
      <c r="H193" s="35">
        <f>SUM(H194)</f>
        <v>0</v>
      </c>
      <c r="I193" s="35" t="e">
        <f t="shared" si="9"/>
        <v>#DIV/0!</v>
      </c>
    </row>
    <row r="194" spans="1:9" ht="11.25" customHeight="1" hidden="1">
      <c r="A194" s="31" t="s">
        <v>662</v>
      </c>
      <c r="B194" s="32"/>
      <c r="C194" s="33" t="s">
        <v>497</v>
      </c>
      <c r="D194" s="33" t="s">
        <v>499</v>
      </c>
      <c r="E194" s="33" t="s">
        <v>557</v>
      </c>
      <c r="F194" s="34" t="s">
        <v>663</v>
      </c>
      <c r="G194" s="35"/>
      <c r="H194" s="35"/>
      <c r="I194" s="35" t="e">
        <f t="shared" si="9"/>
        <v>#DIV/0!</v>
      </c>
    </row>
    <row r="195" spans="1:10" ht="25.5" customHeight="1" hidden="1">
      <c r="A195" s="36" t="s">
        <v>470</v>
      </c>
      <c r="B195" s="32"/>
      <c r="C195" s="33" t="s">
        <v>497</v>
      </c>
      <c r="D195" s="33" t="s">
        <v>499</v>
      </c>
      <c r="E195" s="33" t="s">
        <v>659</v>
      </c>
      <c r="F195" s="34" t="s">
        <v>471</v>
      </c>
      <c r="G195" s="35"/>
      <c r="H195" s="35"/>
      <c r="I195" s="35" t="e">
        <f t="shared" si="9"/>
        <v>#DIV/0!</v>
      </c>
      <c r="J195" s="7">
        <f>SUM('[2]ведомствен.'!G50)</f>
        <v>0</v>
      </c>
    </row>
    <row r="196" spans="1:9" ht="72.75" customHeight="1">
      <c r="A196" s="64" t="s">
        <v>664</v>
      </c>
      <c r="B196" s="32"/>
      <c r="C196" s="33" t="s">
        <v>497</v>
      </c>
      <c r="D196" s="33" t="s">
        <v>499</v>
      </c>
      <c r="E196" s="33" t="s">
        <v>665</v>
      </c>
      <c r="F196" s="34"/>
      <c r="G196" s="35">
        <f>SUM(G197)</f>
        <v>1127.3</v>
      </c>
      <c r="H196" s="35">
        <f>SUM(H197)</f>
        <v>870.4</v>
      </c>
      <c r="I196" s="35">
        <f t="shared" si="9"/>
        <v>77.21103521688991</v>
      </c>
    </row>
    <row r="197" spans="1:10" ht="18" customHeight="1">
      <c r="A197" s="31" t="s">
        <v>660</v>
      </c>
      <c r="B197" s="32"/>
      <c r="C197" s="33" t="s">
        <v>497</v>
      </c>
      <c r="D197" s="33" t="s">
        <v>499</v>
      </c>
      <c r="E197" s="33" t="s">
        <v>665</v>
      </c>
      <c r="F197" s="34" t="s">
        <v>661</v>
      </c>
      <c r="G197" s="35">
        <v>1127.3</v>
      </c>
      <c r="H197" s="35">
        <v>870.4</v>
      </c>
      <c r="I197" s="35">
        <f t="shared" si="9"/>
        <v>77.21103521688991</v>
      </c>
      <c r="J197" s="7">
        <f>SUM('[2]ведомствен.'!G693)</f>
        <v>1127.3</v>
      </c>
    </row>
    <row r="198" spans="1:9" ht="16.5" customHeight="1">
      <c r="A198" s="31" t="s">
        <v>500</v>
      </c>
      <c r="B198" s="32"/>
      <c r="C198" s="33" t="s">
        <v>497</v>
      </c>
      <c r="D198" s="33" t="s">
        <v>499</v>
      </c>
      <c r="E198" s="33" t="s">
        <v>501</v>
      </c>
      <c r="F198" s="34"/>
      <c r="G198" s="35">
        <f>SUM(G199)+G201</f>
        <v>37965.4</v>
      </c>
      <c r="H198" s="35">
        <f>SUM(H199)</f>
        <v>30706.4</v>
      </c>
      <c r="I198" s="35">
        <f t="shared" si="9"/>
        <v>80.87995912067304</v>
      </c>
    </row>
    <row r="199" spans="1:9" ht="30.75" customHeight="1">
      <c r="A199" s="36" t="s">
        <v>666</v>
      </c>
      <c r="B199" s="32"/>
      <c r="C199" s="33" t="s">
        <v>497</v>
      </c>
      <c r="D199" s="33" t="s">
        <v>499</v>
      </c>
      <c r="E199" s="33" t="s">
        <v>667</v>
      </c>
      <c r="F199" s="34"/>
      <c r="G199" s="35">
        <f>SUM(G200)</f>
        <v>37788.4</v>
      </c>
      <c r="H199" s="35">
        <f>SUM(H200)+H203</f>
        <v>30706.4</v>
      </c>
      <c r="I199" s="35">
        <f t="shared" si="9"/>
        <v>81.25879899651744</v>
      </c>
    </row>
    <row r="200" spans="1:10" ht="17.25" customHeight="1">
      <c r="A200" s="31" t="s">
        <v>660</v>
      </c>
      <c r="B200" s="32"/>
      <c r="C200" s="33" t="s">
        <v>497</v>
      </c>
      <c r="D200" s="33" t="s">
        <v>499</v>
      </c>
      <c r="E200" s="33" t="s">
        <v>667</v>
      </c>
      <c r="F200" s="34" t="s">
        <v>661</v>
      </c>
      <c r="G200" s="35">
        <v>37788.4</v>
      </c>
      <c r="H200" s="35">
        <v>30706.4</v>
      </c>
      <c r="I200" s="35">
        <f t="shared" si="9"/>
        <v>81.25879899651744</v>
      </c>
      <c r="J200" s="7">
        <f>SUM('[2]ведомствен.'!G333+'[2]ведомствен.'!G53)</f>
        <v>37788.4</v>
      </c>
    </row>
    <row r="201" spans="1:10" ht="22.5" customHeight="1">
      <c r="A201" s="36" t="s">
        <v>668</v>
      </c>
      <c r="B201" s="65"/>
      <c r="C201" s="66" t="s">
        <v>497</v>
      </c>
      <c r="D201" s="66" t="s">
        <v>499</v>
      </c>
      <c r="E201" s="66" t="s">
        <v>669</v>
      </c>
      <c r="F201" s="67"/>
      <c r="G201" s="68">
        <f>SUM(G202)</f>
        <v>177</v>
      </c>
      <c r="H201" s="35"/>
      <c r="I201" s="35"/>
      <c r="J201" s="3"/>
    </row>
    <row r="202" spans="1:10" ht="28.5" customHeight="1">
      <c r="A202" s="36" t="s">
        <v>470</v>
      </c>
      <c r="B202" s="65"/>
      <c r="C202" s="66" t="s">
        <v>497</v>
      </c>
      <c r="D202" s="66" t="s">
        <v>499</v>
      </c>
      <c r="E202" s="66" t="s">
        <v>669</v>
      </c>
      <c r="F202" s="67" t="s">
        <v>471</v>
      </c>
      <c r="G202" s="68">
        <v>177</v>
      </c>
      <c r="H202" s="35"/>
      <c r="I202" s="35"/>
      <c r="J202" s="3">
        <f>SUM('[2]ведомствен.'!G865)</f>
        <v>177</v>
      </c>
    </row>
    <row r="203" spans="1:9" ht="15" customHeight="1">
      <c r="A203" s="31" t="s">
        <v>529</v>
      </c>
      <c r="B203" s="66"/>
      <c r="C203" s="66" t="s">
        <v>497</v>
      </c>
      <c r="D203" s="66" t="s">
        <v>499</v>
      </c>
      <c r="E203" s="66" t="s">
        <v>530</v>
      </c>
      <c r="F203" s="67"/>
      <c r="G203" s="68">
        <f>SUM(G205)</f>
        <v>500</v>
      </c>
      <c r="H203" s="35">
        <f>SUM(H204)</f>
        <v>0</v>
      </c>
      <c r="I203" s="35">
        <f>SUM(H203/G203*100)</f>
        <v>0</v>
      </c>
    </row>
    <row r="204" spans="1:9" ht="42.75">
      <c r="A204" s="36" t="s">
        <v>670</v>
      </c>
      <c r="B204" s="66"/>
      <c r="C204" s="66" t="s">
        <v>497</v>
      </c>
      <c r="D204" s="66" t="s">
        <v>499</v>
      </c>
      <c r="E204" s="66" t="s">
        <v>671</v>
      </c>
      <c r="F204" s="67"/>
      <c r="G204" s="68">
        <f>SUM(G205)</f>
        <v>500</v>
      </c>
      <c r="H204" s="35"/>
      <c r="I204" s="35">
        <f>SUM(H204/G204*100)</f>
        <v>0</v>
      </c>
    </row>
    <row r="205" spans="1:10" ht="17.25" customHeight="1">
      <c r="A205" s="36" t="s">
        <v>470</v>
      </c>
      <c r="B205" s="66"/>
      <c r="C205" s="66" t="s">
        <v>497</v>
      </c>
      <c r="D205" s="66" t="s">
        <v>499</v>
      </c>
      <c r="E205" s="66" t="s">
        <v>671</v>
      </c>
      <c r="F205" s="67" t="s">
        <v>471</v>
      </c>
      <c r="G205" s="68">
        <v>500</v>
      </c>
      <c r="H205" s="35"/>
      <c r="I205" s="35"/>
      <c r="J205" s="7">
        <f>SUM('[2]ведомствен.'!G59)</f>
        <v>500</v>
      </c>
    </row>
    <row r="206" spans="1:9" s="4" customFormat="1" ht="31.5" customHeight="1" hidden="1">
      <c r="A206" s="43" t="s">
        <v>672</v>
      </c>
      <c r="B206" s="39"/>
      <c r="C206" s="40" t="s">
        <v>497</v>
      </c>
      <c r="D206" s="40" t="s">
        <v>499</v>
      </c>
      <c r="E206" s="40" t="s">
        <v>673</v>
      </c>
      <c r="F206" s="53"/>
      <c r="G206" s="60">
        <f>SUM(G207)</f>
        <v>0</v>
      </c>
      <c r="H206" s="60"/>
      <c r="I206" s="60"/>
    </row>
    <row r="207" spans="1:9" s="4" customFormat="1" ht="31.5" customHeight="1" hidden="1">
      <c r="A207" s="43" t="s">
        <v>674</v>
      </c>
      <c r="B207" s="39"/>
      <c r="C207" s="40" t="s">
        <v>675</v>
      </c>
      <c r="D207" s="40" t="s">
        <v>499</v>
      </c>
      <c r="E207" s="40" t="s">
        <v>676</v>
      </c>
      <c r="F207" s="53"/>
      <c r="G207" s="60">
        <f>SUM(G208)</f>
        <v>0</v>
      </c>
      <c r="H207" s="60"/>
      <c r="I207" s="60"/>
    </row>
    <row r="208" spans="1:9" s="4" customFormat="1" ht="27" customHeight="1" hidden="1">
      <c r="A208" s="31" t="s">
        <v>660</v>
      </c>
      <c r="B208" s="39"/>
      <c r="C208" s="40" t="s">
        <v>497</v>
      </c>
      <c r="D208" s="40" t="s">
        <v>499</v>
      </c>
      <c r="E208" s="40" t="s">
        <v>676</v>
      </c>
      <c r="F208" s="53" t="s">
        <v>661</v>
      </c>
      <c r="G208" s="60"/>
      <c r="H208" s="60"/>
      <c r="I208" s="60"/>
    </row>
    <row r="209" spans="1:10" ht="28.5" customHeight="1" hidden="1">
      <c r="A209" s="36" t="s">
        <v>677</v>
      </c>
      <c r="B209" s="66"/>
      <c r="C209" s="66" t="s">
        <v>497</v>
      </c>
      <c r="D209" s="66" t="s">
        <v>630</v>
      </c>
      <c r="E209" s="66"/>
      <c r="F209" s="67"/>
      <c r="G209" s="68">
        <f>SUM(G210)</f>
        <v>0</v>
      </c>
      <c r="H209" s="35"/>
      <c r="I209" s="35"/>
      <c r="J209" s="3"/>
    </row>
    <row r="210" spans="1:10" ht="23.25" customHeight="1" hidden="1">
      <c r="A210" s="36" t="s">
        <v>678</v>
      </c>
      <c r="B210" s="66"/>
      <c r="C210" s="66" t="s">
        <v>497</v>
      </c>
      <c r="D210" s="66" t="s">
        <v>630</v>
      </c>
      <c r="E210" s="66" t="s">
        <v>679</v>
      </c>
      <c r="F210" s="67"/>
      <c r="G210" s="68">
        <f>SUM(G211)</f>
        <v>0</v>
      </c>
      <c r="H210" s="35"/>
      <c r="I210" s="35"/>
      <c r="J210" s="3"/>
    </row>
    <row r="211" spans="1:10" ht="28.5" customHeight="1" hidden="1">
      <c r="A211" s="36" t="s">
        <v>680</v>
      </c>
      <c r="B211" s="66"/>
      <c r="C211" s="66" t="s">
        <v>497</v>
      </c>
      <c r="D211" s="66" t="s">
        <v>630</v>
      </c>
      <c r="E211" s="66" t="s">
        <v>681</v>
      </c>
      <c r="F211" s="67"/>
      <c r="G211" s="68">
        <f>SUM(G212)</f>
        <v>0</v>
      </c>
      <c r="H211" s="35"/>
      <c r="I211" s="35"/>
      <c r="J211" s="3"/>
    </row>
    <row r="212" spans="1:10" ht="28.5" customHeight="1" hidden="1">
      <c r="A212" s="36" t="s">
        <v>470</v>
      </c>
      <c r="B212" s="66"/>
      <c r="C212" s="66" t="s">
        <v>497</v>
      </c>
      <c r="D212" s="66" t="s">
        <v>630</v>
      </c>
      <c r="E212" s="66" t="s">
        <v>681</v>
      </c>
      <c r="F212" s="67" t="s">
        <v>471</v>
      </c>
      <c r="G212" s="68"/>
      <c r="H212" s="35"/>
      <c r="I212" s="35"/>
      <c r="J212" s="3">
        <f>SUM('[2]ведомствен.'!G63)</f>
        <v>0</v>
      </c>
    </row>
    <row r="213" spans="1:9" s="4" customFormat="1" ht="27" customHeight="1" hidden="1">
      <c r="A213" s="31"/>
      <c r="B213" s="39"/>
      <c r="C213" s="40"/>
      <c r="D213" s="40"/>
      <c r="E213" s="40"/>
      <c r="F213" s="53"/>
      <c r="G213" s="60"/>
      <c r="H213" s="60"/>
      <c r="I213" s="60"/>
    </row>
    <row r="214" spans="1:9" s="4" customFormat="1" ht="27" customHeight="1" hidden="1">
      <c r="A214" s="31"/>
      <c r="B214" s="39"/>
      <c r="C214" s="40"/>
      <c r="D214" s="40"/>
      <c r="E214" s="40"/>
      <c r="F214" s="53"/>
      <c r="G214" s="60"/>
      <c r="H214" s="60"/>
      <c r="I214" s="60"/>
    </row>
    <row r="215" spans="1:9" s="4" customFormat="1" ht="27" customHeight="1" hidden="1">
      <c r="A215" s="31"/>
      <c r="B215" s="39"/>
      <c r="C215" s="40"/>
      <c r="D215" s="40"/>
      <c r="E215" s="40"/>
      <c r="F215" s="53"/>
      <c r="G215" s="60"/>
      <c r="H215" s="60"/>
      <c r="I215" s="60"/>
    </row>
    <row r="216" spans="1:9" s="4" customFormat="1" ht="27" customHeight="1" hidden="1">
      <c r="A216" s="31"/>
      <c r="B216" s="39"/>
      <c r="C216" s="40"/>
      <c r="D216" s="40"/>
      <c r="E216" s="40"/>
      <c r="F216" s="53"/>
      <c r="G216" s="60"/>
      <c r="H216" s="60"/>
      <c r="I216" s="60"/>
    </row>
    <row r="217" spans="1:9" ht="14.25" customHeight="1">
      <c r="A217" s="31" t="s">
        <v>504</v>
      </c>
      <c r="B217" s="32"/>
      <c r="C217" s="33" t="s">
        <v>497</v>
      </c>
      <c r="D217" s="33" t="s">
        <v>682</v>
      </c>
      <c r="E217" s="33"/>
      <c r="F217" s="34"/>
      <c r="G217" s="35">
        <f>SUM(G221+G224+G230+G227)</f>
        <v>17401.7</v>
      </c>
      <c r="H217" s="35">
        <f>SUM(H221+H224+H230+H218)</f>
        <v>200</v>
      </c>
      <c r="I217" s="35">
        <f>SUM(H217/G217*100)</f>
        <v>1.1493129981553525</v>
      </c>
    </row>
    <row r="218" spans="1:9" ht="0.75" customHeight="1" hidden="1">
      <c r="A218" s="31" t="s">
        <v>683</v>
      </c>
      <c r="B218" s="33"/>
      <c r="C218" s="33" t="s">
        <v>497</v>
      </c>
      <c r="D218" s="33" t="s">
        <v>682</v>
      </c>
      <c r="E218" s="33" t="s">
        <v>511</v>
      </c>
      <c r="F218" s="34"/>
      <c r="G218" s="35">
        <f>SUM(G220)</f>
        <v>0</v>
      </c>
      <c r="H218" s="35">
        <f>SUM(H220)</f>
        <v>0</v>
      </c>
      <c r="I218" s="35" t="e">
        <f>SUM(H218/G218*100)</f>
        <v>#DIV/0!</v>
      </c>
    </row>
    <row r="219" spans="1:9" ht="27" customHeight="1" hidden="1">
      <c r="A219" s="31" t="s">
        <v>684</v>
      </c>
      <c r="B219" s="33"/>
      <c r="C219" s="33" t="s">
        <v>497</v>
      </c>
      <c r="D219" s="33" t="s">
        <v>682</v>
      </c>
      <c r="E219" s="55" t="s">
        <v>576</v>
      </c>
      <c r="F219" s="34"/>
      <c r="G219" s="35">
        <f>SUM(G220)</f>
        <v>0</v>
      </c>
      <c r="H219" s="35">
        <f>SUM(H220)</f>
        <v>0</v>
      </c>
      <c r="I219" s="35" t="e">
        <f>SUM(H219/G219*100)</f>
        <v>#DIV/0!</v>
      </c>
    </row>
    <row r="220" spans="1:9" ht="21" customHeight="1" hidden="1">
      <c r="A220" s="31" t="s">
        <v>575</v>
      </c>
      <c r="B220" s="33"/>
      <c r="C220" s="33" t="s">
        <v>497</v>
      </c>
      <c r="D220" s="33" t="s">
        <v>682</v>
      </c>
      <c r="E220" s="55" t="s">
        <v>576</v>
      </c>
      <c r="F220" s="34" t="s">
        <v>577</v>
      </c>
      <c r="G220" s="35"/>
      <c r="H220" s="35"/>
      <c r="I220" s="35" t="e">
        <f>SUM(H220/G220*100)</f>
        <v>#DIV/0!</v>
      </c>
    </row>
    <row r="221" spans="1:9" ht="28.5" customHeight="1">
      <c r="A221" s="69" t="s">
        <v>685</v>
      </c>
      <c r="B221" s="33"/>
      <c r="C221" s="33" t="s">
        <v>497</v>
      </c>
      <c r="D221" s="33" t="s">
        <v>682</v>
      </c>
      <c r="E221" s="33" t="s">
        <v>686</v>
      </c>
      <c r="F221" s="34"/>
      <c r="G221" s="35">
        <f>SUM(G223)+G222</f>
        <v>5000</v>
      </c>
      <c r="H221" s="35">
        <f>SUM(H223)</f>
        <v>0</v>
      </c>
      <c r="I221" s="35">
        <f>SUM(H221/G221*100)</f>
        <v>0</v>
      </c>
    </row>
    <row r="222" spans="1:10" s="70" customFormat="1" ht="21.75" customHeight="1">
      <c r="A222" s="69" t="s">
        <v>660</v>
      </c>
      <c r="B222" s="33"/>
      <c r="C222" s="33" t="s">
        <v>497</v>
      </c>
      <c r="D222" s="33" t="s">
        <v>682</v>
      </c>
      <c r="E222" s="33" t="s">
        <v>686</v>
      </c>
      <c r="F222" s="34" t="s">
        <v>661</v>
      </c>
      <c r="G222" s="35">
        <v>4843.8</v>
      </c>
      <c r="H222" s="35"/>
      <c r="I222" s="35"/>
      <c r="J222" s="70">
        <f>SUM('[2]ведомствен.'!G341)</f>
        <v>4843.8</v>
      </c>
    </row>
    <row r="223" spans="1:10" ht="18.75" customHeight="1">
      <c r="A223" s="36" t="s">
        <v>470</v>
      </c>
      <c r="B223" s="33"/>
      <c r="C223" s="33" t="s">
        <v>497</v>
      </c>
      <c r="D223" s="33" t="s">
        <v>682</v>
      </c>
      <c r="E223" s="33" t="s">
        <v>686</v>
      </c>
      <c r="F223" s="34" t="s">
        <v>471</v>
      </c>
      <c r="G223" s="35">
        <v>156.2</v>
      </c>
      <c r="H223" s="35"/>
      <c r="I223" s="35">
        <f>SUM(H223/G223*100)</f>
        <v>0</v>
      </c>
      <c r="J223" s="7">
        <f>SUM('[2]ведомствен.'!G342)</f>
        <v>156.19999999999982</v>
      </c>
    </row>
    <row r="224" spans="1:9" ht="28.5">
      <c r="A224" s="31" t="s">
        <v>506</v>
      </c>
      <c r="B224" s="32"/>
      <c r="C224" s="33" t="s">
        <v>497</v>
      </c>
      <c r="D224" s="33" t="s">
        <v>682</v>
      </c>
      <c r="E224" s="33" t="s">
        <v>507</v>
      </c>
      <c r="F224" s="34"/>
      <c r="G224" s="35">
        <f>SUM(G225)</f>
        <v>7448.7</v>
      </c>
      <c r="H224" s="35">
        <f>SUM(H225)</f>
        <v>200</v>
      </c>
      <c r="I224" s="35">
        <f>SUM(H224/G224*100)</f>
        <v>2.6850322875132573</v>
      </c>
    </row>
    <row r="225" spans="1:9" ht="18" customHeight="1">
      <c r="A225" s="31" t="s">
        <v>687</v>
      </c>
      <c r="B225" s="32"/>
      <c r="C225" s="33" t="s">
        <v>497</v>
      </c>
      <c r="D225" s="33" t="s">
        <v>682</v>
      </c>
      <c r="E225" s="33" t="s">
        <v>688</v>
      </c>
      <c r="F225" s="34"/>
      <c r="G225" s="35">
        <f>SUM(G226)</f>
        <v>7448.7</v>
      </c>
      <c r="H225" s="35">
        <f>SUM(H226)</f>
        <v>200</v>
      </c>
      <c r="I225" s="35">
        <f>SUM(H225/G225*100)</f>
        <v>2.6850322875132573</v>
      </c>
    </row>
    <row r="226" spans="1:10" ht="15.75" customHeight="1">
      <c r="A226" s="36" t="s">
        <v>470</v>
      </c>
      <c r="B226" s="32"/>
      <c r="C226" s="33" t="s">
        <v>497</v>
      </c>
      <c r="D226" s="33" t="s">
        <v>682</v>
      </c>
      <c r="E226" s="33" t="s">
        <v>688</v>
      </c>
      <c r="F226" s="34" t="s">
        <v>471</v>
      </c>
      <c r="G226" s="35">
        <v>7448.7</v>
      </c>
      <c r="H226" s="35">
        <v>200</v>
      </c>
      <c r="I226" s="35">
        <f>SUM(H226/G226*100)</f>
        <v>2.6850322875132573</v>
      </c>
      <c r="J226" s="7">
        <f>SUM('[2]ведомствен.'!G874)</f>
        <v>7448.7</v>
      </c>
    </row>
    <row r="227" spans="1:9" ht="28.5" customHeight="1">
      <c r="A227" s="36" t="s">
        <v>651</v>
      </c>
      <c r="B227" s="32"/>
      <c r="C227" s="33" t="s">
        <v>497</v>
      </c>
      <c r="D227" s="33" t="s">
        <v>682</v>
      </c>
      <c r="E227" s="33" t="s">
        <v>652</v>
      </c>
      <c r="F227" s="34"/>
      <c r="G227" s="35">
        <f>SUM(G228)</f>
        <v>1600</v>
      </c>
      <c r="H227" s="35">
        <f>SUM(H229)</f>
        <v>0</v>
      </c>
      <c r="I227" s="35">
        <f>SUM(H227/G227*100)</f>
        <v>0</v>
      </c>
    </row>
    <row r="228" spans="1:9" ht="66" customHeight="1">
      <c r="A228" s="36" t="s">
        <v>689</v>
      </c>
      <c r="B228" s="32"/>
      <c r="C228" s="33" t="s">
        <v>497</v>
      </c>
      <c r="D228" s="33" t="s">
        <v>682</v>
      </c>
      <c r="E228" s="33" t="s">
        <v>690</v>
      </c>
      <c r="F228" s="34"/>
      <c r="G228" s="35">
        <f>SUM(G229)</f>
        <v>1600</v>
      </c>
      <c r="H228" s="35"/>
      <c r="I228" s="35"/>
    </row>
    <row r="229" spans="1:10" ht="15" customHeight="1">
      <c r="A229" s="36" t="s">
        <v>470</v>
      </c>
      <c r="B229" s="33"/>
      <c r="C229" s="33" t="s">
        <v>497</v>
      </c>
      <c r="D229" s="33" t="s">
        <v>682</v>
      </c>
      <c r="E229" s="33" t="s">
        <v>690</v>
      </c>
      <c r="F229" s="34" t="s">
        <v>471</v>
      </c>
      <c r="G229" s="35">
        <v>1600</v>
      </c>
      <c r="H229" s="35"/>
      <c r="I229" s="35">
        <f aca="true" t="shared" si="10" ref="I229:I273">SUM(H229/G229*100)</f>
        <v>0</v>
      </c>
      <c r="J229" s="7">
        <f>SUM('[2]ведомствен.'!G347)</f>
        <v>1600</v>
      </c>
    </row>
    <row r="230" spans="1:9" ht="22.5" customHeight="1">
      <c r="A230" s="31" t="s">
        <v>529</v>
      </c>
      <c r="B230" s="32"/>
      <c r="C230" s="33" t="s">
        <v>497</v>
      </c>
      <c r="D230" s="33" t="s">
        <v>682</v>
      </c>
      <c r="E230" s="33" t="s">
        <v>530</v>
      </c>
      <c r="F230" s="34"/>
      <c r="G230" s="35">
        <f>SUM(G231)</f>
        <v>3353</v>
      </c>
      <c r="H230" s="35">
        <f>SUM(H231)</f>
        <v>0</v>
      </c>
      <c r="I230" s="35">
        <f t="shared" si="10"/>
        <v>0</v>
      </c>
    </row>
    <row r="231" spans="1:9" ht="21.75" customHeight="1">
      <c r="A231" s="36" t="s">
        <v>470</v>
      </c>
      <c r="B231" s="32"/>
      <c r="C231" s="33" t="s">
        <v>497</v>
      </c>
      <c r="D231" s="33" t="s">
        <v>682</v>
      </c>
      <c r="E231" s="33" t="s">
        <v>530</v>
      </c>
      <c r="F231" s="34" t="s">
        <v>471</v>
      </c>
      <c r="G231" s="35">
        <f>SUM(G232)+G233</f>
        <v>3353</v>
      </c>
      <c r="H231" s="35">
        <f>SUM(H232)</f>
        <v>0</v>
      </c>
      <c r="I231" s="35">
        <f t="shared" si="10"/>
        <v>0</v>
      </c>
    </row>
    <row r="232" spans="1:10" ht="43.5" customHeight="1">
      <c r="A232" s="38" t="s">
        <v>691</v>
      </c>
      <c r="B232" s="32"/>
      <c r="C232" s="33" t="s">
        <v>497</v>
      </c>
      <c r="D232" s="33" t="s">
        <v>682</v>
      </c>
      <c r="E232" s="33" t="s">
        <v>692</v>
      </c>
      <c r="F232" s="34" t="s">
        <v>471</v>
      </c>
      <c r="G232" s="60">
        <v>824</v>
      </c>
      <c r="H232" s="60"/>
      <c r="I232" s="35">
        <f t="shared" si="10"/>
        <v>0</v>
      </c>
      <c r="J232" s="7">
        <f>SUM('[2]ведомствен.'!G350)</f>
        <v>824</v>
      </c>
    </row>
    <row r="233" spans="1:10" ht="45" customHeight="1">
      <c r="A233" s="38" t="s">
        <v>693</v>
      </c>
      <c r="B233" s="32"/>
      <c r="C233" s="33" t="s">
        <v>497</v>
      </c>
      <c r="D233" s="33" t="s">
        <v>682</v>
      </c>
      <c r="E233" s="33" t="s">
        <v>694</v>
      </c>
      <c r="F233" s="34" t="s">
        <v>471</v>
      </c>
      <c r="G233" s="60">
        <v>2529</v>
      </c>
      <c r="H233" s="60"/>
      <c r="I233" s="35">
        <f t="shared" si="10"/>
        <v>0</v>
      </c>
      <c r="J233" s="7">
        <f>SUM('[2]ведомствен.'!G351)</f>
        <v>2529</v>
      </c>
    </row>
    <row r="234" spans="1:11" s="30" customFormat="1" ht="15.75">
      <c r="A234" s="44" t="s">
        <v>695</v>
      </c>
      <c r="B234" s="45"/>
      <c r="C234" s="46" t="s">
        <v>534</v>
      </c>
      <c r="D234" s="46"/>
      <c r="E234" s="46"/>
      <c r="F234" s="47"/>
      <c r="G234" s="48">
        <f>SUM(G235+G289+G320+G350)</f>
        <v>722337.2999999999</v>
      </c>
      <c r="H234" s="48">
        <f>SUM(H235+H289+H320+H350)</f>
        <v>127351.2</v>
      </c>
      <c r="I234" s="48">
        <f t="shared" si="10"/>
        <v>17.630433870713862</v>
      </c>
      <c r="J234" s="29"/>
      <c r="K234" s="30">
        <f>SUM('[2]ведомствен.'!G64+'[2]ведомствен.'!G352+'[2]ведомствен.'!G875)</f>
        <v>722337.3</v>
      </c>
    </row>
    <row r="235" spans="1:11" ht="15">
      <c r="A235" s="31" t="s">
        <v>696</v>
      </c>
      <c r="B235" s="32"/>
      <c r="C235" s="33" t="s">
        <v>534</v>
      </c>
      <c r="D235" s="33" t="s">
        <v>463</v>
      </c>
      <c r="E235" s="33"/>
      <c r="F235" s="34"/>
      <c r="G235" s="35">
        <f>SUM(G236+G256)</f>
        <v>124685.3</v>
      </c>
      <c r="H235" s="35">
        <f>SUM(H256+H279+H248+H261+H236)</f>
        <v>24076.4</v>
      </c>
      <c r="I235" s="35">
        <f t="shared" si="10"/>
        <v>19.30973418678866</v>
      </c>
      <c r="K235" s="7">
        <f>SUM(J235:J389)</f>
        <v>722337.3</v>
      </c>
    </row>
    <row r="236" spans="1:9" ht="42.75">
      <c r="A236" s="71" t="s">
        <v>697</v>
      </c>
      <c r="B236" s="32"/>
      <c r="C236" s="33" t="s">
        <v>534</v>
      </c>
      <c r="D236" s="33" t="s">
        <v>463</v>
      </c>
      <c r="E236" s="33" t="s">
        <v>698</v>
      </c>
      <c r="F236" s="34"/>
      <c r="G236" s="35">
        <f>SUM(G237+G244)</f>
        <v>119463.7</v>
      </c>
      <c r="H236" s="35">
        <f>SUM(H237+H244)</f>
        <v>23798.300000000003</v>
      </c>
      <c r="I236" s="35">
        <f t="shared" si="10"/>
        <v>19.9209466976161</v>
      </c>
    </row>
    <row r="237" spans="1:9" ht="77.25" customHeight="1">
      <c r="A237" s="71" t="s">
        <v>699</v>
      </c>
      <c r="B237" s="32"/>
      <c r="C237" s="33" t="s">
        <v>534</v>
      </c>
      <c r="D237" s="33" t="s">
        <v>463</v>
      </c>
      <c r="E237" s="33" t="s">
        <v>700</v>
      </c>
      <c r="F237" s="34"/>
      <c r="G237" s="35">
        <f>SUM(G238)+G240+G242</f>
        <v>75525.9</v>
      </c>
      <c r="H237" s="35">
        <f>SUM(H238)+H240+H242</f>
        <v>20414.4</v>
      </c>
      <c r="I237" s="35">
        <f t="shared" si="10"/>
        <v>27.029667968206937</v>
      </c>
    </row>
    <row r="238" spans="1:9" ht="61.5" customHeight="1">
      <c r="A238" s="71" t="s">
        <v>701</v>
      </c>
      <c r="B238" s="32"/>
      <c r="C238" s="33" t="s">
        <v>534</v>
      </c>
      <c r="D238" s="33" t="s">
        <v>463</v>
      </c>
      <c r="E238" s="33" t="s">
        <v>702</v>
      </c>
      <c r="F238" s="34"/>
      <c r="G238" s="35">
        <f>SUM(G239)</f>
        <v>18877.4</v>
      </c>
      <c r="H238" s="35">
        <f>SUM(H239)</f>
        <v>15652.8</v>
      </c>
      <c r="I238" s="35">
        <f t="shared" si="10"/>
        <v>82.91819848072296</v>
      </c>
    </row>
    <row r="239" spans="1:10" ht="21" customHeight="1">
      <c r="A239" s="31" t="s">
        <v>660</v>
      </c>
      <c r="B239" s="32"/>
      <c r="C239" s="33" t="s">
        <v>534</v>
      </c>
      <c r="D239" s="33" t="s">
        <v>463</v>
      </c>
      <c r="E239" s="33" t="s">
        <v>702</v>
      </c>
      <c r="F239" s="34" t="s">
        <v>661</v>
      </c>
      <c r="G239" s="35">
        <v>18877.4</v>
      </c>
      <c r="H239" s="35">
        <v>15652.8</v>
      </c>
      <c r="I239" s="35">
        <f t="shared" si="10"/>
        <v>82.91819848072296</v>
      </c>
      <c r="J239" s="7">
        <f>SUM('[2]ведомствен.'!G357)+'[2]ведомствен.'!G69</f>
        <v>18877.4</v>
      </c>
    </row>
    <row r="240" spans="1:9" ht="58.5" customHeight="1">
      <c r="A240" s="72" t="s">
        <v>703</v>
      </c>
      <c r="B240" s="73"/>
      <c r="C240" s="33" t="s">
        <v>534</v>
      </c>
      <c r="D240" s="33" t="s">
        <v>463</v>
      </c>
      <c r="E240" s="33" t="s">
        <v>704</v>
      </c>
      <c r="F240" s="34"/>
      <c r="G240" s="35">
        <f>SUM(G241)</f>
        <v>56648.5</v>
      </c>
      <c r="H240" s="35">
        <f>SUM(H241)</f>
        <v>0</v>
      </c>
      <c r="I240" s="35">
        <f t="shared" si="10"/>
        <v>0</v>
      </c>
    </row>
    <row r="241" spans="1:10" ht="21" customHeight="1">
      <c r="A241" s="57" t="s">
        <v>575</v>
      </c>
      <c r="B241" s="73"/>
      <c r="C241" s="33" t="s">
        <v>534</v>
      </c>
      <c r="D241" s="33" t="s">
        <v>463</v>
      </c>
      <c r="E241" s="33" t="s">
        <v>704</v>
      </c>
      <c r="F241" s="34" t="s">
        <v>577</v>
      </c>
      <c r="G241" s="35">
        <v>56648.5</v>
      </c>
      <c r="H241" s="35"/>
      <c r="I241" s="35">
        <f t="shared" si="10"/>
        <v>0</v>
      </c>
      <c r="J241" s="7">
        <f>SUM('[2]ведомствен.'!G359+'[2]ведомствен.'!G879)+'[2]ведомствен.'!G71</f>
        <v>56648.5</v>
      </c>
    </row>
    <row r="242" spans="1:9" ht="90.75" customHeight="1" hidden="1">
      <c r="A242" s="72" t="s">
        <v>705</v>
      </c>
      <c r="B242" s="73"/>
      <c r="C242" s="33" t="s">
        <v>534</v>
      </c>
      <c r="D242" s="33" t="s">
        <v>463</v>
      </c>
      <c r="E242" s="33" t="s">
        <v>706</v>
      </c>
      <c r="F242" s="34"/>
      <c r="G242" s="35">
        <f>SUM(G243)</f>
        <v>0</v>
      </c>
      <c r="H242" s="35">
        <f>SUM(H243)</f>
        <v>4761.6</v>
      </c>
      <c r="I242" s="35" t="e">
        <f t="shared" si="10"/>
        <v>#DIV/0!</v>
      </c>
    </row>
    <row r="243" spans="1:10" ht="21" customHeight="1" hidden="1">
      <c r="A243" s="57" t="s">
        <v>575</v>
      </c>
      <c r="B243" s="73"/>
      <c r="C243" s="33" t="s">
        <v>534</v>
      </c>
      <c r="D243" s="33" t="s">
        <v>463</v>
      </c>
      <c r="E243" s="33" t="s">
        <v>706</v>
      </c>
      <c r="F243" s="34" t="s">
        <v>577</v>
      </c>
      <c r="G243" s="35"/>
      <c r="H243" s="35">
        <v>4761.6</v>
      </c>
      <c r="I243" s="35" t="e">
        <f t="shared" si="10"/>
        <v>#DIV/0!</v>
      </c>
      <c r="J243" s="7">
        <f>SUM('[2]ведомствен.'!G361)+'[2]ведомствен.'!G73</f>
        <v>0</v>
      </c>
    </row>
    <row r="244" spans="1:9" ht="42.75">
      <c r="A244" s="74" t="s">
        <v>707</v>
      </c>
      <c r="B244" s="32"/>
      <c r="C244" s="33" t="s">
        <v>534</v>
      </c>
      <c r="D244" s="33" t="s">
        <v>463</v>
      </c>
      <c r="E244" s="33" t="s">
        <v>708</v>
      </c>
      <c r="F244" s="34"/>
      <c r="G244" s="35">
        <f>SUM(G245)+G254+G251</f>
        <v>43937.8</v>
      </c>
      <c r="H244" s="35">
        <f>SUM(H245)+H254+H251</f>
        <v>3383.9</v>
      </c>
      <c r="I244" s="35">
        <f t="shared" si="10"/>
        <v>7.701569036228487</v>
      </c>
    </row>
    <row r="245" spans="1:9" ht="28.5">
      <c r="A245" s="36" t="s">
        <v>709</v>
      </c>
      <c r="B245" s="73"/>
      <c r="C245" s="33" t="s">
        <v>534</v>
      </c>
      <c r="D245" s="33" t="s">
        <v>463</v>
      </c>
      <c r="E245" s="33" t="s">
        <v>710</v>
      </c>
      <c r="F245" s="34"/>
      <c r="G245" s="35">
        <v>7647</v>
      </c>
      <c r="H245" s="35">
        <f>SUM(H246+H247)</f>
        <v>1562</v>
      </c>
      <c r="I245" s="35">
        <f t="shared" si="10"/>
        <v>20.426310971622858</v>
      </c>
    </row>
    <row r="246" spans="1:10" ht="16.5" customHeight="1">
      <c r="A246" s="75" t="s">
        <v>660</v>
      </c>
      <c r="B246" s="73"/>
      <c r="C246" s="33" t="s">
        <v>534</v>
      </c>
      <c r="D246" s="33" t="s">
        <v>463</v>
      </c>
      <c r="E246" s="33" t="s">
        <v>710</v>
      </c>
      <c r="F246" s="34" t="s">
        <v>661</v>
      </c>
      <c r="G246" s="35">
        <v>7647</v>
      </c>
      <c r="H246" s="35">
        <v>233.9</v>
      </c>
      <c r="I246" s="35">
        <f t="shared" si="10"/>
        <v>3.0587158362756637</v>
      </c>
      <c r="J246" s="7">
        <f>SUM('[2]ведомствен.'!G364)+'[2]ведомствен.'!G76</f>
        <v>7647</v>
      </c>
    </row>
    <row r="247" spans="1:10" ht="0.75" customHeight="1" hidden="1">
      <c r="A247" s="75" t="s">
        <v>711</v>
      </c>
      <c r="B247" s="73"/>
      <c r="C247" s="33" t="s">
        <v>534</v>
      </c>
      <c r="D247" s="33" t="s">
        <v>463</v>
      </c>
      <c r="E247" s="33" t="s">
        <v>710</v>
      </c>
      <c r="F247" s="34" t="s">
        <v>712</v>
      </c>
      <c r="G247" s="35"/>
      <c r="H247" s="35">
        <v>1328.1</v>
      </c>
      <c r="I247" s="35" t="e">
        <f t="shared" si="10"/>
        <v>#DIV/0!</v>
      </c>
      <c r="J247" s="7">
        <f>SUM('[2]ведомствен.'!G365)+'[2]ведомствен.'!G77</f>
        <v>0</v>
      </c>
    </row>
    <row r="248" spans="1:9" ht="28.5" customHeight="1" hidden="1">
      <c r="A248" s="31" t="s">
        <v>683</v>
      </c>
      <c r="B248" s="32"/>
      <c r="C248" s="33" t="s">
        <v>534</v>
      </c>
      <c r="D248" s="33" t="s">
        <v>463</v>
      </c>
      <c r="E248" s="33" t="s">
        <v>511</v>
      </c>
      <c r="F248" s="34"/>
      <c r="G248" s="35">
        <f>SUM(G249)</f>
        <v>0</v>
      </c>
      <c r="H248" s="35">
        <f>SUM(H249)</f>
        <v>0</v>
      </c>
      <c r="I248" s="35" t="e">
        <f t="shared" si="10"/>
        <v>#DIV/0!</v>
      </c>
    </row>
    <row r="249" spans="1:9" ht="32.25" customHeight="1" hidden="1">
      <c r="A249" s="31" t="s">
        <v>684</v>
      </c>
      <c r="B249" s="32"/>
      <c r="C249" s="33" t="s">
        <v>534</v>
      </c>
      <c r="D249" s="33" t="s">
        <v>463</v>
      </c>
      <c r="E249" s="33" t="s">
        <v>576</v>
      </c>
      <c r="F249" s="34"/>
      <c r="G249" s="35">
        <f>SUM(G250)</f>
        <v>0</v>
      </c>
      <c r="H249" s="35">
        <f>SUM(H250)</f>
        <v>0</v>
      </c>
      <c r="I249" s="35" t="e">
        <f t="shared" si="10"/>
        <v>#DIV/0!</v>
      </c>
    </row>
    <row r="250" spans="1:9" ht="17.25" customHeight="1" hidden="1">
      <c r="A250" s="31" t="s">
        <v>575</v>
      </c>
      <c r="B250" s="32"/>
      <c r="C250" s="33" t="s">
        <v>534</v>
      </c>
      <c r="D250" s="33" t="s">
        <v>463</v>
      </c>
      <c r="E250" s="33" t="s">
        <v>576</v>
      </c>
      <c r="F250" s="34" t="s">
        <v>577</v>
      </c>
      <c r="G250" s="35"/>
      <c r="H250" s="35"/>
      <c r="I250" s="35" t="e">
        <f t="shared" si="10"/>
        <v>#DIV/0!</v>
      </c>
    </row>
    <row r="251" spans="1:9" ht="29.25" customHeight="1">
      <c r="A251" s="31" t="s">
        <v>713</v>
      </c>
      <c r="B251" s="32"/>
      <c r="C251" s="33" t="s">
        <v>534</v>
      </c>
      <c r="D251" s="33" t="s">
        <v>463</v>
      </c>
      <c r="E251" s="33" t="s">
        <v>714</v>
      </c>
      <c r="F251" s="34"/>
      <c r="G251" s="35">
        <f>SUM(G252+G253)</f>
        <v>23346.8</v>
      </c>
      <c r="H251" s="35">
        <f>SUM(H252+H253)</f>
        <v>0</v>
      </c>
      <c r="I251" s="35">
        <f t="shared" si="10"/>
        <v>0</v>
      </c>
    </row>
    <row r="252" spans="1:10" ht="16.5" customHeight="1">
      <c r="A252" s="57" t="s">
        <v>575</v>
      </c>
      <c r="B252" s="32"/>
      <c r="C252" s="33" t="s">
        <v>534</v>
      </c>
      <c r="D252" s="33" t="s">
        <v>463</v>
      </c>
      <c r="E252" s="33" t="s">
        <v>714</v>
      </c>
      <c r="F252" s="34" t="s">
        <v>577</v>
      </c>
      <c r="G252" s="35">
        <v>23346.8</v>
      </c>
      <c r="H252" s="35"/>
      <c r="I252" s="35">
        <f t="shared" si="10"/>
        <v>0</v>
      </c>
      <c r="J252" s="7">
        <f>SUM('[2]ведомствен.'!G370+'[2]ведомствен.'!G883)+'[2]ведомствен.'!G82</f>
        <v>23346.8</v>
      </c>
    </row>
    <row r="253" spans="1:10" ht="29.25" customHeight="1" hidden="1">
      <c r="A253" s="57" t="s">
        <v>715</v>
      </c>
      <c r="B253" s="32"/>
      <c r="C253" s="33" t="s">
        <v>534</v>
      </c>
      <c r="D253" s="33" t="s">
        <v>463</v>
      </c>
      <c r="E253" s="33" t="s">
        <v>714</v>
      </c>
      <c r="F253" s="34" t="s">
        <v>716</v>
      </c>
      <c r="G253" s="35"/>
      <c r="H253" s="35"/>
      <c r="I253" s="35" t="e">
        <f t="shared" si="10"/>
        <v>#DIV/0!</v>
      </c>
      <c r="J253" s="7">
        <f>SUM('[2]ведомствен.'!G371+'[2]ведомствен.'!G884)+'[2]ведомствен.'!G83</f>
        <v>0</v>
      </c>
    </row>
    <row r="254" spans="1:9" ht="59.25" customHeight="1">
      <c r="A254" s="31" t="s">
        <v>717</v>
      </c>
      <c r="B254" s="32"/>
      <c r="C254" s="33" t="s">
        <v>534</v>
      </c>
      <c r="D254" s="33" t="s">
        <v>463</v>
      </c>
      <c r="E254" s="33" t="s">
        <v>718</v>
      </c>
      <c r="F254" s="34"/>
      <c r="G254" s="35">
        <f>SUM(G255)</f>
        <v>12944</v>
      </c>
      <c r="H254" s="35">
        <f>SUM(H255)</f>
        <v>1821.9</v>
      </c>
      <c r="I254" s="35">
        <f t="shared" si="10"/>
        <v>14.075247218788627</v>
      </c>
    </row>
    <row r="255" spans="1:10" ht="16.5" customHeight="1">
      <c r="A255" s="57" t="s">
        <v>575</v>
      </c>
      <c r="B255" s="32"/>
      <c r="C255" s="33" t="s">
        <v>534</v>
      </c>
      <c r="D255" s="33" t="s">
        <v>463</v>
      </c>
      <c r="E255" s="33" t="s">
        <v>718</v>
      </c>
      <c r="F255" s="34" t="s">
        <v>577</v>
      </c>
      <c r="G255" s="35">
        <v>12944</v>
      </c>
      <c r="H255" s="35">
        <v>1821.9</v>
      </c>
      <c r="I255" s="35">
        <f t="shared" si="10"/>
        <v>14.075247218788627</v>
      </c>
      <c r="J255" s="7">
        <f>SUM('[2]ведомствен.'!G373+'[2]ведомствен.'!G85)</f>
        <v>12944</v>
      </c>
    </row>
    <row r="256" spans="1:9" ht="14.25" customHeight="1">
      <c r="A256" s="31" t="s">
        <v>719</v>
      </c>
      <c r="B256" s="32"/>
      <c r="C256" s="33" t="s">
        <v>534</v>
      </c>
      <c r="D256" s="33" t="s">
        <v>463</v>
      </c>
      <c r="E256" s="33" t="s">
        <v>720</v>
      </c>
      <c r="F256" s="34"/>
      <c r="G256" s="35">
        <f>SUM(G277)</f>
        <v>5221.6</v>
      </c>
      <c r="H256" s="35">
        <f>SUM(H257+H259)</f>
        <v>0</v>
      </c>
      <c r="I256" s="35">
        <f t="shared" si="10"/>
        <v>0</v>
      </c>
    </row>
    <row r="257" spans="1:9" ht="44.25" customHeight="1" hidden="1">
      <c r="A257" s="43" t="s">
        <v>721</v>
      </c>
      <c r="B257" s="32"/>
      <c r="C257" s="33" t="s">
        <v>534</v>
      </c>
      <c r="D257" s="33" t="s">
        <v>463</v>
      </c>
      <c r="E257" s="33" t="s">
        <v>722</v>
      </c>
      <c r="F257" s="34"/>
      <c r="G257" s="35">
        <f>SUM(G258)</f>
        <v>0</v>
      </c>
      <c r="H257" s="35">
        <f>SUM(H258)</f>
        <v>0</v>
      </c>
      <c r="I257" s="35" t="e">
        <f t="shared" si="10"/>
        <v>#DIV/0!</v>
      </c>
    </row>
    <row r="258" spans="1:9" ht="15.75" customHeight="1" hidden="1">
      <c r="A258" s="31" t="s">
        <v>660</v>
      </c>
      <c r="B258" s="32"/>
      <c r="C258" s="33" t="s">
        <v>534</v>
      </c>
      <c r="D258" s="33" t="s">
        <v>463</v>
      </c>
      <c r="E258" s="33" t="s">
        <v>722</v>
      </c>
      <c r="F258" s="34" t="s">
        <v>661</v>
      </c>
      <c r="G258" s="35"/>
      <c r="H258" s="35"/>
      <c r="I258" s="35" t="e">
        <f t="shared" si="10"/>
        <v>#DIV/0!</v>
      </c>
    </row>
    <row r="259" spans="1:9" ht="28.5" customHeight="1" hidden="1">
      <c r="A259" s="43" t="s">
        <v>723</v>
      </c>
      <c r="B259" s="32"/>
      <c r="C259" s="33" t="s">
        <v>534</v>
      </c>
      <c r="D259" s="33" t="s">
        <v>463</v>
      </c>
      <c r="E259" s="33" t="s">
        <v>724</v>
      </c>
      <c r="F259" s="34"/>
      <c r="G259" s="35">
        <f>SUM(G260)</f>
        <v>0</v>
      </c>
      <c r="H259" s="35">
        <f>SUM(H260)</f>
        <v>0</v>
      </c>
      <c r="I259" s="35" t="e">
        <f t="shared" si="10"/>
        <v>#DIV/0!</v>
      </c>
    </row>
    <row r="260" spans="1:10" s="77" customFormat="1" ht="16.5" customHeight="1" hidden="1">
      <c r="A260" s="36" t="s">
        <v>470</v>
      </c>
      <c r="B260" s="59"/>
      <c r="C260" s="33" t="s">
        <v>534</v>
      </c>
      <c r="D260" s="33" t="s">
        <v>463</v>
      </c>
      <c r="E260" s="33" t="s">
        <v>724</v>
      </c>
      <c r="F260" s="62" t="s">
        <v>471</v>
      </c>
      <c r="G260" s="60"/>
      <c r="H260" s="60"/>
      <c r="I260" s="35" t="e">
        <f t="shared" si="10"/>
        <v>#DIV/0!</v>
      </c>
      <c r="J260" s="76"/>
    </row>
    <row r="261" spans="1:10" s="70" customFormat="1" ht="18.75" customHeight="1" hidden="1">
      <c r="A261" s="43" t="s">
        <v>651</v>
      </c>
      <c r="B261" s="54"/>
      <c r="C261" s="54" t="s">
        <v>534</v>
      </c>
      <c r="D261" s="54" t="s">
        <v>463</v>
      </c>
      <c r="E261" s="54" t="s">
        <v>652</v>
      </c>
      <c r="F261" s="78"/>
      <c r="G261" s="79">
        <f>SUM(G264)+G269+G262</f>
        <v>0</v>
      </c>
      <c r="H261" s="79">
        <f>SUM(H264)+H269+H262</f>
        <v>0</v>
      </c>
      <c r="I261" s="35" t="e">
        <f t="shared" si="10"/>
        <v>#DIV/0!</v>
      </c>
      <c r="J261" s="80"/>
    </row>
    <row r="262" spans="1:10" s="70" customFormat="1" ht="39.75" customHeight="1" hidden="1">
      <c r="A262" s="43" t="s">
        <v>725</v>
      </c>
      <c r="B262" s="54"/>
      <c r="C262" s="81" t="s">
        <v>534</v>
      </c>
      <c r="D262" s="81" t="s">
        <v>463</v>
      </c>
      <c r="E262" s="81" t="s">
        <v>726</v>
      </c>
      <c r="F262" s="78"/>
      <c r="G262" s="79">
        <f>SUM(G263)</f>
        <v>0</v>
      </c>
      <c r="H262" s="79">
        <f>SUM(H263)</f>
        <v>0</v>
      </c>
      <c r="I262" s="35" t="e">
        <f t="shared" si="10"/>
        <v>#DIV/0!</v>
      </c>
      <c r="J262" s="80"/>
    </row>
    <row r="263" spans="1:10" s="70" customFormat="1" ht="18.75" customHeight="1" hidden="1">
      <c r="A263" s="43" t="s">
        <v>575</v>
      </c>
      <c r="B263" s="54"/>
      <c r="C263" s="81" t="s">
        <v>534</v>
      </c>
      <c r="D263" s="81" t="s">
        <v>463</v>
      </c>
      <c r="E263" s="81" t="s">
        <v>726</v>
      </c>
      <c r="F263" s="78" t="s">
        <v>577</v>
      </c>
      <c r="G263" s="79"/>
      <c r="H263" s="79"/>
      <c r="I263" s="35" t="e">
        <f t="shared" si="10"/>
        <v>#DIV/0!</v>
      </c>
      <c r="J263" s="80"/>
    </row>
    <row r="264" spans="1:10" s="70" customFormat="1" ht="45" customHeight="1" hidden="1">
      <c r="A264" s="31" t="s">
        <v>727</v>
      </c>
      <c r="B264" s="54"/>
      <c r="C264" s="81" t="s">
        <v>534</v>
      </c>
      <c r="D264" s="81" t="s">
        <v>463</v>
      </c>
      <c r="E264" s="81" t="s">
        <v>728</v>
      </c>
      <c r="F264" s="78"/>
      <c r="G264" s="79">
        <f>SUM(G265+G267)</f>
        <v>0</v>
      </c>
      <c r="H264" s="79">
        <f>SUM(H265+H267)</f>
        <v>0</v>
      </c>
      <c r="I264" s="35" t="e">
        <f t="shared" si="10"/>
        <v>#DIV/0!</v>
      </c>
      <c r="J264" s="80"/>
    </row>
    <row r="265" spans="1:10" s="70" customFormat="1" ht="49.5" customHeight="1" hidden="1">
      <c r="A265" s="43" t="s">
        <v>729</v>
      </c>
      <c r="B265" s="82"/>
      <c r="C265" s="81" t="s">
        <v>534</v>
      </c>
      <c r="D265" s="81" t="s">
        <v>463</v>
      </c>
      <c r="E265" s="81" t="s">
        <v>730</v>
      </c>
      <c r="F265" s="78"/>
      <c r="G265" s="79">
        <f>SUM(G266)</f>
        <v>0</v>
      </c>
      <c r="H265" s="79">
        <f>SUM(H266)</f>
        <v>0</v>
      </c>
      <c r="I265" s="35" t="e">
        <f t="shared" si="10"/>
        <v>#DIV/0!</v>
      </c>
      <c r="J265" s="80"/>
    </row>
    <row r="266" spans="1:10" s="70" customFormat="1" ht="15" customHeight="1" hidden="1">
      <c r="A266" s="31" t="s">
        <v>575</v>
      </c>
      <c r="B266" s="54"/>
      <c r="C266" s="81" t="s">
        <v>534</v>
      </c>
      <c r="D266" s="81" t="s">
        <v>463</v>
      </c>
      <c r="E266" s="81" t="s">
        <v>730</v>
      </c>
      <c r="F266" s="62" t="s">
        <v>577</v>
      </c>
      <c r="G266" s="35">
        <v>0</v>
      </c>
      <c r="H266" s="35">
        <v>0</v>
      </c>
      <c r="I266" s="35" t="e">
        <f t="shared" si="10"/>
        <v>#DIV/0!</v>
      </c>
      <c r="J266" s="80"/>
    </row>
    <row r="267" spans="1:10" s="70" customFormat="1" ht="18" customHeight="1" hidden="1">
      <c r="A267" s="31" t="s">
        <v>731</v>
      </c>
      <c r="B267" s="54"/>
      <c r="C267" s="81" t="s">
        <v>534</v>
      </c>
      <c r="D267" s="81" t="s">
        <v>463</v>
      </c>
      <c r="E267" s="81" t="s">
        <v>732</v>
      </c>
      <c r="F267" s="62"/>
      <c r="G267" s="35">
        <f>SUM(G268)</f>
        <v>0</v>
      </c>
      <c r="H267" s="35">
        <f>SUM(H268)</f>
        <v>0</v>
      </c>
      <c r="I267" s="35" t="e">
        <f t="shared" si="10"/>
        <v>#DIV/0!</v>
      </c>
      <c r="J267" s="80"/>
    </row>
    <row r="268" spans="1:10" s="70" customFormat="1" ht="14.25" customHeight="1" hidden="1">
      <c r="A268" s="36" t="s">
        <v>470</v>
      </c>
      <c r="B268" s="59"/>
      <c r="C268" s="33" t="s">
        <v>534</v>
      </c>
      <c r="D268" s="33" t="s">
        <v>463</v>
      </c>
      <c r="E268" s="81" t="s">
        <v>732</v>
      </c>
      <c r="F268" s="62" t="s">
        <v>471</v>
      </c>
      <c r="G268" s="35">
        <f>SUM('[1]Ведомств.'!F180)</f>
        <v>0</v>
      </c>
      <c r="H268" s="35">
        <f>SUM('[1]Ведомств.'!G180)</f>
        <v>0</v>
      </c>
      <c r="I268" s="35" t="e">
        <f t="shared" si="10"/>
        <v>#DIV/0!</v>
      </c>
      <c r="J268" s="80"/>
    </row>
    <row r="269" spans="1:10" s="70" customFormat="1" ht="28.5" customHeight="1" hidden="1">
      <c r="A269" s="36" t="s">
        <v>733</v>
      </c>
      <c r="B269" s="59"/>
      <c r="C269" s="33" t="s">
        <v>534</v>
      </c>
      <c r="D269" s="33" t="s">
        <v>463</v>
      </c>
      <c r="E269" s="55" t="s">
        <v>734</v>
      </c>
      <c r="F269" s="62"/>
      <c r="G269" s="35">
        <f>SUM(G270)+G272</f>
        <v>0</v>
      </c>
      <c r="H269" s="35">
        <f>SUM(H270)+H272</f>
        <v>0</v>
      </c>
      <c r="I269" s="35" t="e">
        <f t="shared" si="10"/>
        <v>#DIV/0!</v>
      </c>
      <c r="J269" s="80"/>
    </row>
    <row r="270" spans="1:10" s="70" customFormat="1" ht="42.75" customHeight="1" hidden="1">
      <c r="A270" s="36" t="s">
        <v>735</v>
      </c>
      <c r="B270" s="59"/>
      <c r="C270" s="33" t="s">
        <v>534</v>
      </c>
      <c r="D270" s="33" t="s">
        <v>463</v>
      </c>
      <c r="E270" s="55" t="s">
        <v>736</v>
      </c>
      <c r="F270" s="62"/>
      <c r="G270" s="35">
        <f>SUM(G271)</f>
        <v>0</v>
      </c>
      <c r="H270" s="35">
        <f>SUM(H271)</f>
        <v>0</v>
      </c>
      <c r="I270" s="35" t="e">
        <f t="shared" si="10"/>
        <v>#DIV/0!</v>
      </c>
      <c r="J270" s="80"/>
    </row>
    <row r="271" spans="1:10" s="70" customFormat="1" ht="15" customHeight="1" hidden="1">
      <c r="A271" s="31" t="s">
        <v>660</v>
      </c>
      <c r="B271" s="59"/>
      <c r="C271" s="33" t="s">
        <v>534</v>
      </c>
      <c r="D271" s="33" t="s">
        <v>463</v>
      </c>
      <c r="E271" s="81" t="s">
        <v>736</v>
      </c>
      <c r="F271" s="62" t="s">
        <v>661</v>
      </c>
      <c r="G271" s="35"/>
      <c r="H271" s="35"/>
      <c r="I271" s="35" t="e">
        <f t="shared" si="10"/>
        <v>#DIV/0!</v>
      </c>
      <c r="J271" s="80"/>
    </row>
    <row r="272" spans="1:10" s="70" customFormat="1" ht="42.75" customHeight="1" hidden="1">
      <c r="A272" s="36" t="s">
        <v>737</v>
      </c>
      <c r="B272" s="59"/>
      <c r="C272" s="33" t="s">
        <v>534</v>
      </c>
      <c r="D272" s="33" t="s">
        <v>463</v>
      </c>
      <c r="E272" s="55" t="s">
        <v>738</v>
      </c>
      <c r="F272" s="62"/>
      <c r="G272" s="35">
        <f>SUM(G273)</f>
        <v>0</v>
      </c>
      <c r="H272" s="35">
        <f>SUM(H273)</f>
        <v>0</v>
      </c>
      <c r="I272" s="35" t="e">
        <f t="shared" si="10"/>
        <v>#DIV/0!</v>
      </c>
      <c r="J272" s="80"/>
    </row>
    <row r="273" spans="1:10" s="70" customFormat="1" ht="15" customHeight="1" hidden="1">
      <c r="A273" s="31" t="s">
        <v>660</v>
      </c>
      <c r="B273" s="59"/>
      <c r="C273" s="33" t="s">
        <v>534</v>
      </c>
      <c r="D273" s="33" t="s">
        <v>463</v>
      </c>
      <c r="E273" s="81" t="s">
        <v>738</v>
      </c>
      <c r="F273" s="62" t="s">
        <v>661</v>
      </c>
      <c r="G273" s="35"/>
      <c r="H273" s="35"/>
      <c r="I273" s="35" t="e">
        <f t="shared" si="10"/>
        <v>#DIV/0!</v>
      </c>
      <c r="J273" s="80"/>
    </row>
    <row r="274" spans="1:10" ht="21.75" customHeight="1" hidden="1">
      <c r="A274" s="31" t="s">
        <v>719</v>
      </c>
      <c r="B274" s="59"/>
      <c r="C274" s="33" t="s">
        <v>534</v>
      </c>
      <c r="D274" s="33" t="s">
        <v>463</v>
      </c>
      <c r="E274" s="81" t="s">
        <v>720</v>
      </c>
      <c r="F274" s="62"/>
      <c r="G274" s="35">
        <f>SUM(G275)</f>
        <v>0</v>
      </c>
      <c r="H274" s="35"/>
      <c r="I274" s="35"/>
      <c r="J274" s="3"/>
    </row>
    <row r="275" spans="1:10" ht="45.75" customHeight="1" hidden="1">
      <c r="A275" s="31" t="s">
        <v>739</v>
      </c>
      <c r="B275" s="59"/>
      <c r="C275" s="33" t="s">
        <v>534</v>
      </c>
      <c r="D275" s="33" t="s">
        <v>463</v>
      </c>
      <c r="E275" s="55" t="s">
        <v>724</v>
      </c>
      <c r="F275" s="62"/>
      <c r="G275" s="35">
        <f>SUM(G276)</f>
        <v>0</v>
      </c>
      <c r="H275" s="35"/>
      <c r="I275" s="35"/>
      <c r="J275" s="3"/>
    </row>
    <row r="276" spans="1:10" ht="32.25" customHeight="1" hidden="1">
      <c r="A276" s="31" t="s">
        <v>470</v>
      </c>
      <c r="B276" s="59"/>
      <c r="C276" s="33" t="s">
        <v>534</v>
      </c>
      <c r="D276" s="33" t="s">
        <v>463</v>
      </c>
      <c r="E276" s="55" t="s">
        <v>724</v>
      </c>
      <c r="F276" s="56" t="s">
        <v>471</v>
      </c>
      <c r="G276" s="35"/>
      <c r="H276" s="35"/>
      <c r="I276" s="35"/>
      <c r="J276" s="3">
        <f>SUM('[2]ведомствен.'!G395+'[2]ведомствен.'!G107)</f>
        <v>0</v>
      </c>
    </row>
    <row r="277" spans="1:10" ht="15">
      <c r="A277" s="57" t="s">
        <v>740</v>
      </c>
      <c r="B277" s="32"/>
      <c r="C277" s="33" t="s">
        <v>534</v>
      </c>
      <c r="D277" s="33" t="s">
        <v>463</v>
      </c>
      <c r="E277" s="33" t="s">
        <v>741</v>
      </c>
      <c r="F277" s="34"/>
      <c r="G277" s="60">
        <f>SUM(G278)</f>
        <v>5221.6</v>
      </c>
      <c r="H277" s="35"/>
      <c r="I277" s="35"/>
      <c r="J277" s="3"/>
    </row>
    <row r="278" spans="1:10" ht="15">
      <c r="A278" s="57" t="s">
        <v>575</v>
      </c>
      <c r="B278" s="32"/>
      <c r="C278" s="33" t="s">
        <v>534</v>
      </c>
      <c r="D278" s="33" t="s">
        <v>463</v>
      </c>
      <c r="E278" s="33" t="s">
        <v>741</v>
      </c>
      <c r="F278" s="34" t="s">
        <v>577</v>
      </c>
      <c r="G278" s="60">
        <v>5221.6</v>
      </c>
      <c r="H278" s="35"/>
      <c r="I278" s="35"/>
      <c r="J278" s="3">
        <f>SUM('[2]ведомствен.'!G886)</f>
        <v>5221.6</v>
      </c>
    </row>
    <row r="279" spans="1:10" s="70" customFormat="1" ht="13.5" customHeight="1" hidden="1">
      <c r="A279" s="57" t="s">
        <v>529</v>
      </c>
      <c r="B279" s="54"/>
      <c r="C279" s="54" t="s">
        <v>534</v>
      </c>
      <c r="D279" s="54" t="s">
        <v>463</v>
      </c>
      <c r="E279" s="54" t="s">
        <v>530</v>
      </c>
      <c r="F279" s="62"/>
      <c r="G279" s="35">
        <f>SUM(G280+G283)+G287</f>
        <v>0</v>
      </c>
      <c r="H279" s="35">
        <f>SUM(H280+H283)+H287</f>
        <v>278.1</v>
      </c>
      <c r="I279" s="35" t="e">
        <f aca="true" t="shared" si="11" ref="I279:I316">SUM(H279/G279*100)</f>
        <v>#DIV/0!</v>
      </c>
      <c r="J279" s="80"/>
    </row>
    <row r="280" spans="1:10" s="70" customFormat="1" ht="21" customHeight="1" hidden="1">
      <c r="A280" s="36" t="s">
        <v>470</v>
      </c>
      <c r="B280" s="54"/>
      <c r="C280" s="54" t="s">
        <v>534</v>
      </c>
      <c r="D280" s="54" t="s">
        <v>463</v>
      </c>
      <c r="E280" s="54" t="s">
        <v>530</v>
      </c>
      <c r="F280" s="62" t="s">
        <v>471</v>
      </c>
      <c r="G280" s="83">
        <f>SUM(G281:G282)</f>
        <v>0</v>
      </c>
      <c r="H280" s="83">
        <f>SUM(H281:H282)</f>
        <v>0</v>
      </c>
      <c r="I280" s="35" t="e">
        <f t="shared" si="11"/>
        <v>#DIV/0!</v>
      </c>
      <c r="J280" s="80"/>
    </row>
    <row r="281" spans="1:10" s="70" customFormat="1" ht="15.75" customHeight="1" hidden="1">
      <c r="A281" s="57" t="s">
        <v>742</v>
      </c>
      <c r="B281" s="54"/>
      <c r="C281" s="54" t="s">
        <v>534</v>
      </c>
      <c r="D281" s="54" t="s">
        <v>463</v>
      </c>
      <c r="E281" s="54" t="s">
        <v>743</v>
      </c>
      <c r="F281" s="62" t="s">
        <v>471</v>
      </c>
      <c r="G281" s="83">
        <f>SUM('[1]Ведомств.'!F188)</f>
        <v>0</v>
      </c>
      <c r="H281" s="83">
        <f>SUM('[1]Ведомств.'!G188)</f>
        <v>0</v>
      </c>
      <c r="I281" s="35" t="e">
        <f t="shared" si="11"/>
        <v>#DIV/0!</v>
      </c>
      <c r="J281" s="80"/>
    </row>
    <row r="282" spans="1:10" s="70" customFormat="1" ht="15.75" customHeight="1" hidden="1">
      <c r="A282" s="57" t="s">
        <v>744</v>
      </c>
      <c r="B282" s="54"/>
      <c r="C282" s="54" t="s">
        <v>534</v>
      </c>
      <c r="D282" s="54" t="s">
        <v>463</v>
      </c>
      <c r="E282" s="54" t="s">
        <v>745</v>
      </c>
      <c r="F282" s="62" t="s">
        <v>471</v>
      </c>
      <c r="G282" s="83"/>
      <c r="H282" s="83"/>
      <c r="I282" s="35" t="e">
        <f t="shared" si="11"/>
        <v>#DIV/0!</v>
      </c>
      <c r="J282" s="80"/>
    </row>
    <row r="283" spans="1:10" s="70" customFormat="1" ht="15" hidden="1">
      <c r="A283" s="57" t="s">
        <v>575</v>
      </c>
      <c r="B283" s="54"/>
      <c r="C283" s="54" t="s">
        <v>534</v>
      </c>
      <c r="D283" s="54" t="s">
        <v>463</v>
      </c>
      <c r="E283" s="54" t="s">
        <v>530</v>
      </c>
      <c r="F283" s="62" t="s">
        <v>577</v>
      </c>
      <c r="G283" s="60">
        <f>SUM(G285)</f>
        <v>0</v>
      </c>
      <c r="H283" s="60">
        <f>SUM(H285)</f>
        <v>167.7</v>
      </c>
      <c r="I283" s="35" t="e">
        <f t="shared" si="11"/>
        <v>#DIV/0!</v>
      </c>
      <c r="J283" s="7"/>
    </row>
    <row r="284" spans="1:10" s="70" customFormat="1" ht="28.5" customHeight="1" hidden="1">
      <c r="A284" s="31" t="s">
        <v>746</v>
      </c>
      <c r="B284" s="54"/>
      <c r="C284" s="55" t="s">
        <v>534</v>
      </c>
      <c r="D284" s="55" t="s">
        <v>463</v>
      </c>
      <c r="E284" s="55" t="s">
        <v>747</v>
      </c>
      <c r="F284" s="56" t="s">
        <v>577</v>
      </c>
      <c r="G284" s="35">
        <f>SUM(G285)</f>
        <v>0</v>
      </c>
      <c r="H284" s="35">
        <f>SUM(H285)</f>
        <v>167.7</v>
      </c>
      <c r="I284" s="35" t="e">
        <f t="shared" si="11"/>
        <v>#DIV/0!</v>
      </c>
      <c r="J284" s="80"/>
    </row>
    <row r="285" spans="1:10" s="70" customFormat="1" ht="42" customHeight="1" hidden="1">
      <c r="A285" s="43" t="s">
        <v>729</v>
      </c>
      <c r="B285" s="54"/>
      <c r="C285" s="55" t="s">
        <v>534</v>
      </c>
      <c r="D285" s="55" t="s">
        <v>463</v>
      </c>
      <c r="E285" s="55" t="s">
        <v>748</v>
      </c>
      <c r="F285" s="56" t="s">
        <v>577</v>
      </c>
      <c r="G285" s="35"/>
      <c r="H285" s="35">
        <v>167.7</v>
      </c>
      <c r="I285" s="35" t="e">
        <f t="shared" si="11"/>
        <v>#DIV/0!</v>
      </c>
      <c r="J285" s="7">
        <f>SUM('[2]ведомствен.'!G401)+'[2]ведомствен.'!G114</f>
        <v>0</v>
      </c>
    </row>
    <row r="286" spans="1:10" s="70" customFormat="1" ht="14.25" customHeight="1" hidden="1">
      <c r="A286" s="75" t="s">
        <v>749</v>
      </c>
      <c r="B286" s="54"/>
      <c r="C286" s="54" t="s">
        <v>534</v>
      </c>
      <c r="D286" s="54" t="s">
        <v>463</v>
      </c>
      <c r="E286" s="54" t="s">
        <v>530</v>
      </c>
      <c r="F286" s="62" t="s">
        <v>750</v>
      </c>
      <c r="G286" s="84"/>
      <c r="H286" s="84"/>
      <c r="I286" s="35" t="e">
        <f t="shared" si="11"/>
        <v>#DIV/0!</v>
      </c>
      <c r="J286" s="80"/>
    </row>
    <row r="287" spans="1:10" s="70" customFormat="1" ht="32.25" customHeight="1" hidden="1">
      <c r="A287" s="75" t="s">
        <v>751</v>
      </c>
      <c r="B287" s="54"/>
      <c r="C287" s="55" t="s">
        <v>534</v>
      </c>
      <c r="D287" s="55" t="s">
        <v>463</v>
      </c>
      <c r="E287" s="55" t="s">
        <v>752</v>
      </c>
      <c r="F287" s="56"/>
      <c r="G287" s="35">
        <f>SUM(G288)</f>
        <v>0</v>
      </c>
      <c r="H287" s="35">
        <f>SUM(H288)</f>
        <v>110.4</v>
      </c>
      <c r="I287" s="35" t="e">
        <f t="shared" si="11"/>
        <v>#DIV/0!</v>
      </c>
      <c r="J287" s="80"/>
    </row>
    <row r="288" spans="1:10" s="70" customFormat="1" ht="22.5" customHeight="1" hidden="1">
      <c r="A288" s="57" t="s">
        <v>575</v>
      </c>
      <c r="B288" s="54"/>
      <c r="C288" s="55" t="s">
        <v>534</v>
      </c>
      <c r="D288" s="55" t="s">
        <v>463</v>
      </c>
      <c r="E288" s="55" t="s">
        <v>752</v>
      </c>
      <c r="F288" s="56" t="s">
        <v>577</v>
      </c>
      <c r="G288" s="35"/>
      <c r="H288" s="35">
        <v>110.4</v>
      </c>
      <c r="I288" s="35" t="e">
        <f t="shared" si="11"/>
        <v>#DIV/0!</v>
      </c>
      <c r="J288" s="7">
        <f>SUM('[2]ведомствен.'!G405)+'[2]ведомствен.'!G116</f>
        <v>0</v>
      </c>
    </row>
    <row r="289" spans="1:9" ht="20.25" customHeight="1">
      <c r="A289" s="31" t="s">
        <v>753</v>
      </c>
      <c r="B289" s="32"/>
      <c r="C289" s="33" t="s">
        <v>534</v>
      </c>
      <c r="D289" s="33" t="s">
        <v>465</v>
      </c>
      <c r="E289" s="33"/>
      <c r="F289" s="34"/>
      <c r="G289" s="35">
        <f>SUM(G297+G309)+G292+G305+G294+G317</f>
        <v>50664.5</v>
      </c>
      <c r="H289" s="35">
        <f>SUM(H297+H309)+H292+H305+H294</f>
        <v>24530.6</v>
      </c>
      <c r="I289" s="35">
        <f t="shared" si="11"/>
        <v>48.41772838970087</v>
      </c>
    </row>
    <row r="290" spans="1:9" ht="18" customHeight="1" hidden="1">
      <c r="A290" s="31" t="s">
        <v>678</v>
      </c>
      <c r="B290" s="32"/>
      <c r="C290" s="33" t="s">
        <v>534</v>
      </c>
      <c r="D290" s="33" t="s">
        <v>465</v>
      </c>
      <c r="E290" s="33" t="s">
        <v>754</v>
      </c>
      <c r="F290" s="34"/>
      <c r="G290" s="35"/>
      <c r="H290" s="35"/>
      <c r="I290" s="35" t="e">
        <f t="shared" si="11"/>
        <v>#DIV/0!</v>
      </c>
    </row>
    <row r="291" spans="1:9" ht="18" customHeight="1" hidden="1">
      <c r="A291" s="31" t="s">
        <v>755</v>
      </c>
      <c r="B291" s="32"/>
      <c r="C291" s="33" t="s">
        <v>534</v>
      </c>
      <c r="D291" s="33" t="s">
        <v>465</v>
      </c>
      <c r="E291" s="33" t="s">
        <v>754</v>
      </c>
      <c r="F291" s="34" t="s">
        <v>756</v>
      </c>
      <c r="G291" s="35"/>
      <c r="H291" s="35"/>
      <c r="I291" s="35" t="e">
        <f t="shared" si="11"/>
        <v>#DIV/0!</v>
      </c>
    </row>
    <row r="292" spans="1:9" ht="19.5" customHeight="1" hidden="1">
      <c r="A292" s="31" t="s">
        <v>527</v>
      </c>
      <c r="B292" s="32"/>
      <c r="C292" s="33" t="s">
        <v>534</v>
      </c>
      <c r="D292" s="33" t="s">
        <v>465</v>
      </c>
      <c r="E292" s="33" t="s">
        <v>528</v>
      </c>
      <c r="F292" s="34"/>
      <c r="G292" s="35">
        <f>SUM(G293)</f>
        <v>0</v>
      </c>
      <c r="H292" s="35">
        <f>SUM(H293)</f>
        <v>0</v>
      </c>
      <c r="I292" s="35" t="e">
        <f t="shared" si="11"/>
        <v>#DIV/0!</v>
      </c>
    </row>
    <row r="293" spans="1:9" ht="18" customHeight="1" hidden="1">
      <c r="A293" s="36" t="s">
        <v>470</v>
      </c>
      <c r="B293" s="32"/>
      <c r="C293" s="33" t="s">
        <v>534</v>
      </c>
      <c r="D293" s="33" t="s">
        <v>465</v>
      </c>
      <c r="E293" s="33" t="s">
        <v>528</v>
      </c>
      <c r="F293" s="34" t="s">
        <v>471</v>
      </c>
      <c r="G293" s="35"/>
      <c r="H293" s="35"/>
      <c r="I293" s="35" t="e">
        <f t="shared" si="11"/>
        <v>#DIV/0!</v>
      </c>
    </row>
    <row r="294" spans="1:9" ht="18" customHeight="1" hidden="1">
      <c r="A294" s="36" t="s">
        <v>757</v>
      </c>
      <c r="B294" s="32"/>
      <c r="C294" s="33" t="s">
        <v>534</v>
      </c>
      <c r="D294" s="33" t="s">
        <v>465</v>
      </c>
      <c r="E294" s="33" t="s">
        <v>673</v>
      </c>
      <c r="F294" s="34"/>
      <c r="G294" s="35">
        <f>SUM(G295)</f>
        <v>0</v>
      </c>
      <c r="H294" s="35">
        <f>SUM(H295)</f>
        <v>9483.6</v>
      </c>
      <c r="I294" s="35" t="e">
        <f t="shared" si="11"/>
        <v>#DIV/0!</v>
      </c>
    </row>
    <row r="295" spans="1:9" ht="18" customHeight="1" hidden="1">
      <c r="A295" s="36" t="s">
        <v>758</v>
      </c>
      <c r="B295" s="32"/>
      <c r="C295" s="33" t="s">
        <v>534</v>
      </c>
      <c r="D295" s="33" t="s">
        <v>465</v>
      </c>
      <c r="E295" s="33" t="s">
        <v>676</v>
      </c>
      <c r="F295" s="34"/>
      <c r="G295" s="35">
        <f>SUM(G296)</f>
        <v>0</v>
      </c>
      <c r="H295" s="35">
        <f>SUM(H296)</f>
        <v>9483.6</v>
      </c>
      <c r="I295" s="35" t="e">
        <f t="shared" si="11"/>
        <v>#DIV/0!</v>
      </c>
    </row>
    <row r="296" spans="1:10" ht="18" customHeight="1" hidden="1">
      <c r="A296" s="31" t="s">
        <v>660</v>
      </c>
      <c r="B296" s="32"/>
      <c r="C296" s="33" t="s">
        <v>534</v>
      </c>
      <c r="D296" s="33" t="s">
        <v>465</v>
      </c>
      <c r="E296" s="33" t="s">
        <v>676</v>
      </c>
      <c r="F296" s="34" t="s">
        <v>661</v>
      </c>
      <c r="G296" s="35"/>
      <c r="H296" s="35">
        <v>9483.6</v>
      </c>
      <c r="I296" s="35" t="e">
        <f t="shared" si="11"/>
        <v>#DIV/0!</v>
      </c>
      <c r="J296" s="7">
        <f>SUM('[2]ведомствен.'!G412+'[2]ведомствен.'!G890)+'[2]ведомствен.'!G123</f>
        <v>0</v>
      </c>
    </row>
    <row r="297" spans="1:9" ht="15">
      <c r="A297" s="69" t="s">
        <v>759</v>
      </c>
      <c r="B297" s="32"/>
      <c r="C297" s="33" t="s">
        <v>534</v>
      </c>
      <c r="D297" s="33" t="s">
        <v>465</v>
      </c>
      <c r="E297" s="33" t="s">
        <v>754</v>
      </c>
      <c r="F297" s="34"/>
      <c r="G297" s="35">
        <f>SUM(G298+G300+G302)</f>
        <v>50664.5</v>
      </c>
      <c r="H297" s="35">
        <f>SUM(H298+H300+H302)</f>
        <v>15047</v>
      </c>
      <c r="I297" s="35">
        <f t="shared" si="11"/>
        <v>29.699296351488712</v>
      </c>
    </row>
    <row r="298" spans="1:9" ht="42.75" customHeight="1" hidden="1">
      <c r="A298" s="57" t="s">
        <v>760</v>
      </c>
      <c r="B298" s="32"/>
      <c r="C298" s="33" t="s">
        <v>534</v>
      </c>
      <c r="D298" s="33" t="s">
        <v>465</v>
      </c>
      <c r="E298" s="33" t="s">
        <v>761</v>
      </c>
      <c r="F298" s="34"/>
      <c r="G298" s="35">
        <f>SUM(G299)</f>
        <v>0</v>
      </c>
      <c r="H298" s="35">
        <f>SUM(H299)</f>
        <v>0</v>
      </c>
      <c r="I298" s="35" t="e">
        <f t="shared" si="11"/>
        <v>#DIV/0!</v>
      </c>
    </row>
    <row r="299" spans="1:9" ht="17.25" customHeight="1" hidden="1">
      <c r="A299" s="31" t="s">
        <v>660</v>
      </c>
      <c r="B299" s="32"/>
      <c r="C299" s="33" t="s">
        <v>534</v>
      </c>
      <c r="D299" s="33" t="s">
        <v>465</v>
      </c>
      <c r="E299" s="33" t="s">
        <v>761</v>
      </c>
      <c r="F299" s="34" t="s">
        <v>661</v>
      </c>
      <c r="G299" s="35"/>
      <c r="H299" s="35"/>
      <c r="I299" s="35" t="e">
        <f t="shared" si="11"/>
        <v>#DIV/0!</v>
      </c>
    </row>
    <row r="300" spans="1:9" ht="61.5" customHeight="1" hidden="1">
      <c r="A300" s="57" t="s">
        <v>762</v>
      </c>
      <c r="B300" s="32"/>
      <c r="C300" s="33" t="s">
        <v>534</v>
      </c>
      <c r="D300" s="33" t="s">
        <v>465</v>
      </c>
      <c r="E300" s="33" t="s">
        <v>763</v>
      </c>
      <c r="F300" s="34"/>
      <c r="G300" s="35">
        <f>SUM(G301)</f>
        <v>0</v>
      </c>
      <c r="H300" s="35">
        <f>SUM(H301)</f>
        <v>0</v>
      </c>
      <c r="I300" s="35" t="e">
        <f t="shared" si="11"/>
        <v>#DIV/0!</v>
      </c>
    </row>
    <row r="301" spans="1:9" ht="17.25" customHeight="1" hidden="1">
      <c r="A301" s="31" t="s">
        <v>660</v>
      </c>
      <c r="B301" s="32"/>
      <c r="C301" s="33" t="s">
        <v>534</v>
      </c>
      <c r="D301" s="33" t="s">
        <v>465</v>
      </c>
      <c r="E301" s="33" t="s">
        <v>763</v>
      </c>
      <c r="F301" s="34" t="s">
        <v>661</v>
      </c>
      <c r="G301" s="35"/>
      <c r="H301" s="35"/>
      <c r="I301" s="35" t="e">
        <f t="shared" si="11"/>
        <v>#DIV/0!</v>
      </c>
    </row>
    <row r="302" spans="1:9" ht="17.25" customHeight="1">
      <c r="A302" s="43" t="s">
        <v>764</v>
      </c>
      <c r="B302" s="32"/>
      <c r="C302" s="33" t="s">
        <v>534</v>
      </c>
      <c r="D302" s="33" t="s">
        <v>465</v>
      </c>
      <c r="E302" s="33" t="s">
        <v>765</v>
      </c>
      <c r="F302" s="34"/>
      <c r="G302" s="35">
        <f>SUM(G303)+G304</f>
        <v>50664.5</v>
      </c>
      <c r="H302" s="35">
        <f>SUM(H303)+H304</f>
        <v>15047</v>
      </c>
      <c r="I302" s="35">
        <f t="shared" si="11"/>
        <v>29.699296351488712</v>
      </c>
    </row>
    <row r="303" spans="1:10" ht="14.25" customHeight="1">
      <c r="A303" s="31" t="s">
        <v>660</v>
      </c>
      <c r="B303" s="32"/>
      <c r="C303" s="33" t="s">
        <v>534</v>
      </c>
      <c r="D303" s="33" t="s">
        <v>465</v>
      </c>
      <c r="E303" s="33" t="s">
        <v>765</v>
      </c>
      <c r="F303" s="34" t="s">
        <v>661</v>
      </c>
      <c r="G303" s="60">
        <v>11457.7</v>
      </c>
      <c r="H303" s="60">
        <f>878+4272.1+2990.6</f>
        <v>8140.700000000001</v>
      </c>
      <c r="I303" s="35">
        <f t="shared" si="11"/>
        <v>71.05003622018381</v>
      </c>
      <c r="J303" s="7">
        <f>SUM('[2]ведомствен.'!G419)+'[2]ведомствен.'!G130</f>
        <v>11457.7</v>
      </c>
    </row>
    <row r="304" spans="1:10" ht="14.25" customHeight="1">
      <c r="A304" s="36" t="s">
        <v>470</v>
      </c>
      <c r="B304" s="32"/>
      <c r="C304" s="33" t="s">
        <v>534</v>
      </c>
      <c r="D304" s="33" t="s">
        <v>465</v>
      </c>
      <c r="E304" s="33" t="s">
        <v>765</v>
      </c>
      <c r="F304" s="34" t="s">
        <v>471</v>
      </c>
      <c r="G304" s="60">
        <v>39206.8</v>
      </c>
      <c r="H304" s="60">
        <v>6906.3</v>
      </c>
      <c r="I304" s="35">
        <f t="shared" si="11"/>
        <v>17.615056571819174</v>
      </c>
      <c r="J304" s="7">
        <f>SUM('[2]ведомствен.'!G420)+'[2]ведомствен.'!G893+'[2]ведомствен.'!G131</f>
        <v>39206.8</v>
      </c>
    </row>
    <row r="305" spans="1:9" ht="15.75" customHeight="1" hidden="1">
      <c r="A305" s="43" t="s">
        <v>651</v>
      </c>
      <c r="B305" s="54"/>
      <c r="C305" s="33" t="s">
        <v>534</v>
      </c>
      <c r="D305" s="33" t="s">
        <v>465</v>
      </c>
      <c r="E305" s="55" t="s">
        <v>652</v>
      </c>
      <c r="F305" s="34"/>
      <c r="G305" s="60">
        <f aca="true" t="shared" si="12" ref="G305:H307">SUM(G306)</f>
        <v>0</v>
      </c>
      <c r="H305" s="60">
        <f t="shared" si="12"/>
        <v>0</v>
      </c>
      <c r="I305" s="35" t="e">
        <f t="shared" si="11"/>
        <v>#DIV/0!</v>
      </c>
    </row>
    <row r="306" spans="1:9" ht="15.75" customHeight="1" hidden="1">
      <c r="A306" s="31" t="s">
        <v>727</v>
      </c>
      <c r="B306" s="54"/>
      <c r="C306" s="33" t="s">
        <v>534</v>
      </c>
      <c r="D306" s="33" t="s">
        <v>465</v>
      </c>
      <c r="E306" s="55" t="s">
        <v>728</v>
      </c>
      <c r="F306" s="34"/>
      <c r="G306" s="60">
        <f t="shared" si="12"/>
        <v>0</v>
      </c>
      <c r="H306" s="60">
        <f t="shared" si="12"/>
        <v>0</v>
      </c>
      <c r="I306" s="35" t="e">
        <f t="shared" si="11"/>
        <v>#DIV/0!</v>
      </c>
    </row>
    <row r="307" spans="1:9" ht="30.75" customHeight="1" hidden="1">
      <c r="A307" s="43" t="s">
        <v>766</v>
      </c>
      <c r="B307" s="32"/>
      <c r="C307" s="33" t="s">
        <v>534</v>
      </c>
      <c r="D307" s="33" t="s">
        <v>465</v>
      </c>
      <c r="E307" s="55" t="s">
        <v>767</v>
      </c>
      <c r="F307" s="34"/>
      <c r="G307" s="60">
        <f t="shared" si="12"/>
        <v>0</v>
      </c>
      <c r="H307" s="60">
        <f t="shared" si="12"/>
        <v>0</v>
      </c>
      <c r="I307" s="35" t="e">
        <f t="shared" si="11"/>
        <v>#DIV/0!</v>
      </c>
    </row>
    <row r="308" spans="1:9" ht="15.75" customHeight="1" hidden="1">
      <c r="A308" s="36" t="s">
        <v>470</v>
      </c>
      <c r="B308" s="32"/>
      <c r="C308" s="33" t="s">
        <v>534</v>
      </c>
      <c r="D308" s="33" t="s">
        <v>465</v>
      </c>
      <c r="E308" s="55" t="s">
        <v>767</v>
      </c>
      <c r="F308" s="34" t="s">
        <v>471</v>
      </c>
      <c r="G308" s="60"/>
      <c r="H308" s="60"/>
      <c r="I308" s="35" t="e">
        <f t="shared" si="11"/>
        <v>#DIV/0!</v>
      </c>
    </row>
    <row r="309" spans="1:9" ht="15.75" customHeight="1" hidden="1">
      <c r="A309" s="57" t="s">
        <v>529</v>
      </c>
      <c r="B309" s="85"/>
      <c r="C309" s="54" t="s">
        <v>534</v>
      </c>
      <c r="D309" s="54" t="s">
        <v>465</v>
      </c>
      <c r="E309" s="54" t="s">
        <v>530</v>
      </c>
      <c r="F309" s="62"/>
      <c r="G309" s="60">
        <f>SUM(G310)</f>
        <v>0</v>
      </c>
      <c r="H309" s="60">
        <f>SUM(H310)</f>
        <v>0</v>
      </c>
      <c r="I309" s="35" t="e">
        <f t="shared" si="11"/>
        <v>#DIV/0!</v>
      </c>
    </row>
    <row r="310" spans="1:9" ht="15.75" customHeight="1" hidden="1">
      <c r="A310" s="36" t="s">
        <v>470</v>
      </c>
      <c r="B310" s="85"/>
      <c r="C310" s="54" t="s">
        <v>534</v>
      </c>
      <c r="D310" s="54" t="s">
        <v>465</v>
      </c>
      <c r="E310" s="54" t="s">
        <v>530</v>
      </c>
      <c r="F310" s="34" t="s">
        <v>471</v>
      </c>
      <c r="G310" s="60">
        <f>SUM(G311:G314)</f>
        <v>0</v>
      </c>
      <c r="H310" s="60">
        <f>SUM(H311:H314)</f>
        <v>0</v>
      </c>
      <c r="I310" s="35" t="e">
        <f t="shared" si="11"/>
        <v>#DIV/0!</v>
      </c>
    </row>
    <row r="311" spans="1:9" ht="27.75" customHeight="1" hidden="1">
      <c r="A311" s="36" t="s">
        <v>768</v>
      </c>
      <c r="B311" s="85"/>
      <c r="C311" s="55" t="s">
        <v>534</v>
      </c>
      <c r="D311" s="55" t="s">
        <v>465</v>
      </c>
      <c r="E311" s="55" t="s">
        <v>769</v>
      </c>
      <c r="F311" s="34" t="s">
        <v>471</v>
      </c>
      <c r="G311" s="60"/>
      <c r="H311" s="60"/>
      <c r="I311" s="35" t="e">
        <f t="shared" si="11"/>
        <v>#DIV/0!</v>
      </c>
    </row>
    <row r="312" spans="1:9" ht="34.5" customHeight="1" hidden="1">
      <c r="A312" s="57" t="s">
        <v>770</v>
      </c>
      <c r="B312" s="85"/>
      <c r="C312" s="55" t="s">
        <v>534</v>
      </c>
      <c r="D312" s="55" t="s">
        <v>465</v>
      </c>
      <c r="E312" s="55" t="s">
        <v>771</v>
      </c>
      <c r="F312" s="34" t="s">
        <v>471</v>
      </c>
      <c r="G312" s="60"/>
      <c r="H312" s="60"/>
      <c r="I312" s="35" t="e">
        <f t="shared" si="11"/>
        <v>#DIV/0!</v>
      </c>
    </row>
    <row r="313" spans="1:9" ht="26.25" customHeight="1" hidden="1">
      <c r="A313" s="57" t="s">
        <v>772</v>
      </c>
      <c r="B313" s="85"/>
      <c r="C313" s="55" t="s">
        <v>534</v>
      </c>
      <c r="D313" s="55" t="s">
        <v>465</v>
      </c>
      <c r="E313" s="55" t="s">
        <v>773</v>
      </c>
      <c r="F313" s="34" t="s">
        <v>471</v>
      </c>
      <c r="G313" s="60"/>
      <c r="H313" s="60"/>
      <c r="I313" s="35" t="e">
        <f t="shared" si="11"/>
        <v>#DIV/0!</v>
      </c>
    </row>
    <row r="314" spans="1:9" ht="35.25" customHeight="1" hidden="1">
      <c r="A314" s="75" t="s">
        <v>774</v>
      </c>
      <c r="B314" s="85"/>
      <c r="C314" s="55" t="s">
        <v>534</v>
      </c>
      <c r="D314" s="55" t="s">
        <v>465</v>
      </c>
      <c r="E314" s="55" t="s">
        <v>775</v>
      </c>
      <c r="F314" s="34"/>
      <c r="G314" s="60">
        <f>SUM(G315)</f>
        <v>0</v>
      </c>
      <c r="H314" s="60">
        <f>SUM(H315)</f>
        <v>0</v>
      </c>
      <c r="I314" s="35" t="e">
        <f t="shared" si="11"/>
        <v>#DIV/0!</v>
      </c>
    </row>
    <row r="315" spans="1:9" ht="32.25" customHeight="1" hidden="1">
      <c r="A315" s="57" t="s">
        <v>766</v>
      </c>
      <c r="B315" s="85"/>
      <c r="C315" s="55" t="s">
        <v>534</v>
      </c>
      <c r="D315" s="55" t="s">
        <v>465</v>
      </c>
      <c r="E315" s="55" t="s">
        <v>776</v>
      </c>
      <c r="F315" s="34"/>
      <c r="G315" s="60">
        <f>SUM(G316)</f>
        <v>0</v>
      </c>
      <c r="H315" s="60">
        <f>SUM(H316)</f>
        <v>0</v>
      </c>
      <c r="I315" s="35" t="e">
        <f t="shared" si="11"/>
        <v>#DIV/0!</v>
      </c>
    </row>
    <row r="316" spans="1:9" ht="21.75" customHeight="1" hidden="1">
      <c r="A316" s="36" t="s">
        <v>470</v>
      </c>
      <c r="B316" s="85"/>
      <c r="C316" s="55" t="s">
        <v>534</v>
      </c>
      <c r="D316" s="55" t="s">
        <v>465</v>
      </c>
      <c r="E316" s="55" t="s">
        <v>776</v>
      </c>
      <c r="F316" s="34" t="s">
        <v>471</v>
      </c>
      <c r="G316" s="60"/>
      <c r="H316" s="60"/>
      <c r="I316" s="35" t="e">
        <f t="shared" si="11"/>
        <v>#DIV/0!</v>
      </c>
    </row>
    <row r="317" spans="1:10" ht="15" hidden="1">
      <c r="A317" s="31" t="s">
        <v>529</v>
      </c>
      <c r="B317" s="32"/>
      <c r="C317" s="33" t="s">
        <v>534</v>
      </c>
      <c r="D317" s="33" t="s">
        <v>465</v>
      </c>
      <c r="E317" s="33" t="s">
        <v>530</v>
      </c>
      <c r="F317" s="34"/>
      <c r="G317" s="60">
        <f>SUM(G318)</f>
        <v>0</v>
      </c>
      <c r="H317" s="35"/>
      <c r="I317" s="35"/>
      <c r="J317" s="3"/>
    </row>
    <row r="318" spans="1:10" ht="15" hidden="1">
      <c r="A318" s="36"/>
      <c r="B318" s="32"/>
      <c r="C318" s="33" t="s">
        <v>534</v>
      </c>
      <c r="D318" s="33" t="s">
        <v>465</v>
      </c>
      <c r="E318" s="33" t="s">
        <v>530</v>
      </c>
      <c r="F318" s="34"/>
      <c r="G318" s="60">
        <f>SUM(G319)</f>
        <v>0</v>
      </c>
      <c r="H318" s="35"/>
      <c r="I318" s="35"/>
      <c r="J318" s="3"/>
    </row>
    <row r="319" spans="1:10" ht="15" hidden="1">
      <c r="A319" s="36" t="s">
        <v>470</v>
      </c>
      <c r="B319" s="32"/>
      <c r="C319" s="33" t="s">
        <v>534</v>
      </c>
      <c r="D319" s="33" t="s">
        <v>465</v>
      </c>
      <c r="E319" s="33" t="s">
        <v>530</v>
      </c>
      <c r="F319" s="34" t="s">
        <v>471</v>
      </c>
      <c r="G319" s="60">
        <f>6000-6000</f>
        <v>0</v>
      </c>
      <c r="H319" s="35"/>
      <c r="I319" s="35"/>
      <c r="J319" s="3">
        <f>SUM('[2]ведомствен.'!G896)</f>
        <v>0</v>
      </c>
    </row>
    <row r="320" spans="1:9" ht="17.25" customHeight="1">
      <c r="A320" s="86" t="s">
        <v>777</v>
      </c>
      <c r="B320" s="32"/>
      <c r="C320" s="33" t="s">
        <v>534</v>
      </c>
      <c r="D320" s="33" t="s">
        <v>473</v>
      </c>
      <c r="E320" s="33"/>
      <c r="F320" s="34"/>
      <c r="G320" s="35">
        <f>SUM(G323+G341)+G321</f>
        <v>468858.1</v>
      </c>
      <c r="H320" s="35">
        <f>SUM(H323+H341)+H321</f>
        <v>71482.59999999999</v>
      </c>
      <c r="I320" s="35">
        <f>SUM(H320/G320*100)</f>
        <v>15.246105378151725</v>
      </c>
    </row>
    <row r="321" spans="1:9" ht="73.5" customHeight="1" hidden="1">
      <c r="A321" s="86" t="s">
        <v>778</v>
      </c>
      <c r="B321" s="32"/>
      <c r="C321" s="33" t="s">
        <v>534</v>
      </c>
      <c r="D321" s="33" t="s">
        <v>473</v>
      </c>
      <c r="E321" s="33" t="s">
        <v>779</v>
      </c>
      <c r="F321" s="34"/>
      <c r="G321" s="35">
        <f>SUM(G322)</f>
        <v>0</v>
      </c>
      <c r="H321" s="35">
        <f>SUM(H322)</f>
        <v>0</v>
      </c>
      <c r="I321" s="35" t="e">
        <f>SUM(H321/G321*100)</f>
        <v>#DIV/0!</v>
      </c>
    </row>
    <row r="322" spans="1:9" ht="64.5" customHeight="1" hidden="1">
      <c r="A322" s="86" t="s">
        <v>780</v>
      </c>
      <c r="B322" s="32"/>
      <c r="C322" s="33" t="s">
        <v>534</v>
      </c>
      <c r="D322" s="33" t="s">
        <v>473</v>
      </c>
      <c r="E322" s="33" t="s">
        <v>779</v>
      </c>
      <c r="F322" s="34" t="s">
        <v>781</v>
      </c>
      <c r="G322" s="35">
        <f>SUM('[1]Ведомств.'!F218)</f>
        <v>0</v>
      </c>
      <c r="H322" s="35">
        <f>SUM('[1]Ведомств.'!G218)</f>
        <v>0</v>
      </c>
      <c r="I322" s="35" t="e">
        <f>SUM(H322/G322*100)</f>
        <v>#DIV/0!</v>
      </c>
    </row>
    <row r="323" spans="1:9" ht="15">
      <c r="A323" s="86" t="s">
        <v>777</v>
      </c>
      <c r="B323" s="54"/>
      <c r="C323" s="33" t="s">
        <v>534</v>
      </c>
      <c r="D323" s="33" t="s">
        <v>473</v>
      </c>
      <c r="E323" s="55" t="s">
        <v>782</v>
      </c>
      <c r="F323" s="56"/>
      <c r="G323" s="35">
        <f>SUM(G324+G329+G335+G338)+G333</f>
        <v>468858.1</v>
      </c>
      <c r="H323" s="35">
        <f>SUM(H324+H329+H335+H338)+H333</f>
        <v>71087.2</v>
      </c>
      <c r="I323" s="35">
        <f>SUM(H323/G323*100)</f>
        <v>15.161772826362604</v>
      </c>
    </row>
    <row r="324" spans="1:9" ht="15">
      <c r="A324" s="57" t="s">
        <v>783</v>
      </c>
      <c r="B324" s="85"/>
      <c r="C324" s="33" t="s">
        <v>534</v>
      </c>
      <c r="D324" s="33" t="s">
        <v>473</v>
      </c>
      <c r="E324" s="55" t="s">
        <v>784</v>
      </c>
      <c r="F324" s="56"/>
      <c r="G324" s="35">
        <f>SUM(G325:G327)</f>
        <v>50317.4</v>
      </c>
      <c r="H324" s="35">
        <f>SUM(H326:H327)</f>
        <v>20816.7</v>
      </c>
      <c r="I324" s="35">
        <f>SUM(H324/G324*100)</f>
        <v>41.37077829935569</v>
      </c>
    </row>
    <row r="325" spans="1:10" s="87" customFormat="1" ht="15.75" customHeight="1">
      <c r="A325" s="31" t="s">
        <v>660</v>
      </c>
      <c r="B325" s="85"/>
      <c r="C325" s="33" t="s">
        <v>534</v>
      </c>
      <c r="D325" s="33" t="s">
        <v>473</v>
      </c>
      <c r="E325" s="55" t="s">
        <v>784</v>
      </c>
      <c r="F325" s="56" t="s">
        <v>661</v>
      </c>
      <c r="G325" s="35">
        <v>12317.4</v>
      </c>
      <c r="H325" s="35"/>
      <c r="I325" s="35"/>
      <c r="J325" s="7">
        <f>SUM('[2]ведомствен.'!G438)+'[2]ведомствен.'!G149</f>
        <v>12317.4</v>
      </c>
    </row>
    <row r="326" spans="1:10" ht="15">
      <c r="A326" s="36" t="s">
        <v>470</v>
      </c>
      <c r="B326" s="85"/>
      <c r="C326" s="33" t="s">
        <v>534</v>
      </c>
      <c r="D326" s="33" t="s">
        <v>473</v>
      </c>
      <c r="E326" s="55" t="s">
        <v>784</v>
      </c>
      <c r="F326" s="56" t="s">
        <v>471</v>
      </c>
      <c r="G326" s="35">
        <v>38000</v>
      </c>
      <c r="H326" s="35">
        <v>20816.7</v>
      </c>
      <c r="I326" s="35">
        <f>SUM(H326/G326*100)</f>
        <v>54.78078947368421</v>
      </c>
      <c r="J326" s="7">
        <f>SUM('[2]ведомствен.'!G439)+'[2]ведомствен.'!G150</f>
        <v>38000</v>
      </c>
    </row>
    <row r="327" spans="1:9" ht="57" customHeight="1" hidden="1">
      <c r="A327" s="36" t="s">
        <v>517</v>
      </c>
      <c r="B327" s="85"/>
      <c r="C327" s="33" t="s">
        <v>534</v>
      </c>
      <c r="D327" s="33" t="s">
        <v>473</v>
      </c>
      <c r="E327" s="55" t="s">
        <v>785</v>
      </c>
      <c r="F327" s="56"/>
      <c r="G327" s="35">
        <f>SUM(G328)</f>
        <v>0</v>
      </c>
      <c r="H327" s="35">
        <f>SUM(H328)</f>
        <v>0</v>
      </c>
      <c r="I327" s="35" t="e">
        <f>SUM(H327/G327*100)</f>
        <v>#DIV/0!</v>
      </c>
    </row>
    <row r="328" spans="1:9" ht="15" customHeight="1" hidden="1">
      <c r="A328" s="36" t="s">
        <v>470</v>
      </c>
      <c r="B328" s="85"/>
      <c r="C328" s="33" t="s">
        <v>534</v>
      </c>
      <c r="D328" s="33" t="s">
        <v>473</v>
      </c>
      <c r="E328" s="55" t="s">
        <v>785</v>
      </c>
      <c r="F328" s="56" t="s">
        <v>471</v>
      </c>
      <c r="G328" s="35"/>
      <c r="H328" s="35"/>
      <c r="I328" s="35" t="e">
        <f>SUM(H328/G328*100)</f>
        <v>#DIV/0!</v>
      </c>
    </row>
    <row r="329" spans="1:9" ht="42.75">
      <c r="A329" s="57" t="s">
        <v>786</v>
      </c>
      <c r="B329" s="85"/>
      <c r="C329" s="33" t="s">
        <v>534</v>
      </c>
      <c r="D329" s="33" t="s">
        <v>473</v>
      </c>
      <c r="E329" s="55" t="s">
        <v>787</v>
      </c>
      <c r="F329" s="56"/>
      <c r="G329" s="35">
        <f>SUM(G332+G331)+G330</f>
        <v>326942.6</v>
      </c>
      <c r="H329" s="35">
        <f>SUM(H332)</f>
        <v>43097.5</v>
      </c>
      <c r="I329" s="35">
        <f>SUM(H329/G329*100)</f>
        <v>13.181977509201923</v>
      </c>
    </row>
    <row r="330" spans="1:10" s="87" customFormat="1" ht="19.5" customHeight="1">
      <c r="A330" s="36" t="s">
        <v>788</v>
      </c>
      <c r="B330" s="85"/>
      <c r="C330" s="33" t="s">
        <v>534</v>
      </c>
      <c r="D330" s="33" t="s">
        <v>473</v>
      </c>
      <c r="E330" s="55" t="s">
        <v>787</v>
      </c>
      <c r="F330" s="56" t="s">
        <v>577</v>
      </c>
      <c r="G330" s="35">
        <v>84224</v>
      </c>
      <c r="H330" s="35"/>
      <c r="I330" s="35"/>
      <c r="J330" s="87">
        <f>SUM('[2]ведомствен.'!G154)</f>
        <v>84224</v>
      </c>
    </row>
    <row r="331" spans="1:10" ht="15">
      <c r="A331" s="31" t="s">
        <v>660</v>
      </c>
      <c r="B331" s="85"/>
      <c r="C331" s="33" t="s">
        <v>534</v>
      </c>
      <c r="D331" s="33" t="s">
        <v>473</v>
      </c>
      <c r="E331" s="55" t="s">
        <v>787</v>
      </c>
      <c r="F331" s="56" t="s">
        <v>661</v>
      </c>
      <c r="G331" s="35">
        <v>66532.5</v>
      </c>
      <c r="H331" s="35"/>
      <c r="I331" s="35"/>
      <c r="J331" s="7">
        <f>SUM('[2]ведомствен.'!G443)+'[2]ведомствен.'!G155</f>
        <v>66532.5</v>
      </c>
    </row>
    <row r="332" spans="1:10" ht="15">
      <c r="A332" s="36" t="s">
        <v>470</v>
      </c>
      <c r="B332" s="85"/>
      <c r="C332" s="33" t="s">
        <v>534</v>
      </c>
      <c r="D332" s="33" t="s">
        <v>473</v>
      </c>
      <c r="E332" s="55" t="s">
        <v>787</v>
      </c>
      <c r="F332" s="56" t="s">
        <v>471</v>
      </c>
      <c r="G332" s="35">
        <v>176186.1</v>
      </c>
      <c r="H332" s="35">
        <v>43097.5</v>
      </c>
      <c r="I332" s="35">
        <f>SUM(H332/G332*100)</f>
        <v>24.461350810307962</v>
      </c>
      <c r="J332" s="7">
        <f>SUM('[2]ведомствен.'!G444)+'[2]ведомствен.'!G156</f>
        <v>176186.1</v>
      </c>
    </row>
    <row r="333" spans="1:9" ht="57">
      <c r="A333" s="36" t="s">
        <v>789</v>
      </c>
      <c r="B333" s="85"/>
      <c r="C333" s="33" t="s">
        <v>534</v>
      </c>
      <c r="D333" s="33" t="s">
        <v>473</v>
      </c>
      <c r="E333" s="55" t="s">
        <v>790</v>
      </c>
      <c r="F333" s="56"/>
      <c r="G333" s="35">
        <f>SUM(G334)</f>
        <v>2672.3</v>
      </c>
      <c r="H333" s="35">
        <f>SUM(H334)</f>
        <v>482.9</v>
      </c>
      <c r="I333" s="35">
        <f>SUM(H333/G333*100)</f>
        <v>18.070575908393515</v>
      </c>
    </row>
    <row r="334" spans="1:10" ht="14.25" customHeight="1">
      <c r="A334" s="36" t="s">
        <v>470</v>
      </c>
      <c r="B334" s="85"/>
      <c r="C334" s="33" t="s">
        <v>534</v>
      </c>
      <c r="D334" s="33" t="s">
        <v>473</v>
      </c>
      <c r="E334" s="55" t="s">
        <v>790</v>
      </c>
      <c r="F334" s="56" t="s">
        <v>471</v>
      </c>
      <c r="G334" s="35">
        <v>2672.3</v>
      </c>
      <c r="H334" s="35">
        <v>482.9</v>
      </c>
      <c r="I334" s="35">
        <f>SUM(H334/G334*100)</f>
        <v>18.070575908393515</v>
      </c>
      <c r="J334" s="7">
        <f>SUM('[2]ведомствен.'!G446)+'[2]ведомствен.'!G158</f>
        <v>2672.3</v>
      </c>
    </row>
    <row r="335" spans="1:9" ht="15">
      <c r="A335" s="57" t="s">
        <v>791</v>
      </c>
      <c r="B335" s="85"/>
      <c r="C335" s="33" t="s">
        <v>534</v>
      </c>
      <c r="D335" s="33" t="s">
        <v>473</v>
      </c>
      <c r="E335" s="54" t="s">
        <v>792</v>
      </c>
      <c r="F335" s="62"/>
      <c r="G335" s="35">
        <f>SUM(G337+G336)</f>
        <v>5925</v>
      </c>
      <c r="H335" s="35">
        <f>SUM(H337)</f>
        <v>489.8</v>
      </c>
      <c r="I335" s="35">
        <f>SUM(H335/G335*100)</f>
        <v>8.266666666666666</v>
      </c>
    </row>
    <row r="336" spans="1:10" ht="16.5" customHeight="1">
      <c r="A336" s="31" t="s">
        <v>660</v>
      </c>
      <c r="B336" s="85"/>
      <c r="C336" s="33" t="s">
        <v>534</v>
      </c>
      <c r="D336" s="33" t="s">
        <v>473</v>
      </c>
      <c r="E336" s="55" t="s">
        <v>792</v>
      </c>
      <c r="F336" s="62" t="s">
        <v>661</v>
      </c>
      <c r="G336" s="35">
        <v>5800</v>
      </c>
      <c r="H336" s="35"/>
      <c r="I336" s="35"/>
      <c r="J336" s="7">
        <f>SUM('[2]ведомствен.'!G448)+'[2]ведомствен.'!G160</f>
        <v>5800</v>
      </c>
    </row>
    <row r="337" spans="1:10" ht="16.5" customHeight="1">
      <c r="A337" s="36" t="s">
        <v>470</v>
      </c>
      <c r="B337" s="85"/>
      <c r="C337" s="33" t="s">
        <v>534</v>
      </c>
      <c r="D337" s="33" t="s">
        <v>473</v>
      </c>
      <c r="E337" s="54" t="s">
        <v>792</v>
      </c>
      <c r="F337" s="62" t="s">
        <v>471</v>
      </c>
      <c r="G337" s="35">
        <v>125</v>
      </c>
      <c r="H337" s="35">
        <v>489.8</v>
      </c>
      <c r="I337" s="35">
        <f>SUM(H337/G337*100)</f>
        <v>391.84000000000003</v>
      </c>
      <c r="J337" s="7">
        <f>SUM('[2]ведомствен.'!G449)+'[2]ведомствен.'!G161</f>
        <v>125</v>
      </c>
    </row>
    <row r="338" spans="1:9" ht="28.5">
      <c r="A338" s="57" t="s">
        <v>793</v>
      </c>
      <c r="B338" s="85"/>
      <c r="C338" s="33" t="s">
        <v>534</v>
      </c>
      <c r="D338" s="33" t="s">
        <v>473</v>
      </c>
      <c r="E338" s="55" t="s">
        <v>794</v>
      </c>
      <c r="F338" s="62"/>
      <c r="G338" s="35">
        <f>SUM(G340+G339)</f>
        <v>83000.8</v>
      </c>
      <c r="H338" s="35">
        <f>SUM(H340)</f>
        <v>6200.3</v>
      </c>
      <c r="I338" s="35">
        <f>SUM(H338/G338*100)</f>
        <v>7.47016896222687</v>
      </c>
    </row>
    <row r="339" spans="1:10" s="88" customFormat="1" ht="15">
      <c r="A339" s="31" t="s">
        <v>660</v>
      </c>
      <c r="B339" s="85"/>
      <c r="C339" s="33" t="s">
        <v>534</v>
      </c>
      <c r="D339" s="33" t="s">
        <v>473</v>
      </c>
      <c r="E339" s="55" t="s">
        <v>794</v>
      </c>
      <c r="F339" s="56" t="s">
        <v>661</v>
      </c>
      <c r="G339" s="35">
        <v>46605.4</v>
      </c>
      <c r="H339" s="35"/>
      <c r="I339" s="35"/>
      <c r="J339" s="7">
        <f>SUM('[2]ведомствен.'!G451)+'[2]ведомствен.'!G163</f>
        <v>46605.4</v>
      </c>
    </row>
    <row r="340" spans="1:10" ht="14.25" customHeight="1">
      <c r="A340" s="36" t="s">
        <v>470</v>
      </c>
      <c r="B340" s="85"/>
      <c r="C340" s="33" t="s">
        <v>534</v>
      </c>
      <c r="D340" s="33" t="s">
        <v>473</v>
      </c>
      <c r="E340" s="54" t="s">
        <v>794</v>
      </c>
      <c r="F340" s="62" t="s">
        <v>471</v>
      </c>
      <c r="G340" s="35">
        <v>36395.4</v>
      </c>
      <c r="H340" s="35">
        <v>6200.3</v>
      </c>
      <c r="I340" s="35">
        <f aca="true" t="shared" si="13" ref="I340:I345">SUM(H340/G340*100)</f>
        <v>17.035944102826182</v>
      </c>
      <c r="J340" s="7">
        <f>SUM('[2]ведомствен.'!G452)+'[2]ведомствен.'!G164</f>
        <v>36395.4</v>
      </c>
    </row>
    <row r="341" spans="1:9" ht="14.25" customHeight="1" hidden="1">
      <c r="A341" s="57" t="s">
        <v>529</v>
      </c>
      <c r="B341" s="85"/>
      <c r="C341" s="33" t="s">
        <v>534</v>
      </c>
      <c r="D341" s="33" t="s">
        <v>473</v>
      </c>
      <c r="E341" s="54" t="s">
        <v>530</v>
      </c>
      <c r="F341" s="62"/>
      <c r="G341" s="35">
        <f>SUM(G348)+G346</f>
        <v>0</v>
      </c>
      <c r="H341" s="35">
        <f>SUM(H342)</f>
        <v>395.4</v>
      </c>
      <c r="I341" s="35" t="e">
        <f t="shared" si="13"/>
        <v>#DIV/0!</v>
      </c>
    </row>
    <row r="342" spans="1:9" ht="29.25" customHeight="1" hidden="1">
      <c r="A342" s="36" t="s">
        <v>795</v>
      </c>
      <c r="B342" s="85"/>
      <c r="C342" s="33" t="s">
        <v>534</v>
      </c>
      <c r="D342" s="33" t="s">
        <v>473</v>
      </c>
      <c r="E342" s="55" t="s">
        <v>769</v>
      </c>
      <c r="F342" s="62"/>
      <c r="G342" s="35">
        <f>SUM(G343:G345)</f>
        <v>0</v>
      </c>
      <c r="H342" s="35">
        <f>SUM(H343:H345)</f>
        <v>395.4</v>
      </c>
      <c r="I342" s="35" t="e">
        <f t="shared" si="13"/>
        <v>#DIV/0!</v>
      </c>
    </row>
    <row r="343" spans="1:10" s="77" customFormat="1" ht="36.75" customHeight="1" hidden="1">
      <c r="A343" s="57" t="s">
        <v>796</v>
      </c>
      <c r="B343" s="89"/>
      <c r="C343" s="33" t="s">
        <v>534</v>
      </c>
      <c r="D343" s="33" t="s">
        <v>473</v>
      </c>
      <c r="E343" s="55" t="s">
        <v>797</v>
      </c>
      <c r="F343" s="56" t="s">
        <v>471</v>
      </c>
      <c r="G343" s="60"/>
      <c r="H343" s="60"/>
      <c r="I343" s="35" t="e">
        <f t="shared" si="13"/>
        <v>#DIV/0!</v>
      </c>
      <c r="J343" s="76"/>
    </row>
    <row r="344" spans="1:10" s="77" customFormat="1" ht="23.25" customHeight="1" hidden="1">
      <c r="A344" s="36" t="s">
        <v>470</v>
      </c>
      <c r="B344" s="85"/>
      <c r="C344" s="33" t="s">
        <v>534</v>
      </c>
      <c r="D344" s="33" t="s">
        <v>473</v>
      </c>
      <c r="E344" s="55" t="s">
        <v>769</v>
      </c>
      <c r="F344" s="34" t="s">
        <v>471</v>
      </c>
      <c r="G344" s="60"/>
      <c r="H344" s="60">
        <v>395.4</v>
      </c>
      <c r="I344" s="35" t="e">
        <f t="shared" si="13"/>
        <v>#DIV/0!</v>
      </c>
      <c r="J344" s="7">
        <f>SUM('[2]ведомствен.'!G456)+'[2]ведомствен.'!G168</f>
        <v>0</v>
      </c>
    </row>
    <row r="345" spans="1:10" s="77" customFormat="1" ht="0.75" customHeight="1" hidden="1">
      <c r="A345" s="50" t="s">
        <v>798</v>
      </c>
      <c r="B345" s="89"/>
      <c r="C345" s="33" t="s">
        <v>534</v>
      </c>
      <c r="D345" s="33" t="s">
        <v>473</v>
      </c>
      <c r="E345" s="55" t="s">
        <v>799</v>
      </c>
      <c r="F345" s="56" t="s">
        <v>471</v>
      </c>
      <c r="G345" s="60"/>
      <c r="H345" s="60"/>
      <c r="I345" s="35" t="e">
        <f t="shared" si="13"/>
        <v>#DIV/0!</v>
      </c>
      <c r="J345" s="76"/>
    </row>
    <row r="346" spans="1:10" ht="28.5" hidden="1">
      <c r="A346" s="31" t="s">
        <v>800</v>
      </c>
      <c r="B346" s="32"/>
      <c r="C346" s="40" t="s">
        <v>534</v>
      </c>
      <c r="D346" s="40" t="s">
        <v>473</v>
      </c>
      <c r="E346" s="40" t="s">
        <v>801</v>
      </c>
      <c r="F346" s="34"/>
      <c r="G346" s="60">
        <f>SUM(G347)</f>
        <v>0</v>
      </c>
      <c r="H346" s="60"/>
      <c r="I346" s="35"/>
      <c r="J346" s="3"/>
    </row>
    <row r="347" spans="1:10" ht="15" hidden="1">
      <c r="A347" s="31" t="s">
        <v>660</v>
      </c>
      <c r="B347" s="32"/>
      <c r="C347" s="40" t="s">
        <v>534</v>
      </c>
      <c r="D347" s="40" t="s">
        <v>473</v>
      </c>
      <c r="E347" s="40" t="s">
        <v>802</v>
      </c>
      <c r="F347" s="34" t="s">
        <v>661</v>
      </c>
      <c r="G347" s="60"/>
      <c r="H347" s="60"/>
      <c r="I347" s="35"/>
      <c r="J347" s="3">
        <f>SUM('[2]ведомствен.'!G459)+'[2]ведомствен.'!G171</f>
        <v>0</v>
      </c>
    </row>
    <row r="348" spans="1:10" ht="28.5" hidden="1">
      <c r="A348" s="36" t="s">
        <v>803</v>
      </c>
      <c r="B348" s="32"/>
      <c r="C348" s="40" t="s">
        <v>534</v>
      </c>
      <c r="D348" s="40" t="s">
        <v>473</v>
      </c>
      <c r="E348" s="55" t="s">
        <v>752</v>
      </c>
      <c r="F348" s="34"/>
      <c r="G348" s="60">
        <f>SUM(G349)</f>
        <v>0</v>
      </c>
      <c r="H348" s="60"/>
      <c r="I348" s="35"/>
      <c r="J348" s="3"/>
    </row>
    <row r="349" spans="1:10" ht="15" hidden="1">
      <c r="A349" s="36" t="s">
        <v>788</v>
      </c>
      <c r="B349" s="32"/>
      <c r="C349" s="40" t="s">
        <v>534</v>
      </c>
      <c r="D349" s="40" t="s">
        <v>473</v>
      </c>
      <c r="E349" s="55" t="s">
        <v>752</v>
      </c>
      <c r="F349" s="34" t="s">
        <v>577</v>
      </c>
      <c r="G349" s="60"/>
      <c r="H349" s="60"/>
      <c r="I349" s="35"/>
      <c r="J349" s="3">
        <f>SUM('[2]ведомствен.'!G461)</f>
        <v>0</v>
      </c>
    </row>
    <row r="350" spans="1:9" ht="32.25" customHeight="1">
      <c r="A350" s="69" t="s">
        <v>804</v>
      </c>
      <c r="B350" s="32"/>
      <c r="C350" s="33" t="s">
        <v>534</v>
      </c>
      <c r="D350" s="33" t="s">
        <v>534</v>
      </c>
      <c r="E350" s="33"/>
      <c r="F350" s="34"/>
      <c r="G350" s="35">
        <f>SUM(G351+G355+G370+G358)</f>
        <v>78129.4</v>
      </c>
      <c r="H350" s="35">
        <f>SUM(H351+H355+H370+H358)+H366</f>
        <v>7261.6</v>
      </c>
      <c r="I350" s="35">
        <f aca="true" t="shared" si="14" ref="I350:I375">SUM(H350/G350*100)</f>
        <v>9.294324543641704</v>
      </c>
    </row>
    <row r="351" spans="1:9" ht="45.75" customHeight="1">
      <c r="A351" s="36" t="s">
        <v>466</v>
      </c>
      <c r="B351" s="32"/>
      <c r="C351" s="33" t="s">
        <v>534</v>
      </c>
      <c r="D351" s="33" t="s">
        <v>534</v>
      </c>
      <c r="E351" s="33" t="s">
        <v>467</v>
      </c>
      <c r="F351" s="34"/>
      <c r="G351" s="35">
        <f>SUM(G352+G355)</f>
        <v>20177.5</v>
      </c>
      <c r="H351" s="35">
        <f>SUM(H352)</f>
        <v>0</v>
      </c>
      <c r="I351" s="35">
        <f t="shared" si="14"/>
        <v>0</v>
      </c>
    </row>
    <row r="352" spans="1:9" ht="24" customHeight="1">
      <c r="A352" s="36" t="s">
        <v>474</v>
      </c>
      <c r="B352" s="32"/>
      <c r="C352" s="33" t="s">
        <v>534</v>
      </c>
      <c r="D352" s="33" t="s">
        <v>534</v>
      </c>
      <c r="E352" s="33" t="s">
        <v>476</v>
      </c>
      <c r="F352" s="34"/>
      <c r="G352" s="35">
        <f>SUM(G353)</f>
        <v>20177.5</v>
      </c>
      <c r="H352" s="35">
        <f>SUM(H354)</f>
        <v>0</v>
      </c>
      <c r="I352" s="35">
        <f t="shared" si="14"/>
        <v>0</v>
      </c>
    </row>
    <row r="353" spans="1:10" ht="21" customHeight="1">
      <c r="A353" s="36" t="s">
        <v>470</v>
      </c>
      <c r="B353" s="32"/>
      <c r="C353" s="33" t="s">
        <v>534</v>
      </c>
      <c r="D353" s="33" t="s">
        <v>534</v>
      </c>
      <c r="E353" s="33" t="s">
        <v>476</v>
      </c>
      <c r="F353" s="34" t="s">
        <v>471</v>
      </c>
      <c r="G353" s="35">
        <v>20177.5</v>
      </c>
      <c r="H353" s="35">
        <f>SUM(H354)</f>
        <v>0</v>
      </c>
      <c r="I353" s="35">
        <f t="shared" si="14"/>
        <v>0</v>
      </c>
      <c r="J353" s="7">
        <f>SUM('[2]ведомствен.'!G175)</f>
        <v>20177.5</v>
      </c>
    </row>
    <row r="354" spans="1:10" ht="16.5" customHeight="1" hidden="1">
      <c r="A354" s="31" t="s">
        <v>788</v>
      </c>
      <c r="B354" s="32"/>
      <c r="C354" s="33" t="s">
        <v>534</v>
      </c>
      <c r="D354" s="33" t="s">
        <v>534</v>
      </c>
      <c r="E354" s="33" t="s">
        <v>805</v>
      </c>
      <c r="F354" s="34" t="s">
        <v>577</v>
      </c>
      <c r="G354" s="60"/>
      <c r="H354" s="60"/>
      <c r="I354" s="35" t="e">
        <f t="shared" si="14"/>
        <v>#DIV/0!</v>
      </c>
      <c r="J354" s="7">
        <f>SUM('[2]ведомствен.'!G469)+'[2]ведомствен.'!G179</f>
        <v>0</v>
      </c>
    </row>
    <row r="355" spans="1:9" ht="30" customHeight="1" hidden="1">
      <c r="A355" s="43" t="s">
        <v>806</v>
      </c>
      <c r="B355" s="32"/>
      <c r="C355" s="33" t="s">
        <v>534</v>
      </c>
      <c r="D355" s="33" t="s">
        <v>534</v>
      </c>
      <c r="E355" s="33" t="s">
        <v>807</v>
      </c>
      <c r="F355" s="34"/>
      <c r="G355" s="35">
        <f>SUM(G356)</f>
        <v>0</v>
      </c>
      <c r="H355" s="35">
        <f>SUM(H356)</f>
        <v>0</v>
      </c>
      <c r="I355" s="35" t="e">
        <f t="shared" si="14"/>
        <v>#DIV/0!</v>
      </c>
    </row>
    <row r="356" spans="1:9" ht="30.75" customHeight="1" hidden="1">
      <c r="A356" s="43" t="s">
        <v>766</v>
      </c>
      <c r="B356" s="32"/>
      <c r="C356" s="33" t="s">
        <v>534</v>
      </c>
      <c r="D356" s="33" t="s">
        <v>534</v>
      </c>
      <c r="E356" s="33" t="s">
        <v>808</v>
      </c>
      <c r="F356" s="34"/>
      <c r="G356" s="35">
        <f>SUM(G357)</f>
        <v>0</v>
      </c>
      <c r="H356" s="35">
        <f>SUM(H357)</f>
        <v>0</v>
      </c>
      <c r="I356" s="35" t="e">
        <f t="shared" si="14"/>
        <v>#DIV/0!</v>
      </c>
    </row>
    <row r="357" spans="1:9" ht="15.75" customHeight="1" hidden="1">
      <c r="A357" s="31" t="s">
        <v>788</v>
      </c>
      <c r="B357" s="32"/>
      <c r="C357" s="33" t="s">
        <v>534</v>
      </c>
      <c r="D357" s="33" t="s">
        <v>534</v>
      </c>
      <c r="E357" s="33" t="s">
        <v>808</v>
      </c>
      <c r="F357" s="34" t="s">
        <v>577</v>
      </c>
      <c r="G357" s="60">
        <f>SUM('[1]Ведомств.'!F241)</f>
        <v>0</v>
      </c>
      <c r="H357" s="60">
        <f>SUM('[1]Ведомств.'!G241)</f>
        <v>0</v>
      </c>
      <c r="I357" s="35" t="e">
        <f t="shared" si="14"/>
        <v>#DIV/0!</v>
      </c>
    </row>
    <row r="358" spans="1:9" ht="21.75" customHeight="1">
      <c r="A358" s="43" t="s">
        <v>651</v>
      </c>
      <c r="B358" s="54"/>
      <c r="C358" s="33" t="s">
        <v>534</v>
      </c>
      <c r="D358" s="33" t="s">
        <v>534</v>
      </c>
      <c r="E358" s="55" t="s">
        <v>652</v>
      </c>
      <c r="F358" s="34"/>
      <c r="G358" s="60">
        <f>SUM(G359+G364)+G366</f>
        <v>18162</v>
      </c>
      <c r="H358" s="60">
        <f>SUM(H359+H364)</f>
        <v>4731.200000000001</v>
      </c>
      <c r="I358" s="35">
        <f t="shared" si="14"/>
        <v>26.04999449399846</v>
      </c>
    </row>
    <row r="359" spans="1:9" ht="42.75" customHeight="1">
      <c r="A359" s="31" t="s">
        <v>727</v>
      </c>
      <c r="B359" s="54"/>
      <c r="C359" s="33" t="s">
        <v>534</v>
      </c>
      <c r="D359" s="33" t="s">
        <v>534</v>
      </c>
      <c r="E359" s="55" t="s">
        <v>728</v>
      </c>
      <c r="F359" s="34"/>
      <c r="G359" s="60">
        <f>SUM(G360+G362)</f>
        <v>13976</v>
      </c>
      <c r="H359" s="60">
        <f>SUM(H360+H362)</f>
        <v>4731.200000000001</v>
      </c>
      <c r="I359" s="35">
        <f t="shared" si="14"/>
        <v>33.852318259874075</v>
      </c>
    </row>
    <row r="360" spans="1:9" ht="32.25" customHeight="1">
      <c r="A360" s="43" t="s">
        <v>766</v>
      </c>
      <c r="B360" s="32"/>
      <c r="C360" s="33" t="s">
        <v>534</v>
      </c>
      <c r="D360" s="33" t="s">
        <v>534</v>
      </c>
      <c r="E360" s="55" t="s">
        <v>767</v>
      </c>
      <c r="F360" s="34"/>
      <c r="G360" s="60">
        <f>SUM(G361+G369)</f>
        <v>13976</v>
      </c>
      <c r="H360" s="60">
        <f>SUM(H361+H369)</f>
        <v>4731.200000000001</v>
      </c>
      <c r="I360" s="35">
        <f t="shared" si="14"/>
        <v>33.852318259874075</v>
      </c>
    </row>
    <row r="361" spans="1:10" ht="15.75" customHeight="1">
      <c r="A361" s="31" t="s">
        <v>788</v>
      </c>
      <c r="B361" s="32"/>
      <c r="C361" s="33" t="s">
        <v>534</v>
      </c>
      <c r="D361" s="33" t="s">
        <v>534</v>
      </c>
      <c r="E361" s="55" t="s">
        <v>767</v>
      </c>
      <c r="F361" s="34" t="s">
        <v>577</v>
      </c>
      <c r="G361" s="60">
        <v>13976</v>
      </c>
      <c r="H361" s="60">
        <v>2740.8</v>
      </c>
      <c r="I361" s="35">
        <f t="shared" si="14"/>
        <v>19.61076130509445</v>
      </c>
      <c r="J361" s="7">
        <f>SUM('[2]ведомствен.'!G473)+'[2]ведомствен.'!G183</f>
        <v>13976</v>
      </c>
    </row>
    <row r="362" spans="1:9" ht="28.5" customHeight="1" hidden="1">
      <c r="A362" s="31" t="s">
        <v>809</v>
      </c>
      <c r="B362" s="32"/>
      <c r="C362" s="33" t="s">
        <v>534</v>
      </c>
      <c r="D362" s="33" t="s">
        <v>534</v>
      </c>
      <c r="E362" s="55" t="s">
        <v>690</v>
      </c>
      <c r="F362" s="34"/>
      <c r="G362" s="60"/>
      <c r="H362" s="60">
        <f>SUM(H363)</f>
        <v>0</v>
      </c>
      <c r="I362" s="35" t="e">
        <f t="shared" si="14"/>
        <v>#DIV/0!</v>
      </c>
    </row>
    <row r="363" spans="1:9" ht="15" customHeight="1" hidden="1">
      <c r="A363" s="31" t="s">
        <v>788</v>
      </c>
      <c r="B363" s="32"/>
      <c r="C363" s="33" t="s">
        <v>534</v>
      </c>
      <c r="D363" s="33" t="s">
        <v>534</v>
      </c>
      <c r="E363" s="55" t="s">
        <v>690</v>
      </c>
      <c r="F363" s="34" t="s">
        <v>577</v>
      </c>
      <c r="G363" s="60"/>
      <c r="H363" s="60"/>
      <c r="I363" s="35" t="e">
        <f t="shared" si="14"/>
        <v>#DIV/0!</v>
      </c>
    </row>
    <row r="364" spans="1:9" ht="28.5" customHeight="1" hidden="1">
      <c r="A364" s="31" t="s">
        <v>810</v>
      </c>
      <c r="B364" s="32"/>
      <c r="C364" s="33" t="s">
        <v>534</v>
      </c>
      <c r="D364" s="33" t="s">
        <v>534</v>
      </c>
      <c r="E364" s="55" t="s">
        <v>811</v>
      </c>
      <c r="F364" s="34"/>
      <c r="G364" s="60"/>
      <c r="H364" s="60">
        <f>SUM(H365)</f>
        <v>0</v>
      </c>
      <c r="I364" s="35" t="e">
        <f t="shared" si="14"/>
        <v>#DIV/0!</v>
      </c>
    </row>
    <row r="365" spans="1:9" ht="15" customHeight="1" hidden="1">
      <c r="A365" s="31" t="s">
        <v>788</v>
      </c>
      <c r="B365" s="32"/>
      <c r="C365" s="33" t="s">
        <v>534</v>
      </c>
      <c r="D365" s="33" t="s">
        <v>534</v>
      </c>
      <c r="E365" s="55" t="s">
        <v>811</v>
      </c>
      <c r="F365" s="34" t="s">
        <v>577</v>
      </c>
      <c r="G365" s="60"/>
      <c r="H365" s="60"/>
      <c r="I365" s="35" t="e">
        <f t="shared" si="14"/>
        <v>#DIV/0!</v>
      </c>
    </row>
    <row r="366" spans="1:9" ht="60" customHeight="1">
      <c r="A366" s="36" t="s">
        <v>0</v>
      </c>
      <c r="B366" s="32"/>
      <c r="C366" s="33" t="s">
        <v>534</v>
      </c>
      <c r="D366" s="33" t="s">
        <v>534</v>
      </c>
      <c r="E366" s="55" t="s">
        <v>1</v>
      </c>
      <c r="F366" s="34"/>
      <c r="G366" s="60">
        <f>SUM(G367)</f>
        <v>4186</v>
      </c>
      <c r="H366" s="60">
        <f>SUM(H367)</f>
        <v>0</v>
      </c>
      <c r="I366" s="35">
        <f t="shared" si="14"/>
        <v>0</v>
      </c>
    </row>
    <row r="367" spans="1:10" ht="15" customHeight="1">
      <c r="A367" s="36" t="s">
        <v>788</v>
      </c>
      <c r="B367" s="32"/>
      <c r="C367" s="33" t="s">
        <v>534</v>
      </c>
      <c r="D367" s="33" t="s">
        <v>534</v>
      </c>
      <c r="E367" s="55" t="s">
        <v>1</v>
      </c>
      <c r="F367" s="34" t="s">
        <v>577</v>
      </c>
      <c r="G367" s="60">
        <v>4186</v>
      </c>
      <c r="H367" s="60">
        <f>SUM(H368)</f>
        <v>0</v>
      </c>
      <c r="I367" s="35">
        <f t="shared" si="14"/>
        <v>0</v>
      </c>
      <c r="J367" s="7">
        <f>SUM('[2]ведомствен.'!G189)+'[2]ведомствен.'!G477</f>
        <v>4186</v>
      </c>
    </row>
    <row r="368" spans="1:9" ht="15" customHeight="1" hidden="1">
      <c r="A368" s="31" t="s">
        <v>788</v>
      </c>
      <c r="B368" s="32"/>
      <c r="C368" s="33" t="s">
        <v>534</v>
      </c>
      <c r="D368" s="33" t="s">
        <v>534</v>
      </c>
      <c r="E368" s="55" t="s">
        <v>2</v>
      </c>
      <c r="F368" s="34" t="s">
        <v>577</v>
      </c>
      <c r="G368" s="60"/>
      <c r="H368" s="60"/>
      <c r="I368" s="35" t="e">
        <f t="shared" si="14"/>
        <v>#DIV/0!</v>
      </c>
    </row>
    <row r="369" spans="1:10" ht="15" customHeight="1" hidden="1">
      <c r="A369" s="36" t="s">
        <v>470</v>
      </c>
      <c r="B369" s="32"/>
      <c r="C369" s="33" t="s">
        <v>534</v>
      </c>
      <c r="D369" s="33" t="s">
        <v>534</v>
      </c>
      <c r="E369" s="55" t="s">
        <v>767</v>
      </c>
      <c r="F369" s="34" t="s">
        <v>471</v>
      </c>
      <c r="G369" s="60"/>
      <c r="H369" s="60">
        <v>1990.4</v>
      </c>
      <c r="I369" s="35" t="e">
        <f t="shared" si="14"/>
        <v>#DIV/0!</v>
      </c>
      <c r="J369" s="7">
        <f>SUM('[2]ведомствен.'!G481)+'[2]ведомствен.'!G193</f>
        <v>0</v>
      </c>
    </row>
    <row r="370" spans="1:9" ht="15">
      <c r="A370" s="36" t="s">
        <v>529</v>
      </c>
      <c r="B370" s="32"/>
      <c r="C370" s="33" t="s">
        <v>534</v>
      </c>
      <c r="D370" s="33" t="s">
        <v>534</v>
      </c>
      <c r="E370" s="33" t="s">
        <v>530</v>
      </c>
      <c r="F370" s="34"/>
      <c r="G370" s="35">
        <f>SUM(G372+G380)+G386+G376+G378+G388</f>
        <v>39789.9</v>
      </c>
      <c r="H370" s="35">
        <f>SUM(H372+H380)</f>
        <v>2530.4</v>
      </c>
      <c r="I370" s="35">
        <f t="shared" si="14"/>
        <v>6.359402763012724</v>
      </c>
    </row>
    <row r="371" spans="1:9" ht="15" customHeight="1" hidden="1">
      <c r="A371" s="31" t="s">
        <v>788</v>
      </c>
      <c r="B371" s="32"/>
      <c r="C371" s="33" t="s">
        <v>534</v>
      </c>
      <c r="D371" s="33" t="s">
        <v>534</v>
      </c>
      <c r="E371" s="33" t="s">
        <v>530</v>
      </c>
      <c r="F371" s="34" t="s">
        <v>577</v>
      </c>
      <c r="G371" s="35"/>
      <c r="H371" s="35">
        <f>SUM(H372:H380)</f>
        <v>3022.5</v>
      </c>
      <c r="I371" s="35" t="e">
        <f t="shared" si="14"/>
        <v>#DIV/0!</v>
      </c>
    </row>
    <row r="372" spans="1:10" s="92" customFormat="1" ht="20.25" customHeight="1">
      <c r="A372" s="75" t="s">
        <v>3</v>
      </c>
      <c r="B372" s="90"/>
      <c r="C372" s="51" t="s">
        <v>534</v>
      </c>
      <c r="D372" s="51" t="s">
        <v>534</v>
      </c>
      <c r="E372" s="51" t="s">
        <v>4</v>
      </c>
      <c r="F372" s="34"/>
      <c r="G372" s="83">
        <f>SUM(G373)</f>
        <v>9810</v>
      </c>
      <c r="H372" s="83">
        <f>SUM(H373)</f>
        <v>492.1</v>
      </c>
      <c r="I372" s="35">
        <f t="shared" si="14"/>
        <v>5.016309887869521</v>
      </c>
      <c r="J372" s="91"/>
    </row>
    <row r="373" spans="1:10" s="92" customFormat="1" ht="18.75" customHeight="1">
      <c r="A373" s="31" t="s">
        <v>788</v>
      </c>
      <c r="B373" s="32"/>
      <c r="C373" s="33" t="s">
        <v>534</v>
      </c>
      <c r="D373" s="33" t="s">
        <v>534</v>
      </c>
      <c r="E373" s="51" t="s">
        <v>4</v>
      </c>
      <c r="F373" s="34" t="s">
        <v>577</v>
      </c>
      <c r="G373" s="83">
        <v>9810</v>
      </c>
      <c r="H373" s="83">
        <v>492.1</v>
      </c>
      <c r="I373" s="35">
        <f t="shared" si="14"/>
        <v>5.016309887869521</v>
      </c>
      <c r="J373" s="7">
        <f>SUM('[2]ведомствен.'!G484)</f>
        <v>9810</v>
      </c>
    </row>
    <row r="374" spans="1:10" s="92" customFormat="1" ht="35.25" customHeight="1" hidden="1">
      <c r="A374" s="57" t="s">
        <v>770</v>
      </c>
      <c r="B374" s="85"/>
      <c r="C374" s="55" t="s">
        <v>534</v>
      </c>
      <c r="D374" s="55" t="s">
        <v>465</v>
      </c>
      <c r="E374" s="55" t="s">
        <v>771</v>
      </c>
      <c r="F374" s="34"/>
      <c r="G374" s="35">
        <f>SUM(G375)</f>
        <v>0</v>
      </c>
      <c r="H374" s="35">
        <f>SUM(H375)</f>
        <v>0</v>
      </c>
      <c r="I374" s="35" t="e">
        <f t="shared" si="14"/>
        <v>#DIV/0!</v>
      </c>
      <c r="J374" s="91"/>
    </row>
    <row r="375" spans="1:10" s="92" customFormat="1" ht="19.5" customHeight="1" hidden="1">
      <c r="A375" s="36" t="s">
        <v>470</v>
      </c>
      <c r="B375" s="85"/>
      <c r="C375" s="33" t="s">
        <v>534</v>
      </c>
      <c r="D375" s="33" t="s">
        <v>534</v>
      </c>
      <c r="E375" s="55" t="s">
        <v>771</v>
      </c>
      <c r="F375" s="56" t="s">
        <v>471</v>
      </c>
      <c r="G375" s="60"/>
      <c r="H375" s="60"/>
      <c r="I375" s="35" t="e">
        <f t="shared" si="14"/>
        <v>#DIV/0!</v>
      </c>
      <c r="J375" s="91"/>
    </row>
    <row r="376" spans="1:10" s="92" customFormat="1" ht="28.5" customHeight="1">
      <c r="A376" s="31" t="s">
        <v>5</v>
      </c>
      <c r="B376" s="32"/>
      <c r="C376" s="51" t="s">
        <v>534</v>
      </c>
      <c r="D376" s="51" t="s">
        <v>534</v>
      </c>
      <c r="E376" s="51" t="s">
        <v>6</v>
      </c>
      <c r="F376" s="34"/>
      <c r="G376" s="35">
        <f>SUM(G377)</f>
        <v>4549</v>
      </c>
      <c r="H376" s="60"/>
      <c r="I376" s="35"/>
      <c r="J376" s="91">
        <f>SUM('[2]ведомствен.'!G485)</f>
        <v>4549</v>
      </c>
    </row>
    <row r="377" spans="1:10" s="92" customFormat="1" ht="19.5" customHeight="1">
      <c r="A377" s="31" t="s">
        <v>788</v>
      </c>
      <c r="B377" s="32"/>
      <c r="C377" s="33" t="s">
        <v>534</v>
      </c>
      <c r="D377" s="33" t="s">
        <v>534</v>
      </c>
      <c r="E377" s="51" t="s">
        <v>6</v>
      </c>
      <c r="F377" s="34" t="s">
        <v>577</v>
      </c>
      <c r="G377" s="83">
        <v>4549</v>
      </c>
      <c r="H377" s="60"/>
      <c r="I377" s="35"/>
      <c r="J377" s="91"/>
    </row>
    <row r="378" spans="1:10" s="92" customFormat="1" ht="29.25" customHeight="1">
      <c r="A378" s="31" t="s">
        <v>7</v>
      </c>
      <c r="B378" s="32"/>
      <c r="C378" s="51" t="s">
        <v>534</v>
      </c>
      <c r="D378" s="51" t="s">
        <v>534</v>
      </c>
      <c r="E378" s="51" t="s">
        <v>647</v>
      </c>
      <c r="F378" s="34"/>
      <c r="G378" s="35">
        <v>13802.4</v>
      </c>
      <c r="H378" s="60"/>
      <c r="I378" s="35"/>
      <c r="J378" s="91">
        <f>SUM('[2]ведомствен.'!G486)</f>
        <v>13802.4</v>
      </c>
    </row>
    <row r="379" spans="1:10" s="92" customFormat="1" ht="21" customHeight="1">
      <c r="A379" s="31" t="s">
        <v>788</v>
      </c>
      <c r="B379" s="32"/>
      <c r="C379" s="33" t="s">
        <v>534</v>
      </c>
      <c r="D379" s="33" t="s">
        <v>534</v>
      </c>
      <c r="E379" s="51" t="s">
        <v>647</v>
      </c>
      <c r="F379" s="34" t="s">
        <v>577</v>
      </c>
      <c r="G379" s="83">
        <v>13640</v>
      </c>
      <c r="H379" s="60"/>
      <c r="I379" s="35"/>
      <c r="J379" s="91"/>
    </row>
    <row r="380" spans="1:9" ht="31.5" customHeight="1">
      <c r="A380" s="31" t="s">
        <v>8</v>
      </c>
      <c r="B380" s="32"/>
      <c r="C380" s="33" t="s">
        <v>534</v>
      </c>
      <c r="D380" s="33" t="s">
        <v>534</v>
      </c>
      <c r="E380" s="33" t="s">
        <v>775</v>
      </c>
      <c r="F380" s="34"/>
      <c r="G380" s="35">
        <f>SUM(G381+G384)</f>
        <v>9828.5</v>
      </c>
      <c r="H380" s="35">
        <f>SUM(H381+H384)</f>
        <v>2038.3</v>
      </c>
      <c r="I380" s="35">
        <f aca="true" t="shared" si="15" ref="I380:I387">SUM(H380/G380*100)</f>
        <v>20.738668158925574</v>
      </c>
    </row>
    <row r="381" spans="1:10" s="92" customFormat="1" ht="28.5">
      <c r="A381" s="75" t="s">
        <v>766</v>
      </c>
      <c r="B381" s="90"/>
      <c r="C381" s="33" t="s">
        <v>534</v>
      </c>
      <c r="D381" s="33" t="s">
        <v>534</v>
      </c>
      <c r="E381" s="33" t="s">
        <v>776</v>
      </c>
      <c r="F381" s="34"/>
      <c r="G381" s="83">
        <f>SUM(G382:G383)</f>
        <v>4154</v>
      </c>
      <c r="H381" s="83">
        <f>SUM(H382:H383)</f>
        <v>1157.5</v>
      </c>
      <c r="I381" s="35">
        <f t="shared" si="15"/>
        <v>27.864708714492053</v>
      </c>
      <c r="J381" s="91"/>
    </row>
    <row r="382" spans="1:10" s="92" customFormat="1" ht="18" customHeight="1">
      <c r="A382" s="31" t="s">
        <v>788</v>
      </c>
      <c r="B382" s="32"/>
      <c r="C382" s="33" t="s">
        <v>534</v>
      </c>
      <c r="D382" s="33" t="s">
        <v>534</v>
      </c>
      <c r="E382" s="33" t="s">
        <v>776</v>
      </c>
      <c r="F382" s="34" t="s">
        <v>577</v>
      </c>
      <c r="G382" s="60">
        <v>4154</v>
      </c>
      <c r="H382" s="60">
        <v>1157.5</v>
      </c>
      <c r="I382" s="35">
        <f t="shared" si="15"/>
        <v>27.864708714492053</v>
      </c>
      <c r="J382" s="7">
        <f>SUM('[2]ведомствен.'!G491)+'[2]ведомствен.'!G201</f>
        <v>4154</v>
      </c>
    </row>
    <row r="383" spans="1:10" s="92" customFormat="1" ht="0.75" customHeight="1" hidden="1">
      <c r="A383" s="36" t="s">
        <v>470</v>
      </c>
      <c r="B383" s="85"/>
      <c r="C383" s="33" t="s">
        <v>534</v>
      </c>
      <c r="D383" s="33" t="s">
        <v>534</v>
      </c>
      <c r="E383" s="33" t="s">
        <v>776</v>
      </c>
      <c r="F383" s="62" t="s">
        <v>471</v>
      </c>
      <c r="G383" s="83"/>
      <c r="H383" s="83"/>
      <c r="I383" s="35" t="e">
        <f t="shared" si="15"/>
        <v>#DIV/0!</v>
      </c>
      <c r="J383" s="91"/>
    </row>
    <row r="384" spans="1:9" ht="28.5">
      <c r="A384" s="57" t="s">
        <v>9</v>
      </c>
      <c r="B384" s="32"/>
      <c r="C384" s="33" t="s">
        <v>534</v>
      </c>
      <c r="D384" s="33" t="s">
        <v>534</v>
      </c>
      <c r="E384" s="33" t="s">
        <v>694</v>
      </c>
      <c r="F384" s="34"/>
      <c r="G384" s="35">
        <f>SUM(G385)</f>
        <v>5674.5</v>
      </c>
      <c r="H384" s="35">
        <f>SUM(H385)</f>
        <v>880.8</v>
      </c>
      <c r="I384" s="35">
        <f t="shared" si="15"/>
        <v>15.522072429288924</v>
      </c>
    </row>
    <row r="385" spans="1:10" ht="14.25" customHeight="1">
      <c r="A385" s="31" t="s">
        <v>788</v>
      </c>
      <c r="B385" s="32"/>
      <c r="C385" s="33" t="s">
        <v>534</v>
      </c>
      <c r="D385" s="33" t="s">
        <v>534</v>
      </c>
      <c r="E385" s="33" t="s">
        <v>694</v>
      </c>
      <c r="F385" s="34" t="s">
        <v>577</v>
      </c>
      <c r="G385" s="35">
        <v>5674.5</v>
      </c>
      <c r="H385" s="35">
        <v>880.8</v>
      </c>
      <c r="I385" s="35">
        <f t="shared" si="15"/>
        <v>15.522072429288924</v>
      </c>
      <c r="J385" s="7">
        <f>SUM('[2]ведомствен.'!G494+'[2]ведомствен.'!G204)</f>
        <v>5674.5</v>
      </c>
    </row>
    <row r="386" spans="1:9" ht="25.5" customHeight="1" hidden="1">
      <c r="A386" s="31" t="s">
        <v>10</v>
      </c>
      <c r="B386" s="32"/>
      <c r="C386" s="33" t="s">
        <v>534</v>
      </c>
      <c r="D386" s="33" t="s">
        <v>534</v>
      </c>
      <c r="E386" s="55" t="s">
        <v>752</v>
      </c>
      <c r="F386" s="34"/>
      <c r="G386" s="60">
        <f>SUM(G387)</f>
        <v>0</v>
      </c>
      <c r="H386" s="60">
        <f>SUM(H387)</f>
        <v>0</v>
      </c>
      <c r="I386" s="35" t="e">
        <f t="shared" si="15"/>
        <v>#DIV/0!</v>
      </c>
    </row>
    <row r="387" spans="1:10" ht="15" customHeight="1" hidden="1">
      <c r="A387" s="31" t="s">
        <v>788</v>
      </c>
      <c r="B387" s="32"/>
      <c r="C387" s="33" t="s">
        <v>534</v>
      </c>
      <c r="D387" s="33" t="s">
        <v>534</v>
      </c>
      <c r="E387" s="55" t="s">
        <v>752</v>
      </c>
      <c r="F387" s="34" t="s">
        <v>577</v>
      </c>
      <c r="G387" s="60"/>
      <c r="H387" s="60"/>
      <c r="I387" s="35" t="e">
        <f t="shared" si="15"/>
        <v>#DIV/0!</v>
      </c>
      <c r="J387" s="7">
        <f>SUM('[2]ведомствен.'!G497)</f>
        <v>0</v>
      </c>
    </row>
    <row r="388" spans="1:9" ht="32.25" customHeight="1">
      <c r="A388" s="36" t="s">
        <v>11</v>
      </c>
      <c r="B388" s="32"/>
      <c r="C388" s="33" t="s">
        <v>534</v>
      </c>
      <c r="D388" s="33" t="s">
        <v>534</v>
      </c>
      <c r="E388" s="55" t="s">
        <v>12</v>
      </c>
      <c r="F388" s="34"/>
      <c r="G388" s="60">
        <f>SUM(G389)</f>
        <v>1800</v>
      </c>
      <c r="H388" s="60"/>
      <c r="I388" s="35"/>
    </row>
    <row r="389" spans="1:10" ht="23.25" customHeight="1">
      <c r="A389" s="36" t="s">
        <v>788</v>
      </c>
      <c r="B389" s="32"/>
      <c r="C389" s="33" t="s">
        <v>534</v>
      </c>
      <c r="D389" s="33" t="s">
        <v>534</v>
      </c>
      <c r="E389" s="55" t="s">
        <v>12</v>
      </c>
      <c r="F389" s="34" t="s">
        <v>577</v>
      </c>
      <c r="G389" s="60">
        <v>1800</v>
      </c>
      <c r="H389" s="60"/>
      <c r="I389" s="35"/>
      <c r="J389" s="7">
        <f>SUM('[2]ведомствен.'!G499)</f>
        <v>1800</v>
      </c>
    </row>
    <row r="390" spans="1:11" s="30" customFormat="1" ht="15.75">
      <c r="A390" s="44" t="s">
        <v>13</v>
      </c>
      <c r="B390" s="45"/>
      <c r="C390" s="46" t="s">
        <v>538</v>
      </c>
      <c r="D390" s="46"/>
      <c r="E390" s="46"/>
      <c r="F390" s="47"/>
      <c r="G390" s="48">
        <f>SUM(G391)+G395</f>
        <v>19990.399999999998</v>
      </c>
      <c r="H390" s="48">
        <f>SUM(H391)+H395</f>
        <v>2547</v>
      </c>
      <c r="I390" s="48">
        <f aca="true" t="shared" si="16" ref="I390:I404">SUM(H390/G390*100)</f>
        <v>12.741115735553066</v>
      </c>
      <c r="J390" s="29"/>
      <c r="K390" s="30">
        <f>SUM('[2]ведомствен.'!G500)</f>
        <v>19990.399999999998</v>
      </c>
    </row>
    <row r="391" spans="1:11" ht="27.75" customHeight="1">
      <c r="A391" s="31" t="s">
        <v>14</v>
      </c>
      <c r="B391" s="32"/>
      <c r="C391" s="33" t="s">
        <v>538</v>
      </c>
      <c r="D391" s="33" t="s">
        <v>473</v>
      </c>
      <c r="E391" s="33"/>
      <c r="F391" s="34"/>
      <c r="G391" s="35">
        <f>SUM(G394)</f>
        <v>3861.6</v>
      </c>
      <c r="H391" s="35">
        <f>SUM(H394)</f>
        <v>2199.7</v>
      </c>
      <c r="I391" s="35">
        <f t="shared" si="16"/>
        <v>56.96343484565982</v>
      </c>
      <c r="K391" s="7">
        <f>SUM(J391:J410)</f>
        <v>19990.4</v>
      </c>
    </row>
    <row r="392" spans="1:9" ht="15">
      <c r="A392" s="31" t="s">
        <v>15</v>
      </c>
      <c r="B392" s="32"/>
      <c r="C392" s="33" t="s">
        <v>538</v>
      </c>
      <c r="D392" s="33" t="s">
        <v>473</v>
      </c>
      <c r="E392" s="33" t="s">
        <v>16</v>
      </c>
      <c r="F392" s="34"/>
      <c r="G392" s="35">
        <f>SUM(G393)</f>
        <v>3861.6</v>
      </c>
      <c r="H392" s="35">
        <f>SUM(H393)</f>
        <v>2199.7</v>
      </c>
      <c r="I392" s="35">
        <f t="shared" si="16"/>
        <v>56.96343484565982</v>
      </c>
    </row>
    <row r="393" spans="1:9" ht="17.25" customHeight="1">
      <c r="A393" s="31" t="s">
        <v>566</v>
      </c>
      <c r="B393" s="32"/>
      <c r="C393" s="33" t="s">
        <v>538</v>
      </c>
      <c r="D393" s="33" t="s">
        <v>473</v>
      </c>
      <c r="E393" s="33" t="s">
        <v>17</v>
      </c>
      <c r="F393" s="34"/>
      <c r="G393" s="35">
        <f>SUM(G394)</f>
        <v>3861.6</v>
      </c>
      <c r="H393" s="35">
        <f>SUM(H394)</f>
        <v>2199.7</v>
      </c>
      <c r="I393" s="35">
        <f t="shared" si="16"/>
        <v>56.96343484565982</v>
      </c>
    </row>
    <row r="394" spans="1:10" ht="15.75" customHeight="1">
      <c r="A394" s="36" t="s">
        <v>568</v>
      </c>
      <c r="B394" s="32"/>
      <c r="C394" s="33" t="s">
        <v>538</v>
      </c>
      <c r="D394" s="33" t="s">
        <v>473</v>
      </c>
      <c r="E394" s="33" t="s">
        <v>17</v>
      </c>
      <c r="F394" s="34" t="s">
        <v>569</v>
      </c>
      <c r="G394" s="35">
        <v>3861.6</v>
      </c>
      <c r="H394" s="35">
        <v>2199.7</v>
      </c>
      <c r="I394" s="35">
        <f t="shared" si="16"/>
        <v>56.96343484565982</v>
      </c>
      <c r="J394" s="7">
        <f>SUM('[2]ведомствен.'!G503)</f>
        <v>3861.6</v>
      </c>
    </row>
    <row r="395" spans="1:9" ht="17.25" customHeight="1">
      <c r="A395" s="38" t="s">
        <v>18</v>
      </c>
      <c r="B395" s="32"/>
      <c r="C395" s="40" t="s">
        <v>538</v>
      </c>
      <c r="D395" s="40" t="s">
        <v>534</v>
      </c>
      <c r="E395" s="40"/>
      <c r="F395" s="53"/>
      <c r="G395" s="60">
        <f>SUM(G399)+G396</f>
        <v>16128.8</v>
      </c>
      <c r="H395" s="60">
        <f>SUM(H399)+H396</f>
        <v>347.3</v>
      </c>
      <c r="I395" s="35">
        <f t="shared" si="16"/>
        <v>2.1532910073905063</v>
      </c>
    </row>
    <row r="396" spans="1:10" ht="19.5" customHeight="1">
      <c r="A396" s="93" t="s">
        <v>651</v>
      </c>
      <c r="B396" s="32"/>
      <c r="C396" s="40" t="s">
        <v>538</v>
      </c>
      <c r="D396" s="40" t="s">
        <v>534</v>
      </c>
      <c r="E396" s="33" t="s">
        <v>652</v>
      </c>
      <c r="F396" s="53"/>
      <c r="G396" s="60">
        <f>SUM(G397)</f>
        <v>9800</v>
      </c>
      <c r="H396" s="60">
        <f>SUM(H397)</f>
        <v>0</v>
      </c>
      <c r="I396" s="35">
        <f t="shared" si="16"/>
        <v>0</v>
      </c>
      <c r="J396" s="3"/>
    </row>
    <row r="397" spans="1:10" ht="42.75" customHeight="1">
      <c r="A397" s="93" t="s">
        <v>19</v>
      </c>
      <c r="B397" s="32"/>
      <c r="C397" s="40" t="s">
        <v>538</v>
      </c>
      <c r="D397" s="40" t="s">
        <v>534</v>
      </c>
      <c r="E397" s="33" t="s">
        <v>20</v>
      </c>
      <c r="F397" s="34"/>
      <c r="G397" s="60">
        <f>SUM(G398)</f>
        <v>9800</v>
      </c>
      <c r="H397" s="60">
        <f>SUM(H398)</f>
        <v>0</v>
      </c>
      <c r="I397" s="35">
        <f t="shared" si="16"/>
        <v>0</v>
      </c>
      <c r="J397" s="3"/>
    </row>
    <row r="398" spans="1:10" ht="19.5" customHeight="1">
      <c r="A398" s="36" t="s">
        <v>788</v>
      </c>
      <c r="B398" s="32"/>
      <c r="C398" s="40" t="s">
        <v>538</v>
      </c>
      <c r="D398" s="40" t="s">
        <v>534</v>
      </c>
      <c r="E398" s="33" t="s">
        <v>20</v>
      </c>
      <c r="F398" s="34" t="s">
        <v>577</v>
      </c>
      <c r="G398" s="60">
        <v>9800</v>
      </c>
      <c r="H398" s="60"/>
      <c r="I398" s="35">
        <f t="shared" si="16"/>
        <v>0</v>
      </c>
      <c r="J398" s="3">
        <f>SUM('[2]ведомствен.'!G508)</f>
        <v>9800</v>
      </c>
    </row>
    <row r="399" spans="1:9" ht="14.25" customHeight="1">
      <c r="A399" s="36" t="s">
        <v>529</v>
      </c>
      <c r="B399" s="32"/>
      <c r="C399" s="40" t="s">
        <v>538</v>
      </c>
      <c r="D399" s="40" t="s">
        <v>534</v>
      </c>
      <c r="E399" s="33" t="s">
        <v>530</v>
      </c>
      <c r="F399" s="53"/>
      <c r="G399" s="60">
        <f>SUM(G402+G403+G407)</f>
        <v>6328.8</v>
      </c>
      <c r="H399" s="60">
        <f>SUM(H402+H403+H407)</f>
        <v>347.3</v>
      </c>
      <c r="I399" s="35">
        <f t="shared" si="16"/>
        <v>5.487612185564404</v>
      </c>
    </row>
    <row r="400" spans="1:9" ht="15" customHeight="1" hidden="1">
      <c r="A400" s="43" t="s">
        <v>21</v>
      </c>
      <c r="B400" s="32"/>
      <c r="C400" s="40" t="s">
        <v>538</v>
      </c>
      <c r="D400" s="40" t="s">
        <v>534</v>
      </c>
      <c r="E400" s="33" t="s">
        <v>530</v>
      </c>
      <c r="F400" s="53" t="s">
        <v>22</v>
      </c>
      <c r="G400" s="60"/>
      <c r="H400" s="60"/>
      <c r="I400" s="35" t="e">
        <f t="shared" si="16"/>
        <v>#DIV/0!</v>
      </c>
    </row>
    <row r="401" spans="1:9" ht="26.25" customHeight="1" hidden="1">
      <c r="A401" s="94" t="s">
        <v>23</v>
      </c>
      <c r="B401" s="32"/>
      <c r="C401" s="40" t="s">
        <v>538</v>
      </c>
      <c r="D401" s="40" t="s">
        <v>534</v>
      </c>
      <c r="E401" s="95" t="s">
        <v>530</v>
      </c>
      <c r="F401" s="96" t="s">
        <v>22</v>
      </c>
      <c r="G401" s="97">
        <v>300</v>
      </c>
      <c r="H401" s="97">
        <v>300</v>
      </c>
      <c r="I401" s="35">
        <f t="shared" si="16"/>
        <v>100</v>
      </c>
    </row>
    <row r="402" spans="1:9" ht="15" customHeight="1" hidden="1">
      <c r="A402" s="36" t="s">
        <v>568</v>
      </c>
      <c r="B402" s="32"/>
      <c r="C402" s="40" t="s">
        <v>538</v>
      </c>
      <c r="D402" s="40" t="s">
        <v>534</v>
      </c>
      <c r="E402" s="40" t="s">
        <v>530</v>
      </c>
      <c r="F402" s="53" t="s">
        <v>569</v>
      </c>
      <c r="G402" s="60"/>
      <c r="H402" s="60"/>
      <c r="I402" s="35" t="e">
        <f t="shared" si="16"/>
        <v>#DIV/0!</v>
      </c>
    </row>
    <row r="403" spans="1:9" ht="27.75" customHeight="1">
      <c r="A403" s="38" t="s">
        <v>800</v>
      </c>
      <c r="B403" s="32"/>
      <c r="C403" s="40" t="s">
        <v>538</v>
      </c>
      <c r="D403" s="40" t="s">
        <v>534</v>
      </c>
      <c r="E403" s="40" t="s">
        <v>802</v>
      </c>
      <c r="F403" s="53"/>
      <c r="G403" s="60">
        <f>SUM(G404:G410)</f>
        <v>6328.8</v>
      </c>
      <c r="H403" s="60">
        <f>SUM(H404:H406)</f>
        <v>347.3</v>
      </c>
      <c r="I403" s="35">
        <f t="shared" si="16"/>
        <v>5.487612185564404</v>
      </c>
    </row>
    <row r="404" spans="1:9" ht="18" customHeight="1" hidden="1">
      <c r="A404" s="31" t="s">
        <v>788</v>
      </c>
      <c r="B404" s="32"/>
      <c r="C404" s="40" t="s">
        <v>538</v>
      </c>
      <c r="D404" s="40" t="s">
        <v>534</v>
      </c>
      <c r="E404" s="40" t="s">
        <v>802</v>
      </c>
      <c r="F404" s="34" t="s">
        <v>577</v>
      </c>
      <c r="G404" s="60"/>
      <c r="H404" s="60"/>
      <c r="I404" s="35" t="e">
        <f t="shared" si="16"/>
        <v>#DIV/0!</v>
      </c>
    </row>
    <row r="405" spans="1:10" ht="15.75" customHeight="1" hidden="1">
      <c r="A405" s="31" t="s">
        <v>660</v>
      </c>
      <c r="B405" s="32"/>
      <c r="C405" s="40" t="s">
        <v>538</v>
      </c>
      <c r="D405" s="40" t="s">
        <v>534</v>
      </c>
      <c r="E405" s="40" t="s">
        <v>801</v>
      </c>
      <c r="F405" s="34" t="s">
        <v>661</v>
      </c>
      <c r="G405" s="60">
        <f>1300-1300</f>
        <v>0</v>
      </c>
      <c r="H405" s="60"/>
      <c r="I405" s="35"/>
      <c r="J405" s="7">
        <f>SUM('[2]ведомствен.'!G515)</f>
        <v>0</v>
      </c>
    </row>
    <row r="406" spans="1:10" ht="18.75" customHeight="1">
      <c r="A406" s="36" t="s">
        <v>24</v>
      </c>
      <c r="B406" s="32"/>
      <c r="C406" s="40" t="s">
        <v>538</v>
      </c>
      <c r="D406" s="40" t="s">
        <v>534</v>
      </c>
      <c r="E406" s="40" t="s">
        <v>802</v>
      </c>
      <c r="F406" s="53" t="s">
        <v>25</v>
      </c>
      <c r="G406" s="60">
        <v>2128.8</v>
      </c>
      <c r="H406" s="60">
        <v>347.3</v>
      </c>
      <c r="I406" s="35">
        <f aca="true" t="shared" si="17" ref="I406:I421">SUM(H406/G406*100)</f>
        <v>16.31435550544908</v>
      </c>
      <c r="J406" s="7">
        <f>SUM('[2]ведомствен.'!G516)</f>
        <v>2128.8</v>
      </c>
    </row>
    <row r="407" spans="1:9" ht="25.5" customHeight="1" hidden="1">
      <c r="A407" s="72" t="s">
        <v>26</v>
      </c>
      <c r="B407" s="32"/>
      <c r="C407" s="40" t="s">
        <v>538</v>
      </c>
      <c r="D407" s="40" t="s">
        <v>534</v>
      </c>
      <c r="E407" s="40" t="s">
        <v>27</v>
      </c>
      <c r="F407" s="53"/>
      <c r="G407" s="60">
        <f>SUM(G408+G409)</f>
        <v>0</v>
      </c>
      <c r="H407" s="60">
        <f>SUM(H408+H409)</f>
        <v>0</v>
      </c>
      <c r="I407" s="35" t="e">
        <f t="shared" si="17"/>
        <v>#DIV/0!</v>
      </c>
    </row>
    <row r="408" spans="1:9" ht="18" customHeight="1" hidden="1">
      <c r="A408" s="31" t="s">
        <v>788</v>
      </c>
      <c r="B408" s="32"/>
      <c r="C408" s="40" t="s">
        <v>538</v>
      </c>
      <c r="D408" s="40" t="s">
        <v>534</v>
      </c>
      <c r="E408" s="40" t="s">
        <v>27</v>
      </c>
      <c r="F408" s="34" t="s">
        <v>577</v>
      </c>
      <c r="G408" s="60"/>
      <c r="H408" s="60"/>
      <c r="I408" s="35" t="e">
        <f t="shared" si="17"/>
        <v>#DIV/0!</v>
      </c>
    </row>
    <row r="409" spans="1:9" ht="21.75" customHeight="1" hidden="1">
      <c r="A409" s="36" t="s">
        <v>24</v>
      </c>
      <c r="B409" s="32"/>
      <c r="C409" s="40" t="s">
        <v>538</v>
      </c>
      <c r="D409" s="40" t="s">
        <v>534</v>
      </c>
      <c r="E409" s="40" t="s">
        <v>27</v>
      </c>
      <c r="F409" s="53" t="s">
        <v>28</v>
      </c>
      <c r="G409" s="60"/>
      <c r="H409" s="60"/>
      <c r="I409" s="35" t="e">
        <f t="shared" si="17"/>
        <v>#DIV/0!</v>
      </c>
    </row>
    <row r="410" spans="1:10" ht="17.25" customHeight="1">
      <c r="A410" s="36" t="s">
        <v>788</v>
      </c>
      <c r="B410" s="32"/>
      <c r="C410" s="40" t="s">
        <v>538</v>
      </c>
      <c r="D410" s="40" t="s">
        <v>534</v>
      </c>
      <c r="E410" s="40" t="s">
        <v>802</v>
      </c>
      <c r="F410" s="34" t="s">
        <v>577</v>
      </c>
      <c r="G410" s="60">
        <v>4200</v>
      </c>
      <c r="H410" s="60"/>
      <c r="I410" s="35">
        <f t="shared" si="17"/>
        <v>0</v>
      </c>
      <c r="J410" s="3">
        <f>SUM('[2]ведомствен.'!G517)</f>
        <v>4200</v>
      </c>
    </row>
    <row r="411" spans="1:9" ht="15" customHeight="1" hidden="1">
      <c r="A411" s="31" t="s">
        <v>29</v>
      </c>
      <c r="B411" s="32"/>
      <c r="C411" s="33" t="s">
        <v>497</v>
      </c>
      <c r="D411" s="33" t="s">
        <v>463</v>
      </c>
      <c r="E411" s="49" t="s">
        <v>30</v>
      </c>
      <c r="F411" s="98">
        <v>273</v>
      </c>
      <c r="G411" s="35"/>
      <c r="H411" s="35"/>
      <c r="I411" s="35" t="e">
        <f t="shared" si="17"/>
        <v>#DIV/0!</v>
      </c>
    </row>
    <row r="412" spans="1:12" s="30" customFormat="1" ht="15.75">
      <c r="A412" s="44" t="s">
        <v>485</v>
      </c>
      <c r="B412" s="45"/>
      <c r="C412" s="46" t="s">
        <v>486</v>
      </c>
      <c r="D412" s="46"/>
      <c r="E412" s="46"/>
      <c r="F412" s="47"/>
      <c r="G412" s="48">
        <f>SUM(G413+G434+G504+G536)</f>
        <v>1214232.2</v>
      </c>
      <c r="H412" s="48">
        <f>SUM(H413+H434+H504+H536)</f>
        <v>859779.4</v>
      </c>
      <c r="I412" s="48">
        <f t="shared" si="17"/>
        <v>70.80848292443571</v>
      </c>
      <c r="J412" s="29"/>
      <c r="K412" s="30">
        <f>SUM('[2]ведомствен.'!G521+'[2]ведомствен.'!G694+'[2]ведомствен.'!G954+'[2]ведомствен.'!G1043+'[2]ведомствен.'!G1203)</f>
        <v>1205426.8</v>
      </c>
      <c r="L412" s="99"/>
    </row>
    <row r="413" spans="1:11" s="87" customFormat="1" ht="15.75">
      <c r="A413" s="36" t="s">
        <v>31</v>
      </c>
      <c r="B413" s="63"/>
      <c r="C413" s="33" t="s">
        <v>486</v>
      </c>
      <c r="D413" s="33" t="s">
        <v>463</v>
      </c>
      <c r="E413" s="33"/>
      <c r="F413" s="34"/>
      <c r="G413" s="35">
        <f>SUM(G414+G428)+G431</f>
        <v>435858.69999999995</v>
      </c>
      <c r="H413" s="35">
        <f>SUM(H414+H428)</f>
        <v>222557.3</v>
      </c>
      <c r="I413" s="35">
        <f t="shared" si="17"/>
        <v>51.061800533062666</v>
      </c>
      <c r="J413" s="100"/>
      <c r="K413" s="101">
        <f>SUM(J415:J576)</f>
        <v>1214232.2</v>
      </c>
    </row>
    <row r="414" spans="1:10" s="87" customFormat="1" ht="15.75">
      <c r="A414" s="36" t="s">
        <v>32</v>
      </c>
      <c r="B414" s="63"/>
      <c r="C414" s="33" t="s">
        <v>486</v>
      </c>
      <c r="D414" s="33" t="s">
        <v>463</v>
      </c>
      <c r="E414" s="33" t="s">
        <v>33</v>
      </c>
      <c r="F414" s="34"/>
      <c r="G414" s="35">
        <f>SUM(G415)</f>
        <v>383912.3</v>
      </c>
      <c r="H414" s="35">
        <f>SUM(H415)</f>
        <v>213007.5</v>
      </c>
      <c r="I414" s="35">
        <f t="shared" si="17"/>
        <v>55.48337471865319</v>
      </c>
      <c r="J414" s="100"/>
    </row>
    <row r="415" spans="1:10" s="87" customFormat="1" ht="18.75" customHeight="1">
      <c r="A415" s="36" t="s">
        <v>566</v>
      </c>
      <c r="B415" s="63"/>
      <c r="C415" s="33" t="s">
        <v>486</v>
      </c>
      <c r="D415" s="33" t="s">
        <v>463</v>
      </c>
      <c r="E415" s="33" t="s">
        <v>34</v>
      </c>
      <c r="F415" s="34"/>
      <c r="G415" s="35">
        <f>SUM(G416+G420+G424+G426+G418)+G422</f>
        <v>383912.3</v>
      </c>
      <c r="H415" s="35">
        <f>SUM(H416+H420+H424+H426+H418)</f>
        <v>213007.5</v>
      </c>
      <c r="I415" s="35">
        <f t="shared" si="17"/>
        <v>55.48337471865319</v>
      </c>
      <c r="J415" s="100"/>
    </row>
    <row r="416" spans="1:10" s="87" customFormat="1" ht="14.25" customHeight="1">
      <c r="A416" s="36" t="s">
        <v>568</v>
      </c>
      <c r="B416" s="63"/>
      <c r="C416" s="33" t="s">
        <v>486</v>
      </c>
      <c r="D416" s="33" t="s">
        <v>463</v>
      </c>
      <c r="E416" s="33" t="s">
        <v>34</v>
      </c>
      <c r="F416" s="34" t="s">
        <v>569</v>
      </c>
      <c r="G416" s="35">
        <f>357056-214.4</f>
        <v>356841.6</v>
      </c>
      <c r="H416" s="35">
        <v>187516.5</v>
      </c>
      <c r="I416" s="35">
        <f t="shared" si="17"/>
        <v>52.548946087003316</v>
      </c>
      <c r="J416" s="100">
        <f>SUM('[2]ведомствен.'!G1047)</f>
        <v>356841.6</v>
      </c>
    </row>
    <row r="417" spans="1:10" s="87" customFormat="1" ht="47.25" customHeight="1" hidden="1">
      <c r="A417" s="36" t="s">
        <v>35</v>
      </c>
      <c r="B417" s="63"/>
      <c r="C417" s="33" t="s">
        <v>486</v>
      </c>
      <c r="D417" s="33" t="s">
        <v>463</v>
      </c>
      <c r="E417" s="33" t="s">
        <v>34</v>
      </c>
      <c r="F417" s="34" t="s">
        <v>36</v>
      </c>
      <c r="G417" s="35"/>
      <c r="H417" s="35"/>
      <c r="I417" s="35" t="e">
        <f t="shared" si="17"/>
        <v>#DIV/0!</v>
      </c>
      <c r="J417" s="100"/>
    </row>
    <row r="418" spans="1:9" ht="60.75" customHeight="1">
      <c r="A418" s="36" t="s">
        <v>37</v>
      </c>
      <c r="B418" s="63"/>
      <c r="C418" s="33" t="s">
        <v>486</v>
      </c>
      <c r="D418" s="33" t="s">
        <v>463</v>
      </c>
      <c r="E418" s="33" t="s">
        <v>38</v>
      </c>
      <c r="F418" s="34"/>
      <c r="G418" s="35">
        <f>SUM(G419)</f>
        <v>410.7</v>
      </c>
      <c r="H418" s="35">
        <f>SUM(H419)</f>
        <v>120.3</v>
      </c>
      <c r="I418" s="35">
        <f t="shared" si="17"/>
        <v>29.29145361577794</v>
      </c>
    </row>
    <row r="419" spans="1:10" ht="30.75" customHeight="1">
      <c r="A419" s="36" t="s">
        <v>39</v>
      </c>
      <c r="B419" s="63"/>
      <c r="C419" s="33" t="s">
        <v>486</v>
      </c>
      <c r="D419" s="33" t="s">
        <v>463</v>
      </c>
      <c r="E419" s="33" t="s">
        <v>38</v>
      </c>
      <c r="F419" s="34" t="s">
        <v>40</v>
      </c>
      <c r="G419" s="35">
        <v>410.7</v>
      </c>
      <c r="H419" s="35">
        <v>120.3</v>
      </c>
      <c r="I419" s="35">
        <f t="shared" si="17"/>
        <v>29.29145361577794</v>
      </c>
      <c r="J419" s="100">
        <f>SUM('[2]ведомствен.'!G1049)</f>
        <v>410.7</v>
      </c>
    </row>
    <row r="420" spans="1:10" s="87" customFormat="1" ht="32.25" customHeight="1">
      <c r="A420" s="36" t="s">
        <v>41</v>
      </c>
      <c r="B420" s="32"/>
      <c r="C420" s="33" t="s">
        <v>486</v>
      </c>
      <c r="D420" s="33" t="s">
        <v>463</v>
      </c>
      <c r="E420" s="33" t="s">
        <v>42</v>
      </c>
      <c r="F420" s="34"/>
      <c r="G420" s="35">
        <f>SUM(G421)</f>
        <v>23046</v>
      </c>
      <c r="H420" s="35">
        <f>SUM(H421)</f>
        <v>24134</v>
      </c>
      <c r="I420" s="35">
        <f t="shared" si="17"/>
        <v>104.72099279701466</v>
      </c>
      <c r="J420" s="100"/>
    </row>
    <row r="421" spans="1:10" s="87" customFormat="1" ht="17.25" customHeight="1">
      <c r="A421" s="36" t="s">
        <v>568</v>
      </c>
      <c r="B421" s="63"/>
      <c r="C421" s="33" t="s">
        <v>486</v>
      </c>
      <c r="D421" s="33" t="s">
        <v>463</v>
      </c>
      <c r="E421" s="33" t="s">
        <v>42</v>
      </c>
      <c r="F421" s="34" t="s">
        <v>569</v>
      </c>
      <c r="G421" s="35">
        <v>23046</v>
      </c>
      <c r="H421" s="35">
        <v>24134</v>
      </c>
      <c r="I421" s="35">
        <f t="shared" si="17"/>
        <v>104.72099279701466</v>
      </c>
      <c r="J421" s="100">
        <f>SUM('[2]ведомствен.'!G1052)</f>
        <v>23046</v>
      </c>
    </row>
    <row r="422" spans="1:10" ht="44.25" customHeight="1">
      <c r="A422" s="36" t="s">
        <v>43</v>
      </c>
      <c r="B422" s="32"/>
      <c r="C422" s="33" t="s">
        <v>486</v>
      </c>
      <c r="D422" s="33" t="s">
        <v>463</v>
      </c>
      <c r="E422" s="33" t="s">
        <v>44</v>
      </c>
      <c r="F422" s="34"/>
      <c r="G422" s="35">
        <f>SUM(G423)</f>
        <v>285</v>
      </c>
      <c r="H422" s="35"/>
      <c r="I422" s="35"/>
      <c r="J422" s="3"/>
    </row>
    <row r="423" spans="1:10" ht="20.25" customHeight="1">
      <c r="A423" s="36" t="s">
        <v>568</v>
      </c>
      <c r="B423" s="32"/>
      <c r="C423" s="33" t="s">
        <v>486</v>
      </c>
      <c r="D423" s="33" t="s">
        <v>463</v>
      </c>
      <c r="E423" s="33" t="s">
        <v>44</v>
      </c>
      <c r="F423" s="34" t="s">
        <v>569</v>
      </c>
      <c r="G423" s="35">
        <v>285</v>
      </c>
      <c r="H423" s="35"/>
      <c r="I423" s="35"/>
      <c r="J423" s="3">
        <f>SUM('[2]ведомствен.'!G1054)</f>
        <v>285</v>
      </c>
    </row>
    <row r="424" spans="1:10" s="87" customFormat="1" ht="33" customHeight="1">
      <c r="A424" s="36" t="s">
        <v>45</v>
      </c>
      <c r="B424" s="63"/>
      <c r="C424" s="33" t="s">
        <v>486</v>
      </c>
      <c r="D424" s="33" t="s">
        <v>463</v>
      </c>
      <c r="E424" s="33" t="s">
        <v>46</v>
      </c>
      <c r="F424" s="34"/>
      <c r="G424" s="35">
        <f>SUM(G425)</f>
        <v>2077.5</v>
      </c>
      <c r="H424" s="35">
        <f>SUM(H425)</f>
        <v>1236.7</v>
      </c>
      <c r="I424" s="35">
        <f aca="true" t="shared" si="18" ref="I424:I431">SUM(H424/G424*100)</f>
        <v>59.52827918170879</v>
      </c>
      <c r="J424" s="100"/>
    </row>
    <row r="425" spans="1:10" s="87" customFormat="1" ht="15" customHeight="1">
      <c r="A425" s="36" t="s">
        <v>568</v>
      </c>
      <c r="B425" s="63"/>
      <c r="C425" s="33" t="s">
        <v>486</v>
      </c>
      <c r="D425" s="33" t="s">
        <v>463</v>
      </c>
      <c r="E425" s="33" t="s">
        <v>46</v>
      </c>
      <c r="F425" s="34" t="s">
        <v>569</v>
      </c>
      <c r="G425" s="35">
        <v>2077.5</v>
      </c>
      <c r="H425" s="35">
        <v>1236.7</v>
      </c>
      <c r="I425" s="35">
        <f t="shared" si="18"/>
        <v>59.52827918170879</v>
      </c>
      <c r="J425" s="100">
        <f>SUM('[2]ведомствен.'!G1056)</f>
        <v>2077.5</v>
      </c>
    </row>
    <row r="426" spans="1:10" s="87" customFormat="1" ht="26.25" customHeight="1">
      <c r="A426" s="36" t="s">
        <v>47</v>
      </c>
      <c r="B426" s="37"/>
      <c r="C426" s="33" t="s">
        <v>486</v>
      </c>
      <c r="D426" s="33" t="s">
        <v>463</v>
      </c>
      <c r="E426" s="33" t="s">
        <v>48</v>
      </c>
      <c r="F426" s="34"/>
      <c r="G426" s="35">
        <f>SUM(G427)</f>
        <v>1251.5</v>
      </c>
      <c r="H426" s="35">
        <f>SUM(H427)</f>
        <v>0</v>
      </c>
      <c r="I426" s="35">
        <f t="shared" si="18"/>
        <v>0</v>
      </c>
      <c r="J426" s="100"/>
    </row>
    <row r="427" spans="1:10" s="87" customFormat="1" ht="21" customHeight="1">
      <c r="A427" s="36" t="s">
        <v>568</v>
      </c>
      <c r="B427" s="37"/>
      <c r="C427" s="33" t="s">
        <v>486</v>
      </c>
      <c r="D427" s="33" t="s">
        <v>463</v>
      </c>
      <c r="E427" s="33" t="s">
        <v>48</v>
      </c>
      <c r="F427" s="34" t="s">
        <v>569</v>
      </c>
      <c r="G427" s="35">
        <v>1251.5</v>
      </c>
      <c r="H427" s="35"/>
      <c r="I427" s="35">
        <f t="shared" si="18"/>
        <v>0</v>
      </c>
      <c r="J427" s="100">
        <f>SUM('[2]ведомствен.'!G1059)</f>
        <v>1251.5</v>
      </c>
    </row>
    <row r="428" spans="1:10" s="87" customFormat="1" ht="15.75" customHeight="1">
      <c r="A428" s="36" t="s">
        <v>651</v>
      </c>
      <c r="B428" s="63"/>
      <c r="C428" s="33" t="s">
        <v>486</v>
      </c>
      <c r="D428" s="33" t="s">
        <v>463</v>
      </c>
      <c r="E428" s="33" t="s">
        <v>652</v>
      </c>
      <c r="F428" s="34"/>
      <c r="G428" s="35">
        <f>SUM(G429)</f>
        <v>35303.1</v>
      </c>
      <c r="H428" s="35">
        <f>SUM(H429)</f>
        <v>9549.8</v>
      </c>
      <c r="I428" s="35">
        <f t="shared" si="18"/>
        <v>27.0508822171424</v>
      </c>
      <c r="J428" s="100"/>
    </row>
    <row r="429" spans="1:10" s="87" customFormat="1" ht="45" customHeight="1">
      <c r="A429" s="36" t="s">
        <v>49</v>
      </c>
      <c r="B429" s="63"/>
      <c r="C429" s="33" t="s">
        <v>486</v>
      </c>
      <c r="D429" s="33" t="s">
        <v>463</v>
      </c>
      <c r="E429" s="33" t="s">
        <v>50</v>
      </c>
      <c r="F429" s="34"/>
      <c r="G429" s="35">
        <f>SUM(G430)</f>
        <v>35303.1</v>
      </c>
      <c r="H429" s="35">
        <f>SUM(H430)</f>
        <v>9549.8</v>
      </c>
      <c r="I429" s="35">
        <f t="shared" si="18"/>
        <v>27.0508822171424</v>
      </c>
      <c r="J429" s="100"/>
    </row>
    <row r="430" spans="1:10" s="87" customFormat="1" ht="27.75" customHeight="1">
      <c r="A430" s="36" t="s">
        <v>568</v>
      </c>
      <c r="B430" s="63"/>
      <c r="C430" s="33" t="s">
        <v>486</v>
      </c>
      <c r="D430" s="33" t="s">
        <v>463</v>
      </c>
      <c r="E430" s="33" t="s">
        <v>50</v>
      </c>
      <c r="F430" s="34" t="s">
        <v>569</v>
      </c>
      <c r="G430" s="35">
        <v>35303.1</v>
      </c>
      <c r="H430" s="35">
        <v>9549.8</v>
      </c>
      <c r="I430" s="35">
        <f t="shared" si="18"/>
        <v>27.0508822171424</v>
      </c>
      <c r="J430" s="102">
        <f>SUM('[2]ведомствен.'!G1062)+'[2]ведомствен.'!G525</f>
        <v>35303.1</v>
      </c>
    </row>
    <row r="431" spans="1:10" s="103" customFormat="1" ht="15">
      <c r="A431" s="36" t="s">
        <v>529</v>
      </c>
      <c r="B431" s="58"/>
      <c r="C431" s="33" t="s">
        <v>486</v>
      </c>
      <c r="D431" s="33" t="s">
        <v>463</v>
      </c>
      <c r="E431" s="33" t="s">
        <v>530</v>
      </c>
      <c r="F431" s="34"/>
      <c r="G431" s="35">
        <f>SUM(G432)</f>
        <v>16643.3</v>
      </c>
      <c r="H431" s="35" t="e">
        <f>SUM(#REF!)</f>
        <v>#REF!</v>
      </c>
      <c r="I431" s="35" t="e">
        <f t="shared" si="18"/>
        <v>#REF!</v>
      </c>
      <c r="J431" s="102"/>
    </row>
    <row r="432" spans="1:10" s="103" customFormat="1" ht="28.5">
      <c r="A432" s="36" t="s">
        <v>51</v>
      </c>
      <c r="B432" s="32"/>
      <c r="C432" s="33" t="s">
        <v>486</v>
      </c>
      <c r="D432" s="33" t="s">
        <v>463</v>
      </c>
      <c r="E432" s="33" t="s">
        <v>52</v>
      </c>
      <c r="F432" s="53"/>
      <c r="G432" s="60">
        <f>SUM(G433)</f>
        <v>16643.3</v>
      </c>
      <c r="H432" s="35"/>
      <c r="I432" s="35"/>
      <c r="J432" s="102"/>
    </row>
    <row r="433" spans="1:10" s="103" customFormat="1" ht="15">
      <c r="A433" s="36" t="s">
        <v>53</v>
      </c>
      <c r="B433" s="32"/>
      <c r="C433" s="33" t="s">
        <v>486</v>
      </c>
      <c r="D433" s="33" t="s">
        <v>463</v>
      </c>
      <c r="E433" s="33" t="s">
        <v>52</v>
      </c>
      <c r="F433" s="53" t="s">
        <v>54</v>
      </c>
      <c r="G433" s="60">
        <v>16643.3</v>
      </c>
      <c r="H433" s="35"/>
      <c r="I433" s="35"/>
      <c r="J433" s="102">
        <f>SUM('[2]ведомствен.'!G1065)+'[2]ведомствен.'!G528</f>
        <v>16643.3</v>
      </c>
    </row>
    <row r="434" spans="1:10" s="87" customFormat="1" ht="15.75" customHeight="1">
      <c r="A434" s="36" t="s">
        <v>55</v>
      </c>
      <c r="B434" s="63"/>
      <c r="C434" s="33" t="s">
        <v>486</v>
      </c>
      <c r="D434" s="33" t="s">
        <v>465</v>
      </c>
      <c r="E434" s="33"/>
      <c r="F434" s="34"/>
      <c r="G434" s="35">
        <f>SUM(G440+G460+G479+G495)+G500+G472+G491+G488+G435+G502</f>
        <v>688161.3000000002</v>
      </c>
      <c r="H434" s="35">
        <f>SUM(H440+H460+H479+H495)+H500+H472+H491+H488+H435+H502</f>
        <v>567158.7000000001</v>
      </c>
      <c r="I434" s="35">
        <f aca="true" t="shared" si="19" ref="I434:I450">SUM(H434/G434*100)</f>
        <v>82.41653519312986</v>
      </c>
      <c r="J434" s="100"/>
    </row>
    <row r="435" spans="1:10" s="87" customFormat="1" ht="16.5" customHeight="1">
      <c r="A435" s="36" t="s">
        <v>556</v>
      </c>
      <c r="B435" s="63"/>
      <c r="C435" s="33" t="s">
        <v>486</v>
      </c>
      <c r="D435" s="33" t="s">
        <v>465</v>
      </c>
      <c r="E435" s="33" t="s">
        <v>557</v>
      </c>
      <c r="F435" s="34"/>
      <c r="G435" s="35">
        <f>SUM(G436+G438)</f>
        <v>317.1</v>
      </c>
      <c r="H435" s="35">
        <f>SUM(H436+H438)</f>
        <v>0</v>
      </c>
      <c r="I435" s="35">
        <f t="shared" si="19"/>
        <v>0</v>
      </c>
      <c r="J435" s="100"/>
    </row>
    <row r="436" spans="1:9" ht="20.25" customHeight="1" hidden="1">
      <c r="A436" s="36" t="s">
        <v>56</v>
      </c>
      <c r="B436" s="63"/>
      <c r="C436" s="33" t="s">
        <v>486</v>
      </c>
      <c r="D436" s="33" t="s">
        <v>465</v>
      </c>
      <c r="E436" s="33" t="s">
        <v>57</v>
      </c>
      <c r="F436" s="34"/>
      <c r="G436" s="35">
        <f>SUM(G437)</f>
        <v>0</v>
      </c>
      <c r="H436" s="35">
        <f>SUM(H437)</f>
        <v>0</v>
      </c>
      <c r="I436" s="35" t="e">
        <f t="shared" si="19"/>
        <v>#DIV/0!</v>
      </c>
    </row>
    <row r="437" spans="1:9" ht="23.25" customHeight="1" hidden="1">
      <c r="A437" s="36" t="s">
        <v>568</v>
      </c>
      <c r="B437" s="63"/>
      <c r="C437" s="33" t="s">
        <v>486</v>
      </c>
      <c r="D437" s="33" t="s">
        <v>465</v>
      </c>
      <c r="E437" s="33" t="s">
        <v>57</v>
      </c>
      <c r="F437" s="34" t="s">
        <v>569</v>
      </c>
      <c r="G437" s="35"/>
      <c r="H437" s="35"/>
      <c r="I437" s="35" t="e">
        <f t="shared" si="19"/>
        <v>#DIV/0!</v>
      </c>
    </row>
    <row r="438" spans="1:9" ht="21.75" customHeight="1">
      <c r="A438" s="31" t="s">
        <v>527</v>
      </c>
      <c r="B438" s="32"/>
      <c r="C438" s="33" t="s">
        <v>486</v>
      </c>
      <c r="D438" s="33" t="s">
        <v>465</v>
      </c>
      <c r="E438" s="33" t="s">
        <v>528</v>
      </c>
      <c r="F438" s="34"/>
      <c r="G438" s="35">
        <f>SUM(G439)</f>
        <v>317.1</v>
      </c>
      <c r="H438" s="35">
        <f>SUM(H439)</f>
        <v>0</v>
      </c>
      <c r="I438" s="35">
        <f t="shared" si="19"/>
        <v>0</v>
      </c>
    </row>
    <row r="439" spans="1:10" ht="19.5" customHeight="1">
      <c r="A439" s="36" t="s">
        <v>568</v>
      </c>
      <c r="B439" s="63"/>
      <c r="C439" s="33" t="s">
        <v>486</v>
      </c>
      <c r="D439" s="33" t="s">
        <v>465</v>
      </c>
      <c r="E439" s="33" t="s">
        <v>528</v>
      </c>
      <c r="F439" s="34" t="s">
        <v>569</v>
      </c>
      <c r="G439" s="35">
        <v>317.1</v>
      </c>
      <c r="H439" s="35"/>
      <c r="I439" s="35">
        <f t="shared" si="19"/>
        <v>0</v>
      </c>
      <c r="J439" s="7">
        <f>SUM('[2]ведомствен.'!G958)</f>
        <v>317.1</v>
      </c>
    </row>
    <row r="440" spans="1:10" s="87" customFormat="1" ht="28.5" customHeight="1">
      <c r="A440" s="36" t="s">
        <v>58</v>
      </c>
      <c r="B440" s="63"/>
      <c r="C440" s="33" t="s">
        <v>486</v>
      </c>
      <c r="D440" s="33" t="s">
        <v>465</v>
      </c>
      <c r="E440" s="33" t="s">
        <v>59</v>
      </c>
      <c r="F440" s="34"/>
      <c r="G440" s="35">
        <f>SUM(G441)</f>
        <v>466854.2</v>
      </c>
      <c r="H440" s="35">
        <f>SUM(H441)</f>
        <v>462570.80000000005</v>
      </c>
      <c r="I440" s="35">
        <f t="shared" si="19"/>
        <v>99.08249727645163</v>
      </c>
      <c r="J440" s="100"/>
    </row>
    <row r="441" spans="1:10" s="87" customFormat="1" ht="18.75" customHeight="1">
      <c r="A441" s="36" t="s">
        <v>566</v>
      </c>
      <c r="B441" s="63"/>
      <c r="C441" s="33" t="s">
        <v>486</v>
      </c>
      <c r="D441" s="33" t="s">
        <v>465</v>
      </c>
      <c r="E441" s="33" t="s">
        <v>60</v>
      </c>
      <c r="F441" s="34"/>
      <c r="G441" s="35">
        <f>SUM(G442+G449+G451+G453+G458+G445+G447)+G456</f>
        <v>466854.2</v>
      </c>
      <c r="H441" s="35">
        <f>SUM(H442+H449+H451+H453+H458+H445+H447)+H456</f>
        <v>462570.80000000005</v>
      </c>
      <c r="I441" s="35">
        <f t="shared" si="19"/>
        <v>99.08249727645163</v>
      </c>
      <c r="J441" s="100"/>
    </row>
    <row r="442" spans="1:10" s="87" customFormat="1" ht="20.25" customHeight="1">
      <c r="A442" s="36" t="s">
        <v>568</v>
      </c>
      <c r="B442" s="63"/>
      <c r="C442" s="33" t="s">
        <v>486</v>
      </c>
      <c r="D442" s="33" t="s">
        <v>465</v>
      </c>
      <c r="E442" s="33" t="s">
        <v>60</v>
      </c>
      <c r="F442" s="34" t="s">
        <v>569</v>
      </c>
      <c r="G442" s="35">
        <f>105312-552</f>
        <v>104760</v>
      </c>
      <c r="H442" s="35">
        <v>53118.9</v>
      </c>
      <c r="I442" s="35">
        <f t="shared" si="19"/>
        <v>50.7053264604811</v>
      </c>
      <c r="J442" s="100">
        <f>SUM('[2]ведомствен.'!G1074)+'[2]ведомствен.'!G209</f>
        <v>104760</v>
      </c>
    </row>
    <row r="443" spans="1:10" s="87" customFormat="1" ht="47.25" customHeight="1" hidden="1">
      <c r="A443" s="36" t="s">
        <v>35</v>
      </c>
      <c r="B443" s="63"/>
      <c r="C443" s="33" t="s">
        <v>486</v>
      </c>
      <c r="D443" s="33" t="s">
        <v>465</v>
      </c>
      <c r="E443" s="33" t="s">
        <v>60</v>
      </c>
      <c r="F443" s="34" t="s">
        <v>36</v>
      </c>
      <c r="G443" s="35"/>
      <c r="H443" s="35"/>
      <c r="I443" s="35" t="e">
        <f t="shared" si="19"/>
        <v>#DIV/0!</v>
      </c>
      <c r="J443" s="100"/>
    </row>
    <row r="444" spans="1:10" s="87" customFormat="1" ht="49.5" customHeight="1" hidden="1">
      <c r="A444" s="36" t="s">
        <v>61</v>
      </c>
      <c r="B444" s="63"/>
      <c r="C444" s="33" t="s">
        <v>486</v>
      </c>
      <c r="D444" s="33" t="s">
        <v>465</v>
      </c>
      <c r="E444" s="33" t="s">
        <v>60</v>
      </c>
      <c r="F444" s="34" t="s">
        <v>62</v>
      </c>
      <c r="G444" s="35"/>
      <c r="H444" s="35"/>
      <c r="I444" s="35" t="e">
        <f t="shared" si="19"/>
        <v>#DIV/0!</v>
      </c>
      <c r="J444" s="100"/>
    </row>
    <row r="445" spans="1:10" s="87" customFormat="1" ht="67.5" customHeight="1">
      <c r="A445" s="36" t="s">
        <v>37</v>
      </c>
      <c r="B445" s="63"/>
      <c r="C445" s="33" t="s">
        <v>486</v>
      </c>
      <c r="D445" s="33" t="s">
        <v>465</v>
      </c>
      <c r="E445" s="33" t="s">
        <v>63</v>
      </c>
      <c r="F445" s="34"/>
      <c r="G445" s="35">
        <f>SUM(G446)</f>
        <v>954.5</v>
      </c>
      <c r="H445" s="35">
        <f>SUM(H446)</f>
        <v>392.5</v>
      </c>
      <c r="I445" s="35">
        <f t="shared" si="19"/>
        <v>41.12100576217915</v>
      </c>
      <c r="J445" s="100"/>
    </row>
    <row r="446" spans="1:10" s="87" customFormat="1" ht="32.25" customHeight="1">
      <c r="A446" s="36" t="s">
        <v>39</v>
      </c>
      <c r="B446" s="63"/>
      <c r="C446" s="33" t="s">
        <v>486</v>
      </c>
      <c r="D446" s="33" t="s">
        <v>465</v>
      </c>
      <c r="E446" s="33" t="s">
        <v>63</v>
      </c>
      <c r="F446" s="34" t="s">
        <v>40</v>
      </c>
      <c r="G446" s="35">
        <v>954.5</v>
      </c>
      <c r="H446" s="35">
        <v>392.5</v>
      </c>
      <c r="I446" s="35">
        <f t="shared" si="19"/>
        <v>41.12100576217915</v>
      </c>
      <c r="J446" s="100">
        <f>SUM('[2]ведомствен.'!G1075)</f>
        <v>954.5</v>
      </c>
    </row>
    <row r="447" spans="1:10" s="87" customFormat="1" ht="32.25" customHeight="1" hidden="1">
      <c r="A447" s="36" t="s">
        <v>64</v>
      </c>
      <c r="B447" s="63"/>
      <c r="C447" s="33" t="s">
        <v>486</v>
      </c>
      <c r="D447" s="33" t="s">
        <v>465</v>
      </c>
      <c r="E447" s="33" t="s">
        <v>65</v>
      </c>
      <c r="F447" s="34"/>
      <c r="G447" s="35">
        <f>SUM(G448)</f>
        <v>0</v>
      </c>
      <c r="H447" s="35">
        <f>SUM(H448)</f>
        <v>0</v>
      </c>
      <c r="I447" s="35" t="e">
        <f t="shared" si="19"/>
        <v>#DIV/0!</v>
      </c>
      <c r="J447" s="100"/>
    </row>
    <row r="448" spans="1:10" s="87" customFormat="1" ht="26.25" customHeight="1" hidden="1">
      <c r="A448" s="36" t="s">
        <v>568</v>
      </c>
      <c r="B448" s="63"/>
      <c r="C448" s="33" t="s">
        <v>486</v>
      </c>
      <c r="D448" s="33" t="s">
        <v>465</v>
      </c>
      <c r="E448" s="33" t="s">
        <v>65</v>
      </c>
      <c r="F448" s="34" t="s">
        <v>569</v>
      </c>
      <c r="G448" s="35"/>
      <c r="H448" s="35"/>
      <c r="I448" s="35" t="e">
        <f t="shared" si="19"/>
        <v>#DIV/0!</v>
      </c>
      <c r="J448" s="100"/>
    </row>
    <row r="449" spans="1:10" s="87" customFormat="1" ht="60.75" customHeight="1">
      <c r="A449" s="36" t="s">
        <v>66</v>
      </c>
      <c r="B449" s="63"/>
      <c r="C449" s="33" t="s">
        <v>486</v>
      </c>
      <c r="D449" s="33" t="s">
        <v>465</v>
      </c>
      <c r="E449" s="33" t="s">
        <v>67</v>
      </c>
      <c r="F449" s="34"/>
      <c r="G449" s="35">
        <f>SUM(G450)</f>
        <v>10266.1</v>
      </c>
      <c r="H449" s="35">
        <f>SUM(H450)</f>
        <v>5014</v>
      </c>
      <c r="I449" s="35">
        <f t="shared" si="19"/>
        <v>48.84035807171175</v>
      </c>
      <c r="J449" s="100"/>
    </row>
    <row r="450" spans="1:10" s="87" customFormat="1" ht="22.5" customHeight="1">
      <c r="A450" s="36" t="s">
        <v>568</v>
      </c>
      <c r="B450" s="63"/>
      <c r="C450" s="33" t="s">
        <v>486</v>
      </c>
      <c r="D450" s="33" t="s">
        <v>465</v>
      </c>
      <c r="E450" s="33" t="s">
        <v>67</v>
      </c>
      <c r="F450" s="34" t="s">
        <v>569</v>
      </c>
      <c r="G450" s="35">
        <v>10266.1</v>
      </c>
      <c r="H450" s="35">
        <v>5014</v>
      </c>
      <c r="I450" s="35">
        <f t="shared" si="19"/>
        <v>48.84035807171175</v>
      </c>
      <c r="J450" s="100">
        <f>SUM('[2]ведомствен.'!G1083)</f>
        <v>10266.1</v>
      </c>
    </row>
    <row r="451" spans="1:10" ht="44.25" customHeight="1">
      <c r="A451" s="36" t="s">
        <v>43</v>
      </c>
      <c r="B451" s="32"/>
      <c r="C451" s="33" t="s">
        <v>486</v>
      </c>
      <c r="D451" s="33" t="s">
        <v>465</v>
      </c>
      <c r="E451" s="33" t="s">
        <v>68</v>
      </c>
      <c r="F451" s="34"/>
      <c r="G451" s="35">
        <f>SUM(G452)</f>
        <v>256.5</v>
      </c>
      <c r="H451" s="35"/>
      <c r="I451" s="35"/>
      <c r="J451" s="3"/>
    </row>
    <row r="452" spans="1:10" ht="20.25" customHeight="1">
      <c r="A452" s="36" t="s">
        <v>568</v>
      </c>
      <c r="B452" s="32"/>
      <c r="C452" s="33" t="s">
        <v>486</v>
      </c>
      <c r="D452" s="33" t="s">
        <v>465</v>
      </c>
      <c r="E452" s="33" t="s">
        <v>68</v>
      </c>
      <c r="F452" s="34" t="s">
        <v>569</v>
      </c>
      <c r="G452" s="35">
        <v>256.5</v>
      </c>
      <c r="H452" s="35"/>
      <c r="I452" s="35"/>
      <c r="J452" s="3">
        <f>SUM('[2]ведомствен.'!G1085)</f>
        <v>256.5</v>
      </c>
    </row>
    <row r="453" spans="1:9" ht="45" customHeight="1">
      <c r="A453" s="36" t="s">
        <v>69</v>
      </c>
      <c r="B453" s="63"/>
      <c r="C453" s="33" t="s">
        <v>486</v>
      </c>
      <c r="D453" s="33" t="s">
        <v>465</v>
      </c>
      <c r="E453" s="33" t="s">
        <v>70</v>
      </c>
      <c r="F453" s="34"/>
      <c r="G453" s="35">
        <f>SUM(G454)</f>
        <v>929.4</v>
      </c>
      <c r="H453" s="35">
        <f>SUM(H454)</f>
        <v>454</v>
      </c>
      <c r="I453" s="35">
        <f aca="true" t="shared" si="20" ref="I453:I484">SUM(H453/G453*100)</f>
        <v>48.84871960404562</v>
      </c>
    </row>
    <row r="454" spans="1:10" s="87" customFormat="1" ht="18.75" customHeight="1">
      <c r="A454" s="36" t="s">
        <v>568</v>
      </c>
      <c r="B454" s="63"/>
      <c r="C454" s="33" t="s">
        <v>486</v>
      </c>
      <c r="D454" s="33" t="s">
        <v>465</v>
      </c>
      <c r="E454" s="33" t="s">
        <v>70</v>
      </c>
      <c r="F454" s="34" t="s">
        <v>569</v>
      </c>
      <c r="G454" s="35">
        <v>929.4</v>
      </c>
      <c r="H454" s="35">
        <v>454</v>
      </c>
      <c r="I454" s="35">
        <f t="shared" si="20"/>
        <v>48.84871960404562</v>
      </c>
      <c r="J454" s="100">
        <f>SUM('[2]ведомствен.'!G1086)</f>
        <v>929.4</v>
      </c>
    </row>
    <row r="455" spans="1:9" ht="27" customHeight="1" hidden="1">
      <c r="A455" s="36" t="s">
        <v>71</v>
      </c>
      <c r="B455" s="63"/>
      <c r="C455" s="33" t="s">
        <v>486</v>
      </c>
      <c r="D455" s="33" t="s">
        <v>465</v>
      </c>
      <c r="E455" s="33" t="s">
        <v>60</v>
      </c>
      <c r="F455" s="34" t="s">
        <v>72</v>
      </c>
      <c r="G455" s="35"/>
      <c r="H455" s="35"/>
      <c r="I455" s="35" t="e">
        <f t="shared" si="20"/>
        <v>#DIV/0!</v>
      </c>
    </row>
    <row r="456" spans="1:10" ht="69" customHeight="1">
      <c r="A456" s="36" t="s">
        <v>73</v>
      </c>
      <c r="B456" s="37"/>
      <c r="C456" s="33" t="s">
        <v>486</v>
      </c>
      <c r="D456" s="33" t="s">
        <v>465</v>
      </c>
      <c r="E456" s="33" t="s">
        <v>74</v>
      </c>
      <c r="F456" s="34"/>
      <c r="G456" s="35">
        <f>SUM(G457)</f>
        <v>498.5</v>
      </c>
      <c r="H456" s="35">
        <f>SUM(H458)</f>
        <v>201795.7</v>
      </c>
      <c r="I456" s="35">
        <f t="shared" si="20"/>
        <v>40480.58174523571</v>
      </c>
      <c r="J456" s="3"/>
    </row>
    <row r="457" spans="1:10" ht="18.75" customHeight="1">
      <c r="A457" s="36" t="s">
        <v>568</v>
      </c>
      <c r="B457" s="37"/>
      <c r="C457" s="33" t="s">
        <v>486</v>
      </c>
      <c r="D457" s="33" t="s">
        <v>465</v>
      </c>
      <c r="E457" s="33" t="s">
        <v>74</v>
      </c>
      <c r="F457" s="34" t="s">
        <v>569</v>
      </c>
      <c r="G457" s="35">
        <v>498.5</v>
      </c>
      <c r="H457" s="35"/>
      <c r="I457" s="35">
        <f t="shared" si="20"/>
        <v>0</v>
      </c>
      <c r="J457" s="3">
        <f>SUM('[2]ведомствен.'!G1090)</f>
        <v>498.5</v>
      </c>
    </row>
    <row r="458" spans="1:9" ht="62.25" customHeight="1">
      <c r="A458" s="36" t="s">
        <v>75</v>
      </c>
      <c r="B458" s="63"/>
      <c r="C458" s="33" t="s">
        <v>486</v>
      </c>
      <c r="D458" s="33" t="s">
        <v>465</v>
      </c>
      <c r="E458" s="33" t="s">
        <v>76</v>
      </c>
      <c r="F458" s="34"/>
      <c r="G458" s="35">
        <f>SUM(G459)</f>
        <v>349189.2</v>
      </c>
      <c r="H458" s="35">
        <f>SUM(H459)</f>
        <v>201795.7</v>
      </c>
      <c r="I458" s="35">
        <f t="shared" si="20"/>
        <v>57.78978845852048</v>
      </c>
    </row>
    <row r="459" spans="1:10" ht="20.25" customHeight="1">
      <c r="A459" s="36" t="s">
        <v>568</v>
      </c>
      <c r="B459" s="63"/>
      <c r="C459" s="33" t="s">
        <v>486</v>
      </c>
      <c r="D459" s="33" t="s">
        <v>465</v>
      </c>
      <c r="E459" s="33" t="s">
        <v>76</v>
      </c>
      <c r="F459" s="34" t="s">
        <v>569</v>
      </c>
      <c r="G459" s="35">
        <v>349189.2</v>
      </c>
      <c r="H459" s="35">
        <v>201795.7</v>
      </c>
      <c r="I459" s="35">
        <f t="shared" si="20"/>
        <v>57.78978845852048</v>
      </c>
      <c r="J459" s="100">
        <f>SUM('[2]ведомствен.'!G1093)</f>
        <v>349189.2</v>
      </c>
    </row>
    <row r="460" spans="1:9" ht="18" customHeight="1">
      <c r="A460" s="31" t="s">
        <v>77</v>
      </c>
      <c r="B460" s="32"/>
      <c r="C460" s="33" t="s">
        <v>486</v>
      </c>
      <c r="D460" s="33" t="s">
        <v>465</v>
      </c>
      <c r="E460" s="33" t="s">
        <v>78</v>
      </c>
      <c r="F460" s="34"/>
      <c r="G460" s="35">
        <f>SUM(G461)</f>
        <v>117742.6</v>
      </c>
      <c r="H460" s="35">
        <f>SUM(H461)</f>
        <v>56800.6</v>
      </c>
      <c r="I460" s="35">
        <f t="shared" si="20"/>
        <v>48.24133321329748</v>
      </c>
    </row>
    <row r="461" spans="1:9" ht="18" customHeight="1">
      <c r="A461" s="36" t="s">
        <v>566</v>
      </c>
      <c r="B461" s="63"/>
      <c r="C461" s="33" t="s">
        <v>486</v>
      </c>
      <c r="D461" s="33" t="s">
        <v>465</v>
      </c>
      <c r="E461" s="33" t="s">
        <v>79</v>
      </c>
      <c r="F461" s="34"/>
      <c r="G461" s="35">
        <f>SUM(G462+G469+G467)+G465+G463</f>
        <v>117742.6</v>
      </c>
      <c r="H461" s="35">
        <f>SUM(H462+H469+H467)</f>
        <v>56800.6</v>
      </c>
      <c r="I461" s="35">
        <f t="shared" si="20"/>
        <v>48.24133321329748</v>
      </c>
    </row>
    <row r="462" spans="1:10" ht="15.75" customHeight="1">
      <c r="A462" s="36" t="s">
        <v>568</v>
      </c>
      <c r="B462" s="63"/>
      <c r="C462" s="33" t="s">
        <v>486</v>
      </c>
      <c r="D462" s="33" t="s">
        <v>465</v>
      </c>
      <c r="E462" s="33" t="s">
        <v>79</v>
      </c>
      <c r="F462" s="34" t="s">
        <v>569</v>
      </c>
      <c r="G462" s="35">
        <v>117516.1</v>
      </c>
      <c r="H462" s="35">
        <v>56722</v>
      </c>
      <c r="I462" s="35">
        <f t="shared" si="20"/>
        <v>48.267428888467194</v>
      </c>
      <c r="J462" s="7">
        <f>SUM('[2]ведомствен.'!G961+'[2]ведомствен.'!G1097+'[2]ведомствен.'!G1207)+'[2]ведомствен.'!G532</f>
        <v>117516.1</v>
      </c>
    </row>
    <row r="463" spans="1:10" ht="78" customHeight="1">
      <c r="A463" s="36" t="s">
        <v>37</v>
      </c>
      <c r="B463" s="63"/>
      <c r="C463" s="33" t="s">
        <v>486</v>
      </c>
      <c r="D463" s="33" t="s">
        <v>465</v>
      </c>
      <c r="E463" s="33" t="s">
        <v>80</v>
      </c>
      <c r="F463" s="34"/>
      <c r="G463" s="35">
        <f>SUM(G464)</f>
        <v>198.2</v>
      </c>
      <c r="H463" s="35">
        <f>SUM(H464)</f>
        <v>40.9</v>
      </c>
      <c r="I463" s="35">
        <f t="shared" si="20"/>
        <v>20.63572149344097</v>
      </c>
      <c r="J463" s="3"/>
    </row>
    <row r="464" spans="1:10" ht="37.5" customHeight="1">
      <c r="A464" s="36" t="s">
        <v>39</v>
      </c>
      <c r="B464" s="63"/>
      <c r="C464" s="33" t="s">
        <v>486</v>
      </c>
      <c r="D464" s="33" t="s">
        <v>465</v>
      </c>
      <c r="E464" s="33" t="s">
        <v>80</v>
      </c>
      <c r="F464" s="34" t="s">
        <v>40</v>
      </c>
      <c r="G464" s="35">
        <v>198.2</v>
      </c>
      <c r="H464" s="35">
        <v>40.9</v>
      </c>
      <c r="I464" s="35">
        <f t="shared" si="20"/>
        <v>20.63572149344097</v>
      </c>
      <c r="J464" s="3">
        <f>SUM('[2]ведомствен.'!G1099)</f>
        <v>198.2</v>
      </c>
    </row>
    <row r="465" spans="1:10" ht="57">
      <c r="A465" s="36" t="s">
        <v>81</v>
      </c>
      <c r="B465" s="63"/>
      <c r="C465" s="33" t="s">
        <v>486</v>
      </c>
      <c r="D465" s="33" t="s">
        <v>465</v>
      </c>
      <c r="E465" s="33" t="s">
        <v>82</v>
      </c>
      <c r="F465" s="34"/>
      <c r="G465" s="35">
        <f>SUM(G466)</f>
        <v>28.3</v>
      </c>
      <c r="H465" s="35">
        <f>SUM(H466)</f>
        <v>1305.1</v>
      </c>
      <c r="I465" s="35">
        <f t="shared" si="20"/>
        <v>4611.660777385158</v>
      </c>
      <c r="J465" s="3"/>
    </row>
    <row r="466" spans="1:10" ht="15" customHeight="1">
      <c r="A466" s="36" t="s">
        <v>568</v>
      </c>
      <c r="B466" s="63"/>
      <c r="C466" s="33" t="s">
        <v>486</v>
      </c>
      <c r="D466" s="33" t="s">
        <v>465</v>
      </c>
      <c r="E466" s="33" t="s">
        <v>82</v>
      </c>
      <c r="F466" s="34" t="s">
        <v>569</v>
      </c>
      <c r="G466" s="35">
        <v>28.3</v>
      </c>
      <c r="H466" s="35">
        <v>1305.1</v>
      </c>
      <c r="I466" s="35">
        <f t="shared" si="20"/>
        <v>4611.660777385158</v>
      </c>
      <c r="J466" s="3">
        <f>SUM('[2]ведомствен.'!G1209)</f>
        <v>28.3</v>
      </c>
    </row>
    <row r="467" spans="1:10" s="87" customFormat="1" ht="66.75" customHeight="1" hidden="1">
      <c r="A467" s="36" t="s">
        <v>37</v>
      </c>
      <c r="B467" s="63"/>
      <c r="C467" s="33" t="s">
        <v>486</v>
      </c>
      <c r="D467" s="33" t="s">
        <v>465</v>
      </c>
      <c r="E467" s="33" t="s">
        <v>80</v>
      </c>
      <c r="F467" s="34"/>
      <c r="G467" s="35">
        <f>SUM(G468)</f>
        <v>0</v>
      </c>
      <c r="H467" s="35">
        <f>SUM(H468)</f>
        <v>78.6</v>
      </c>
      <c r="I467" s="35" t="e">
        <f t="shared" si="20"/>
        <v>#DIV/0!</v>
      </c>
      <c r="J467" s="100"/>
    </row>
    <row r="468" spans="1:10" s="87" customFormat="1" ht="34.5" customHeight="1">
      <c r="A468" s="36" t="s">
        <v>39</v>
      </c>
      <c r="B468" s="63"/>
      <c r="C468" s="33" t="s">
        <v>486</v>
      </c>
      <c r="D468" s="33" t="s">
        <v>465</v>
      </c>
      <c r="E468" s="33" t="s">
        <v>80</v>
      </c>
      <c r="F468" s="34" t="s">
        <v>40</v>
      </c>
      <c r="G468" s="35"/>
      <c r="H468" s="35">
        <v>78.6</v>
      </c>
      <c r="I468" s="35" t="e">
        <f t="shared" si="20"/>
        <v>#DIV/0!</v>
      </c>
      <c r="J468" s="7"/>
    </row>
    <row r="469" spans="1:10" s="87" customFormat="1" ht="65.25" customHeight="1" hidden="1">
      <c r="A469" s="36" t="s">
        <v>83</v>
      </c>
      <c r="B469" s="63"/>
      <c r="C469" s="33" t="s">
        <v>486</v>
      </c>
      <c r="D469" s="33" t="s">
        <v>465</v>
      </c>
      <c r="E469" s="33" t="s">
        <v>84</v>
      </c>
      <c r="F469" s="34"/>
      <c r="G469" s="35">
        <f>SUM(G470)</f>
        <v>0</v>
      </c>
      <c r="H469" s="35">
        <f>SUM(H470)</f>
        <v>0</v>
      </c>
      <c r="I469" s="35" t="e">
        <f t="shared" si="20"/>
        <v>#DIV/0!</v>
      </c>
      <c r="J469" s="100"/>
    </row>
    <row r="470" spans="1:9" ht="15.75" customHeight="1" hidden="1">
      <c r="A470" s="36" t="s">
        <v>568</v>
      </c>
      <c r="B470" s="63"/>
      <c r="C470" s="33" t="s">
        <v>486</v>
      </c>
      <c r="D470" s="33" t="s">
        <v>465</v>
      </c>
      <c r="E470" s="33" t="s">
        <v>84</v>
      </c>
      <c r="F470" s="34" t="s">
        <v>569</v>
      </c>
      <c r="G470" s="35"/>
      <c r="H470" s="35"/>
      <c r="I470" s="35" t="e">
        <f t="shared" si="20"/>
        <v>#DIV/0!</v>
      </c>
    </row>
    <row r="471" spans="1:9" ht="18.75" customHeight="1" hidden="1">
      <c r="A471" s="36" t="s">
        <v>71</v>
      </c>
      <c r="B471" s="63"/>
      <c r="C471" s="33" t="s">
        <v>486</v>
      </c>
      <c r="D471" s="33" t="s">
        <v>465</v>
      </c>
      <c r="E471" s="33" t="s">
        <v>79</v>
      </c>
      <c r="F471" s="34" t="s">
        <v>72</v>
      </c>
      <c r="G471" s="35"/>
      <c r="H471" s="35"/>
      <c r="I471" s="35" t="e">
        <f t="shared" si="20"/>
        <v>#DIV/0!</v>
      </c>
    </row>
    <row r="472" spans="1:10" s="4" customFormat="1" ht="15">
      <c r="A472" s="31" t="s">
        <v>85</v>
      </c>
      <c r="B472" s="32"/>
      <c r="C472" s="33" t="s">
        <v>486</v>
      </c>
      <c r="D472" s="33" t="s">
        <v>465</v>
      </c>
      <c r="E472" s="33" t="s">
        <v>86</v>
      </c>
      <c r="F472" s="53"/>
      <c r="G472" s="35">
        <f>SUM(G473)</f>
        <v>45425.299999999996</v>
      </c>
      <c r="H472" s="35">
        <f>SUM(H473)</f>
        <v>25662.5</v>
      </c>
      <c r="I472" s="35">
        <f t="shared" si="20"/>
        <v>56.493848141894496</v>
      </c>
      <c r="J472" s="104"/>
    </row>
    <row r="473" spans="1:10" s="4" customFormat="1" ht="17.25" customHeight="1">
      <c r="A473" s="36" t="s">
        <v>566</v>
      </c>
      <c r="B473" s="32"/>
      <c r="C473" s="33" t="s">
        <v>486</v>
      </c>
      <c r="D473" s="33" t="s">
        <v>465</v>
      </c>
      <c r="E473" s="33" t="s">
        <v>87</v>
      </c>
      <c r="F473" s="53"/>
      <c r="G473" s="35">
        <f>SUM(G477+G475+G474)</f>
        <v>45425.299999999996</v>
      </c>
      <c r="H473" s="35">
        <f>SUM(H477+H475+H474)</f>
        <v>25662.5</v>
      </c>
      <c r="I473" s="35">
        <f t="shared" si="20"/>
        <v>56.493848141894496</v>
      </c>
      <c r="J473" s="104"/>
    </row>
    <row r="474" spans="1:10" s="4" customFormat="1" ht="18.75" customHeight="1" hidden="1">
      <c r="A474" s="36" t="s">
        <v>568</v>
      </c>
      <c r="B474" s="32"/>
      <c r="C474" s="33" t="s">
        <v>486</v>
      </c>
      <c r="D474" s="33" t="s">
        <v>465</v>
      </c>
      <c r="E474" s="33" t="s">
        <v>88</v>
      </c>
      <c r="F474" s="34" t="s">
        <v>569</v>
      </c>
      <c r="G474" s="35"/>
      <c r="H474" s="35"/>
      <c r="I474" s="35" t="e">
        <f t="shared" si="20"/>
        <v>#DIV/0!</v>
      </c>
      <c r="J474" s="104"/>
    </row>
    <row r="475" spans="1:10" s="4" customFormat="1" ht="47.25" customHeight="1">
      <c r="A475" s="36" t="s">
        <v>69</v>
      </c>
      <c r="B475" s="63"/>
      <c r="C475" s="33" t="s">
        <v>486</v>
      </c>
      <c r="D475" s="33" t="s">
        <v>465</v>
      </c>
      <c r="E475" s="33" t="s">
        <v>89</v>
      </c>
      <c r="F475" s="34"/>
      <c r="G475" s="35">
        <f>SUM(G476)</f>
        <v>53.6</v>
      </c>
      <c r="H475" s="35">
        <f>SUM(H476)</f>
        <v>27.5</v>
      </c>
      <c r="I475" s="35">
        <f t="shared" si="20"/>
        <v>51.30597014925373</v>
      </c>
      <c r="J475" s="104"/>
    </row>
    <row r="476" spans="1:10" s="4" customFormat="1" ht="18.75" customHeight="1">
      <c r="A476" s="36" t="s">
        <v>568</v>
      </c>
      <c r="B476" s="32"/>
      <c r="C476" s="33" t="s">
        <v>486</v>
      </c>
      <c r="D476" s="33" t="s">
        <v>465</v>
      </c>
      <c r="E476" s="33" t="s">
        <v>89</v>
      </c>
      <c r="F476" s="34" t="s">
        <v>569</v>
      </c>
      <c r="G476" s="35">
        <v>53.6</v>
      </c>
      <c r="H476" s="35">
        <v>27.5</v>
      </c>
      <c r="I476" s="35">
        <f t="shared" si="20"/>
        <v>51.30597014925373</v>
      </c>
      <c r="J476" s="104">
        <f>SUM('[2]ведомствен.'!G700)</f>
        <v>53.6</v>
      </c>
    </row>
    <row r="477" spans="1:10" s="4" customFormat="1" ht="32.25" customHeight="1">
      <c r="A477" s="36" t="s">
        <v>90</v>
      </c>
      <c r="B477" s="32"/>
      <c r="C477" s="33" t="s">
        <v>486</v>
      </c>
      <c r="D477" s="33" t="s">
        <v>465</v>
      </c>
      <c r="E477" s="33" t="s">
        <v>91</v>
      </c>
      <c r="F477" s="53"/>
      <c r="G477" s="35">
        <f>SUM(G478)</f>
        <v>45371.7</v>
      </c>
      <c r="H477" s="35">
        <f>SUM(H478)</f>
        <v>25635</v>
      </c>
      <c r="I477" s="35">
        <f t="shared" si="20"/>
        <v>56.49997685782107</v>
      </c>
      <c r="J477" s="104"/>
    </row>
    <row r="478" spans="1:10" s="4" customFormat="1" ht="15">
      <c r="A478" s="43" t="s">
        <v>568</v>
      </c>
      <c r="B478" s="32"/>
      <c r="C478" s="33" t="s">
        <v>486</v>
      </c>
      <c r="D478" s="33" t="s">
        <v>465</v>
      </c>
      <c r="E478" s="33" t="s">
        <v>91</v>
      </c>
      <c r="F478" s="53" t="s">
        <v>569</v>
      </c>
      <c r="G478" s="35">
        <v>45371.7</v>
      </c>
      <c r="H478" s="35">
        <v>25635</v>
      </c>
      <c r="I478" s="35">
        <f t="shared" si="20"/>
        <v>56.49997685782107</v>
      </c>
      <c r="J478" s="104">
        <f>SUM('[2]ведомствен.'!G702)</f>
        <v>45371.7</v>
      </c>
    </row>
    <row r="479" spans="1:9" ht="18" customHeight="1">
      <c r="A479" s="36" t="s">
        <v>92</v>
      </c>
      <c r="B479" s="33"/>
      <c r="C479" s="33" t="s">
        <v>486</v>
      </c>
      <c r="D479" s="33" t="s">
        <v>465</v>
      </c>
      <c r="E479" s="33" t="s">
        <v>93</v>
      </c>
      <c r="F479" s="34"/>
      <c r="G479" s="35">
        <f>SUM(G480)</f>
        <v>25908.3</v>
      </c>
      <c r="H479" s="35">
        <f>SUM(H480)</f>
        <v>13916.300000000001</v>
      </c>
      <c r="I479" s="35">
        <f t="shared" si="20"/>
        <v>53.713674768317496</v>
      </c>
    </row>
    <row r="480" spans="1:9" ht="15.75" customHeight="1">
      <c r="A480" s="36" t="s">
        <v>566</v>
      </c>
      <c r="B480" s="63"/>
      <c r="C480" s="33" t="s">
        <v>486</v>
      </c>
      <c r="D480" s="33" t="s">
        <v>465</v>
      </c>
      <c r="E480" s="33" t="s">
        <v>94</v>
      </c>
      <c r="F480" s="34"/>
      <c r="G480" s="35">
        <f>SUM(G482+G484+G486)</f>
        <v>25908.3</v>
      </c>
      <c r="H480" s="35">
        <f>SUM(H482+H484+H486)</f>
        <v>13916.300000000001</v>
      </c>
      <c r="I480" s="35">
        <f t="shared" si="20"/>
        <v>53.713674768317496</v>
      </c>
    </row>
    <row r="481" spans="1:9" ht="18" customHeight="1" hidden="1">
      <c r="A481" s="36" t="s">
        <v>568</v>
      </c>
      <c r="B481" s="63"/>
      <c r="C481" s="33" t="s">
        <v>486</v>
      </c>
      <c r="D481" s="33" t="s">
        <v>465</v>
      </c>
      <c r="E481" s="33" t="s">
        <v>94</v>
      </c>
      <c r="F481" s="34" t="s">
        <v>569</v>
      </c>
      <c r="G481" s="35"/>
      <c r="H481" s="35"/>
      <c r="I481" s="35" t="e">
        <f t="shared" si="20"/>
        <v>#DIV/0!</v>
      </c>
    </row>
    <row r="482" spans="1:10" s="87" customFormat="1" ht="66.75" customHeight="1">
      <c r="A482" s="36" t="s">
        <v>37</v>
      </c>
      <c r="B482" s="63"/>
      <c r="C482" s="33" t="s">
        <v>486</v>
      </c>
      <c r="D482" s="33" t="s">
        <v>465</v>
      </c>
      <c r="E482" s="33" t="s">
        <v>95</v>
      </c>
      <c r="F482" s="34"/>
      <c r="G482" s="35">
        <f>SUM(G483)</f>
        <v>71.9</v>
      </c>
      <c r="H482" s="35">
        <f>SUM(H483)</f>
        <v>40.9</v>
      </c>
      <c r="I482" s="35">
        <f t="shared" si="20"/>
        <v>56.884561891515986</v>
      </c>
      <c r="J482" s="100"/>
    </row>
    <row r="483" spans="1:10" s="87" customFormat="1" ht="34.5" customHeight="1">
      <c r="A483" s="36" t="s">
        <v>39</v>
      </c>
      <c r="B483" s="63"/>
      <c r="C483" s="33" t="s">
        <v>486</v>
      </c>
      <c r="D483" s="33" t="s">
        <v>465</v>
      </c>
      <c r="E483" s="33" t="s">
        <v>95</v>
      </c>
      <c r="F483" s="34" t="s">
        <v>40</v>
      </c>
      <c r="G483" s="35">
        <v>71.9</v>
      </c>
      <c r="H483" s="35">
        <v>40.9</v>
      </c>
      <c r="I483" s="35">
        <f t="shared" si="20"/>
        <v>56.884561891515986</v>
      </c>
      <c r="J483" s="100">
        <f>SUM('[2]ведомствен.'!G1109)</f>
        <v>71.9</v>
      </c>
    </row>
    <row r="484" spans="1:9" ht="43.5" customHeight="1">
      <c r="A484" s="36" t="s">
        <v>69</v>
      </c>
      <c r="B484" s="63"/>
      <c r="C484" s="33" t="s">
        <v>486</v>
      </c>
      <c r="D484" s="33" t="s">
        <v>465</v>
      </c>
      <c r="E484" s="33" t="s">
        <v>96</v>
      </c>
      <c r="F484" s="34"/>
      <c r="G484" s="35">
        <f>SUM(G485)</f>
        <v>39.3</v>
      </c>
      <c r="H484" s="35">
        <f>SUM(H485)</f>
        <v>12.8</v>
      </c>
      <c r="I484" s="35">
        <f t="shared" si="20"/>
        <v>32.56997455470738</v>
      </c>
    </row>
    <row r="485" spans="1:10" ht="16.5" customHeight="1">
      <c r="A485" s="36" t="s">
        <v>568</v>
      </c>
      <c r="B485" s="63"/>
      <c r="C485" s="33" t="s">
        <v>486</v>
      </c>
      <c r="D485" s="33" t="s">
        <v>465</v>
      </c>
      <c r="E485" s="33" t="s">
        <v>96</v>
      </c>
      <c r="F485" s="34" t="s">
        <v>569</v>
      </c>
      <c r="G485" s="35">
        <v>39.3</v>
      </c>
      <c r="H485" s="35">
        <v>12.8</v>
      </c>
      <c r="I485" s="35">
        <f aca="true" t="shared" si="21" ref="I485:I511">SUM(H485/G485*100)</f>
        <v>32.56997455470738</v>
      </c>
      <c r="J485" s="100">
        <f>SUM('[2]ведомствен.'!G1111)</f>
        <v>39.3</v>
      </c>
    </row>
    <row r="486" spans="1:9" ht="89.25" customHeight="1">
      <c r="A486" s="36" t="s">
        <v>97</v>
      </c>
      <c r="B486" s="63"/>
      <c r="C486" s="33" t="s">
        <v>486</v>
      </c>
      <c r="D486" s="33" t="s">
        <v>465</v>
      </c>
      <c r="E486" s="33" t="s">
        <v>98</v>
      </c>
      <c r="F486" s="34"/>
      <c r="G486" s="35">
        <f>SUM(G487)</f>
        <v>25797.1</v>
      </c>
      <c r="H486" s="35">
        <f>SUM(H487)</f>
        <v>13862.6</v>
      </c>
      <c r="I486" s="35">
        <f t="shared" si="21"/>
        <v>53.73704796275551</v>
      </c>
    </row>
    <row r="487" spans="1:10" ht="16.5" customHeight="1">
      <c r="A487" s="36" t="s">
        <v>568</v>
      </c>
      <c r="B487" s="63"/>
      <c r="C487" s="33" t="s">
        <v>486</v>
      </c>
      <c r="D487" s="33" t="s">
        <v>465</v>
      </c>
      <c r="E487" s="33" t="s">
        <v>98</v>
      </c>
      <c r="F487" s="34" t="s">
        <v>569</v>
      </c>
      <c r="G487" s="35">
        <v>25797.1</v>
      </c>
      <c r="H487" s="35">
        <v>13862.6</v>
      </c>
      <c r="I487" s="35">
        <f t="shared" si="21"/>
        <v>53.73704796275551</v>
      </c>
      <c r="J487" s="100">
        <f>SUM('[2]ведомствен.'!G1113)</f>
        <v>25797.1</v>
      </c>
    </row>
    <row r="488" spans="1:9" ht="16.5" customHeight="1">
      <c r="A488" s="36" t="s">
        <v>99</v>
      </c>
      <c r="B488" s="63"/>
      <c r="C488" s="33" t="s">
        <v>486</v>
      </c>
      <c r="D488" s="33" t="s">
        <v>465</v>
      </c>
      <c r="E488" s="33" t="s">
        <v>100</v>
      </c>
      <c r="F488" s="34"/>
      <c r="G488" s="105">
        <f>SUM(G489)</f>
        <v>19160.9</v>
      </c>
      <c r="H488" s="105">
        <f>SUM(H489)</f>
        <v>0</v>
      </c>
      <c r="I488" s="35">
        <f t="shared" si="21"/>
        <v>0</v>
      </c>
    </row>
    <row r="489" spans="1:10" ht="32.25" customHeight="1">
      <c r="A489" s="36" t="s">
        <v>101</v>
      </c>
      <c r="B489" s="73"/>
      <c r="C489" s="33" t="s">
        <v>486</v>
      </c>
      <c r="D489" s="33" t="s">
        <v>465</v>
      </c>
      <c r="E489" s="33" t="s">
        <v>102</v>
      </c>
      <c r="F489" s="34"/>
      <c r="G489" s="35">
        <f>SUM(G490)</f>
        <v>19160.9</v>
      </c>
      <c r="H489" s="35">
        <f>SUM(H490)</f>
        <v>0</v>
      </c>
      <c r="I489" s="35">
        <f t="shared" si="21"/>
        <v>0</v>
      </c>
      <c r="J489" s="3"/>
    </row>
    <row r="490" spans="1:10" ht="20.25" customHeight="1">
      <c r="A490" s="36" t="s">
        <v>53</v>
      </c>
      <c r="B490" s="73"/>
      <c r="C490" s="33" t="s">
        <v>486</v>
      </c>
      <c r="D490" s="33" t="s">
        <v>465</v>
      </c>
      <c r="E490" s="33" t="s">
        <v>102</v>
      </c>
      <c r="F490" s="34" t="s">
        <v>54</v>
      </c>
      <c r="G490" s="35">
        <v>19160.9</v>
      </c>
      <c r="H490" s="35">
        <f>SUM(H491)</f>
        <v>0</v>
      </c>
      <c r="I490" s="35">
        <f t="shared" si="21"/>
        <v>0</v>
      </c>
      <c r="J490" s="3">
        <f>SUM('[2]ведомствен.'!G1116)+'[2]ведомствен.'!G212</f>
        <v>19160.9</v>
      </c>
    </row>
    <row r="491" spans="1:9" ht="32.25" customHeight="1" hidden="1">
      <c r="A491" s="36" t="s">
        <v>103</v>
      </c>
      <c r="B491" s="63"/>
      <c r="C491" s="33" t="s">
        <v>486</v>
      </c>
      <c r="D491" s="33" t="s">
        <v>465</v>
      </c>
      <c r="E491" s="33" t="s">
        <v>104</v>
      </c>
      <c r="F491" s="34"/>
      <c r="G491" s="35">
        <f>SUM(G492)</f>
        <v>0</v>
      </c>
      <c r="H491" s="35">
        <f>SUM(H492)</f>
        <v>0</v>
      </c>
      <c r="I491" s="35" t="e">
        <f t="shared" si="21"/>
        <v>#DIV/0!</v>
      </c>
    </row>
    <row r="492" spans="1:9" ht="36" customHeight="1" hidden="1">
      <c r="A492" s="36" t="s">
        <v>64</v>
      </c>
      <c r="B492" s="63"/>
      <c r="C492" s="33" t="s">
        <v>486</v>
      </c>
      <c r="D492" s="33" t="s">
        <v>465</v>
      </c>
      <c r="E492" s="33" t="s">
        <v>105</v>
      </c>
      <c r="F492" s="34"/>
      <c r="G492" s="35">
        <f>SUM(G493)</f>
        <v>0</v>
      </c>
      <c r="H492" s="35">
        <f>SUM(H493)</f>
        <v>0</v>
      </c>
      <c r="I492" s="35" t="e">
        <f t="shared" si="21"/>
        <v>#DIV/0!</v>
      </c>
    </row>
    <row r="493" spans="1:9" ht="40.5" customHeight="1" hidden="1">
      <c r="A493" s="36" t="s">
        <v>106</v>
      </c>
      <c r="B493" s="63"/>
      <c r="C493" s="33" t="s">
        <v>486</v>
      </c>
      <c r="D493" s="33" t="s">
        <v>465</v>
      </c>
      <c r="E493" s="33" t="s">
        <v>107</v>
      </c>
      <c r="F493" s="34"/>
      <c r="G493" s="35">
        <f>SUM(G494)</f>
        <v>0</v>
      </c>
      <c r="H493" s="35">
        <f>SUM(H494)</f>
        <v>0</v>
      </c>
      <c r="I493" s="35" t="e">
        <f t="shared" si="21"/>
        <v>#DIV/0!</v>
      </c>
    </row>
    <row r="494" spans="1:9" ht="16.5" customHeight="1" hidden="1">
      <c r="A494" s="36" t="s">
        <v>568</v>
      </c>
      <c r="B494" s="63"/>
      <c r="C494" s="33" t="s">
        <v>486</v>
      </c>
      <c r="D494" s="33" t="s">
        <v>465</v>
      </c>
      <c r="E494" s="33" t="s">
        <v>107</v>
      </c>
      <c r="F494" s="34" t="s">
        <v>569</v>
      </c>
      <c r="G494" s="35"/>
      <c r="H494" s="35"/>
      <c r="I494" s="35" t="e">
        <f t="shared" si="21"/>
        <v>#DIV/0!</v>
      </c>
    </row>
    <row r="495" spans="1:9" ht="19.5" customHeight="1">
      <c r="A495" s="36" t="s">
        <v>108</v>
      </c>
      <c r="B495" s="33"/>
      <c r="C495" s="33" t="s">
        <v>486</v>
      </c>
      <c r="D495" s="33" t="s">
        <v>465</v>
      </c>
      <c r="E495" s="33" t="s">
        <v>109</v>
      </c>
      <c r="F495" s="34"/>
      <c r="G495" s="35">
        <f>SUM(G496+G498)</f>
        <v>12752.9</v>
      </c>
      <c r="H495" s="35">
        <f>SUM(H496+H498)</f>
        <v>8208.5</v>
      </c>
      <c r="I495" s="35">
        <f t="shared" si="21"/>
        <v>64.36575210344314</v>
      </c>
    </row>
    <row r="496" spans="1:9" ht="28.5" customHeight="1">
      <c r="A496" s="43" t="s">
        <v>110</v>
      </c>
      <c r="B496" s="33"/>
      <c r="C496" s="33" t="s">
        <v>486</v>
      </c>
      <c r="D496" s="33" t="s">
        <v>465</v>
      </c>
      <c r="E496" s="33" t="s">
        <v>111</v>
      </c>
      <c r="F496" s="34"/>
      <c r="G496" s="35">
        <f>SUM(G497)</f>
        <v>11955.8</v>
      </c>
      <c r="H496" s="35">
        <f>SUM(H497)</f>
        <v>7214.3</v>
      </c>
      <c r="I496" s="35">
        <f t="shared" si="21"/>
        <v>60.341424245972675</v>
      </c>
    </row>
    <row r="497" spans="1:10" ht="17.25" customHeight="1">
      <c r="A497" s="36" t="s">
        <v>568</v>
      </c>
      <c r="B497" s="33"/>
      <c r="C497" s="33" t="s">
        <v>486</v>
      </c>
      <c r="D497" s="33" t="s">
        <v>465</v>
      </c>
      <c r="E497" s="33" t="s">
        <v>111</v>
      </c>
      <c r="F497" s="34" t="s">
        <v>569</v>
      </c>
      <c r="G497" s="35">
        <f>10627.5+1328.3</f>
        <v>11955.8</v>
      </c>
      <c r="H497" s="35">
        <v>7214.3</v>
      </c>
      <c r="I497" s="35">
        <f t="shared" si="21"/>
        <v>60.341424245972675</v>
      </c>
      <c r="J497" s="100">
        <f>SUM('[2]ведомствен.'!G1120)</f>
        <v>11955.8</v>
      </c>
    </row>
    <row r="498" spans="1:9" ht="42" customHeight="1">
      <c r="A498" s="43" t="s">
        <v>112</v>
      </c>
      <c r="B498" s="33"/>
      <c r="C498" s="33" t="s">
        <v>486</v>
      </c>
      <c r="D498" s="33" t="s">
        <v>465</v>
      </c>
      <c r="E498" s="33" t="s">
        <v>113</v>
      </c>
      <c r="F498" s="34"/>
      <c r="G498" s="35">
        <f>SUM(G499)</f>
        <v>797.1000000000001</v>
      </c>
      <c r="H498" s="35">
        <f>SUM(H499)</f>
        <v>994.2</v>
      </c>
      <c r="I498" s="35">
        <f t="shared" si="21"/>
        <v>124.72713586751973</v>
      </c>
    </row>
    <row r="499" spans="1:10" ht="17.25" customHeight="1">
      <c r="A499" s="36" t="s">
        <v>568</v>
      </c>
      <c r="B499" s="33"/>
      <c r="C499" s="33" t="s">
        <v>486</v>
      </c>
      <c r="D499" s="33" t="s">
        <v>465</v>
      </c>
      <c r="E499" s="33" t="s">
        <v>113</v>
      </c>
      <c r="F499" s="34" t="s">
        <v>569</v>
      </c>
      <c r="G499" s="35">
        <f>2125.4-1328.3</f>
        <v>797.1000000000001</v>
      </c>
      <c r="H499" s="35">
        <v>994.2</v>
      </c>
      <c r="I499" s="35">
        <f t="shared" si="21"/>
        <v>124.72713586751973</v>
      </c>
      <c r="J499" s="100">
        <f>SUM('[2]ведомствен.'!G1122)</f>
        <v>797.1000000000001</v>
      </c>
    </row>
    <row r="500" spans="1:9" ht="14.25" customHeight="1" hidden="1">
      <c r="A500" s="38" t="s">
        <v>108</v>
      </c>
      <c r="B500" s="33"/>
      <c r="C500" s="33" t="s">
        <v>486</v>
      </c>
      <c r="D500" s="33" t="s">
        <v>465</v>
      </c>
      <c r="E500" s="33" t="s">
        <v>109</v>
      </c>
      <c r="F500" s="34"/>
      <c r="G500" s="35">
        <f>SUM(G501)</f>
        <v>0</v>
      </c>
      <c r="H500" s="35">
        <f>SUM(H501)</f>
        <v>0</v>
      </c>
      <c r="I500" s="35" t="e">
        <f t="shared" si="21"/>
        <v>#DIV/0!</v>
      </c>
    </row>
    <row r="501" spans="1:9" ht="17.25" customHeight="1" hidden="1">
      <c r="A501" s="31" t="s">
        <v>114</v>
      </c>
      <c r="B501" s="33"/>
      <c r="C501" s="33" t="s">
        <v>486</v>
      </c>
      <c r="D501" s="33" t="s">
        <v>465</v>
      </c>
      <c r="E501" s="33" t="s">
        <v>109</v>
      </c>
      <c r="F501" s="34" t="s">
        <v>115</v>
      </c>
      <c r="G501" s="35"/>
      <c r="H501" s="35"/>
      <c r="I501" s="35" t="e">
        <f t="shared" si="21"/>
        <v>#DIV/0!</v>
      </c>
    </row>
    <row r="502" spans="1:9" ht="17.25" customHeight="1" hidden="1">
      <c r="A502" s="36" t="s">
        <v>527</v>
      </c>
      <c r="B502" s="33"/>
      <c r="C502" s="33" t="s">
        <v>486</v>
      </c>
      <c r="D502" s="33" t="s">
        <v>465</v>
      </c>
      <c r="E502" s="33" t="s">
        <v>528</v>
      </c>
      <c r="F502" s="34"/>
      <c r="G502" s="35">
        <f>SUM(G503)</f>
        <v>0</v>
      </c>
      <c r="H502" s="35">
        <f>SUM(H503)</f>
        <v>0</v>
      </c>
      <c r="I502" s="35" t="e">
        <f t="shared" si="21"/>
        <v>#DIV/0!</v>
      </c>
    </row>
    <row r="503" spans="1:9" ht="17.25" customHeight="1" hidden="1">
      <c r="A503" s="36" t="s">
        <v>53</v>
      </c>
      <c r="B503" s="33"/>
      <c r="C503" s="33" t="s">
        <v>486</v>
      </c>
      <c r="D503" s="33" t="s">
        <v>465</v>
      </c>
      <c r="E503" s="33" t="s">
        <v>528</v>
      </c>
      <c r="F503" s="34" t="s">
        <v>54</v>
      </c>
      <c r="G503" s="35"/>
      <c r="H503" s="35"/>
      <c r="I503" s="35" t="e">
        <f t="shared" si="21"/>
        <v>#DIV/0!</v>
      </c>
    </row>
    <row r="504" spans="1:9" ht="15">
      <c r="A504" s="36" t="s">
        <v>487</v>
      </c>
      <c r="B504" s="37"/>
      <c r="C504" s="33" t="s">
        <v>486</v>
      </c>
      <c r="D504" s="33" t="s">
        <v>486</v>
      </c>
      <c r="E504" s="33"/>
      <c r="F504" s="34"/>
      <c r="G504" s="35">
        <f>SUM(G509+G518+G532+G505)</f>
        <v>32884.9</v>
      </c>
      <c r="H504" s="35">
        <f>SUM(H509+H518+H532+H505)</f>
        <v>31018</v>
      </c>
      <c r="I504" s="35">
        <f t="shared" si="21"/>
        <v>94.32292632788909</v>
      </c>
    </row>
    <row r="505" spans="1:9" ht="15" hidden="1">
      <c r="A505" s="31" t="s">
        <v>556</v>
      </c>
      <c r="B505" s="32"/>
      <c r="C505" s="33" t="s">
        <v>486</v>
      </c>
      <c r="D505" s="33" t="s">
        <v>486</v>
      </c>
      <c r="E505" s="33" t="s">
        <v>557</v>
      </c>
      <c r="F505" s="34"/>
      <c r="G505" s="35">
        <f>SUM(G506)</f>
        <v>0</v>
      </c>
      <c r="H505" s="35">
        <f>SUM(H506)</f>
        <v>1563.8</v>
      </c>
      <c r="I505" s="35" t="e">
        <f t="shared" si="21"/>
        <v>#DIV/0!</v>
      </c>
    </row>
    <row r="506" spans="1:9" ht="15" hidden="1">
      <c r="A506" s="31" t="s">
        <v>527</v>
      </c>
      <c r="B506" s="32"/>
      <c r="C506" s="33" t="s">
        <v>486</v>
      </c>
      <c r="D506" s="33" t="s">
        <v>486</v>
      </c>
      <c r="E506" s="33" t="s">
        <v>528</v>
      </c>
      <c r="F506" s="34"/>
      <c r="G506" s="35">
        <f>SUM(G507+G508)</f>
        <v>0</v>
      </c>
      <c r="H506" s="35">
        <f>SUM(H507+H508)</f>
        <v>1563.8</v>
      </c>
      <c r="I506" s="35" t="e">
        <f t="shared" si="21"/>
        <v>#DIV/0!</v>
      </c>
    </row>
    <row r="507" spans="1:10" ht="15" hidden="1">
      <c r="A507" s="36" t="s">
        <v>568</v>
      </c>
      <c r="B507" s="32"/>
      <c r="C507" s="33" t="s">
        <v>486</v>
      </c>
      <c r="D507" s="33" t="s">
        <v>486</v>
      </c>
      <c r="E507" s="33" t="s">
        <v>528</v>
      </c>
      <c r="F507" s="34" t="s">
        <v>569</v>
      </c>
      <c r="G507" s="35"/>
      <c r="H507" s="35">
        <v>964</v>
      </c>
      <c r="I507" s="35" t="e">
        <f t="shared" si="21"/>
        <v>#DIV/0!</v>
      </c>
      <c r="J507" s="7">
        <f>SUM('[2]ведомствен.'!G1126)</f>
        <v>0</v>
      </c>
    </row>
    <row r="508" spans="1:10" ht="15" hidden="1">
      <c r="A508" s="36" t="s">
        <v>53</v>
      </c>
      <c r="B508" s="32"/>
      <c r="C508" s="33" t="s">
        <v>486</v>
      </c>
      <c r="D508" s="33" t="s">
        <v>486</v>
      </c>
      <c r="E508" s="33" t="s">
        <v>528</v>
      </c>
      <c r="F508" s="34" t="s">
        <v>54</v>
      </c>
      <c r="G508" s="35"/>
      <c r="H508" s="35">
        <v>599.8</v>
      </c>
      <c r="I508" s="35" t="e">
        <f t="shared" si="21"/>
        <v>#DIV/0!</v>
      </c>
      <c r="J508" s="7">
        <f>SUM('[2]ведомствен.'!G1127+'[2]ведомствен.'!G1215+'[2]ведомствен.'!G712)</f>
        <v>0</v>
      </c>
    </row>
    <row r="509" spans="1:9" ht="15">
      <c r="A509" s="31" t="s">
        <v>116</v>
      </c>
      <c r="B509" s="32"/>
      <c r="C509" s="33" t="s">
        <v>486</v>
      </c>
      <c r="D509" s="33" t="s">
        <v>486</v>
      </c>
      <c r="E509" s="33" t="s">
        <v>117</v>
      </c>
      <c r="F509" s="34"/>
      <c r="G509" s="35">
        <f>SUM(G510+G516)</f>
        <v>3806.5</v>
      </c>
      <c r="H509" s="35">
        <f>SUM(H510+H516+H514)</f>
        <v>1812.7999999999997</v>
      </c>
      <c r="I509" s="35">
        <f t="shared" si="21"/>
        <v>47.623801392355176</v>
      </c>
    </row>
    <row r="510" spans="1:9" ht="18" customHeight="1">
      <c r="A510" s="31" t="s">
        <v>118</v>
      </c>
      <c r="B510" s="33"/>
      <c r="C510" s="33" t="s">
        <v>486</v>
      </c>
      <c r="D510" s="33" t="s">
        <v>486</v>
      </c>
      <c r="E510" s="33" t="s">
        <v>119</v>
      </c>
      <c r="F510" s="34"/>
      <c r="G510" s="35">
        <f>SUM(G511+G512+G514)</f>
        <v>1842.6000000000001</v>
      </c>
      <c r="H510" s="35">
        <f>SUM(H511:H512)</f>
        <v>341.9</v>
      </c>
      <c r="I510" s="35">
        <f t="shared" si="21"/>
        <v>18.555302290242047</v>
      </c>
    </row>
    <row r="511" spans="1:10" ht="15" customHeight="1">
      <c r="A511" s="36" t="s">
        <v>568</v>
      </c>
      <c r="B511" s="32"/>
      <c r="C511" s="33" t="s">
        <v>486</v>
      </c>
      <c r="D511" s="33" t="s">
        <v>486</v>
      </c>
      <c r="E511" s="33" t="s">
        <v>119</v>
      </c>
      <c r="F511" s="34" t="s">
        <v>569</v>
      </c>
      <c r="G511" s="35">
        <v>1039.4</v>
      </c>
      <c r="H511" s="35">
        <v>341.9</v>
      </c>
      <c r="I511" s="35">
        <f t="shared" si="21"/>
        <v>32.89397729459303</v>
      </c>
      <c r="J511" s="7">
        <f>SUM('[2]ведомствен.'!G1130+'[2]ведомствен.'!G971)</f>
        <v>1039.4</v>
      </c>
    </row>
    <row r="512" spans="1:10" ht="30" customHeight="1">
      <c r="A512" s="36" t="s">
        <v>120</v>
      </c>
      <c r="B512" s="32"/>
      <c r="C512" s="33" t="s">
        <v>486</v>
      </c>
      <c r="D512" s="33" t="s">
        <v>486</v>
      </c>
      <c r="E512" s="33" t="s">
        <v>121</v>
      </c>
      <c r="F512" s="34"/>
      <c r="G512" s="35">
        <f>SUM(G513)</f>
        <v>378.2</v>
      </c>
      <c r="H512" s="35"/>
      <c r="I512" s="35"/>
      <c r="J512" s="3"/>
    </row>
    <row r="513" spans="1:10" ht="18.75" customHeight="1">
      <c r="A513" s="36" t="s">
        <v>568</v>
      </c>
      <c r="B513" s="32"/>
      <c r="C513" s="33" t="s">
        <v>486</v>
      </c>
      <c r="D513" s="33" t="s">
        <v>486</v>
      </c>
      <c r="E513" s="33" t="s">
        <v>121</v>
      </c>
      <c r="F513" s="34" t="s">
        <v>569</v>
      </c>
      <c r="G513" s="35">
        <v>378.2</v>
      </c>
      <c r="H513" s="35"/>
      <c r="I513" s="35"/>
      <c r="J513" s="3">
        <f>SUM('[2]ведомствен.'!G973)</f>
        <v>378.2</v>
      </c>
    </row>
    <row r="514" spans="1:9" ht="54.75" customHeight="1">
      <c r="A514" s="36" t="s">
        <v>122</v>
      </c>
      <c r="B514" s="32"/>
      <c r="C514" s="33" t="s">
        <v>486</v>
      </c>
      <c r="D514" s="33" t="s">
        <v>486</v>
      </c>
      <c r="E514" s="33" t="s">
        <v>123</v>
      </c>
      <c r="F514" s="34"/>
      <c r="G514" s="35">
        <f>SUM(G515)</f>
        <v>425</v>
      </c>
      <c r="H514" s="35">
        <f>SUM(H515)</f>
        <v>444.6</v>
      </c>
      <c r="I514" s="35">
        <f>SUM(H514/G514*100)</f>
        <v>104.61176470588236</v>
      </c>
    </row>
    <row r="515" spans="1:10" ht="17.25" customHeight="1">
      <c r="A515" s="36" t="s">
        <v>568</v>
      </c>
      <c r="B515" s="32"/>
      <c r="C515" s="33" t="s">
        <v>486</v>
      </c>
      <c r="D515" s="33" t="s">
        <v>486</v>
      </c>
      <c r="E515" s="33" t="s">
        <v>123</v>
      </c>
      <c r="F515" s="34" t="s">
        <v>569</v>
      </c>
      <c r="G515" s="35">
        <v>425</v>
      </c>
      <c r="H515" s="35">
        <v>444.6</v>
      </c>
      <c r="I515" s="35">
        <f>SUM(H515/G515*100)</f>
        <v>104.61176470588236</v>
      </c>
      <c r="J515" s="7">
        <f>SUM('[2]ведомствен.'!G1133+'[2]ведомствен.'!G975)</f>
        <v>425</v>
      </c>
    </row>
    <row r="516" spans="1:9" ht="17.25" customHeight="1">
      <c r="A516" s="31" t="s">
        <v>566</v>
      </c>
      <c r="B516" s="32"/>
      <c r="C516" s="33" t="s">
        <v>486</v>
      </c>
      <c r="D516" s="33" t="s">
        <v>486</v>
      </c>
      <c r="E516" s="33" t="s">
        <v>124</v>
      </c>
      <c r="F516" s="34"/>
      <c r="G516" s="35">
        <f>SUM(G517)</f>
        <v>1963.9</v>
      </c>
      <c r="H516" s="35">
        <f>SUM(H517)</f>
        <v>1026.3</v>
      </c>
      <c r="I516" s="35">
        <f>SUM(H516/G516*100)</f>
        <v>52.258261622282184</v>
      </c>
    </row>
    <row r="517" spans="1:10" ht="18.75" customHeight="1">
      <c r="A517" s="36" t="s">
        <v>568</v>
      </c>
      <c r="B517" s="32"/>
      <c r="C517" s="33" t="s">
        <v>486</v>
      </c>
      <c r="D517" s="33" t="s">
        <v>486</v>
      </c>
      <c r="E517" s="33" t="s">
        <v>124</v>
      </c>
      <c r="F517" s="34" t="s">
        <v>569</v>
      </c>
      <c r="G517" s="35">
        <v>1963.9</v>
      </c>
      <c r="H517" s="35">
        <v>1026.3</v>
      </c>
      <c r="I517" s="35">
        <f>SUM(H517/G517*100)</f>
        <v>52.258261622282184</v>
      </c>
      <c r="J517" s="7">
        <f>SUM('[2]ведомствен.'!G1136+'[2]ведомствен.'!G977)</f>
        <v>1963.9</v>
      </c>
    </row>
    <row r="518" spans="1:9" ht="28.5">
      <c r="A518" s="43" t="s">
        <v>125</v>
      </c>
      <c r="B518" s="37"/>
      <c r="C518" s="33" t="s">
        <v>486</v>
      </c>
      <c r="D518" s="33" t="s">
        <v>486</v>
      </c>
      <c r="E518" s="33" t="s">
        <v>489</v>
      </c>
      <c r="F518" s="34"/>
      <c r="G518" s="35">
        <f>SUM(G519)</f>
        <v>29078.4</v>
      </c>
      <c r="H518" s="35">
        <f>SUM(H526)</f>
        <v>27641.4</v>
      </c>
      <c r="I518" s="35">
        <f>SUM(H518/G518*100)</f>
        <v>95.05818752063388</v>
      </c>
    </row>
    <row r="519" spans="1:10" ht="42.75">
      <c r="A519" s="93" t="s">
        <v>126</v>
      </c>
      <c r="B519" s="37"/>
      <c r="C519" s="33" t="s">
        <v>486</v>
      </c>
      <c r="D519" s="33" t="s">
        <v>486</v>
      </c>
      <c r="E519" s="33" t="s">
        <v>127</v>
      </c>
      <c r="F519" s="34"/>
      <c r="G519" s="35">
        <f>SUM(G520+G522+G524)</f>
        <v>29078.4</v>
      </c>
      <c r="H519" s="35"/>
      <c r="I519" s="35"/>
      <c r="J519" s="3"/>
    </row>
    <row r="520" spans="1:10" ht="57">
      <c r="A520" s="93" t="s">
        <v>128</v>
      </c>
      <c r="B520" s="37"/>
      <c r="C520" s="33" t="s">
        <v>486</v>
      </c>
      <c r="D520" s="33" t="s">
        <v>486</v>
      </c>
      <c r="E520" s="33" t="s">
        <v>129</v>
      </c>
      <c r="F520" s="34"/>
      <c r="G520" s="35">
        <f>SUM(G521)</f>
        <v>3800</v>
      </c>
      <c r="H520" s="35"/>
      <c r="I520" s="35"/>
      <c r="J520" s="3"/>
    </row>
    <row r="521" spans="1:10" ht="15">
      <c r="A521" s="36" t="s">
        <v>568</v>
      </c>
      <c r="B521" s="37"/>
      <c r="C521" s="33" t="s">
        <v>486</v>
      </c>
      <c r="D521" s="33" t="s">
        <v>486</v>
      </c>
      <c r="E521" s="33" t="s">
        <v>129</v>
      </c>
      <c r="F521" s="34" t="s">
        <v>569</v>
      </c>
      <c r="G521" s="35">
        <v>3800</v>
      </c>
      <c r="H521" s="35"/>
      <c r="I521" s="35"/>
      <c r="J521" s="3">
        <f>SUM('[2]ведомствен.'!G981+'[2]ведомствен.'!G1140+'[2]ведомствен.'!G1219)</f>
        <v>3800</v>
      </c>
    </row>
    <row r="522" spans="1:9" ht="75" customHeight="1">
      <c r="A522" s="36" t="s">
        <v>130</v>
      </c>
      <c r="B522" s="63"/>
      <c r="C522" s="33" t="s">
        <v>486</v>
      </c>
      <c r="D522" s="33" t="s">
        <v>486</v>
      </c>
      <c r="E522" s="33" t="s">
        <v>131</v>
      </c>
      <c r="F522" s="34"/>
      <c r="G522" s="35">
        <f>SUM(G523)</f>
        <v>6962.4</v>
      </c>
      <c r="H522" s="35">
        <f>SUM(H523)</f>
        <v>6986.3</v>
      </c>
      <c r="I522" s="35">
        <f aca="true" t="shared" si="22" ref="I522:I551">SUM(H522/G522*100)</f>
        <v>100.34327243479262</v>
      </c>
    </row>
    <row r="523" spans="1:10" ht="17.25" customHeight="1">
      <c r="A523" s="36" t="s">
        <v>132</v>
      </c>
      <c r="B523" s="63"/>
      <c r="C523" s="33" t="s">
        <v>486</v>
      </c>
      <c r="D523" s="33" t="s">
        <v>486</v>
      </c>
      <c r="E523" s="33" t="s">
        <v>131</v>
      </c>
      <c r="F523" s="34" t="s">
        <v>133</v>
      </c>
      <c r="G523" s="35">
        <v>6962.4</v>
      </c>
      <c r="H523" s="35">
        <v>6986.3</v>
      </c>
      <c r="I523" s="35">
        <f t="shared" si="22"/>
        <v>100.34327243479262</v>
      </c>
      <c r="J523" s="7">
        <f>SUM('[2]ведомствен.'!G1141)</f>
        <v>6962.4</v>
      </c>
    </row>
    <row r="524" spans="1:9" ht="58.5" customHeight="1">
      <c r="A524" s="36" t="s">
        <v>134</v>
      </c>
      <c r="B524" s="37"/>
      <c r="C524" s="33" t="s">
        <v>486</v>
      </c>
      <c r="D524" s="33" t="s">
        <v>486</v>
      </c>
      <c r="E524" s="33" t="s">
        <v>135</v>
      </c>
      <c r="F524" s="34"/>
      <c r="G524" s="35">
        <f>SUM(G525)</f>
        <v>18316</v>
      </c>
      <c r="H524" s="35">
        <f>SUM(H525)</f>
        <v>17698.5</v>
      </c>
      <c r="I524" s="35">
        <f t="shared" si="22"/>
        <v>96.62863070539419</v>
      </c>
    </row>
    <row r="525" spans="1:10" ht="16.5" customHeight="1">
      <c r="A525" s="36" t="s">
        <v>660</v>
      </c>
      <c r="B525" s="37"/>
      <c r="C525" s="33" t="s">
        <v>486</v>
      </c>
      <c r="D525" s="33" t="s">
        <v>486</v>
      </c>
      <c r="E525" s="33" t="s">
        <v>135</v>
      </c>
      <c r="F525" s="34" t="s">
        <v>661</v>
      </c>
      <c r="G525" s="35">
        <v>18316</v>
      </c>
      <c r="H525" s="35">
        <v>17698.5</v>
      </c>
      <c r="I525" s="35">
        <f t="shared" si="22"/>
        <v>96.62863070539419</v>
      </c>
      <c r="J525" s="7">
        <f>SUM('[2]ведомствен.'!G1143)</f>
        <v>18316</v>
      </c>
    </row>
    <row r="526" spans="1:9" ht="15" hidden="1">
      <c r="A526" s="43" t="s">
        <v>136</v>
      </c>
      <c r="B526" s="37"/>
      <c r="C526" s="33" t="s">
        <v>486</v>
      </c>
      <c r="D526" s="33" t="s">
        <v>486</v>
      </c>
      <c r="E526" s="33" t="s">
        <v>137</v>
      </c>
      <c r="F526" s="34"/>
      <c r="G526" s="35">
        <f>SUM(G527+G528+G530)</f>
        <v>0</v>
      </c>
      <c r="H526" s="35">
        <f>SUM(H527+H528+H530)</f>
        <v>27641.4</v>
      </c>
      <c r="I526" s="35" t="e">
        <f t="shared" si="22"/>
        <v>#DIV/0!</v>
      </c>
    </row>
    <row r="527" spans="1:9" ht="17.25" customHeight="1" hidden="1">
      <c r="A527" s="36" t="s">
        <v>568</v>
      </c>
      <c r="B527" s="37"/>
      <c r="C527" s="33" t="s">
        <v>486</v>
      </c>
      <c r="D527" s="33" t="s">
        <v>486</v>
      </c>
      <c r="E527" s="33" t="s">
        <v>137</v>
      </c>
      <c r="F527" s="34" t="s">
        <v>569</v>
      </c>
      <c r="G527" s="35"/>
      <c r="H527" s="35">
        <v>2956.6</v>
      </c>
      <c r="I527" s="35" t="e">
        <f t="shared" si="22"/>
        <v>#DIV/0!</v>
      </c>
    </row>
    <row r="528" spans="1:9" ht="75" customHeight="1" hidden="1">
      <c r="A528" s="36" t="s">
        <v>130</v>
      </c>
      <c r="B528" s="63"/>
      <c r="C528" s="33" t="s">
        <v>486</v>
      </c>
      <c r="D528" s="33" t="s">
        <v>486</v>
      </c>
      <c r="E528" s="33" t="s">
        <v>138</v>
      </c>
      <c r="F528" s="34"/>
      <c r="G528" s="35">
        <f>SUM(G529)</f>
        <v>0</v>
      </c>
      <c r="H528" s="35">
        <f>SUM(H529)</f>
        <v>6986.3</v>
      </c>
      <c r="I528" s="35" t="e">
        <f t="shared" si="22"/>
        <v>#DIV/0!</v>
      </c>
    </row>
    <row r="529" spans="1:10" ht="17.25" customHeight="1" hidden="1">
      <c r="A529" s="36" t="s">
        <v>132</v>
      </c>
      <c r="B529" s="63"/>
      <c r="C529" s="33" t="s">
        <v>486</v>
      </c>
      <c r="D529" s="33" t="s">
        <v>486</v>
      </c>
      <c r="E529" s="33" t="s">
        <v>138</v>
      </c>
      <c r="F529" s="34" t="s">
        <v>133</v>
      </c>
      <c r="G529" s="35"/>
      <c r="H529" s="35">
        <v>6986.3</v>
      </c>
      <c r="I529" s="35" t="e">
        <f t="shared" si="22"/>
        <v>#DIV/0!</v>
      </c>
      <c r="J529" s="7">
        <f>SUM('[2]ведомствен.'!G1148)</f>
        <v>0</v>
      </c>
    </row>
    <row r="530" spans="1:9" ht="58.5" customHeight="1" hidden="1">
      <c r="A530" s="36" t="s">
        <v>134</v>
      </c>
      <c r="B530" s="37"/>
      <c r="C530" s="33" t="s">
        <v>486</v>
      </c>
      <c r="D530" s="33" t="s">
        <v>486</v>
      </c>
      <c r="E530" s="33" t="s">
        <v>139</v>
      </c>
      <c r="F530" s="34"/>
      <c r="G530" s="35">
        <f>SUM(G531)</f>
        <v>0</v>
      </c>
      <c r="H530" s="35">
        <f>SUM(H531)</f>
        <v>17698.5</v>
      </c>
      <c r="I530" s="35" t="e">
        <f t="shared" si="22"/>
        <v>#DIV/0!</v>
      </c>
    </row>
    <row r="531" spans="1:10" ht="17.25" customHeight="1" hidden="1">
      <c r="A531" s="36" t="s">
        <v>660</v>
      </c>
      <c r="B531" s="37"/>
      <c r="C531" s="33" t="s">
        <v>486</v>
      </c>
      <c r="D531" s="33" t="s">
        <v>486</v>
      </c>
      <c r="E531" s="33" t="s">
        <v>139</v>
      </c>
      <c r="F531" s="34" t="s">
        <v>661</v>
      </c>
      <c r="G531" s="35"/>
      <c r="H531" s="35">
        <v>17698.5</v>
      </c>
      <c r="I531" s="35" t="e">
        <f t="shared" si="22"/>
        <v>#DIV/0!</v>
      </c>
      <c r="J531" s="7">
        <f>SUM('[2]ведомствен.'!G1150)</f>
        <v>0</v>
      </c>
    </row>
    <row r="532" spans="1:9" ht="20.25" customHeight="1" hidden="1">
      <c r="A532" s="106" t="s">
        <v>140</v>
      </c>
      <c r="B532" s="33"/>
      <c r="C532" s="33" t="s">
        <v>486</v>
      </c>
      <c r="D532" s="33" t="s">
        <v>486</v>
      </c>
      <c r="E532" s="33" t="s">
        <v>141</v>
      </c>
      <c r="F532" s="34"/>
      <c r="G532" s="35">
        <f aca="true" t="shared" si="23" ref="G532:H534">SUM(G533)</f>
        <v>0</v>
      </c>
      <c r="H532" s="35">
        <f t="shared" si="23"/>
        <v>0</v>
      </c>
      <c r="I532" s="35" t="e">
        <f t="shared" si="22"/>
        <v>#DIV/0!</v>
      </c>
    </row>
    <row r="533" spans="1:9" ht="15.75" customHeight="1" hidden="1">
      <c r="A533" s="36" t="s">
        <v>142</v>
      </c>
      <c r="B533" s="37"/>
      <c r="C533" s="33" t="s">
        <v>486</v>
      </c>
      <c r="D533" s="33" t="s">
        <v>486</v>
      </c>
      <c r="E533" s="33" t="s">
        <v>143</v>
      </c>
      <c r="F533" s="34"/>
      <c r="G533" s="35">
        <f t="shared" si="23"/>
        <v>0</v>
      </c>
      <c r="H533" s="35">
        <f t="shared" si="23"/>
        <v>0</v>
      </c>
      <c r="I533" s="35" t="e">
        <f t="shared" si="22"/>
        <v>#DIV/0!</v>
      </c>
    </row>
    <row r="534" spans="1:9" ht="16.5" customHeight="1" hidden="1">
      <c r="A534" s="36" t="s">
        <v>144</v>
      </c>
      <c r="B534" s="37"/>
      <c r="C534" s="33" t="s">
        <v>486</v>
      </c>
      <c r="D534" s="33" t="s">
        <v>486</v>
      </c>
      <c r="E534" s="33" t="s">
        <v>145</v>
      </c>
      <c r="F534" s="34"/>
      <c r="G534" s="35">
        <f t="shared" si="23"/>
        <v>0</v>
      </c>
      <c r="H534" s="35">
        <f t="shared" si="23"/>
        <v>0</v>
      </c>
      <c r="I534" s="35" t="e">
        <f t="shared" si="22"/>
        <v>#DIV/0!</v>
      </c>
    </row>
    <row r="535" spans="1:9" ht="17.25" customHeight="1" hidden="1">
      <c r="A535" s="36" t="s">
        <v>146</v>
      </c>
      <c r="B535" s="37"/>
      <c r="C535" s="33" t="s">
        <v>486</v>
      </c>
      <c r="D535" s="33" t="s">
        <v>486</v>
      </c>
      <c r="E535" s="33" t="s">
        <v>145</v>
      </c>
      <c r="F535" s="34" t="s">
        <v>147</v>
      </c>
      <c r="G535" s="35"/>
      <c r="H535" s="35"/>
      <c r="I535" s="35" t="e">
        <f t="shared" si="22"/>
        <v>#DIV/0!</v>
      </c>
    </row>
    <row r="536" spans="1:9" ht="15">
      <c r="A536" s="31" t="s">
        <v>148</v>
      </c>
      <c r="B536" s="32"/>
      <c r="C536" s="33" t="s">
        <v>486</v>
      </c>
      <c r="D536" s="33" t="s">
        <v>630</v>
      </c>
      <c r="E536" s="33"/>
      <c r="F536" s="34"/>
      <c r="G536" s="35">
        <f>SUM(G540+G544+G551+G566+G537)</f>
        <v>57327.299999999996</v>
      </c>
      <c r="H536" s="35">
        <f>SUM(H540+H544+H551+H566+H537)</f>
        <v>39045.399999999994</v>
      </c>
      <c r="I536" s="35">
        <f t="shared" si="22"/>
        <v>68.10960920887604</v>
      </c>
    </row>
    <row r="537" spans="1:9" ht="28.5" customHeight="1" hidden="1">
      <c r="A537" s="31" t="s">
        <v>683</v>
      </c>
      <c r="B537" s="32"/>
      <c r="C537" s="33" t="s">
        <v>486</v>
      </c>
      <c r="D537" s="33" t="s">
        <v>630</v>
      </c>
      <c r="E537" s="33" t="s">
        <v>511</v>
      </c>
      <c r="F537" s="34"/>
      <c r="G537" s="35">
        <f>SUM(G538)</f>
        <v>0</v>
      </c>
      <c r="H537" s="35">
        <f>SUM(H538)</f>
        <v>0</v>
      </c>
      <c r="I537" s="35" t="e">
        <f t="shared" si="22"/>
        <v>#DIV/0!</v>
      </c>
    </row>
    <row r="538" spans="1:9" ht="27.75" customHeight="1" hidden="1">
      <c r="A538" s="31" t="s">
        <v>149</v>
      </c>
      <c r="B538" s="32"/>
      <c r="C538" s="33" t="s">
        <v>486</v>
      </c>
      <c r="D538" s="33" t="s">
        <v>630</v>
      </c>
      <c r="E538" s="33" t="s">
        <v>576</v>
      </c>
      <c r="F538" s="34"/>
      <c r="G538" s="35">
        <f>SUM(G539)</f>
        <v>0</v>
      </c>
      <c r="H538" s="35">
        <f>SUM(H539)</f>
        <v>0</v>
      </c>
      <c r="I538" s="35" t="e">
        <f t="shared" si="22"/>
        <v>#DIV/0!</v>
      </c>
    </row>
    <row r="539" spans="1:9" ht="18" customHeight="1" hidden="1">
      <c r="A539" s="31" t="s">
        <v>788</v>
      </c>
      <c r="B539" s="32"/>
      <c r="C539" s="33" t="s">
        <v>486</v>
      </c>
      <c r="D539" s="33" t="s">
        <v>630</v>
      </c>
      <c r="E539" s="33" t="s">
        <v>576</v>
      </c>
      <c r="F539" s="34" t="s">
        <v>577</v>
      </c>
      <c r="G539" s="35"/>
      <c r="H539" s="35"/>
      <c r="I539" s="35" t="e">
        <f t="shared" si="22"/>
        <v>#DIV/0!</v>
      </c>
    </row>
    <row r="540" spans="1:9" ht="15">
      <c r="A540" s="75" t="s">
        <v>99</v>
      </c>
      <c r="B540" s="73"/>
      <c r="C540" s="33" t="s">
        <v>486</v>
      </c>
      <c r="D540" s="33" t="s">
        <v>630</v>
      </c>
      <c r="E540" s="33" t="s">
        <v>100</v>
      </c>
      <c r="F540" s="34"/>
      <c r="G540" s="35">
        <f aca="true" t="shared" si="24" ref="G540:H542">SUM(G541)</f>
        <v>3780.3</v>
      </c>
      <c r="H540" s="35">
        <f t="shared" si="24"/>
        <v>1869.7</v>
      </c>
      <c r="I540" s="35">
        <f t="shared" si="22"/>
        <v>49.45903764251514</v>
      </c>
    </row>
    <row r="541" spans="1:9" ht="19.5" customHeight="1">
      <c r="A541" s="36" t="s">
        <v>150</v>
      </c>
      <c r="B541" s="73"/>
      <c r="C541" s="33" t="s">
        <v>486</v>
      </c>
      <c r="D541" s="33" t="s">
        <v>630</v>
      </c>
      <c r="E541" s="33" t="s">
        <v>151</v>
      </c>
      <c r="F541" s="34"/>
      <c r="G541" s="35">
        <f t="shared" si="24"/>
        <v>3780.3</v>
      </c>
      <c r="H541" s="35">
        <f t="shared" si="24"/>
        <v>1869.7</v>
      </c>
      <c r="I541" s="35">
        <f t="shared" si="22"/>
        <v>49.45903764251514</v>
      </c>
    </row>
    <row r="542" spans="1:9" ht="30" customHeight="1">
      <c r="A542" s="36" t="s">
        <v>152</v>
      </c>
      <c r="B542" s="73"/>
      <c r="C542" s="33" t="s">
        <v>486</v>
      </c>
      <c r="D542" s="33" t="s">
        <v>630</v>
      </c>
      <c r="E542" s="33" t="s">
        <v>153</v>
      </c>
      <c r="F542" s="34"/>
      <c r="G542" s="35">
        <f t="shared" si="24"/>
        <v>3780.3</v>
      </c>
      <c r="H542" s="35">
        <f t="shared" si="24"/>
        <v>1869.7</v>
      </c>
      <c r="I542" s="35">
        <f t="shared" si="22"/>
        <v>49.45903764251514</v>
      </c>
    </row>
    <row r="543" spans="1:10" ht="18" customHeight="1">
      <c r="A543" s="36" t="s">
        <v>470</v>
      </c>
      <c r="B543" s="73"/>
      <c r="C543" s="33" t="s">
        <v>486</v>
      </c>
      <c r="D543" s="33" t="s">
        <v>630</v>
      </c>
      <c r="E543" s="33" t="s">
        <v>153</v>
      </c>
      <c r="F543" s="34" t="s">
        <v>471</v>
      </c>
      <c r="G543" s="35">
        <v>3780.3</v>
      </c>
      <c r="H543" s="35">
        <v>1869.7</v>
      </c>
      <c r="I543" s="35">
        <f t="shared" si="22"/>
        <v>49.45903764251514</v>
      </c>
      <c r="J543" s="7">
        <f>SUM('[2]ведомствен.'!G1156)</f>
        <v>3780.3</v>
      </c>
    </row>
    <row r="544" spans="1:9" ht="62.25" customHeight="1">
      <c r="A544" s="43" t="s">
        <v>154</v>
      </c>
      <c r="B544" s="32"/>
      <c r="C544" s="33" t="s">
        <v>486</v>
      </c>
      <c r="D544" s="33" t="s">
        <v>630</v>
      </c>
      <c r="E544" s="33" t="s">
        <v>155</v>
      </c>
      <c r="F544" s="34"/>
      <c r="G544" s="35">
        <f>SUM(G545)</f>
        <v>31429.3</v>
      </c>
      <c r="H544" s="35">
        <f>SUM(H545)</f>
        <v>17823.6</v>
      </c>
      <c r="I544" s="35">
        <f t="shared" si="22"/>
        <v>56.710139901302284</v>
      </c>
    </row>
    <row r="545" spans="1:9" ht="23.25" customHeight="1">
      <c r="A545" s="36" t="s">
        <v>566</v>
      </c>
      <c r="B545" s="73"/>
      <c r="C545" s="33" t="s">
        <v>486</v>
      </c>
      <c r="D545" s="33" t="s">
        <v>630</v>
      </c>
      <c r="E545" s="33" t="s">
        <v>156</v>
      </c>
      <c r="F545" s="34"/>
      <c r="G545" s="35">
        <f>SUM(G546+G547+G549)</f>
        <v>31429.3</v>
      </c>
      <c r="H545" s="35">
        <f>SUM(H546+H547+H549)</f>
        <v>17823.6</v>
      </c>
      <c r="I545" s="35">
        <f t="shared" si="22"/>
        <v>56.710139901302284</v>
      </c>
    </row>
    <row r="546" spans="1:10" ht="18" customHeight="1">
      <c r="A546" s="36" t="s">
        <v>568</v>
      </c>
      <c r="B546" s="73"/>
      <c r="C546" s="33" t="s">
        <v>486</v>
      </c>
      <c r="D546" s="33" t="s">
        <v>630</v>
      </c>
      <c r="E546" s="33" t="s">
        <v>156</v>
      </c>
      <c r="F546" s="34" t="s">
        <v>569</v>
      </c>
      <c r="G546" s="35">
        <f>31096+214.2</f>
        <v>31310.2</v>
      </c>
      <c r="H546" s="35">
        <v>17823.6</v>
      </c>
      <c r="I546" s="35">
        <f t="shared" si="22"/>
        <v>56.925858027096595</v>
      </c>
      <c r="J546" s="7">
        <f>SUM('[2]ведомствен.'!G1159)</f>
        <v>31310.2</v>
      </c>
    </row>
    <row r="547" spans="1:9" ht="59.25" customHeight="1">
      <c r="A547" s="43" t="s">
        <v>154</v>
      </c>
      <c r="B547" s="73"/>
      <c r="C547" s="33" t="s">
        <v>486</v>
      </c>
      <c r="D547" s="33" t="s">
        <v>630</v>
      </c>
      <c r="E547" s="33" t="s">
        <v>157</v>
      </c>
      <c r="F547" s="34"/>
      <c r="G547" s="35">
        <f>SUM(G548)</f>
        <v>119.1</v>
      </c>
      <c r="H547" s="35">
        <f>SUM(H548)</f>
        <v>0</v>
      </c>
      <c r="I547" s="35">
        <f t="shared" si="22"/>
        <v>0</v>
      </c>
    </row>
    <row r="548" spans="1:10" ht="20.25" customHeight="1">
      <c r="A548" s="36" t="s">
        <v>568</v>
      </c>
      <c r="B548" s="73"/>
      <c r="C548" s="33" t="s">
        <v>486</v>
      </c>
      <c r="D548" s="33" t="s">
        <v>630</v>
      </c>
      <c r="E548" s="33" t="s">
        <v>157</v>
      </c>
      <c r="F548" s="34" t="s">
        <v>569</v>
      </c>
      <c r="G548" s="35">
        <v>119.1</v>
      </c>
      <c r="H548" s="35"/>
      <c r="I548" s="35">
        <f t="shared" si="22"/>
        <v>0</v>
      </c>
      <c r="J548" s="7">
        <f>SUM('[2]ведомствен.'!G1161)</f>
        <v>119.1</v>
      </c>
    </row>
    <row r="549" spans="1:9" ht="0.75" customHeight="1" hidden="1">
      <c r="A549" s="36" t="s">
        <v>83</v>
      </c>
      <c r="B549" s="63"/>
      <c r="C549" s="33" t="s">
        <v>486</v>
      </c>
      <c r="D549" s="33" t="s">
        <v>630</v>
      </c>
      <c r="E549" s="33" t="s">
        <v>158</v>
      </c>
      <c r="F549" s="34"/>
      <c r="G549" s="35">
        <f>SUM(G550)</f>
        <v>0</v>
      </c>
      <c r="H549" s="35">
        <f>SUM(H550)</f>
        <v>0</v>
      </c>
      <c r="I549" s="35" t="e">
        <f t="shared" si="22"/>
        <v>#DIV/0!</v>
      </c>
    </row>
    <row r="550" spans="1:9" ht="18" customHeight="1" hidden="1">
      <c r="A550" s="36" t="s">
        <v>568</v>
      </c>
      <c r="B550" s="73"/>
      <c r="C550" s="33" t="s">
        <v>486</v>
      </c>
      <c r="D550" s="33" t="s">
        <v>630</v>
      </c>
      <c r="E550" s="33" t="s">
        <v>158</v>
      </c>
      <c r="F550" s="34" t="s">
        <v>569</v>
      </c>
      <c r="G550" s="35"/>
      <c r="H550" s="35"/>
      <c r="I550" s="35" t="e">
        <f t="shared" si="22"/>
        <v>#DIV/0!</v>
      </c>
    </row>
    <row r="551" spans="1:9" ht="15.75">
      <c r="A551" s="36" t="s">
        <v>651</v>
      </c>
      <c r="B551" s="63"/>
      <c r="C551" s="33" t="s">
        <v>486</v>
      </c>
      <c r="D551" s="33" t="s">
        <v>630</v>
      </c>
      <c r="E551" s="33" t="s">
        <v>652</v>
      </c>
      <c r="F551" s="34"/>
      <c r="G551" s="35">
        <f>SUM(G552+G556+G560+G554)+G558</f>
        <v>1425.8999999999999</v>
      </c>
      <c r="H551" s="35">
        <f>SUM(H552+H556+H560+H554)+H558+H564</f>
        <v>572</v>
      </c>
      <c r="I551" s="35">
        <f t="shared" si="22"/>
        <v>40.11501507819623</v>
      </c>
    </row>
    <row r="552" spans="1:9" ht="42.75">
      <c r="A552" s="36" t="s">
        <v>159</v>
      </c>
      <c r="B552" s="63"/>
      <c r="C552" s="33" t="s">
        <v>486</v>
      </c>
      <c r="D552" s="33" t="s">
        <v>630</v>
      </c>
      <c r="E552" s="33" t="s">
        <v>160</v>
      </c>
      <c r="F552" s="34"/>
      <c r="G552" s="35">
        <f>SUM(G553)</f>
        <v>320</v>
      </c>
      <c r="H552" s="35">
        <f>SUM(H553)</f>
        <v>3.5</v>
      </c>
      <c r="I552" s="35"/>
    </row>
    <row r="553" spans="1:10" ht="15.75">
      <c r="A553" s="36" t="s">
        <v>568</v>
      </c>
      <c r="B553" s="63"/>
      <c r="C553" s="33" t="s">
        <v>486</v>
      </c>
      <c r="D553" s="33" t="s">
        <v>630</v>
      </c>
      <c r="E553" s="33" t="s">
        <v>160</v>
      </c>
      <c r="F553" s="34" t="s">
        <v>569</v>
      </c>
      <c r="G553" s="35">
        <v>320</v>
      </c>
      <c r="H553" s="35">
        <v>3.5</v>
      </c>
      <c r="I553" s="35"/>
      <c r="J553" s="7">
        <f>SUM('[2]ведомствен.'!G985)</f>
        <v>320</v>
      </c>
    </row>
    <row r="554" spans="1:9" ht="71.25" hidden="1">
      <c r="A554" s="36" t="s">
        <v>161</v>
      </c>
      <c r="B554" s="63"/>
      <c r="C554" s="33" t="s">
        <v>486</v>
      </c>
      <c r="D554" s="33" t="s">
        <v>630</v>
      </c>
      <c r="E554" s="33" t="s">
        <v>162</v>
      </c>
      <c r="F554" s="34"/>
      <c r="G554" s="35">
        <f>SUM(G555)</f>
        <v>0</v>
      </c>
      <c r="H554" s="35">
        <f>SUM(H555)</f>
        <v>0</v>
      </c>
      <c r="I554" s="35" t="e">
        <f aca="true" t="shared" si="25" ref="I554:I560">SUM(H554/G554*100)</f>
        <v>#DIV/0!</v>
      </c>
    </row>
    <row r="555" spans="1:9" ht="28.5" hidden="1">
      <c r="A555" s="36" t="s">
        <v>64</v>
      </c>
      <c r="B555" s="63"/>
      <c r="C555" s="33" t="s">
        <v>486</v>
      </c>
      <c r="D555" s="33" t="s">
        <v>630</v>
      </c>
      <c r="E555" s="33" t="s">
        <v>162</v>
      </c>
      <c r="F555" s="34" t="s">
        <v>163</v>
      </c>
      <c r="G555" s="35"/>
      <c r="H555" s="35"/>
      <c r="I555" s="35" t="e">
        <f t="shared" si="25"/>
        <v>#DIV/0!</v>
      </c>
    </row>
    <row r="556" spans="1:9" ht="42.75" hidden="1">
      <c r="A556" s="36" t="s">
        <v>164</v>
      </c>
      <c r="B556" s="63"/>
      <c r="C556" s="33" t="s">
        <v>486</v>
      </c>
      <c r="D556" s="33" t="s">
        <v>630</v>
      </c>
      <c r="E556" s="33" t="s">
        <v>50</v>
      </c>
      <c r="F556" s="34"/>
      <c r="G556" s="35">
        <f>SUM(G557)</f>
        <v>0</v>
      </c>
      <c r="H556" s="35">
        <f>SUM(H557)</f>
        <v>0</v>
      </c>
      <c r="I556" s="35" t="e">
        <f t="shared" si="25"/>
        <v>#DIV/0!</v>
      </c>
    </row>
    <row r="557" spans="1:9" ht="15.75" hidden="1">
      <c r="A557" s="36" t="s">
        <v>568</v>
      </c>
      <c r="B557" s="63"/>
      <c r="C557" s="33" t="s">
        <v>486</v>
      </c>
      <c r="D557" s="33" t="s">
        <v>630</v>
      </c>
      <c r="E557" s="33" t="s">
        <v>50</v>
      </c>
      <c r="F557" s="34" t="s">
        <v>569</v>
      </c>
      <c r="G557" s="35"/>
      <c r="H557" s="35"/>
      <c r="I557" s="35" t="e">
        <f t="shared" si="25"/>
        <v>#DIV/0!</v>
      </c>
    </row>
    <row r="558" spans="1:9" ht="28.5" hidden="1">
      <c r="A558" s="36" t="s">
        <v>165</v>
      </c>
      <c r="B558" s="63"/>
      <c r="C558" s="33" t="s">
        <v>486</v>
      </c>
      <c r="D558" s="33" t="s">
        <v>630</v>
      </c>
      <c r="E558" s="33" t="s">
        <v>166</v>
      </c>
      <c r="F558" s="34"/>
      <c r="G558" s="35">
        <f>SUM(G559)</f>
        <v>0</v>
      </c>
      <c r="H558" s="35">
        <f>SUM(H559)</f>
        <v>0</v>
      </c>
      <c r="I558" s="35" t="e">
        <f t="shared" si="25"/>
        <v>#DIV/0!</v>
      </c>
    </row>
    <row r="559" spans="1:9" ht="28.5" hidden="1">
      <c r="A559" s="36" t="s">
        <v>64</v>
      </c>
      <c r="B559" s="63"/>
      <c r="C559" s="33" t="s">
        <v>486</v>
      </c>
      <c r="D559" s="33" t="s">
        <v>630</v>
      </c>
      <c r="E559" s="33" t="s">
        <v>166</v>
      </c>
      <c r="F559" s="34" t="s">
        <v>163</v>
      </c>
      <c r="G559" s="35"/>
      <c r="H559" s="35"/>
      <c r="I559" s="35" t="e">
        <f t="shared" si="25"/>
        <v>#DIV/0!</v>
      </c>
    </row>
    <row r="560" spans="1:9" ht="28.5" customHeight="1">
      <c r="A560" s="36" t="s">
        <v>167</v>
      </c>
      <c r="B560" s="63"/>
      <c r="C560" s="33" t="s">
        <v>486</v>
      </c>
      <c r="D560" s="33" t="s">
        <v>630</v>
      </c>
      <c r="E560" s="33" t="s">
        <v>168</v>
      </c>
      <c r="F560" s="34"/>
      <c r="G560" s="35">
        <f>SUM(G562+G564)+G561</f>
        <v>1105.8999999999999</v>
      </c>
      <c r="H560" s="35">
        <f>SUM(H562)</f>
        <v>0</v>
      </c>
      <c r="I560" s="35">
        <f t="shared" si="25"/>
        <v>0</v>
      </c>
    </row>
    <row r="561" spans="1:10" ht="28.5" customHeight="1">
      <c r="A561" s="36" t="s">
        <v>568</v>
      </c>
      <c r="B561" s="63"/>
      <c r="C561" s="33" t="s">
        <v>486</v>
      </c>
      <c r="D561" s="33" t="s">
        <v>630</v>
      </c>
      <c r="E561" s="33" t="s">
        <v>168</v>
      </c>
      <c r="F561" s="34" t="s">
        <v>569</v>
      </c>
      <c r="G561" s="35">
        <f>554.5+491.6</f>
        <v>1046.1</v>
      </c>
      <c r="H561" s="35"/>
      <c r="I561" s="35"/>
      <c r="J561" s="7">
        <f>SUM('[2]ведомствен.'!G1179)</f>
        <v>1046.1</v>
      </c>
    </row>
    <row r="562" spans="1:9" ht="79.5" customHeight="1">
      <c r="A562" s="36" t="s">
        <v>169</v>
      </c>
      <c r="B562" s="63"/>
      <c r="C562" s="33" t="s">
        <v>486</v>
      </c>
      <c r="D562" s="33" t="s">
        <v>630</v>
      </c>
      <c r="E562" s="33" t="s">
        <v>170</v>
      </c>
      <c r="F562" s="34"/>
      <c r="G562" s="35">
        <f>SUM(G563)</f>
        <v>31.2</v>
      </c>
      <c r="H562" s="35">
        <f>SUM('[1]Ведомств.'!G586)</f>
        <v>0</v>
      </c>
      <c r="I562" s="35">
        <f>SUM(H562/G562*100)</f>
        <v>0</v>
      </c>
    </row>
    <row r="563" spans="1:10" ht="24.75" customHeight="1">
      <c r="A563" s="36" t="s">
        <v>568</v>
      </c>
      <c r="B563" s="63"/>
      <c r="C563" s="33" t="s">
        <v>486</v>
      </c>
      <c r="D563" s="33" t="s">
        <v>630</v>
      </c>
      <c r="E563" s="33" t="s">
        <v>170</v>
      </c>
      <c r="F563" s="34" t="s">
        <v>569</v>
      </c>
      <c r="G563" s="35">
        <v>31.2</v>
      </c>
      <c r="H563" s="35"/>
      <c r="I563" s="35"/>
      <c r="J563" s="3">
        <f>SUM('[2]ведомствен.'!G1181)</f>
        <v>31.2</v>
      </c>
    </row>
    <row r="564" spans="1:9" ht="87.75" customHeight="1">
      <c r="A564" s="106" t="s">
        <v>171</v>
      </c>
      <c r="B564" s="63"/>
      <c r="C564" s="33" t="s">
        <v>486</v>
      </c>
      <c r="D564" s="33" t="s">
        <v>630</v>
      </c>
      <c r="E564" s="33" t="s">
        <v>172</v>
      </c>
      <c r="F564" s="34"/>
      <c r="G564" s="35">
        <f>SUM(G565)</f>
        <v>28.6</v>
      </c>
      <c r="H564" s="35">
        <f>SUM(H565)</f>
        <v>568.5</v>
      </c>
      <c r="I564" s="35">
        <f>SUM(H564/G564*100)</f>
        <v>1987.7622377622376</v>
      </c>
    </row>
    <row r="565" spans="1:10" ht="15.75">
      <c r="A565" s="36" t="s">
        <v>568</v>
      </c>
      <c r="B565" s="63"/>
      <c r="C565" s="33" t="s">
        <v>486</v>
      </c>
      <c r="D565" s="33" t="s">
        <v>630</v>
      </c>
      <c r="E565" s="33" t="s">
        <v>172</v>
      </c>
      <c r="F565" s="34" t="s">
        <v>569</v>
      </c>
      <c r="G565" s="35">
        <v>28.6</v>
      </c>
      <c r="H565" s="35">
        <v>568.5</v>
      </c>
      <c r="I565" s="35">
        <f>SUM(H565/G565*100)</f>
        <v>1987.7622377622376</v>
      </c>
      <c r="J565" s="7">
        <f>SUM('[2]ведомствен.'!G1183)</f>
        <v>28.6</v>
      </c>
    </row>
    <row r="566" spans="1:10" s="103" customFormat="1" ht="14.25" customHeight="1">
      <c r="A566" s="31" t="s">
        <v>529</v>
      </c>
      <c r="B566" s="58"/>
      <c r="C566" s="33" t="s">
        <v>486</v>
      </c>
      <c r="D566" s="33" t="s">
        <v>630</v>
      </c>
      <c r="E566" s="33" t="s">
        <v>530</v>
      </c>
      <c r="F566" s="34"/>
      <c r="G566" s="35">
        <f>SUM(G569,G572,G573,G574,G575,G576,G571,G567)</f>
        <v>20691.799999999996</v>
      </c>
      <c r="H566" s="35">
        <f>SUM(H569)</f>
        <v>18780.1</v>
      </c>
      <c r="I566" s="35">
        <f>SUM(H566/G566*100)</f>
        <v>90.76107443528355</v>
      </c>
      <c r="J566" s="102"/>
    </row>
    <row r="567" spans="1:10" s="103" customFormat="1" ht="28.5" hidden="1">
      <c r="A567" s="36" t="s">
        <v>51</v>
      </c>
      <c r="B567" s="32"/>
      <c r="C567" s="33" t="s">
        <v>486</v>
      </c>
      <c r="D567" s="33" t="s">
        <v>630</v>
      </c>
      <c r="E567" s="33" t="s">
        <v>52</v>
      </c>
      <c r="F567" s="53"/>
      <c r="G567" s="60">
        <f>SUM(G568)</f>
        <v>0</v>
      </c>
      <c r="H567" s="35"/>
      <c r="I567" s="35"/>
      <c r="J567" s="102"/>
    </row>
    <row r="568" spans="1:10" s="103" customFormat="1" ht="15" hidden="1">
      <c r="A568" s="36" t="s">
        <v>788</v>
      </c>
      <c r="B568" s="32"/>
      <c r="C568" s="33" t="s">
        <v>486</v>
      </c>
      <c r="D568" s="33" t="s">
        <v>630</v>
      </c>
      <c r="E568" s="33" t="s">
        <v>52</v>
      </c>
      <c r="F568" s="53" t="s">
        <v>577</v>
      </c>
      <c r="G568" s="60"/>
      <c r="H568" s="35"/>
      <c r="I568" s="35"/>
      <c r="J568" s="102">
        <f>SUM('[2]ведомствен.'!G554)</f>
        <v>0</v>
      </c>
    </row>
    <row r="569" spans="1:10" s="103" customFormat="1" ht="42.75" customHeight="1">
      <c r="A569" s="36" t="s">
        <v>803</v>
      </c>
      <c r="B569" s="32"/>
      <c r="C569" s="33" t="s">
        <v>486</v>
      </c>
      <c r="D569" s="33" t="s">
        <v>630</v>
      </c>
      <c r="E569" s="33" t="s">
        <v>752</v>
      </c>
      <c r="F569" s="53"/>
      <c r="G569" s="60">
        <f>SUM(G570)</f>
        <v>5587.4</v>
      </c>
      <c r="H569" s="35">
        <f>SUM(H572:H576)</f>
        <v>18780.1</v>
      </c>
      <c r="I569" s="35">
        <f>SUM(H569/G569*100)</f>
        <v>336.11518774385223</v>
      </c>
      <c r="J569" s="102"/>
    </row>
    <row r="570" spans="1:10" ht="21" customHeight="1">
      <c r="A570" s="36" t="s">
        <v>788</v>
      </c>
      <c r="B570" s="32"/>
      <c r="C570" s="33" t="s">
        <v>486</v>
      </c>
      <c r="D570" s="33" t="s">
        <v>630</v>
      </c>
      <c r="E570" s="33" t="s">
        <v>752</v>
      </c>
      <c r="F570" s="53" t="s">
        <v>577</v>
      </c>
      <c r="G570" s="60">
        <v>5587.4</v>
      </c>
      <c r="H570" s="35"/>
      <c r="I570" s="35"/>
      <c r="J570" s="3">
        <f>SUM('[2]ведомствен.'!G556)</f>
        <v>5587.4</v>
      </c>
    </row>
    <row r="571" spans="1:10" ht="36" customHeight="1">
      <c r="A571" s="36" t="s">
        <v>173</v>
      </c>
      <c r="B571" s="58"/>
      <c r="C571" s="33" t="s">
        <v>486</v>
      </c>
      <c r="D571" s="33" t="s">
        <v>630</v>
      </c>
      <c r="E571" s="33" t="s">
        <v>174</v>
      </c>
      <c r="F571" s="34" t="s">
        <v>54</v>
      </c>
      <c r="G571" s="35">
        <v>50</v>
      </c>
      <c r="H571" s="35"/>
      <c r="I571" s="35"/>
      <c r="J571" s="3">
        <f>SUM('[2]ведомствен.'!G988)</f>
        <v>50</v>
      </c>
    </row>
    <row r="572" spans="1:10" s="103" customFormat="1" ht="42" customHeight="1">
      <c r="A572" s="57" t="s">
        <v>175</v>
      </c>
      <c r="B572" s="58"/>
      <c r="C572" s="33" t="s">
        <v>486</v>
      </c>
      <c r="D572" s="33" t="s">
        <v>630</v>
      </c>
      <c r="E572" s="33" t="s">
        <v>621</v>
      </c>
      <c r="F572" s="34" t="s">
        <v>54</v>
      </c>
      <c r="G572" s="35">
        <v>944.5</v>
      </c>
      <c r="H572" s="35">
        <v>179.9</v>
      </c>
      <c r="I572" s="35">
        <f aca="true" t="shared" si="26" ref="I572:I613">SUM(H572/G572*100)</f>
        <v>19.047114875595554</v>
      </c>
      <c r="J572" s="7">
        <f>SUM('[2]ведомствен.'!G1187+'[2]ведомствен.'!G989)</f>
        <v>944.5</v>
      </c>
    </row>
    <row r="573" spans="1:10" ht="14.25" customHeight="1">
      <c r="A573" s="57" t="s">
        <v>176</v>
      </c>
      <c r="B573" s="32"/>
      <c r="C573" s="33" t="s">
        <v>486</v>
      </c>
      <c r="D573" s="33" t="s">
        <v>630</v>
      </c>
      <c r="E573" s="33" t="s">
        <v>177</v>
      </c>
      <c r="F573" s="34" t="s">
        <v>54</v>
      </c>
      <c r="G573" s="60">
        <f>8652.3+274</f>
        <v>8926.3</v>
      </c>
      <c r="H573" s="60">
        <v>14959.3</v>
      </c>
      <c r="I573" s="35">
        <f t="shared" si="26"/>
        <v>167.58679408041405</v>
      </c>
      <c r="J573" s="7">
        <f>SUM('[2]ведомствен.'!G1188)</f>
        <v>8926.3</v>
      </c>
    </row>
    <row r="574" spans="1:10" ht="60" customHeight="1">
      <c r="A574" s="57" t="s">
        <v>178</v>
      </c>
      <c r="B574" s="32"/>
      <c r="C574" s="33" t="s">
        <v>486</v>
      </c>
      <c r="D574" s="33" t="s">
        <v>630</v>
      </c>
      <c r="E574" s="33" t="s">
        <v>179</v>
      </c>
      <c r="F574" s="34" t="s">
        <v>54</v>
      </c>
      <c r="G574" s="60">
        <v>4033.5</v>
      </c>
      <c r="H574" s="60">
        <v>2979.3</v>
      </c>
      <c r="I574" s="35">
        <f t="shared" si="26"/>
        <v>73.86388992190406</v>
      </c>
      <c r="J574" s="7">
        <f>SUM('[2]ведомствен.'!G1189+'[2]ведомствен.'!G990)</f>
        <v>4033.5</v>
      </c>
    </row>
    <row r="575" spans="1:10" ht="30.75" customHeight="1" hidden="1">
      <c r="A575" s="57" t="s">
        <v>180</v>
      </c>
      <c r="B575" s="32"/>
      <c r="C575" s="33" t="s">
        <v>486</v>
      </c>
      <c r="D575" s="33" t="s">
        <v>630</v>
      </c>
      <c r="E575" s="33" t="s">
        <v>181</v>
      </c>
      <c r="F575" s="34" t="s">
        <v>54</v>
      </c>
      <c r="G575" s="60"/>
      <c r="H575" s="60">
        <v>20.5</v>
      </c>
      <c r="I575" s="35" t="e">
        <f t="shared" si="26"/>
        <v>#DIV/0!</v>
      </c>
      <c r="J575" s="7">
        <f>SUM('[2]ведомствен.'!G1190+'[2]ведомствен.'!G991)</f>
        <v>0</v>
      </c>
    </row>
    <row r="576" spans="1:10" ht="18" customHeight="1">
      <c r="A576" s="57" t="s">
        <v>182</v>
      </c>
      <c r="B576" s="32"/>
      <c r="C576" s="33" t="s">
        <v>486</v>
      </c>
      <c r="D576" s="33" t="s">
        <v>630</v>
      </c>
      <c r="E576" s="33" t="s">
        <v>183</v>
      </c>
      <c r="F576" s="34" t="s">
        <v>54</v>
      </c>
      <c r="G576" s="60">
        <f>1363.6-213.5</f>
        <v>1150.1</v>
      </c>
      <c r="H576" s="60">
        <v>641.1</v>
      </c>
      <c r="I576" s="35">
        <f t="shared" si="26"/>
        <v>55.74297887140249</v>
      </c>
      <c r="J576" s="7">
        <f>SUM('[2]ведомствен.'!G1191)</f>
        <v>1150.1</v>
      </c>
    </row>
    <row r="577" spans="1:11" s="30" customFormat="1" ht="15.75">
      <c r="A577" s="44" t="s">
        <v>184</v>
      </c>
      <c r="B577" s="45"/>
      <c r="C577" s="46" t="s">
        <v>499</v>
      </c>
      <c r="D577" s="46"/>
      <c r="E577" s="46"/>
      <c r="F577" s="47"/>
      <c r="G577" s="48">
        <f>SUM(G578+G603)</f>
        <v>61438.7</v>
      </c>
      <c r="H577" s="48">
        <f>SUM(H578+H603)</f>
        <v>34106.3</v>
      </c>
      <c r="I577" s="48">
        <f t="shared" si="26"/>
        <v>55.51273057535398</v>
      </c>
      <c r="J577" s="29"/>
      <c r="K577" s="30">
        <f>SUM('[2]ведомствен.'!G1220)</f>
        <v>61438.7</v>
      </c>
    </row>
    <row r="578" spans="1:9" ht="15">
      <c r="A578" s="31" t="s">
        <v>185</v>
      </c>
      <c r="B578" s="32"/>
      <c r="C578" s="33" t="s">
        <v>499</v>
      </c>
      <c r="D578" s="33" t="s">
        <v>463</v>
      </c>
      <c r="E578" s="33"/>
      <c r="F578" s="34"/>
      <c r="G578" s="35">
        <f>SUM(G591+G585+G579+G599)</f>
        <v>51093</v>
      </c>
      <c r="H578" s="35">
        <f>SUM(H591+H585+H579+H599)</f>
        <v>27050.9</v>
      </c>
      <c r="I578" s="35">
        <f t="shared" si="26"/>
        <v>52.94443465836808</v>
      </c>
    </row>
    <row r="579" spans="1:9" ht="28.5">
      <c r="A579" s="31" t="s">
        <v>578</v>
      </c>
      <c r="B579" s="32"/>
      <c r="C579" s="33" t="s">
        <v>499</v>
      </c>
      <c r="D579" s="33" t="s">
        <v>463</v>
      </c>
      <c r="E579" s="33" t="s">
        <v>579</v>
      </c>
      <c r="F579" s="34"/>
      <c r="G579" s="35">
        <f>SUM(G580)</f>
        <v>26551.100000000002</v>
      </c>
      <c r="H579" s="35">
        <f>SUM(H580)</f>
        <v>14679.5</v>
      </c>
      <c r="I579" s="35">
        <f t="shared" si="26"/>
        <v>55.2877281920523</v>
      </c>
    </row>
    <row r="580" spans="1:9" ht="24.75" customHeight="1">
      <c r="A580" s="36" t="s">
        <v>566</v>
      </c>
      <c r="B580" s="63"/>
      <c r="C580" s="33" t="s">
        <v>499</v>
      </c>
      <c r="D580" s="33" t="s">
        <v>463</v>
      </c>
      <c r="E580" s="33" t="s">
        <v>580</v>
      </c>
      <c r="F580" s="34"/>
      <c r="G580" s="35">
        <f>SUM(G582+G581)</f>
        <v>26551.100000000002</v>
      </c>
      <c r="H580" s="35">
        <f>SUM(H581:H583)</f>
        <v>14679.5</v>
      </c>
      <c r="I580" s="35">
        <f t="shared" si="26"/>
        <v>55.2877281920523</v>
      </c>
    </row>
    <row r="581" spans="1:10" ht="15" customHeight="1">
      <c r="A581" s="36" t="s">
        <v>568</v>
      </c>
      <c r="B581" s="63"/>
      <c r="C581" s="33" t="s">
        <v>499</v>
      </c>
      <c r="D581" s="33" t="s">
        <v>463</v>
      </c>
      <c r="E581" s="33" t="s">
        <v>580</v>
      </c>
      <c r="F581" s="34" t="s">
        <v>569</v>
      </c>
      <c r="G581" s="35">
        <v>26167.4</v>
      </c>
      <c r="H581" s="35">
        <v>14679.5</v>
      </c>
      <c r="I581" s="35">
        <f t="shared" si="26"/>
        <v>56.09842781476188</v>
      </c>
      <c r="J581" s="7">
        <f>SUM('[2]ведомствен.'!G561+'[2]ведомствен.'!G1224)</f>
        <v>26167.4</v>
      </c>
    </row>
    <row r="582" spans="1:9" ht="42" customHeight="1">
      <c r="A582" s="36" t="s">
        <v>186</v>
      </c>
      <c r="B582" s="63"/>
      <c r="C582" s="33" t="s">
        <v>499</v>
      </c>
      <c r="D582" s="33" t="s">
        <v>463</v>
      </c>
      <c r="E582" s="33" t="s">
        <v>187</v>
      </c>
      <c r="F582" s="34"/>
      <c r="G582" s="35">
        <f>SUM(G583)</f>
        <v>383.7</v>
      </c>
      <c r="H582" s="35">
        <f>SUM(H583)</f>
        <v>0</v>
      </c>
      <c r="I582" s="35">
        <f t="shared" si="26"/>
        <v>0</v>
      </c>
    </row>
    <row r="583" spans="1:10" ht="19.5" customHeight="1">
      <c r="A583" s="36" t="s">
        <v>568</v>
      </c>
      <c r="B583" s="63"/>
      <c r="C583" s="33" t="s">
        <v>499</v>
      </c>
      <c r="D583" s="33" t="s">
        <v>463</v>
      </c>
      <c r="E583" s="33" t="s">
        <v>187</v>
      </c>
      <c r="F583" s="34" t="s">
        <v>569</v>
      </c>
      <c r="G583" s="35">
        <v>383.7</v>
      </c>
      <c r="H583" s="35"/>
      <c r="I583" s="35">
        <f t="shared" si="26"/>
        <v>0</v>
      </c>
      <c r="J583" s="7">
        <f>SUM('[2]ведомствен.'!G1226)</f>
        <v>383.7</v>
      </c>
    </row>
    <row r="584" spans="1:9" ht="22.5" customHeight="1" hidden="1">
      <c r="A584" s="36" t="s">
        <v>568</v>
      </c>
      <c r="B584" s="63"/>
      <c r="C584" s="33" t="s">
        <v>499</v>
      </c>
      <c r="D584" s="33" t="s">
        <v>463</v>
      </c>
      <c r="E584" s="33" t="s">
        <v>188</v>
      </c>
      <c r="F584" s="34" t="s">
        <v>569</v>
      </c>
      <c r="G584" s="35"/>
      <c r="H584" s="35"/>
      <c r="I584" s="35" t="e">
        <f t="shared" si="26"/>
        <v>#DIV/0!</v>
      </c>
    </row>
    <row r="585" spans="1:9" ht="15">
      <c r="A585" s="31" t="s">
        <v>189</v>
      </c>
      <c r="B585" s="32"/>
      <c r="C585" s="33" t="s">
        <v>499</v>
      </c>
      <c r="D585" s="33" t="s">
        <v>463</v>
      </c>
      <c r="E585" s="33" t="s">
        <v>190</v>
      </c>
      <c r="F585" s="34"/>
      <c r="G585" s="35">
        <f>SUM(G586)</f>
        <v>3417.4</v>
      </c>
      <c r="H585" s="35">
        <f>SUM(H586)</f>
        <v>2102.5</v>
      </c>
      <c r="I585" s="35">
        <f t="shared" si="26"/>
        <v>61.5233803476327</v>
      </c>
    </row>
    <row r="586" spans="1:9" ht="19.5" customHeight="1">
      <c r="A586" s="36" t="s">
        <v>566</v>
      </c>
      <c r="B586" s="63"/>
      <c r="C586" s="33" t="s">
        <v>499</v>
      </c>
      <c r="D586" s="33" t="s">
        <v>463</v>
      </c>
      <c r="E586" s="33" t="s">
        <v>191</v>
      </c>
      <c r="F586" s="34"/>
      <c r="G586" s="35">
        <f>SUM(G587)+G589</f>
        <v>3417.4</v>
      </c>
      <c r="H586" s="35">
        <f>SUM(H587)+H589</f>
        <v>2102.5</v>
      </c>
      <c r="I586" s="35">
        <f t="shared" si="26"/>
        <v>61.5233803476327</v>
      </c>
    </row>
    <row r="587" spans="1:10" ht="17.25" customHeight="1">
      <c r="A587" s="36" t="s">
        <v>568</v>
      </c>
      <c r="B587" s="63"/>
      <c r="C587" s="33" t="s">
        <v>499</v>
      </c>
      <c r="D587" s="33" t="s">
        <v>463</v>
      </c>
      <c r="E587" s="33" t="s">
        <v>191</v>
      </c>
      <c r="F587" s="34" t="s">
        <v>569</v>
      </c>
      <c r="G587" s="35">
        <v>3417.4</v>
      </c>
      <c r="H587" s="35">
        <v>2102.5</v>
      </c>
      <c r="I587" s="35">
        <f t="shared" si="26"/>
        <v>61.5233803476327</v>
      </c>
      <c r="J587" s="7">
        <f>SUM('[2]ведомствен.'!G1230)</f>
        <v>3417.4</v>
      </c>
    </row>
    <row r="588" spans="1:9" ht="46.5" customHeight="1" hidden="1">
      <c r="A588" s="36" t="s">
        <v>192</v>
      </c>
      <c r="B588" s="63"/>
      <c r="C588" s="33" t="s">
        <v>499</v>
      </c>
      <c r="D588" s="33" t="s">
        <v>463</v>
      </c>
      <c r="E588" s="33" t="s">
        <v>191</v>
      </c>
      <c r="F588" s="34" t="s">
        <v>193</v>
      </c>
      <c r="G588" s="35"/>
      <c r="H588" s="35"/>
      <c r="I588" s="35" t="e">
        <f t="shared" si="26"/>
        <v>#DIV/0!</v>
      </c>
    </row>
    <row r="589" spans="1:9" ht="57" customHeight="1" hidden="1">
      <c r="A589" s="36" t="s">
        <v>83</v>
      </c>
      <c r="B589" s="37"/>
      <c r="C589" s="33" t="s">
        <v>499</v>
      </c>
      <c r="D589" s="33" t="s">
        <v>463</v>
      </c>
      <c r="E589" s="33" t="s">
        <v>194</v>
      </c>
      <c r="F589" s="34"/>
      <c r="G589" s="35">
        <f>SUM(G590)</f>
        <v>0</v>
      </c>
      <c r="H589" s="35">
        <f>SUM(H590)</f>
        <v>0</v>
      </c>
      <c r="I589" s="35" t="e">
        <f t="shared" si="26"/>
        <v>#DIV/0!</v>
      </c>
    </row>
    <row r="590" spans="1:9" ht="18.75" customHeight="1" hidden="1">
      <c r="A590" s="36" t="s">
        <v>568</v>
      </c>
      <c r="B590" s="63"/>
      <c r="C590" s="33" t="s">
        <v>499</v>
      </c>
      <c r="D590" s="33" t="s">
        <v>463</v>
      </c>
      <c r="E590" s="33" t="s">
        <v>194</v>
      </c>
      <c r="F590" s="34" t="s">
        <v>569</v>
      </c>
      <c r="G590" s="35"/>
      <c r="H590" s="35"/>
      <c r="I590" s="35" t="e">
        <f t="shared" si="26"/>
        <v>#DIV/0!</v>
      </c>
    </row>
    <row r="591" spans="1:9" ht="15">
      <c r="A591" s="31" t="s">
        <v>195</v>
      </c>
      <c r="B591" s="32"/>
      <c r="C591" s="33" t="s">
        <v>499</v>
      </c>
      <c r="D591" s="33" t="s">
        <v>463</v>
      </c>
      <c r="E591" s="33" t="s">
        <v>196</v>
      </c>
      <c r="F591" s="34"/>
      <c r="G591" s="35">
        <f>SUM(G592)</f>
        <v>21124.5</v>
      </c>
      <c r="H591" s="35">
        <f>SUM(H592)</f>
        <v>10268.9</v>
      </c>
      <c r="I591" s="35">
        <f t="shared" si="26"/>
        <v>48.611328078771095</v>
      </c>
    </row>
    <row r="592" spans="1:9" ht="19.5" customHeight="1">
      <c r="A592" s="36" t="s">
        <v>566</v>
      </c>
      <c r="B592" s="63"/>
      <c r="C592" s="33" t="s">
        <v>499</v>
      </c>
      <c r="D592" s="33" t="s">
        <v>463</v>
      </c>
      <c r="E592" s="33" t="s">
        <v>197</v>
      </c>
      <c r="F592" s="34"/>
      <c r="G592" s="35">
        <f>SUM(G593+G595+G597)</f>
        <v>21124.5</v>
      </c>
      <c r="H592" s="35">
        <f>SUM(H593+H595+H597)</f>
        <v>10268.9</v>
      </c>
      <c r="I592" s="35">
        <f t="shared" si="26"/>
        <v>48.611328078771095</v>
      </c>
    </row>
    <row r="593" spans="1:10" ht="15.75" customHeight="1">
      <c r="A593" s="36" t="s">
        <v>568</v>
      </c>
      <c r="B593" s="63"/>
      <c r="C593" s="33" t="s">
        <v>499</v>
      </c>
      <c r="D593" s="33" t="s">
        <v>463</v>
      </c>
      <c r="E593" s="33" t="s">
        <v>197</v>
      </c>
      <c r="F593" s="34" t="s">
        <v>569</v>
      </c>
      <c r="G593" s="35">
        <v>18839.7</v>
      </c>
      <c r="H593" s="35">
        <v>8963.8</v>
      </c>
      <c r="I593" s="35">
        <f t="shared" si="26"/>
        <v>47.579313895656504</v>
      </c>
      <c r="J593" s="7">
        <f>SUM('[2]ведомствен.'!G1236)</f>
        <v>18839.7</v>
      </c>
    </row>
    <row r="594" spans="1:9" ht="43.5" customHeight="1" hidden="1">
      <c r="A594" s="36" t="s">
        <v>192</v>
      </c>
      <c r="B594" s="63"/>
      <c r="C594" s="33" t="s">
        <v>499</v>
      </c>
      <c r="D594" s="33" t="s">
        <v>463</v>
      </c>
      <c r="E594" s="33" t="s">
        <v>197</v>
      </c>
      <c r="F594" s="34" t="s">
        <v>193</v>
      </c>
      <c r="G594" s="35"/>
      <c r="H594" s="35"/>
      <c r="I594" s="35" t="e">
        <f t="shared" si="26"/>
        <v>#DIV/0!</v>
      </c>
    </row>
    <row r="595" spans="1:9" ht="57.75" customHeight="1" hidden="1">
      <c r="A595" s="36" t="s">
        <v>83</v>
      </c>
      <c r="B595" s="37"/>
      <c r="C595" s="33" t="s">
        <v>499</v>
      </c>
      <c r="D595" s="33" t="s">
        <v>463</v>
      </c>
      <c r="E595" s="33" t="s">
        <v>198</v>
      </c>
      <c r="F595" s="34"/>
      <c r="G595" s="35">
        <f>SUM(G596)</f>
        <v>0</v>
      </c>
      <c r="H595" s="35">
        <f>SUM(H596)</f>
        <v>0</v>
      </c>
      <c r="I595" s="35" t="e">
        <f t="shared" si="26"/>
        <v>#DIV/0!</v>
      </c>
    </row>
    <row r="596" spans="1:9" ht="16.5" customHeight="1" hidden="1">
      <c r="A596" s="36" t="s">
        <v>568</v>
      </c>
      <c r="B596" s="63"/>
      <c r="C596" s="33" t="s">
        <v>499</v>
      </c>
      <c r="D596" s="33" t="s">
        <v>463</v>
      </c>
      <c r="E596" s="33" t="s">
        <v>198</v>
      </c>
      <c r="F596" s="34" t="s">
        <v>569</v>
      </c>
      <c r="G596" s="35"/>
      <c r="H596" s="35"/>
      <c r="I596" s="35" t="e">
        <f t="shared" si="26"/>
        <v>#DIV/0!</v>
      </c>
    </row>
    <row r="597" spans="1:9" ht="60" customHeight="1">
      <c r="A597" s="36" t="s">
        <v>81</v>
      </c>
      <c r="B597" s="63"/>
      <c r="C597" s="33" t="s">
        <v>499</v>
      </c>
      <c r="D597" s="33" t="s">
        <v>463</v>
      </c>
      <c r="E597" s="33" t="s">
        <v>199</v>
      </c>
      <c r="F597" s="34"/>
      <c r="G597" s="35">
        <f>SUM(G598)</f>
        <v>2284.8</v>
      </c>
      <c r="H597" s="35">
        <f>SUM(H598)</f>
        <v>1305.1</v>
      </c>
      <c r="I597" s="35">
        <f t="shared" si="26"/>
        <v>57.12097338935573</v>
      </c>
    </row>
    <row r="598" spans="1:10" ht="15" customHeight="1">
      <c r="A598" s="36" t="s">
        <v>568</v>
      </c>
      <c r="B598" s="63"/>
      <c r="C598" s="33" t="s">
        <v>499</v>
      </c>
      <c r="D598" s="33" t="s">
        <v>463</v>
      </c>
      <c r="E598" s="33" t="s">
        <v>199</v>
      </c>
      <c r="F598" s="34" t="s">
        <v>569</v>
      </c>
      <c r="G598" s="35">
        <v>2284.8</v>
      </c>
      <c r="H598" s="35">
        <v>1305.1</v>
      </c>
      <c r="I598" s="35">
        <f t="shared" si="26"/>
        <v>57.12097338935573</v>
      </c>
      <c r="J598" s="7">
        <f>SUM('[2]ведомствен.'!G1241)</f>
        <v>2284.8</v>
      </c>
    </row>
    <row r="599" spans="1:9" ht="30" customHeight="1" hidden="1">
      <c r="A599" s="36" t="s">
        <v>200</v>
      </c>
      <c r="B599" s="63"/>
      <c r="C599" s="33" t="s">
        <v>499</v>
      </c>
      <c r="D599" s="33" t="s">
        <v>463</v>
      </c>
      <c r="E599" s="33" t="s">
        <v>201</v>
      </c>
      <c r="F599" s="34"/>
      <c r="G599" s="35">
        <f>SUM(G600+G601)</f>
        <v>0</v>
      </c>
      <c r="H599" s="35">
        <f>SUM(H600+H601)</f>
        <v>0</v>
      </c>
      <c r="I599" s="35" t="e">
        <f t="shared" si="26"/>
        <v>#DIV/0!</v>
      </c>
    </row>
    <row r="600" spans="1:10" ht="0.75" customHeight="1" hidden="1">
      <c r="A600" s="36" t="s">
        <v>568</v>
      </c>
      <c r="B600" s="63"/>
      <c r="C600" s="33" t="s">
        <v>499</v>
      </c>
      <c r="D600" s="33" t="s">
        <v>463</v>
      </c>
      <c r="E600" s="33" t="s">
        <v>201</v>
      </c>
      <c r="F600" s="34" t="s">
        <v>569</v>
      </c>
      <c r="G600" s="35"/>
      <c r="H600" s="35"/>
      <c r="I600" s="35" t="e">
        <f t="shared" si="26"/>
        <v>#DIV/0!</v>
      </c>
      <c r="J600" s="7">
        <f>SUM('[2]ведомствен.'!G1243)</f>
        <v>0</v>
      </c>
    </row>
    <row r="601" spans="1:9" ht="42" customHeight="1" hidden="1">
      <c r="A601" s="36" t="s">
        <v>186</v>
      </c>
      <c r="B601" s="63"/>
      <c r="C601" s="33" t="s">
        <v>499</v>
      </c>
      <c r="D601" s="33" t="s">
        <v>463</v>
      </c>
      <c r="E601" s="33" t="s">
        <v>187</v>
      </c>
      <c r="F601" s="34"/>
      <c r="G601" s="35">
        <f>SUM(G602)</f>
        <v>0</v>
      </c>
      <c r="H601" s="35">
        <f>SUM(H602)</f>
        <v>0</v>
      </c>
      <c r="I601" s="35" t="e">
        <f t="shared" si="26"/>
        <v>#DIV/0!</v>
      </c>
    </row>
    <row r="602" spans="1:10" ht="21" customHeight="1" hidden="1">
      <c r="A602" s="36" t="s">
        <v>568</v>
      </c>
      <c r="B602" s="63"/>
      <c r="C602" s="33" t="s">
        <v>499</v>
      </c>
      <c r="D602" s="33" t="s">
        <v>463</v>
      </c>
      <c r="E602" s="33" t="s">
        <v>187</v>
      </c>
      <c r="F602" s="34" t="s">
        <v>569</v>
      </c>
      <c r="G602" s="35"/>
      <c r="H602" s="35"/>
      <c r="I602" s="35" t="e">
        <f t="shared" si="26"/>
        <v>#DIV/0!</v>
      </c>
      <c r="J602" s="7">
        <f>SUM('[2]ведомствен.'!G1245)</f>
        <v>0</v>
      </c>
    </row>
    <row r="603" spans="1:9" ht="28.5" customHeight="1">
      <c r="A603" s="43" t="s">
        <v>202</v>
      </c>
      <c r="B603" s="45"/>
      <c r="C603" s="40" t="s">
        <v>499</v>
      </c>
      <c r="D603" s="40" t="s">
        <v>497</v>
      </c>
      <c r="E603" s="40"/>
      <c r="F603" s="53"/>
      <c r="G603" s="35">
        <f>SUM(G607+G610)+G604</f>
        <v>10345.7</v>
      </c>
      <c r="H603" s="35">
        <f>SUM(H607+H610)+H604</f>
        <v>7055.4</v>
      </c>
      <c r="I603" s="35">
        <f t="shared" si="26"/>
        <v>68.19644876615405</v>
      </c>
    </row>
    <row r="604" spans="1:9" ht="20.25" customHeight="1" hidden="1">
      <c r="A604" s="31" t="s">
        <v>556</v>
      </c>
      <c r="B604" s="45"/>
      <c r="C604" s="33" t="s">
        <v>499</v>
      </c>
      <c r="D604" s="40" t="s">
        <v>497</v>
      </c>
      <c r="E604" s="33" t="s">
        <v>557</v>
      </c>
      <c r="F604" s="53"/>
      <c r="G604" s="35">
        <f>SUM(G605)</f>
        <v>0</v>
      </c>
      <c r="H604" s="35">
        <f>SUM(H605)</f>
        <v>900</v>
      </c>
      <c r="I604" s="35" t="e">
        <f t="shared" si="26"/>
        <v>#DIV/0!</v>
      </c>
    </row>
    <row r="605" spans="1:9" ht="18.75" customHeight="1" hidden="1">
      <c r="A605" s="31" t="s">
        <v>527</v>
      </c>
      <c r="B605" s="45"/>
      <c r="C605" s="33" t="s">
        <v>499</v>
      </c>
      <c r="D605" s="40" t="s">
        <v>497</v>
      </c>
      <c r="E605" s="33" t="s">
        <v>528</v>
      </c>
      <c r="F605" s="53"/>
      <c r="G605" s="35">
        <f>SUM(G606)</f>
        <v>0</v>
      </c>
      <c r="H605" s="35">
        <f>SUM(H606)</f>
        <v>900</v>
      </c>
      <c r="I605" s="35" t="e">
        <f t="shared" si="26"/>
        <v>#DIV/0!</v>
      </c>
    </row>
    <row r="606" spans="1:10" ht="45.75" customHeight="1" hidden="1">
      <c r="A606" s="31" t="s">
        <v>203</v>
      </c>
      <c r="B606" s="45"/>
      <c r="C606" s="33" t="s">
        <v>499</v>
      </c>
      <c r="D606" s="40" t="s">
        <v>497</v>
      </c>
      <c r="E606" s="33" t="s">
        <v>528</v>
      </c>
      <c r="F606" s="53" t="s">
        <v>204</v>
      </c>
      <c r="G606" s="35"/>
      <c r="H606" s="35">
        <v>900</v>
      </c>
      <c r="I606" s="35" t="e">
        <f t="shared" si="26"/>
        <v>#DIV/0!</v>
      </c>
      <c r="J606" s="7">
        <f>SUM('[2]ведомствен.'!G1249)</f>
        <v>0</v>
      </c>
    </row>
    <row r="607" spans="1:9" ht="62.25" customHeight="1">
      <c r="A607" s="43" t="s">
        <v>154</v>
      </c>
      <c r="B607" s="63"/>
      <c r="C607" s="33" t="s">
        <v>499</v>
      </c>
      <c r="D607" s="40" t="s">
        <v>497</v>
      </c>
      <c r="E607" s="33" t="s">
        <v>155</v>
      </c>
      <c r="F607" s="34"/>
      <c r="G607" s="35">
        <f>SUM(G608)</f>
        <v>5224.7</v>
      </c>
      <c r="H607" s="35">
        <f>SUM(H608)</f>
        <v>3733.8</v>
      </c>
      <c r="I607" s="35">
        <f t="shared" si="26"/>
        <v>71.46439029992153</v>
      </c>
    </row>
    <row r="608" spans="1:9" ht="22.5" customHeight="1">
      <c r="A608" s="36" t="s">
        <v>566</v>
      </c>
      <c r="B608" s="63"/>
      <c r="C608" s="33" t="s">
        <v>499</v>
      </c>
      <c r="D608" s="40" t="s">
        <v>497</v>
      </c>
      <c r="E608" s="33" t="s">
        <v>156</v>
      </c>
      <c r="F608" s="34"/>
      <c r="G608" s="35">
        <f>SUM(G609)</f>
        <v>5224.7</v>
      </c>
      <c r="H608" s="35">
        <f>SUM(H609)</f>
        <v>3733.8</v>
      </c>
      <c r="I608" s="35">
        <f t="shared" si="26"/>
        <v>71.46439029992153</v>
      </c>
    </row>
    <row r="609" spans="1:10" ht="17.25" customHeight="1">
      <c r="A609" s="36" t="s">
        <v>568</v>
      </c>
      <c r="B609" s="63"/>
      <c r="C609" s="33" t="s">
        <v>499</v>
      </c>
      <c r="D609" s="40" t="s">
        <v>497</v>
      </c>
      <c r="E609" s="33" t="s">
        <v>156</v>
      </c>
      <c r="F609" s="34" t="s">
        <v>569</v>
      </c>
      <c r="G609" s="35">
        <v>5224.7</v>
      </c>
      <c r="H609" s="35">
        <v>3733.8</v>
      </c>
      <c r="I609" s="35">
        <f t="shared" si="26"/>
        <v>71.46439029992153</v>
      </c>
      <c r="J609" s="7">
        <f>SUM('[2]ведомствен.'!G1252)</f>
        <v>5224.7</v>
      </c>
    </row>
    <row r="610" spans="1:9" ht="15.75">
      <c r="A610" s="31" t="s">
        <v>529</v>
      </c>
      <c r="B610" s="45"/>
      <c r="C610" s="40" t="s">
        <v>499</v>
      </c>
      <c r="D610" s="40" t="s">
        <v>497</v>
      </c>
      <c r="E610" s="40" t="s">
        <v>530</v>
      </c>
      <c r="F610" s="53"/>
      <c r="G610" s="35">
        <f>SUM(G611+G614)</f>
        <v>5121</v>
      </c>
      <c r="H610" s="35">
        <f>SUM(H611)</f>
        <v>2421.6</v>
      </c>
      <c r="I610" s="35">
        <f t="shared" si="26"/>
        <v>47.28763913298184</v>
      </c>
    </row>
    <row r="611" spans="1:9" ht="42.75" customHeight="1">
      <c r="A611" s="31" t="s">
        <v>203</v>
      </c>
      <c r="B611" s="45"/>
      <c r="C611" s="40" t="s">
        <v>499</v>
      </c>
      <c r="D611" s="40" t="s">
        <v>497</v>
      </c>
      <c r="E611" s="40" t="s">
        <v>530</v>
      </c>
      <c r="F611" s="53" t="s">
        <v>204</v>
      </c>
      <c r="G611" s="35">
        <f>SUM(G612:G617)</f>
        <v>5121</v>
      </c>
      <c r="H611" s="35">
        <f>SUM(H612:H617)</f>
        <v>2421.6</v>
      </c>
      <c r="I611" s="35">
        <f t="shared" si="26"/>
        <v>47.28763913298184</v>
      </c>
    </row>
    <row r="612" spans="1:10" ht="44.25" customHeight="1">
      <c r="A612" s="57" t="s">
        <v>205</v>
      </c>
      <c r="B612" s="45"/>
      <c r="C612" s="40" t="s">
        <v>499</v>
      </c>
      <c r="D612" s="40" t="s">
        <v>497</v>
      </c>
      <c r="E612" s="40" t="s">
        <v>621</v>
      </c>
      <c r="F612" s="53" t="s">
        <v>204</v>
      </c>
      <c r="G612" s="35">
        <v>21</v>
      </c>
      <c r="H612" s="35"/>
      <c r="I612" s="35">
        <f t="shared" si="26"/>
        <v>0</v>
      </c>
      <c r="J612" s="7">
        <f>SUM('[2]ведомствен.'!G1255)</f>
        <v>21</v>
      </c>
    </row>
    <row r="613" spans="1:10" s="108" customFormat="1" ht="32.25" customHeight="1" hidden="1">
      <c r="A613" s="38" t="s">
        <v>206</v>
      </c>
      <c r="B613" s="45"/>
      <c r="C613" s="40" t="s">
        <v>499</v>
      </c>
      <c r="D613" s="40" t="s">
        <v>497</v>
      </c>
      <c r="E613" s="40" t="s">
        <v>207</v>
      </c>
      <c r="F613" s="53" t="s">
        <v>204</v>
      </c>
      <c r="G613" s="60"/>
      <c r="H613" s="60"/>
      <c r="I613" s="35" t="e">
        <f t="shared" si="26"/>
        <v>#DIV/0!</v>
      </c>
      <c r="J613" s="107"/>
    </row>
    <row r="614" spans="1:10" ht="30.75" customHeight="1" hidden="1">
      <c r="A614" s="38" t="s">
        <v>208</v>
      </c>
      <c r="B614" s="45"/>
      <c r="C614" s="40" t="s">
        <v>499</v>
      </c>
      <c r="D614" s="40" t="s">
        <v>497</v>
      </c>
      <c r="E614" s="40" t="s">
        <v>209</v>
      </c>
      <c r="F614" s="53"/>
      <c r="G614" s="60">
        <f>SUM(G615)</f>
        <v>0</v>
      </c>
      <c r="H614" s="60"/>
      <c r="I614" s="35"/>
      <c r="J614" s="3"/>
    </row>
    <row r="615" spans="1:10" ht="32.25" customHeight="1" hidden="1">
      <c r="A615" s="31" t="s">
        <v>660</v>
      </c>
      <c r="B615" s="45"/>
      <c r="C615" s="40" t="s">
        <v>499</v>
      </c>
      <c r="D615" s="40" t="s">
        <v>497</v>
      </c>
      <c r="E615" s="40" t="s">
        <v>209</v>
      </c>
      <c r="F615" s="53" t="s">
        <v>661</v>
      </c>
      <c r="G615" s="60"/>
      <c r="H615" s="60"/>
      <c r="I615" s="35"/>
      <c r="J615" s="3">
        <f>SUM('[2]ведомствен.'!G572)</f>
        <v>0</v>
      </c>
    </row>
    <row r="616" spans="1:10" s="108" customFormat="1" ht="32.25" customHeight="1">
      <c r="A616" s="38" t="s">
        <v>210</v>
      </c>
      <c r="B616" s="45"/>
      <c r="C616" s="40" t="s">
        <v>499</v>
      </c>
      <c r="D616" s="40" t="s">
        <v>497</v>
      </c>
      <c r="E616" s="40" t="s">
        <v>211</v>
      </c>
      <c r="F616" s="53" t="s">
        <v>204</v>
      </c>
      <c r="G616" s="60">
        <v>2000</v>
      </c>
      <c r="H616" s="60"/>
      <c r="I616" s="35">
        <f aca="true" t="shared" si="27" ref="I616:I647">SUM(H616/G616*100)</f>
        <v>0</v>
      </c>
      <c r="J616" s="7">
        <f>SUM('[2]ведомствен.'!G1258)</f>
        <v>2000</v>
      </c>
    </row>
    <row r="617" spans="1:10" s="108" customFormat="1" ht="33" customHeight="1">
      <c r="A617" s="38" t="s">
        <v>212</v>
      </c>
      <c r="B617" s="45"/>
      <c r="C617" s="40" t="s">
        <v>499</v>
      </c>
      <c r="D617" s="40" t="s">
        <v>497</v>
      </c>
      <c r="E617" s="40" t="s">
        <v>213</v>
      </c>
      <c r="F617" s="53" t="s">
        <v>204</v>
      </c>
      <c r="G617" s="60">
        <v>3100</v>
      </c>
      <c r="H617" s="60">
        <v>2421.6</v>
      </c>
      <c r="I617" s="35">
        <f t="shared" si="27"/>
        <v>78.11612903225806</v>
      </c>
      <c r="J617" s="7">
        <f>SUM('[2]ведомствен.'!G1259)</f>
        <v>3100</v>
      </c>
    </row>
    <row r="618" spans="1:9" ht="15.75" customHeight="1" hidden="1">
      <c r="A618" s="31" t="s">
        <v>485</v>
      </c>
      <c r="B618" s="63"/>
      <c r="C618" s="33" t="s">
        <v>486</v>
      </c>
      <c r="D618" s="33"/>
      <c r="E618" s="33"/>
      <c r="F618" s="34"/>
      <c r="G618" s="35">
        <f>SUM(G619)+G622</f>
        <v>0</v>
      </c>
      <c r="H618" s="35">
        <f>SUM(H619)+H622</f>
        <v>0</v>
      </c>
      <c r="I618" s="35" t="e">
        <f t="shared" si="27"/>
        <v>#DIV/0!</v>
      </c>
    </row>
    <row r="619" spans="1:9" ht="15.75" customHeight="1" hidden="1">
      <c r="A619" s="36" t="s">
        <v>487</v>
      </c>
      <c r="B619" s="37"/>
      <c r="C619" s="33" t="s">
        <v>486</v>
      </c>
      <c r="D619" s="33" t="s">
        <v>486</v>
      </c>
      <c r="E619" s="33"/>
      <c r="F619" s="34"/>
      <c r="G619" s="35">
        <f>SUM(G620)</f>
        <v>0</v>
      </c>
      <c r="H619" s="35">
        <f>SUM(H620)</f>
        <v>0</v>
      </c>
      <c r="I619" s="35" t="e">
        <f t="shared" si="27"/>
        <v>#DIV/0!</v>
      </c>
    </row>
    <row r="620" spans="1:9" ht="27.75" customHeight="1" hidden="1">
      <c r="A620" s="36" t="s">
        <v>488</v>
      </c>
      <c r="B620" s="37"/>
      <c r="C620" s="33" t="s">
        <v>486</v>
      </c>
      <c r="D620" s="33" t="s">
        <v>486</v>
      </c>
      <c r="E620" s="33" t="s">
        <v>489</v>
      </c>
      <c r="F620" s="34"/>
      <c r="G620" s="35">
        <f>SUM(G621)</f>
        <v>0</v>
      </c>
      <c r="H620" s="35">
        <f>SUM(H621)</f>
        <v>0</v>
      </c>
      <c r="I620" s="35" t="e">
        <f t="shared" si="27"/>
        <v>#DIV/0!</v>
      </c>
    </row>
    <row r="621" spans="1:9" ht="13.5" customHeight="1" hidden="1">
      <c r="A621" s="36" t="s">
        <v>490</v>
      </c>
      <c r="B621" s="37"/>
      <c r="C621" s="33" t="s">
        <v>486</v>
      </c>
      <c r="D621" s="33" t="s">
        <v>486</v>
      </c>
      <c r="E621" s="33" t="s">
        <v>489</v>
      </c>
      <c r="F621" s="34" t="s">
        <v>491</v>
      </c>
      <c r="G621" s="35"/>
      <c r="H621" s="35"/>
      <c r="I621" s="35" t="e">
        <f t="shared" si="27"/>
        <v>#DIV/0!</v>
      </c>
    </row>
    <row r="622" spans="1:9" ht="13.5" customHeight="1" hidden="1">
      <c r="A622" s="31" t="s">
        <v>148</v>
      </c>
      <c r="B622" s="37"/>
      <c r="C622" s="33" t="s">
        <v>486</v>
      </c>
      <c r="D622" s="33" t="s">
        <v>630</v>
      </c>
      <c r="E622" s="33"/>
      <c r="F622" s="34"/>
      <c r="G622" s="35">
        <f>SUM(G623)</f>
        <v>0</v>
      </c>
      <c r="H622" s="35">
        <f>SUM(H623)</f>
        <v>0</v>
      </c>
      <c r="I622" s="35" t="e">
        <f t="shared" si="27"/>
        <v>#DIV/0!</v>
      </c>
    </row>
    <row r="623" spans="1:9" ht="13.5" customHeight="1" hidden="1">
      <c r="A623" s="31" t="s">
        <v>529</v>
      </c>
      <c r="B623" s="37"/>
      <c r="C623" s="33" t="s">
        <v>486</v>
      </c>
      <c r="D623" s="33" t="s">
        <v>630</v>
      </c>
      <c r="E623" s="33" t="s">
        <v>530</v>
      </c>
      <c r="F623" s="34"/>
      <c r="G623" s="35">
        <f>SUM(G624)</f>
        <v>0</v>
      </c>
      <c r="H623" s="35">
        <f>SUM(H624)</f>
        <v>0</v>
      </c>
      <c r="I623" s="35" t="e">
        <f t="shared" si="27"/>
        <v>#DIV/0!</v>
      </c>
    </row>
    <row r="624" spans="1:9" ht="13.5" customHeight="1" hidden="1">
      <c r="A624" s="36" t="s">
        <v>214</v>
      </c>
      <c r="B624" s="37"/>
      <c r="C624" s="33" t="s">
        <v>486</v>
      </c>
      <c r="D624" s="33" t="s">
        <v>630</v>
      </c>
      <c r="E624" s="33" t="s">
        <v>530</v>
      </c>
      <c r="F624" s="34" t="s">
        <v>215</v>
      </c>
      <c r="G624" s="35"/>
      <c r="H624" s="35"/>
      <c r="I624" s="35" t="e">
        <f t="shared" si="27"/>
        <v>#DIV/0!</v>
      </c>
    </row>
    <row r="625" spans="1:10" s="30" customFormat="1" ht="15.75">
      <c r="A625" s="44" t="s">
        <v>216</v>
      </c>
      <c r="B625" s="45"/>
      <c r="C625" s="46" t="s">
        <v>630</v>
      </c>
      <c r="D625" s="46"/>
      <c r="E625" s="46"/>
      <c r="F625" s="47"/>
      <c r="G625" s="48">
        <f>SUM(G626+G640+G659+G664+G674+G683)</f>
        <v>426487.69999999995</v>
      </c>
      <c r="H625" s="48">
        <f>SUM(H626+H640+H659+H664+H674+H683)</f>
        <v>141283.9</v>
      </c>
      <c r="I625" s="48">
        <f t="shared" si="27"/>
        <v>33.12730941595737</v>
      </c>
      <c r="J625" s="29"/>
    </row>
    <row r="626" spans="1:11" ht="15.75" customHeight="1">
      <c r="A626" s="31" t="s">
        <v>217</v>
      </c>
      <c r="B626" s="32"/>
      <c r="C626" s="33" t="s">
        <v>630</v>
      </c>
      <c r="D626" s="33" t="s">
        <v>463</v>
      </c>
      <c r="E626" s="33"/>
      <c r="F626" s="34"/>
      <c r="G626" s="35">
        <f>SUM(G631+G633)</f>
        <v>76300.7</v>
      </c>
      <c r="H626" s="35">
        <f>SUM(H631+H633)</f>
        <v>49456.8</v>
      </c>
      <c r="I626" s="35">
        <f t="shared" si="27"/>
        <v>64.81827820714621</v>
      </c>
      <c r="K626" s="3">
        <f>SUM('[2]ведомствен.'!G1269+'[2]ведомствен.'!G897+'[2]ведомствен.'!G573)</f>
        <v>426487.7</v>
      </c>
    </row>
    <row r="627" spans="1:9" ht="19.5" customHeight="1" hidden="1">
      <c r="A627" s="69" t="s">
        <v>218</v>
      </c>
      <c r="B627" s="32"/>
      <c r="C627" s="33" t="s">
        <v>630</v>
      </c>
      <c r="D627" s="33" t="s">
        <v>463</v>
      </c>
      <c r="E627" s="33" t="s">
        <v>219</v>
      </c>
      <c r="F627" s="34"/>
      <c r="G627" s="35">
        <f>SUM(G628)</f>
        <v>0</v>
      </c>
      <c r="H627" s="35">
        <f>SUM(H628)</f>
        <v>0</v>
      </c>
      <c r="I627" s="35" t="e">
        <f t="shared" si="27"/>
        <v>#DIV/0!</v>
      </c>
    </row>
    <row r="628" spans="1:9" ht="18.75" customHeight="1" hidden="1">
      <c r="A628" s="36" t="s">
        <v>566</v>
      </c>
      <c r="B628" s="32"/>
      <c r="C628" s="33" t="s">
        <v>630</v>
      </c>
      <c r="D628" s="33" t="s">
        <v>463</v>
      </c>
      <c r="E628" s="33" t="s">
        <v>220</v>
      </c>
      <c r="F628" s="34"/>
      <c r="G628" s="35">
        <f>SUM(G629)</f>
        <v>0</v>
      </c>
      <c r="H628" s="35">
        <f>SUM(H629)</f>
        <v>0</v>
      </c>
      <c r="I628" s="35" t="e">
        <f t="shared" si="27"/>
        <v>#DIV/0!</v>
      </c>
    </row>
    <row r="629" spans="1:9" ht="17.25" customHeight="1" hidden="1">
      <c r="A629" s="36" t="s">
        <v>568</v>
      </c>
      <c r="B629" s="32"/>
      <c r="C629" s="33" t="s">
        <v>630</v>
      </c>
      <c r="D629" s="33" t="s">
        <v>463</v>
      </c>
      <c r="E629" s="33" t="s">
        <v>220</v>
      </c>
      <c r="F629" s="34" t="s">
        <v>569</v>
      </c>
      <c r="G629" s="35"/>
      <c r="H629" s="35"/>
      <c r="I629" s="35" t="e">
        <f t="shared" si="27"/>
        <v>#DIV/0!</v>
      </c>
    </row>
    <row r="630" spans="1:11" ht="17.25" customHeight="1">
      <c r="A630" s="31" t="s">
        <v>556</v>
      </c>
      <c r="B630" s="32"/>
      <c r="C630" s="33" t="s">
        <v>630</v>
      </c>
      <c r="D630" s="33" t="s">
        <v>463</v>
      </c>
      <c r="E630" s="33" t="s">
        <v>557</v>
      </c>
      <c r="F630" s="34"/>
      <c r="G630" s="35">
        <f>SUM(G631)</f>
        <v>3043</v>
      </c>
      <c r="H630" s="35">
        <f>SUM(H631)</f>
        <v>146.8</v>
      </c>
      <c r="I630" s="35">
        <f t="shared" si="27"/>
        <v>4.824186657903385</v>
      </c>
      <c r="K630" s="7">
        <f>SUM(J626:J715)</f>
        <v>426487.69999999995</v>
      </c>
    </row>
    <row r="631" spans="1:9" ht="15.75" customHeight="1">
      <c r="A631" s="31" t="s">
        <v>527</v>
      </c>
      <c r="B631" s="32"/>
      <c r="C631" s="33" t="s">
        <v>630</v>
      </c>
      <c r="D631" s="33" t="s">
        <v>463</v>
      </c>
      <c r="E631" s="33" t="s">
        <v>528</v>
      </c>
      <c r="F631" s="34"/>
      <c r="G631" s="35">
        <f>SUM(G632)</f>
        <v>3043</v>
      </c>
      <c r="H631" s="35">
        <f>SUM(H632)</f>
        <v>146.8</v>
      </c>
      <c r="I631" s="35">
        <f t="shared" si="27"/>
        <v>4.824186657903385</v>
      </c>
    </row>
    <row r="632" spans="1:10" ht="15" customHeight="1">
      <c r="A632" s="36" t="s">
        <v>568</v>
      </c>
      <c r="B632" s="32"/>
      <c r="C632" s="33" t="s">
        <v>630</v>
      </c>
      <c r="D632" s="33" t="s">
        <v>463</v>
      </c>
      <c r="E632" s="33" t="s">
        <v>528</v>
      </c>
      <c r="F632" s="34" t="s">
        <v>569</v>
      </c>
      <c r="G632" s="35">
        <v>3043</v>
      </c>
      <c r="H632" s="35">
        <v>146.8</v>
      </c>
      <c r="I632" s="35">
        <f t="shared" si="27"/>
        <v>4.824186657903385</v>
      </c>
      <c r="J632" s="7">
        <f>SUM('[2]ведомствен.'!G1273)</f>
        <v>3043</v>
      </c>
    </row>
    <row r="633" spans="1:9" ht="15">
      <c r="A633" s="31" t="s">
        <v>221</v>
      </c>
      <c r="B633" s="32"/>
      <c r="C633" s="33" t="s">
        <v>630</v>
      </c>
      <c r="D633" s="33" t="s">
        <v>463</v>
      </c>
      <c r="E633" s="33" t="s">
        <v>222</v>
      </c>
      <c r="F633" s="34"/>
      <c r="G633" s="35">
        <f>SUM(G634)</f>
        <v>73257.7</v>
      </c>
      <c r="H633" s="35">
        <f>SUM(H634)</f>
        <v>49310</v>
      </c>
      <c r="I633" s="35">
        <f t="shared" si="27"/>
        <v>67.31033051815713</v>
      </c>
    </row>
    <row r="634" spans="1:9" ht="18" customHeight="1">
      <c r="A634" s="36" t="s">
        <v>566</v>
      </c>
      <c r="B634" s="32"/>
      <c r="C634" s="33" t="s">
        <v>630</v>
      </c>
      <c r="D634" s="33" t="s">
        <v>463</v>
      </c>
      <c r="E634" s="33" t="s">
        <v>223</v>
      </c>
      <c r="F634" s="34"/>
      <c r="G634" s="35">
        <f>SUM(G635:G638)</f>
        <v>73257.7</v>
      </c>
      <c r="H634" s="35">
        <f>SUM(H635:H638)</f>
        <v>49310</v>
      </c>
      <c r="I634" s="35">
        <f t="shared" si="27"/>
        <v>67.31033051815713</v>
      </c>
    </row>
    <row r="635" spans="1:10" ht="15.75" customHeight="1">
      <c r="A635" s="36" t="s">
        <v>568</v>
      </c>
      <c r="B635" s="32"/>
      <c r="C635" s="33" t="s">
        <v>224</v>
      </c>
      <c r="D635" s="33" t="s">
        <v>463</v>
      </c>
      <c r="E635" s="33" t="s">
        <v>223</v>
      </c>
      <c r="F635" s="34" t="s">
        <v>569</v>
      </c>
      <c r="G635" s="35">
        <v>73257.7</v>
      </c>
      <c r="H635" s="35">
        <v>49310</v>
      </c>
      <c r="I635" s="35">
        <f t="shared" si="27"/>
        <v>67.31033051815713</v>
      </c>
      <c r="J635" s="7">
        <f>SUM('[2]ведомствен.'!G1276+'[2]ведомствен.'!G579)</f>
        <v>73257.7</v>
      </c>
    </row>
    <row r="636" spans="1:9" ht="42" customHeight="1" hidden="1">
      <c r="A636" s="36" t="s">
        <v>225</v>
      </c>
      <c r="B636" s="32"/>
      <c r="C636" s="33" t="s">
        <v>224</v>
      </c>
      <c r="D636" s="33" t="s">
        <v>463</v>
      </c>
      <c r="E636" s="33" t="s">
        <v>223</v>
      </c>
      <c r="F636" s="34" t="s">
        <v>226</v>
      </c>
      <c r="G636" s="35"/>
      <c r="H636" s="35"/>
      <c r="I636" s="35" t="e">
        <f t="shared" si="27"/>
        <v>#DIV/0!</v>
      </c>
    </row>
    <row r="637" spans="1:9" ht="48" customHeight="1" hidden="1">
      <c r="A637" s="36" t="s">
        <v>61</v>
      </c>
      <c r="B637" s="32"/>
      <c r="C637" s="33" t="s">
        <v>224</v>
      </c>
      <c r="D637" s="33" t="s">
        <v>463</v>
      </c>
      <c r="E637" s="33" t="s">
        <v>223</v>
      </c>
      <c r="F637" s="34" t="s">
        <v>62</v>
      </c>
      <c r="G637" s="35"/>
      <c r="H637" s="35"/>
      <c r="I637" s="35" t="e">
        <f t="shared" si="27"/>
        <v>#DIV/0!</v>
      </c>
    </row>
    <row r="638" spans="1:9" ht="57.75" customHeight="1" hidden="1">
      <c r="A638" s="36" t="s">
        <v>83</v>
      </c>
      <c r="B638" s="32"/>
      <c r="C638" s="33" t="s">
        <v>224</v>
      </c>
      <c r="D638" s="33" t="s">
        <v>463</v>
      </c>
      <c r="E638" s="33" t="s">
        <v>227</v>
      </c>
      <c r="F638" s="34"/>
      <c r="G638" s="35">
        <f>SUM(G639)</f>
        <v>0</v>
      </c>
      <c r="H638" s="35">
        <f>SUM(H639)</f>
        <v>0</v>
      </c>
      <c r="I638" s="35" t="e">
        <f t="shared" si="27"/>
        <v>#DIV/0!</v>
      </c>
    </row>
    <row r="639" spans="1:9" ht="14.25" customHeight="1" hidden="1">
      <c r="A639" s="36" t="s">
        <v>568</v>
      </c>
      <c r="B639" s="32"/>
      <c r="C639" s="33" t="s">
        <v>224</v>
      </c>
      <c r="D639" s="33" t="s">
        <v>463</v>
      </c>
      <c r="E639" s="33" t="s">
        <v>227</v>
      </c>
      <c r="F639" s="34" t="s">
        <v>569</v>
      </c>
      <c r="G639" s="35"/>
      <c r="H639" s="35"/>
      <c r="I639" s="35" t="e">
        <f t="shared" si="27"/>
        <v>#DIV/0!</v>
      </c>
    </row>
    <row r="640" spans="1:9" ht="18.75" customHeight="1">
      <c r="A640" s="31" t="s">
        <v>228</v>
      </c>
      <c r="B640" s="32"/>
      <c r="C640" s="33" t="s">
        <v>630</v>
      </c>
      <c r="D640" s="33" t="s">
        <v>465</v>
      </c>
      <c r="E640" s="33"/>
      <c r="F640" s="34"/>
      <c r="G640" s="35">
        <f>SUM(G641+G648+G652+G656)</f>
        <v>52298.29999999999</v>
      </c>
      <c r="H640" s="35">
        <f>SUM(H641+H648+H652+H656)</f>
        <v>31448.399999999998</v>
      </c>
      <c r="I640" s="35">
        <f t="shared" si="27"/>
        <v>60.13273854025849</v>
      </c>
    </row>
    <row r="641" spans="1:9" ht="18.75" customHeight="1">
      <c r="A641" s="31" t="s">
        <v>221</v>
      </c>
      <c r="B641" s="32"/>
      <c r="C641" s="33" t="s">
        <v>630</v>
      </c>
      <c r="D641" s="33" t="s">
        <v>465</v>
      </c>
      <c r="E641" s="33" t="s">
        <v>222</v>
      </c>
      <c r="F641" s="34"/>
      <c r="G641" s="35">
        <f>SUM(G642)</f>
        <v>39596.7</v>
      </c>
      <c r="H641" s="35">
        <f>SUM(H642)</f>
        <v>21823.6</v>
      </c>
      <c r="I641" s="35">
        <f t="shared" si="27"/>
        <v>55.11469390125945</v>
      </c>
    </row>
    <row r="642" spans="1:9" ht="21" customHeight="1">
      <c r="A642" s="36" t="s">
        <v>566</v>
      </c>
      <c r="B642" s="32"/>
      <c r="C642" s="33" t="s">
        <v>630</v>
      </c>
      <c r="D642" s="33" t="s">
        <v>465</v>
      </c>
      <c r="E642" s="33" t="s">
        <v>223</v>
      </c>
      <c r="F642" s="34"/>
      <c r="G642" s="35">
        <f>SUM(G643:G646)</f>
        <v>39596.7</v>
      </c>
      <c r="H642" s="35">
        <f>SUM(H643:H646)</f>
        <v>21823.6</v>
      </c>
      <c r="I642" s="35">
        <f t="shared" si="27"/>
        <v>55.11469390125945</v>
      </c>
    </row>
    <row r="643" spans="1:10" ht="16.5" customHeight="1">
      <c r="A643" s="36" t="s">
        <v>568</v>
      </c>
      <c r="B643" s="32"/>
      <c r="C643" s="33" t="s">
        <v>630</v>
      </c>
      <c r="D643" s="33" t="s">
        <v>465</v>
      </c>
      <c r="E643" s="33" t="s">
        <v>223</v>
      </c>
      <c r="F643" s="34" t="s">
        <v>569</v>
      </c>
      <c r="G643" s="35">
        <v>38591.5</v>
      </c>
      <c r="H643" s="35">
        <v>21823.6</v>
      </c>
      <c r="I643" s="35">
        <f t="shared" si="27"/>
        <v>56.55027661531684</v>
      </c>
      <c r="J643" s="7">
        <f>SUM('[2]ведомствен.'!G1284)</f>
        <v>38591.5</v>
      </c>
    </row>
    <row r="644" spans="1:10" ht="24.75" customHeight="1">
      <c r="A644" s="36" t="s">
        <v>470</v>
      </c>
      <c r="B644" s="32"/>
      <c r="C644" s="33" t="s">
        <v>630</v>
      </c>
      <c r="D644" s="33" t="s">
        <v>465</v>
      </c>
      <c r="E644" s="33" t="s">
        <v>223</v>
      </c>
      <c r="F644" s="34" t="s">
        <v>471</v>
      </c>
      <c r="G644" s="35">
        <v>1005.2</v>
      </c>
      <c r="H644" s="35"/>
      <c r="I644" s="35">
        <f t="shared" si="27"/>
        <v>0</v>
      </c>
      <c r="J644" s="7">
        <f>SUM('[2]ведомствен.'!G901)</f>
        <v>1005.2</v>
      </c>
    </row>
    <row r="645" spans="1:9" ht="15.75" customHeight="1" hidden="1">
      <c r="A645" s="36" t="s">
        <v>61</v>
      </c>
      <c r="B645" s="32"/>
      <c r="C645" s="33" t="s">
        <v>630</v>
      </c>
      <c r="D645" s="33" t="s">
        <v>465</v>
      </c>
      <c r="E645" s="33" t="s">
        <v>223</v>
      </c>
      <c r="F645" s="34" t="s">
        <v>62</v>
      </c>
      <c r="G645" s="35"/>
      <c r="H645" s="35"/>
      <c r="I645" s="35" t="e">
        <f t="shared" si="27"/>
        <v>#DIV/0!</v>
      </c>
    </row>
    <row r="646" spans="1:9" ht="15.75" customHeight="1" hidden="1">
      <c r="A646" s="36" t="s">
        <v>83</v>
      </c>
      <c r="B646" s="32"/>
      <c r="C646" s="33" t="s">
        <v>630</v>
      </c>
      <c r="D646" s="33" t="s">
        <v>465</v>
      </c>
      <c r="E646" s="33" t="s">
        <v>227</v>
      </c>
      <c r="F646" s="34"/>
      <c r="G646" s="35">
        <f>SUM(G647)</f>
        <v>0</v>
      </c>
      <c r="H646" s="35">
        <f>SUM(H647)</f>
        <v>0</v>
      </c>
      <c r="I646" s="35" t="e">
        <f t="shared" si="27"/>
        <v>#DIV/0!</v>
      </c>
    </row>
    <row r="647" spans="1:9" ht="15" customHeight="1" hidden="1">
      <c r="A647" s="36" t="s">
        <v>568</v>
      </c>
      <c r="B647" s="32"/>
      <c r="C647" s="33" t="s">
        <v>630</v>
      </c>
      <c r="D647" s="33" t="s">
        <v>465</v>
      </c>
      <c r="E647" s="33" t="s">
        <v>227</v>
      </c>
      <c r="F647" s="34" t="s">
        <v>569</v>
      </c>
      <c r="G647" s="35"/>
      <c r="H647" s="35"/>
      <c r="I647" s="35" t="e">
        <f t="shared" si="27"/>
        <v>#DIV/0!</v>
      </c>
    </row>
    <row r="648" spans="1:9" ht="15.75" customHeight="1" hidden="1">
      <c r="A648" s="31" t="s">
        <v>229</v>
      </c>
      <c r="B648" s="32"/>
      <c r="C648" s="33" t="s">
        <v>630</v>
      </c>
      <c r="D648" s="33" t="s">
        <v>465</v>
      </c>
      <c r="E648" s="33" t="s">
        <v>230</v>
      </c>
      <c r="F648" s="34"/>
      <c r="G648" s="35">
        <f>SUM(G649)</f>
        <v>9397.2</v>
      </c>
      <c r="H648" s="35">
        <f>SUM(H649)</f>
        <v>7467.6</v>
      </c>
      <c r="I648" s="35">
        <f aca="true" t="shared" si="28" ref="I648:I674">SUM(H648/G648*100)</f>
        <v>79.46622398161153</v>
      </c>
    </row>
    <row r="649" spans="1:9" ht="14.25" customHeight="1" hidden="1">
      <c r="A649" s="36" t="s">
        <v>566</v>
      </c>
      <c r="B649" s="32"/>
      <c r="C649" s="33" t="s">
        <v>630</v>
      </c>
      <c r="D649" s="33" t="s">
        <v>465</v>
      </c>
      <c r="E649" s="33" t="s">
        <v>231</v>
      </c>
      <c r="F649" s="34"/>
      <c r="G649" s="35">
        <f>SUM(G650:G651)</f>
        <v>9397.2</v>
      </c>
      <c r="H649" s="35">
        <f>SUM(H650:H651)</f>
        <v>7467.6</v>
      </c>
      <c r="I649" s="35">
        <f t="shared" si="28"/>
        <v>79.46622398161153</v>
      </c>
    </row>
    <row r="650" spans="1:10" ht="13.5" customHeight="1">
      <c r="A650" s="36" t="s">
        <v>568</v>
      </c>
      <c r="B650" s="32"/>
      <c r="C650" s="33" t="s">
        <v>630</v>
      </c>
      <c r="D650" s="33" t="s">
        <v>465</v>
      </c>
      <c r="E650" s="33" t="s">
        <v>231</v>
      </c>
      <c r="F650" s="34" t="s">
        <v>569</v>
      </c>
      <c r="G650" s="35">
        <v>9397.2</v>
      </c>
      <c r="H650" s="35">
        <v>7467.6</v>
      </c>
      <c r="I650" s="35">
        <f t="shared" si="28"/>
        <v>79.46622398161153</v>
      </c>
      <c r="J650" s="7">
        <f>SUM('[2]ведомствен.'!G1291)</f>
        <v>9397.2</v>
      </c>
    </row>
    <row r="651" spans="1:9" ht="56.25" customHeight="1" hidden="1">
      <c r="A651" s="36" t="s">
        <v>83</v>
      </c>
      <c r="B651" s="32"/>
      <c r="C651" s="33" t="s">
        <v>630</v>
      </c>
      <c r="D651" s="33" t="s">
        <v>465</v>
      </c>
      <c r="E651" s="33" t="s">
        <v>231</v>
      </c>
      <c r="F651" s="34" t="s">
        <v>232</v>
      </c>
      <c r="G651" s="35"/>
      <c r="H651" s="35"/>
      <c r="I651" s="35" t="e">
        <f t="shared" si="28"/>
        <v>#DIV/0!</v>
      </c>
    </row>
    <row r="652" spans="1:9" ht="14.25" customHeight="1">
      <c r="A652" s="31" t="s">
        <v>233</v>
      </c>
      <c r="B652" s="32"/>
      <c r="C652" s="33" t="s">
        <v>630</v>
      </c>
      <c r="D652" s="33" t="s">
        <v>465</v>
      </c>
      <c r="E652" s="33" t="s">
        <v>234</v>
      </c>
      <c r="F652" s="34"/>
      <c r="G652" s="35">
        <f>SUM(G653)</f>
        <v>2722.2</v>
      </c>
      <c r="H652" s="35">
        <f>SUM(H653)</f>
        <v>1817.2</v>
      </c>
      <c r="I652" s="35">
        <f t="shared" si="28"/>
        <v>66.7548306516788</v>
      </c>
    </row>
    <row r="653" spans="1:9" ht="14.25" customHeight="1">
      <c r="A653" s="36" t="s">
        <v>566</v>
      </c>
      <c r="B653" s="32"/>
      <c r="C653" s="33" t="s">
        <v>630</v>
      </c>
      <c r="D653" s="33" t="s">
        <v>465</v>
      </c>
      <c r="E653" s="33" t="s">
        <v>235</v>
      </c>
      <c r="F653" s="34"/>
      <c r="G653" s="35">
        <f>SUM(G654:G655)</f>
        <v>2722.2</v>
      </c>
      <c r="H653" s="35">
        <f>SUM(H654:H655)</f>
        <v>1817.2</v>
      </c>
      <c r="I653" s="35">
        <f t="shared" si="28"/>
        <v>66.7548306516788</v>
      </c>
    </row>
    <row r="654" spans="1:10" ht="13.5" customHeight="1">
      <c r="A654" s="36" t="s">
        <v>568</v>
      </c>
      <c r="B654" s="32"/>
      <c r="C654" s="33" t="s">
        <v>630</v>
      </c>
      <c r="D654" s="33" t="s">
        <v>465</v>
      </c>
      <c r="E654" s="33" t="s">
        <v>235</v>
      </c>
      <c r="F654" s="34" t="s">
        <v>569</v>
      </c>
      <c r="G654" s="35">
        <v>2722.2</v>
      </c>
      <c r="H654" s="35">
        <v>1817.2</v>
      </c>
      <c r="I654" s="35">
        <f t="shared" si="28"/>
        <v>66.7548306516788</v>
      </c>
      <c r="J654" s="7">
        <f>SUM('[2]ведомствен.'!G1295)</f>
        <v>2722.2</v>
      </c>
    </row>
    <row r="655" spans="1:9" ht="55.5" customHeight="1" hidden="1">
      <c r="A655" s="36" t="s">
        <v>83</v>
      </c>
      <c r="B655" s="32"/>
      <c r="C655" s="33" t="s">
        <v>630</v>
      </c>
      <c r="D655" s="33" t="s">
        <v>465</v>
      </c>
      <c r="E655" s="33" t="s">
        <v>235</v>
      </c>
      <c r="F655" s="34" t="s">
        <v>232</v>
      </c>
      <c r="G655" s="35"/>
      <c r="H655" s="35"/>
      <c r="I655" s="35" t="e">
        <f t="shared" si="28"/>
        <v>#DIV/0!</v>
      </c>
    </row>
    <row r="656" spans="1:9" ht="14.25" customHeight="1">
      <c r="A656" s="57" t="s">
        <v>108</v>
      </c>
      <c r="B656" s="32"/>
      <c r="C656" s="33" t="s">
        <v>630</v>
      </c>
      <c r="D656" s="33" t="s">
        <v>465</v>
      </c>
      <c r="E656" s="33" t="s">
        <v>30</v>
      </c>
      <c r="F656" s="34"/>
      <c r="G656" s="35">
        <f>SUM(G657)</f>
        <v>582.2</v>
      </c>
      <c r="H656" s="35">
        <f>SUM(H657)</f>
        <v>340</v>
      </c>
      <c r="I656" s="35">
        <f t="shared" si="28"/>
        <v>58.399175541051186</v>
      </c>
    </row>
    <row r="657" spans="1:9" ht="42" customHeight="1">
      <c r="A657" s="43" t="s">
        <v>236</v>
      </c>
      <c r="B657" s="32"/>
      <c r="C657" s="33" t="s">
        <v>630</v>
      </c>
      <c r="D657" s="33" t="s">
        <v>465</v>
      </c>
      <c r="E657" s="33" t="s">
        <v>237</v>
      </c>
      <c r="F657" s="34"/>
      <c r="G657" s="35">
        <f>SUM(G658)</f>
        <v>582.2</v>
      </c>
      <c r="H657" s="35">
        <f>SUM(H658)</f>
        <v>340</v>
      </c>
      <c r="I657" s="35">
        <f t="shared" si="28"/>
        <v>58.399175541051186</v>
      </c>
    </row>
    <row r="658" spans="1:10" ht="14.25" customHeight="1">
      <c r="A658" s="36" t="s">
        <v>568</v>
      </c>
      <c r="B658" s="32"/>
      <c r="C658" s="33" t="s">
        <v>630</v>
      </c>
      <c r="D658" s="33" t="s">
        <v>465</v>
      </c>
      <c r="E658" s="33" t="s">
        <v>237</v>
      </c>
      <c r="F658" s="34" t="s">
        <v>569</v>
      </c>
      <c r="G658" s="35">
        <v>582.2</v>
      </c>
      <c r="H658" s="35">
        <v>340</v>
      </c>
      <c r="I658" s="35">
        <f t="shared" si="28"/>
        <v>58.399175541051186</v>
      </c>
      <c r="J658" s="7">
        <f>SUM('[2]ведомствен.'!G1299)</f>
        <v>582.2</v>
      </c>
    </row>
    <row r="659" spans="1:9" ht="14.25" customHeight="1">
      <c r="A659" s="109" t="s">
        <v>238</v>
      </c>
      <c r="B659" s="73"/>
      <c r="C659" s="33" t="s">
        <v>630</v>
      </c>
      <c r="D659" s="33" t="s">
        <v>473</v>
      </c>
      <c r="E659" s="33"/>
      <c r="F659" s="34"/>
      <c r="G659" s="35">
        <f>SUM(G660)</f>
        <v>3559.1</v>
      </c>
      <c r="H659" s="35">
        <f>SUM(H660)</f>
        <v>9494.7</v>
      </c>
      <c r="I659" s="35">
        <f t="shared" si="28"/>
        <v>266.77249866539296</v>
      </c>
    </row>
    <row r="660" spans="1:9" ht="20.25" customHeight="1">
      <c r="A660" s="109" t="s">
        <v>239</v>
      </c>
      <c r="B660" s="73"/>
      <c r="C660" s="33" t="s">
        <v>630</v>
      </c>
      <c r="D660" s="33" t="s">
        <v>473</v>
      </c>
      <c r="E660" s="33" t="s">
        <v>222</v>
      </c>
      <c r="F660" s="34"/>
      <c r="G660" s="35">
        <f>SUM(G661)</f>
        <v>3559.1</v>
      </c>
      <c r="H660" s="35">
        <f>SUM(H661)</f>
        <v>9494.7</v>
      </c>
      <c r="I660" s="35">
        <f t="shared" si="28"/>
        <v>266.77249866539296</v>
      </c>
    </row>
    <row r="661" spans="1:9" ht="14.25" customHeight="1">
      <c r="A661" s="110" t="s">
        <v>566</v>
      </c>
      <c r="B661" s="73"/>
      <c r="C661" s="33" t="s">
        <v>630</v>
      </c>
      <c r="D661" s="33" t="s">
        <v>473</v>
      </c>
      <c r="E661" s="33" t="s">
        <v>223</v>
      </c>
      <c r="F661" s="34"/>
      <c r="G661" s="35">
        <f>SUM(G662:G663)</f>
        <v>3559.1</v>
      </c>
      <c r="H661" s="35">
        <f>SUM(H662:H663)</f>
        <v>9494.7</v>
      </c>
      <c r="I661" s="35">
        <f t="shared" si="28"/>
        <v>266.77249866539296</v>
      </c>
    </row>
    <row r="662" spans="1:10" ht="14.25" customHeight="1">
      <c r="A662" s="110" t="s">
        <v>568</v>
      </c>
      <c r="B662" s="73"/>
      <c r="C662" s="33" t="s">
        <v>630</v>
      </c>
      <c r="D662" s="33" t="s">
        <v>473</v>
      </c>
      <c r="E662" s="33" t="s">
        <v>223</v>
      </c>
      <c r="F662" s="34" t="s">
        <v>569</v>
      </c>
      <c r="G662" s="35">
        <v>3559.1</v>
      </c>
      <c r="H662" s="35">
        <v>9494.7</v>
      </c>
      <c r="I662" s="35">
        <f t="shared" si="28"/>
        <v>266.77249866539296</v>
      </c>
      <c r="J662" s="7">
        <f>SUM('[2]ведомствен.'!G1303)</f>
        <v>3559.1</v>
      </c>
    </row>
    <row r="663" spans="1:9" ht="14.25" customHeight="1" hidden="1">
      <c r="A663" s="36" t="s">
        <v>83</v>
      </c>
      <c r="B663" s="32"/>
      <c r="C663" s="33" t="s">
        <v>630</v>
      </c>
      <c r="D663" s="33" t="s">
        <v>473</v>
      </c>
      <c r="E663" s="33" t="s">
        <v>231</v>
      </c>
      <c r="F663" s="34" t="s">
        <v>232</v>
      </c>
      <c r="G663" s="35"/>
      <c r="H663" s="35"/>
      <c r="I663" s="35" t="e">
        <f t="shared" si="28"/>
        <v>#DIV/0!</v>
      </c>
    </row>
    <row r="664" spans="1:9" ht="15">
      <c r="A664" s="36" t="s">
        <v>240</v>
      </c>
      <c r="B664" s="32"/>
      <c r="C664" s="33" t="s">
        <v>630</v>
      </c>
      <c r="D664" s="33" t="s">
        <v>497</v>
      </c>
      <c r="E664" s="33"/>
      <c r="F664" s="34"/>
      <c r="G664" s="35">
        <f>SUM(G667+G671+G665)</f>
        <v>67406.1</v>
      </c>
      <c r="H664" s="35">
        <f>SUM(H667+H671+H665)</f>
        <v>40136</v>
      </c>
      <c r="I664" s="35">
        <f t="shared" si="28"/>
        <v>59.543572465993435</v>
      </c>
    </row>
    <row r="665" spans="1:9" ht="15" hidden="1">
      <c r="A665" s="36" t="s">
        <v>527</v>
      </c>
      <c r="B665" s="32"/>
      <c r="C665" s="33" t="s">
        <v>630</v>
      </c>
      <c r="D665" s="33" t="s">
        <v>497</v>
      </c>
      <c r="E665" s="33" t="s">
        <v>528</v>
      </c>
      <c r="F665" s="34"/>
      <c r="G665" s="35">
        <f>SUM(G666)</f>
        <v>0</v>
      </c>
      <c r="H665" s="35">
        <f>SUM(H666)</f>
        <v>60</v>
      </c>
      <c r="I665" s="35" t="e">
        <f t="shared" si="28"/>
        <v>#DIV/0!</v>
      </c>
    </row>
    <row r="666" spans="1:10" ht="15" hidden="1">
      <c r="A666" s="36" t="s">
        <v>568</v>
      </c>
      <c r="B666" s="32"/>
      <c r="C666" s="33" t="s">
        <v>630</v>
      </c>
      <c r="D666" s="33" t="s">
        <v>497</v>
      </c>
      <c r="E666" s="33" t="s">
        <v>528</v>
      </c>
      <c r="F666" s="34" t="s">
        <v>569</v>
      </c>
      <c r="G666" s="35"/>
      <c r="H666" s="35">
        <v>60</v>
      </c>
      <c r="I666" s="35" t="e">
        <f t="shared" si="28"/>
        <v>#DIV/0!</v>
      </c>
      <c r="J666" s="7">
        <f>SUM('[2]ведомствен.'!G1307)</f>
        <v>0</v>
      </c>
    </row>
    <row r="667" spans="1:9" ht="15" customHeight="1">
      <c r="A667" s="31" t="s">
        <v>241</v>
      </c>
      <c r="B667" s="32"/>
      <c r="C667" s="33" t="s">
        <v>630</v>
      </c>
      <c r="D667" s="33" t="s">
        <v>497</v>
      </c>
      <c r="E667" s="33" t="s">
        <v>242</v>
      </c>
      <c r="F667" s="34"/>
      <c r="G667" s="35">
        <f>SUM(G668)</f>
        <v>58506.4</v>
      </c>
      <c r="H667" s="35">
        <f>SUM(H668)</f>
        <v>34637.7</v>
      </c>
      <c r="I667" s="35">
        <f t="shared" si="28"/>
        <v>59.203266651169784</v>
      </c>
    </row>
    <row r="668" spans="1:9" ht="18" customHeight="1">
      <c r="A668" s="36" t="s">
        <v>566</v>
      </c>
      <c r="B668" s="32"/>
      <c r="C668" s="33" t="s">
        <v>630</v>
      </c>
      <c r="D668" s="33" t="s">
        <v>497</v>
      </c>
      <c r="E668" s="33" t="s">
        <v>243</v>
      </c>
      <c r="F668" s="34"/>
      <c r="G668" s="35">
        <f>SUM(G669:G670)</f>
        <v>58506.4</v>
      </c>
      <c r="H668" s="35">
        <f>SUM(H669:H670)</f>
        <v>34637.7</v>
      </c>
      <c r="I668" s="35">
        <f t="shared" si="28"/>
        <v>59.203266651169784</v>
      </c>
    </row>
    <row r="669" spans="1:10" ht="17.25" customHeight="1">
      <c r="A669" s="36" t="s">
        <v>568</v>
      </c>
      <c r="B669" s="32"/>
      <c r="C669" s="33" t="s">
        <v>630</v>
      </c>
      <c r="D669" s="33" t="s">
        <v>497</v>
      </c>
      <c r="E669" s="33" t="s">
        <v>243</v>
      </c>
      <c r="F669" s="34" t="s">
        <v>569</v>
      </c>
      <c r="G669" s="35">
        <v>58506.4</v>
      </c>
      <c r="H669" s="35">
        <v>34637.7</v>
      </c>
      <c r="I669" s="35">
        <f t="shared" si="28"/>
        <v>59.203266651169784</v>
      </c>
      <c r="J669" s="7">
        <f>SUM('[2]ведомствен.'!G1310)</f>
        <v>58506.4</v>
      </c>
    </row>
    <row r="670" spans="1:9" ht="57" customHeight="1" hidden="1">
      <c r="A670" s="36" t="s">
        <v>83</v>
      </c>
      <c r="B670" s="32"/>
      <c r="C670" s="33" t="s">
        <v>630</v>
      </c>
      <c r="D670" s="33" t="s">
        <v>497</v>
      </c>
      <c r="E670" s="33" t="s">
        <v>243</v>
      </c>
      <c r="F670" s="34" t="s">
        <v>232</v>
      </c>
      <c r="G670" s="35"/>
      <c r="H670" s="35"/>
      <c r="I670" s="35" t="e">
        <f t="shared" si="28"/>
        <v>#DIV/0!</v>
      </c>
    </row>
    <row r="671" spans="1:9" ht="27" customHeight="1">
      <c r="A671" s="57" t="s">
        <v>108</v>
      </c>
      <c r="B671" s="32"/>
      <c r="C671" s="33" t="s">
        <v>630</v>
      </c>
      <c r="D671" s="33" t="s">
        <v>497</v>
      </c>
      <c r="E671" s="33" t="s">
        <v>30</v>
      </c>
      <c r="F671" s="34"/>
      <c r="G671" s="35">
        <f>SUM(G672)</f>
        <v>8899.7</v>
      </c>
      <c r="H671" s="35">
        <f>SUM(H672)</f>
        <v>5438.3</v>
      </c>
      <c r="I671" s="35">
        <f t="shared" si="28"/>
        <v>61.10655415351079</v>
      </c>
    </row>
    <row r="672" spans="1:10" s="8" customFormat="1" ht="41.25" customHeight="1">
      <c r="A672" s="43" t="s">
        <v>236</v>
      </c>
      <c r="B672" s="32"/>
      <c r="C672" s="33" t="s">
        <v>630</v>
      </c>
      <c r="D672" s="33" t="s">
        <v>497</v>
      </c>
      <c r="E672" s="33" t="s">
        <v>237</v>
      </c>
      <c r="F672" s="34"/>
      <c r="G672" s="35">
        <f>SUM(G673)</f>
        <v>8899.7</v>
      </c>
      <c r="H672" s="35">
        <f>SUM(H673)</f>
        <v>5438.3</v>
      </c>
      <c r="I672" s="35">
        <f t="shared" si="28"/>
        <v>61.10655415351079</v>
      </c>
      <c r="J672" s="111"/>
    </row>
    <row r="673" spans="1:10" ht="15">
      <c r="A673" s="36" t="s">
        <v>568</v>
      </c>
      <c r="B673" s="32"/>
      <c r="C673" s="33" t="s">
        <v>630</v>
      </c>
      <c r="D673" s="33" t="s">
        <v>497</v>
      </c>
      <c r="E673" s="33" t="s">
        <v>237</v>
      </c>
      <c r="F673" s="34" t="s">
        <v>569</v>
      </c>
      <c r="G673" s="35">
        <v>8899.7</v>
      </c>
      <c r="H673" s="35">
        <v>5438.3</v>
      </c>
      <c r="I673" s="35">
        <f t="shared" si="28"/>
        <v>61.10655415351079</v>
      </c>
      <c r="J673" s="7">
        <f>SUM('[2]ведомствен.'!G1314)</f>
        <v>8899.7</v>
      </c>
    </row>
    <row r="674" spans="1:9" ht="15" hidden="1">
      <c r="A674" s="31" t="s">
        <v>244</v>
      </c>
      <c r="B674" s="32"/>
      <c r="C674" s="33" t="s">
        <v>630</v>
      </c>
      <c r="D674" s="33" t="s">
        <v>499</v>
      </c>
      <c r="E674" s="33"/>
      <c r="F674" s="34"/>
      <c r="G674" s="35">
        <f>SUM(G677+G680+G675)</f>
        <v>0</v>
      </c>
      <c r="H674" s="35">
        <f>SUM(H677+H680+H675)</f>
        <v>1344.5</v>
      </c>
      <c r="I674" s="35" t="e">
        <f t="shared" si="28"/>
        <v>#DIV/0!</v>
      </c>
    </row>
    <row r="675" spans="1:9" ht="15" hidden="1">
      <c r="A675" s="36" t="s">
        <v>527</v>
      </c>
      <c r="B675" s="32"/>
      <c r="C675" s="33" t="s">
        <v>630</v>
      </c>
      <c r="D675" s="33" t="s">
        <v>499</v>
      </c>
      <c r="E675" s="33" t="s">
        <v>528</v>
      </c>
      <c r="F675" s="34"/>
      <c r="G675" s="35">
        <f>SUM(G676)</f>
        <v>0</v>
      </c>
      <c r="H675" s="35">
        <f>SUM(H676)</f>
        <v>79.5</v>
      </c>
      <c r="I675" s="35"/>
    </row>
    <row r="676" spans="1:9" ht="15" hidden="1">
      <c r="A676" s="36" t="s">
        <v>470</v>
      </c>
      <c r="B676" s="32"/>
      <c r="C676" s="33" t="s">
        <v>630</v>
      </c>
      <c r="D676" s="33" t="s">
        <v>499</v>
      </c>
      <c r="E676" s="33" t="s">
        <v>528</v>
      </c>
      <c r="F676" s="34" t="s">
        <v>471</v>
      </c>
      <c r="G676" s="35"/>
      <c r="H676" s="35">
        <v>79.5</v>
      </c>
      <c r="I676" s="35"/>
    </row>
    <row r="677" spans="1:9" ht="28.5" hidden="1">
      <c r="A677" s="31" t="s">
        <v>245</v>
      </c>
      <c r="B677" s="32"/>
      <c r="C677" s="33" t="s">
        <v>630</v>
      </c>
      <c r="D677" s="33" t="s">
        <v>499</v>
      </c>
      <c r="E677" s="49" t="s">
        <v>104</v>
      </c>
      <c r="F677" s="34"/>
      <c r="G677" s="35">
        <f>SUM(G678)</f>
        <v>0</v>
      </c>
      <c r="H677" s="35">
        <f>SUM(H678)</f>
        <v>1265</v>
      </c>
      <c r="I677" s="35" t="e">
        <f aca="true" t="shared" si="29" ref="I677:I683">SUM(H677/G677*100)</f>
        <v>#DIV/0!</v>
      </c>
    </row>
    <row r="678" spans="1:9" ht="26.25" customHeight="1" hidden="1">
      <c r="A678" s="31" t="s">
        <v>64</v>
      </c>
      <c r="B678" s="32"/>
      <c r="C678" s="33" t="s">
        <v>630</v>
      </c>
      <c r="D678" s="33" t="s">
        <v>499</v>
      </c>
      <c r="E678" s="49" t="s">
        <v>105</v>
      </c>
      <c r="F678" s="34"/>
      <c r="G678" s="35">
        <f>SUM(G679)</f>
        <v>0</v>
      </c>
      <c r="H678" s="35">
        <f>SUM(H679)</f>
        <v>1265</v>
      </c>
      <c r="I678" s="35" t="e">
        <f t="shared" si="29"/>
        <v>#DIV/0!</v>
      </c>
    </row>
    <row r="679" spans="1:9" ht="15" customHeight="1" hidden="1">
      <c r="A679" s="36" t="s">
        <v>470</v>
      </c>
      <c r="B679" s="32"/>
      <c r="C679" s="33" t="s">
        <v>630</v>
      </c>
      <c r="D679" s="33" t="s">
        <v>499</v>
      </c>
      <c r="E679" s="49" t="s">
        <v>105</v>
      </c>
      <c r="F679" s="34" t="s">
        <v>471</v>
      </c>
      <c r="G679" s="35"/>
      <c r="H679" s="35">
        <v>1265</v>
      </c>
      <c r="I679" s="35" t="e">
        <f t="shared" si="29"/>
        <v>#DIV/0!</v>
      </c>
    </row>
    <row r="680" spans="1:9" ht="15" hidden="1">
      <c r="A680" s="31" t="s">
        <v>529</v>
      </c>
      <c r="B680" s="32"/>
      <c r="C680" s="33" t="s">
        <v>630</v>
      </c>
      <c r="D680" s="33" t="s">
        <v>499</v>
      </c>
      <c r="E680" s="33" t="s">
        <v>530</v>
      </c>
      <c r="F680" s="34"/>
      <c r="G680" s="35">
        <f>SUM(G681)</f>
        <v>0</v>
      </c>
      <c r="H680" s="35">
        <f>SUM(H681)</f>
        <v>0</v>
      </c>
      <c r="I680" s="35" t="e">
        <f t="shared" si="29"/>
        <v>#DIV/0!</v>
      </c>
    </row>
    <row r="681" spans="1:9" ht="15.75" customHeight="1" hidden="1">
      <c r="A681" s="36" t="s">
        <v>470</v>
      </c>
      <c r="B681" s="32"/>
      <c r="C681" s="33" t="s">
        <v>630</v>
      </c>
      <c r="D681" s="33" t="s">
        <v>499</v>
      </c>
      <c r="E681" s="33" t="s">
        <v>530</v>
      </c>
      <c r="F681" s="34" t="s">
        <v>471</v>
      </c>
      <c r="G681" s="35">
        <f>SUM(G682)</f>
        <v>0</v>
      </c>
      <c r="H681" s="35">
        <f>SUM(H682)</f>
        <v>0</v>
      </c>
      <c r="I681" s="35" t="e">
        <f t="shared" si="29"/>
        <v>#DIV/0!</v>
      </c>
    </row>
    <row r="682" spans="1:9" ht="28.5" customHeight="1" hidden="1">
      <c r="A682" s="36" t="s">
        <v>246</v>
      </c>
      <c r="B682" s="32"/>
      <c r="C682" s="33" t="s">
        <v>630</v>
      </c>
      <c r="D682" s="33" t="s">
        <v>499</v>
      </c>
      <c r="E682" s="33" t="s">
        <v>247</v>
      </c>
      <c r="F682" s="34" t="s">
        <v>471</v>
      </c>
      <c r="G682" s="35">
        <f>1738.6-1738.6</f>
        <v>0</v>
      </c>
      <c r="H682" s="35">
        <f>1738.6-1738.6</f>
        <v>0</v>
      </c>
      <c r="I682" s="35" t="e">
        <f t="shared" si="29"/>
        <v>#DIV/0!</v>
      </c>
    </row>
    <row r="683" spans="1:9" ht="15">
      <c r="A683" s="31" t="s">
        <v>248</v>
      </c>
      <c r="B683" s="32"/>
      <c r="C683" s="33" t="s">
        <v>630</v>
      </c>
      <c r="D683" s="33" t="s">
        <v>630</v>
      </c>
      <c r="E683" s="33"/>
      <c r="F683" s="34"/>
      <c r="G683" s="35">
        <f>SUM(G684+G692+G699+G701+G697+G687+G689)</f>
        <v>226923.5</v>
      </c>
      <c r="H683" s="35">
        <f>SUM(H684+H692+H699+H701+H697)</f>
        <v>9403.5</v>
      </c>
      <c r="I683" s="35">
        <f t="shared" si="29"/>
        <v>4.143907528307998</v>
      </c>
    </row>
    <row r="684" spans="1:10" ht="42.75">
      <c r="A684" s="112" t="s">
        <v>249</v>
      </c>
      <c r="B684" s="32"/>
      <c r="C684" s="33" t="s">
        <v>630</v>
      </c>
      <c r="D684" s="33" t="s">
        <v>630</v>
      </c>
      <c r="E684" s="33" t="s">
        <v>250</v>
      </c>
      <c r="F684" s="34"/>
      <c r="G684" s="35">
        <f>SUM(G685)</f>
        <v>191475</v>
      </c>
      <c r="H684" s="35"/>
      <c r="I684" s="35"/>
      <c r="J684" s="3"/>
    </row>
    <row r="685" spans="1:10" ht="15">
      <c r="A685" s="112" t="s">
        <v>251</v>
      </c>
      <c r="B685" s="32"/>
      <c r="C685" s="33" t="s">
        <v>630</v>
      </c>
      <c r="D685" s="33" t="s">
        <v>630</v>
      </c>
      <c r="E685" s="33" t="s">
        <v>250</v>
      </c>
      <c r="F685" s="34" t="s">
        <v>252</v>
      </c>
      <c r="G685" s="35">
        <v>191475</v>
      </c>
      <c r="H685" s="35"/>
      <c r="I685" s="35"/>
      <c r="J685" s="3">
        <f>SUM('[2]ведомствен.'!G1319)</f>
        <v>191475</v>
      </c>
    </row>
    <row r="686" spans="1:9" ht="21.75" customHeight="1" hidden="1">
      <c r="A686" s="36" t="s">
        <v>470</v>
      </c>
      <c r="B686" s="32"/>
      <c r="C686" s="33" t="s">
        <v>630</v>
      </c>
      <c r="D686" s="33" t="s">
        <v>630</v>
      </c>
      <c r="E686" s="33" t="s">
        <v>476</v>
      </c>
      <c r="F686" s="34" t="s">
        <v>471</v>
      </c>
      <c r="G686" s="35"/>
      <c r="H686" s="113"/>
      <c r="I686" s="35"/>
    </row>
    <row r="687" spans="1:10" ht="15" hidden="1">
      <c r="A687" s="36" t="s">
        <v>527</v>
      </c>
      <c r="B687" s="32"/>
      <c r="C687" s="33" t="s">
        <v>630</v>
      </c>
      <c r="D687" s="33" t="s">
        <v>630</v>
      </c>
      <c r="E687" s="33" t="s">
        <v>528</v>
      </c>
      <c r="F687" s="34"/>
      <c r="G687" s="35">
        <f>SUM(G688)</f>
        <v>0</v>
      </c>
      <c r="H687" s="35">
        <f>SUM(H688)</f>
        <v>79.5</v>
      </c>
      <c r="I687" s="35"/>
      <c r="J687" s="3"/>
    </row>
    <row r="688" spans="1:10" ht="15" hidden="1">
      <c r="A688" s="36" t="s">
        <v>470</v>
      </c>
      <c r="B688" s="32"/>
      <c r="C688" s="33" t="s">
        <v>630</v>
      </c>
      <c r="D688" s="33" t="s">
        <v>630</v>
      </c>
      <c r="E688" s="33" t="s">
        <v>528</v>
      </c>
      <c r="F688" s="34" t="s">
        <v>471</v>
      </c>
      <c r="G688" s="35"/>
      <c r="H688" s="35">
        <v>79.5</v>
      </c>
      <c r="I688" s="35"/>
      <c r="J688" s="3"/>
    </row>
    <row r="689" spans="1:10" ht="28.5" hidden="1">
      <c r="A689" s="43" t="s">
        <v>481</v>
      </c>
      <c r="B689" s="32"/>
      <c r="C689" s="33" t="s">
        <v>630</v>
      </c>
      <c r="D689" s="33" t="s">
        <v>630</v>
      </c>
      <c r="E689" s="33" t="s">
        <v>482</v>
      </c>
      <c r="F689" s="34"/>
      <c r="G689" s="35">
        <f>SUM(G691)</f>
        <v>0</v>
      </c>
      <c r="H689" s="35">
        <f>SUM(H691)</f>
        <v>186.6</v>
      </c>
      <c r="I689" s="35" t="e">
        <f aca="true" t="shared" si="30" ref="I689:I708">SUM(H689/G689*100)</f>
        <v>#DIV/0!</v>
      </c>
      <c r="J689" s="3"/>
    </row>
    <row r="690" spans="1:10" ht="15.75" customHeight="1" hidden="1">
      <c r="A690" s="43" t="s">
        <v>483</v>
      </c>
      <c r="B690" s="32"/>
      <c r="C690" s="33" t="s">
        <v>630</v>
      </c>
      <c r="D690" s="33" t="s">
        <v>630</v>
      </c>
      <c r="E690" s="33" t="s">
        <v>572</v>
      </c>
      <c r="F690" s="34"/>
      <c r="G690" s="35">
        <f>SUM(G691)</f>
        <v>0</v>
      </c>
      <c r="H690" s="35">
        <f>SUM(H691)</f>
        <v>186.6</v>
      </c>
      <c r="I690" s="35" t="e">
        <f t="shared" si="30"/>
        <v>#DIV/0!</v>
      </c>
      <c r="J690" s="3"/>
    </row>
    <row r="691" spans="1:10" ht="17.25" customHeight="1" hidden="1">
      <c r="A691" s="36" t="s">
        <v>470</v>
      </c>
      <c r="B691" s="32"/>
      <c r="C691" s="33" t="s">
        <v>630</v>
      </c>
      <c r="D691" s="33" t="s">
        <v>630</v>
      </c>
      <c r="E691" s="33" t="s">
        <v>572</v>
      </c>
      <c r="F691" s="34" t="s">
        <v>471</v>
      </c>
      <c r="G691" s="35"/>
      <c r="H691" s="35">
        <v>186.6</v>
      </c>
      <c r="I691" s="35" t="e">
        <f t="shared" si="30"/>
        <v>#DIV/0!</v>
      </c>
      <c r="J691" s="3"/>
    </row>
    <row r="692" spans="1:9" ht="28.5">
      <c r="A692" s="69" t="s">
        <v>218</v>
      </c>
      <c r="B692" s="32"/>
      <c r="C692" s="33" t="s">
        <v>630</v>
      </c>
      <c r="D692" s="33" t="s">
        <v>630</v>
      </c>
      <c r="E692" s="33" t="s">
        <v>219</v>
      </c>
      <c r="F692" s="34"/>
      <c r="G692" s="35">
        <f>SUM(G693)</f>
        <v>11290.2</v>
      </c>
      <c r="H692" s="35">
        <f>SUM(H693)</f>
        <v>6864.8</v>
      </c>
      <c r="I692" s="35">
        <f t="shared" si="30"/>
        <v>60.80317443446529</v>
      </c>
    </row>
    <row r="693" spans="1:9" ht="18.75" customHeight="1">
      <c r="A693" s="36" t="s">
        <v>566</v>
      </c>
      <c r="B693" s="32"/>
      <c r="C693" s="33" t="s">
        <v>630</v>
      </c>
      <c r="D693" s="33" t="s">
        <v>630</v>
      </c>
      <c r="E693" s="33" t="s">
        <v>220</v>
      </c>
      <c r="F693" s="34"/>
      <c r="G693" s="35">
        <f>SUM(G694:G695)</f>
        <v>11290.2</v>
      </c>
      <c r="H693" s="35">
        <f>SUM(H694:H695)</f>
        <v>6864.8</v>
      </c>
      <c r="I693" s="35">
        <f t="shared" si="30"/>
        <v>60.80317443446529</v>
      </c>
    </row>
    <row r="694" spans="1:10" ht="17.25" customHeight="1">
      <c r="A694" s="36" t="s">
        <v>568</v>
      </c>
      <c r="B694" s="32"/>
      <c r="C694" s="33" t="s">
        <v>630</v>
      </c>
      <c r="D694" s="33" t="s">
        <v>630</v>
      </c>
      <c r="E694" s="33" t="s">
        <v>220</v>
      </c>
      <c r="F694" s="34" t="s">
        <v>569</v>
      </c>
      <c r="G694" s="35">
        <v>11290.2</v>
      </c>
      <c r="H694" s="35">
        <v>6864.8</v>
      </c>
      <c r="I694" s="35">
        <f t="shared" si="30"/>
        <v>60.80317443446529</v>
      </c>
      <c r="J694" s="7">
        <f>SUM('[2]ведомствен.'!G1322)</f>
        <v>11290.2</v>
      </c>
    </row>
    <row r="695" spans="1:9" ht="0.75" customHeight="1" hidden="1">
      <c r="A695" s="36" t="s">
        <v>83</v>
      </c>
      <c r="B695" s="32"/>
      <c r="C695" s="33" t="s">
        <v>630</v>
      </c>
      <c r="D695" s="33" t="s">
        <v>630</v>
      </c>
      <c r="E695" s="33" t="s">
        <v>220</v>
      </c>
      <c r="F695" s="34" t="s">
        <v>232</v>
      </c>
      <c r="G695" s="35"/>
      <c r="H695" s="35"/>
      <c r="I695" s="35" t="e">
        <f t="shared" si="30"/>
        <v>#DIV/0!</v>
      </c>
    </row>
    <row r="696" spans="1:9" ht="15" customHeight="1" hidden="1">
      <c r="A696" s="36" t="s">
        <v>651</v>
      </c>
      <c r="B696" s="32"/>
      <c r="C696" s="33" t="s">
        <v>630</v>
      </c>
      <c r="D696" s="33" t="s">
        <v>630</v>
      </c>
      <c r="E696" s="33" t="s">
        <v>652</v>
      </c>
      <c r="F696" s="34"/>
      <c r="G696" s="35">
        <f>SUM(G697+G699)</f>
        <v>0</v>
      </c>
      <c r="H696" s="35">
        <f>SUM(H697+H699)</f>
        <v>0</v>
      </c>
      <c r="I696" s="35" t="e">
        <f t="shared" si="30"/>
        <v>#DIV/0!</v>
      </c>
    </row>
    <row r="697" spans="1:9" ht="29.25" customHeight="1" hidden="1">
      <c r="A697" s="36" t="s">
        <v>165</v>
      </c>
      <c r="B697" s="63"/>
      <c r="C697" s="33" t="s">
        <v>630</v>
      </c>
      <c r="D697" s="33" t="s">
        <v>630</v>
      </c>
      <c r="E697" s="33" t="s">
        <v>166</v>
      </c>
      <c r="F697" s="34"/>
      <c r="G697" s="35">
        <f>SUM(G698)</f>
        <v>0</v>
      </c>
      <c r="H697" s="35">
        <f>SUM(H698)</f>
        <v>0</v>
      </c>
      <c r="I697" s="35" t="e">
        <f t="shared" si="30"/>
        <v>#DIV/0!</v>
      </c>
    </row>
    <row r="698" spans="1:9" ht="29.25" customHeight="1" hidden="1">
      <c r="A698" s="36" t="s">
        <v>64</v>
      </c>
      <c r="B698" s="63"/>
      <c r="C698" s="33" t="s">
        <v>630</v>
      </c>
      <c r="D698" s="33" t="s">
        <v>630</v>
      </c>
      <c r="E698" s="33" t="s">
        <v>166</v>
      </c>
      <c r="F698" s="34" t="s">
        <v>163</v>
      </c>
      <c r="G698" s="35"/>
      <c r="H698" s="35"/>
      <c r="I698" s="35" t="e">
        <f t="shared" si="30"/>
        <v>#DIV/0!</v>
      </c>
    </row>
    <row r="699" spans="1:9" ht="31.5" customHeight="1" hidden="1">
      <c r="A699" s="36" t="s">
        <v>253</v>
      </c>
      <c r="B699" s="32"/>
      <c r="C699" s="33" t="s">
        <v>630</v>
      </c>
      <c r="D699" s="33" t="s">
        <v>630</v>
      </c>
      <c r="E699" s="33" t="s">
        <v>254</v>
      </c>
      <c r="F699" s="34"/>
      <c r="G699" s="35">
        <f>SUM(G700)</f>
        <v>0</v>
      </c>
      <c r="H699" s="35">
        <f>SUM(H700)</f>
        <v>0</v>
      </c>
      <c r="I699" s="35" t="e">
        <f t="shared" si="30"/>
        <v>#DIV/0!</v>
      </c>
    </row>
    <row r="700" spans="1:9" ht="28.5" customHeight="1" hidden="1">
      <c r="A700" s="36" t="s">
        <v>64</v>
      </c>
      <c r="B700" s="32"/>
      <c r="C700" s="33" t="s">
        <v>630</v>
      </c>
      <c r="D700" s="33" t="s">
        <v>630</v>
      </c>
      <c r="E700" s="33" t="s">
        <v>254</v>
      </c>
      <c r="F700" s="34" t="s">
        <v>163</v>
      </c>
      <c r="G700" s="35"/>
      <c r="H700" s="35"/>
      <c r="I700" s="35" t="e">
        <f t="shared" si="30"/>
        <v>#DIV/0!</v>
      </c>
    </row>
    <row r="701" spans="1:9" ht="18" customHeight="1">
      <c r="A701" s="31" t="s">
        <v>529</v>
      </c>
      <c r="B701" s="32"/>
      <c r="C701" s="33" t="s">
        <v>630</v>
      </c>
      <c r="D701" s="33" t="s">
        <v>630</v>
      </c>
      <c r="E701" s="33" t="s">
        <v>530</v>
      </c>
      <c r="F701" s="34"/>
      <c r="G701" s="35">
        <f>SUM(G707,G719,G709)</f>
        <v>24158.3</v>
      </c>
      <c r="H701" s="35">
        <f>SUM(H703+H713)+H711+H712+H718+H719</f>
        <v>2538.7</v>
      </c>
      <c r="I701" s="35">
        <f t="shared" si="30"/>
        <v>10.508603668304474</v>
      </c>
    </row>
    <row r="702" spans="1:9" ht="0.75" customHeight="1" hidden="1">
      <c r="A702" s="31" t="s">
        <v>64</v>
      </c>
      <c r="B702" s="32"/>
      <c r="C702" s="33" t="s">
        <v>630</v>
      </c>
      <c r="D702" s="33" t="s">
        <v>630</v>
      </c>
      <c r="E702" s="33" t="s">
        <v>530</v>
      </c>
      <c r="F702" s="34" t="s">
        <v>163</v>
      </c>
      <c r="G702" s="35"/>
      <c r="H702" s="35"/>
      <c r="I702" s="35" t="e">
        <f t="shared" si="30"/>
        <v>#DIV/0!</v>
      </c>
    </row>
    <row r="703" spans="1:9" ht="15" customHeight="1" hidden="1">
      <c r="A703" s="31" t="s">
        <v>255</v>
      </c>
      <c r="B703" s="32"/>
      <c r="C703" s="33" t="s">
        <v>630</v>
      </c>
      <c r="D703" s="33" t="s">
        <v>630</v>
      </c>
      <c r="E703" s="33" t="s">
        <v>256</v>
      </c>
      <c r="F703" s="34"/>
      <c r="G703" s="35">
        <f>SUM(G704:G705)</f>
        <v>0</v>
      </c>
      <c r="H703" s="35">
        <f>SUM(H704:H705)</f>
        <v>0</v>
      </c>
      <c r="I703" s="35" t="e">
        <f t="shared" si="30"/>
        <v>#DIV/0!</v>
      </c>
    </row>
    <row r="704" spans="1:9" ht="15" customHeight="1" hidden="1">
      <c r="A704" s="31" t="s">
        <v>788</v>
      </c>
      <c r="B704" s="32"/>
      <c r="C704" s="33" t="s">
        <v>630</v>
      </c>
      <c r="D704" s="33" t="s">
        <v>630</v>
      </c>
      <c r="E704" s="33" t="s">
        <v>256</v>
      </c>
      <c r="F704" s="34" t="s">
        <v>577</v>
      </c>
      <c r="G704" s="35"/>
      <c r="H704" s="35"/>
      <c r="I704" s="35" t="e">
        <f t="shared" si="30"/>
        <v>#DIV/0!</v>
      </c>
    </row>
    <row r="705" spans="1:10" s="77" customFormat="1" ht="21.75" customHeight="1" hidden="1">
      <c r="A705" s="31" t="s">
        <v>64</v>
      </c>
      <c r="B705" s="114"/>
      <c r="C705" s="33" t="s">
        <v>630</v>
      </c>
      <c r="D705" s="33" t="s">
        <v>630</v>
      </c>
      <c r="E705" s="33" t="s">
        <v>256</v>
      </c>
      <c r="F705" s="34" t="s">
        <v>163</v>
      </c>
      <c r="G705" s="60"/>
      <c r="H705" s="60"/>
      <c r="I705" s="35" t="e">
        <f t="shared" si="30"/>
        <v>#DIV/0!</v>
      </c>
      <c r="J705" s="76"/>
    </row>
    <row r="706" spans="1:9" ht="18.75" customHeight="1" hidden="1">
      <c r="A706" s="36" t="s">
        <v>470</v>
      </c>
      <c r="B706" s="32"/>
      <c r="C706" s="33" t="s">
        <v>630</v>
      </c>
      <c r="D706" s="33" t="s">
        <v>630</v>
      </c>
      <c r="E706" s="33" t="s">
        <v>256</v>
      </c>
      <c r="F706" s="34" t="s">
        <v>471</v>
      </c>
      <c r="G706" s="35"/>
      <c r="H706" s="35"/>
      <c r="I706" s="35" t="e">
        <f t="shared" si="30"/>
        <v>#DIV/0!</v>
      </c>
    </row>
    <row r="707" spans="1:9" ht="27.75" customHeight="1">
      <c r="A707" s="31" t="s">
        <v>64</v>
      </c>
      <c r="B707" s="32"/>
      <c r="C707" s="33" t="s">
        <v>630</v>
      </c>
      <c r="D707" s="33" t="s">
        <v>630</v>
      </c>
      <c r="E707" s="40" t="s">
        <v>530</v>
      </c>
      <c r="F707" s="53" t="s">
        <v>163</v>
      </c>
      <c r="G707" s="35">
        <f>SUM(G711,G712,G718,G715,G708)</f>
        <v>24158.3</v>
      </c>
      <c r="H707" s="35">
        <f>SUM(H711,H712,H718)</f>
        <v>1496.4</v>
      </c>
      <c r="I707" s="35">
        <f t="shared" si="30"/>
        <v>6.194144455528742</v>
      </c>
    </row>
    <row r="708" spans="1:10" ht="42" customHeight="1">
      <c r="A708" s="36" t="s">
        <v>257</v>
      </c>
      <c r="B708" s="114"/>
      <c r="C708" s="33" t="s">
        <v>630</v>
      </c>
      <c r="D708" s="33" t="s">
        <v>630</v>
      </c>
      <c r="E708" s="33" t="s">
        <v>258</v>
      </c>
      <c r="F708" s="34" t="s">
        <v>163</v>
      </c>
      <c r="G708" s="35">
        <v>21637.3</v>
      </c>
      <c r="H708" s="35"/>
      <c r="I708" s="35">
        <f t="shared" si="30"/>
        <v>0</v>
      </c>
      <c r="J708" s="3">
        <f>SUM('[2]ведомствен.'!G1332)</f>
        <v>21637.3</v>
      </c>
    </row>
    <row r="709" spans="1:10" ht="43.5" customHeight="1" hidden="1">
      <c r="A709" s="31" t="s">
        <v>208</v>
      </c>
      <c r="B709" s="114"/>
      <c r="C709" s="33" t="s">
        <v>630</v>
      </c>
      <c r="D709" s="33" t="s">
        <v>630</v>
      </c>
      <c r="E709" s="33" t="s">
        <v>209</v>
      </c>
      <c r="F709" s="34"/>
      <c r="G709" s="60">
        <f>SUM(G710)</f>
        <v>0</v>
      </c>
      <c r="H709" s="60"/>
      <c r="I709" s="35"/>
      <c r="J709" s="3"/>
    </row>
    <row r="710" spans="1:10" ht="19.5" customHeight="1" hidden="1">
      <c r="A710" s="31" t="s">
        <v>660</v>
      </c>
      <c r="B710" s="114"/>
      <c r="C710" s="33" t="s">
        <v>630</v>
      </c>
      <c r="D710" s="33" t="s">
        <v>630</v>
      </c>
      <c r="E710" s="33" t="s">
        <v>209</v>
      </c>
      <c r="F710" s="34" t="s">
        <v>661</v>
      </c>
      <c r="G710" s="60"/>
      <c r="H710" s="60"/>
      <c r="I710" s="35"/>
      <c r="J710" s="3">
        <f>SUM('[2]ведомствен.'!G603)</f>
        <v>0</v>
      </c>
    </row>
    <row r="711" spans="1:10" s="108" customFormat="1" ht="42.75">
      <c r="A711" s="38" t="s">
        <v>259</v>
      </c>
      <c r="B711" s="39"/>
      <c r="C711" s="33" t="s">
        <v>630</v>
      </c>
      <c r="D711" s="33" t="s">
        <v>630</v>
      </c>
      <c r="E711" s="40" t="s">
        <v>260</v>
      </c>
      <c r="F711" s="53" t="s">
        <v>163</v>
      </c>
      <c r="G711" s="60">
        <v>2200</v>
      </c>
      <c r="H711" s="60">
        <v>1424.2</v>
      </c>
      <c r="I711" s="35">
        <f aca="true" t="shared" si="31" ref="I711:I743">SUM(H711/G711*100)</f>
        <v>64.73636363636363</v>
      </c>
      <c r="J711" s="107">
        <f>SUM('[2]ведомствен.'!G1335)</f>
        <v>2200</v>
      </c>
    </row>
    <row r="712" spans="1:10" s="108" customFormat="1" ht="27" customHeight="1">
      <c r="A712" s="38" t="s">
        <v>261</v>
      </c>
      <c r="B712" s="39"/>
      <c r="C712" s="33" t="s">
        <v>630</v>
      </c>
      <c r="D712" s="33" t="s">
        <v>630</v>
      </c>
      <c r="E712" s="40" t="s">
        <v>262</v>
      </c>
      <c r="F712" s="53" t="s">
        <v>163</v>
      </c>
      <c r="G712" s="60">
        <v>300</v>
      </c>
      <c r="H712" s="60">
        <v>67.2</v>
      </c>
      <c r="I712" s="35">
        <f t="shared" si="31"/>
        <v>22.400000000000002</v>
      </c>
      <c r="J712" s="107">
        <f>SUM('[2]ведомствен.'!G1336)</f>
        <v>300</v>
      </c>
    </row>
    <row r="713" spans="1:10" s="108" customFormat="1" ht="29.25" customHeight="1" hidden="1">
      <c r="A713" s="38" t="s">
        <v>263</v>
      </c>
      <c r="B713" s="39"/>
      <c r="C713" s="33" t="s">
        <v>630</v>
      </c>
      <c r="D713" s="33" t="s">
        <v>630</v>
      </c>
      <c r="E713" s="40" t="s">
        <v>264</v>
      </c>
      <c r="F713" s="53" t="s">
        <v>163</v>
      </c>
      <c r="G713" s="60"/>
      <c r="H713" s="60"/>
      <c r="I713" s="35" t="e">
        <f t="shared" si="31"/>
        <v>#DIV/0!</v>
      </c>
      <c r="J713" s="107"/>
    </row>
    <row r="714" spans="1:10" s="108" customFormat="1" ht="29.25" customHeight="1" hidden="1">
      <c r="A714" s="38" t="s">
        <v>265</v>
      </c>
      <c r="B714" s="39"/>
      <c r="C714" s="33" t="s">
        <v>630</v>
      </c>
      <c r="D714" s="33" t="s">
        <v>630</v>
      </c>
      <c r="E714" s="40" t="s">
        <v>266</v>
      </c>
      <c r="F714" s="53" t="s">
        <v>163</v>
      </c>
      <c r="G714" s="60"/>
      <c r="H714" s="60"/>
      <c r="I714" s="35" t="e">
        <f t="shared" si="31"/>
        <v>#DIV/0!</v>
      </c>
      <c r="J714" s="107"/>
    </row>
    <row r="715" spans="1:10" s="108" customFormat="1" ht="46.5" customHeight="1">
      <c r="A715" s="57" t="s">
        <v>620</v>
      </c>
      <c r="B715" s="32"/>
      <c r="C715" s="33" t="s">
        <v>630</v>
      </c>
      <c r="D715" s="33" t="s">
        <v>630</v>
      </c>
      <c r="E715" s="33" t="s">
        <v>621</v>
      </c>
      <c r="F715" s="53" t="s">
        <v>163</v>
      </c>
      <c r="G715" s="60">
        <v>21</v>
      </c>
      <c r="H715" s="60"/>
      <c r="I715" s="35">
        <f t="shared" si="31"/>
        <v>0</v>
      </c>
      <c r="J715" s="107">
        <f>SUM('[2]ведомствен.'!G1339)</f>
        <v>21</v>
      </c>
    </row>
    <row r="716" spans="1:10" s="108" customFormat="1" ht="27.75" customHeight="1" hidden="1">
      <c r="A716" s="57" t="s">
        <v>268</v>
      </c>
      <c r="B716" s="32"/>
      <c r="C716" s="33" t="s">
        <v>630</v>
      </c>
      <c r="D716" s="33" t="s">
        <v>630</v>
      </c>
      <c r="E716" s="33" t="s">
        <v>269</v>
      </c>
      <c r="F716" s="53" t="s">
        <v>163</v>
      </c>
      <c r="G716" s="60">
        <f>SUM('[1]Ведомств.'!F701)</f>
        <v>0</v>
      </c>
      <c r="H716" s="60">
        <f>SUM('[1]Ведомств.'!G701)</f>
        <v>0</v>
      </c>
      <c r="I716" s="35" t="e">
        <f t="shared" si="31"/>
        <v>#DIV/0!</v>
      </c>
      <c r="J716" s="107"/>
    </row>
    <row r="717" spans="1:10" s="108" customFormat="1" ht="27" customHeight="1" hidden="1">
      <c r="A717" s="57" t="s">
        <v>270</v>
      </c>
      <c r="B717" s="32"/>
      <c r="C717" s="33" t="s">
        <v>630</v>
      </c>
      <c r="D717" s="33" t="s">
        <v>630</v>
      </c>
      <c r="E717" s="33" t="s">
        <v>256</v>
      </c>
      <c r="F717" s="53"/>
      <c r="G717" s="60">
        <f>SUM(G718)</f>
        <v>0</v>
      </c>
      <c r="H717" s="60">
        <f>SUM(H718)</f>
        <v>5</v>
      </c>
      <c r="I717" s="35" t="e">
        <f t="shared" si="31"/>
        <v>#DIV/0!</v>
      </c>
      <c r="J717" s="107"/>
    </row>
    <row r="718" spans="1:10" s="108" customFormat="1" ht="24" customHeight="1" hidden="1">
      <c r="A718" s="57" t="s">
        <v>64</v>
      </c>
      <c r="B718" s="32"/>
      <c r="C718" s="33" t="s">
        <v>630</v>
      </c>
      <c r="D718" s="33" t="s">
        <v>630</v>
      </c>
      <c r="E718" s="33" t="s">
        <v>256</v>
      </c>
      <c r="F718" s="53" t="s">
        <v>163</v>
      </c>
      <c r="G718" s="60"/>
      <c r="H718" s="60">
        <v>5</v>
      </c>
      <c r="I718" s="35" t="e">
        <f t="shared" si="31"/>
        <v>#DIV/0!</v>
      </c>
      <c r="J718" s="107">
        <f>SUM('[2]ведомствен.'!G607)</f>
        <v>0</v>
      </c>
    </row>
    <row r="719" spans="1:10" s="108" customFormat="1" ht="21.75" customHeight="1" hidden="1">
      <c r="A719" s="57" t="s">
        <v>803</v>
      </c>
      <c r="B719" s="32"/>
      <c r="C719" s="33" t="s">
        <v>630</v>
      </c>
      <c r="D719" s="33" t="s">
        <v>630</v>
      </c>
      <c r="E719" s="33" t="s">
        <v>752</v>
      </c>
      <c r="F719" s="53"/>
      <c r="G719" s="60">
        <f>SUM(G720)</f>
        <v>0</v>
      </c>
      <c r="H719" s="60">
        <f>SUM(H720)</f>
        <v>1042.3</v>
      </c>
      <c r="I719" s="35" t="e">
        <f t="shared" si="31"/>
        <v>#DIV/0!</v>
      </c>
      <c r="J719" s="107"/>
    </row>
    <row r="720" spans="1:10" s="108" customFormat="1" ht="21.75" customHeight="1" hidden="1">
      <c r="A720" s="57" t="s">
        <v>575</v>
      </c>
      <c r="B720" s="32"/>
      <c r="C720" s="33" t="s">
        <v>630</v>
      </c>
      <c r="D720" s="33" t="s">
        <v>630</v>
      </c>
      <c r="E720" s="33" t="s">
        <v>752</v>
      </c>
      <c r="F720" s="53" t="s">
        <v>577</v>
      </c>
      <c r="G720" s="60"/>
      <c r="H720" s="60">
        <v>1042.3</v>
      </c>
      <c r="I720" s="35" t="e">
        <f t="shared" si="31"/>
        <v>#DIV/0!</v>
      </c>
      <c r="J720" s="107">
        <f>SUM('[2]ведомствен.'!G611)</f>
        <v>0</v>
      </c>
    </row>
    <row r="721" spans="1:11" s="30" customFormat="1" ht="21.75" customHeight="1">
      <c r="A721" s="44" t="s">
        <v>271</v>
      </c>
      <c r="B721" s="45"/>
      <c r="C721" s="46" t="s">
        <v>272</v>
      </c>
      <c r="D721" s="46" t="s">
        <v>273</v>
      </c>
      <c r="E721" s="46"/>
      <c r="F721" s="47"/>
      <c r="G721" s="48">
        <f>SUM(G722+G726+G737+G841+G861)</f>
        <v>795015.6999999997</v>
      </c>
      <c r="H721" s="48" t="e">
        <f>SUM(H722+H726+H737+H841+H861)</f>
        <v>#REF!</v>
      </c>
      <c r="I721" s="48" t="e">
        <f t="shared" si="31"/>
        <v>#REF!</v>
      </c>
      <c r="J721" s="29"/>
      <c r="K721" s="30">
        <f>SUM('[2]ведомствен.'!G713+'[2]ведомствен.'!G902+'[2]ведомствен.'!G1192)</f>
        <v>795015.6999999997</v>
      </c>
    </row>
    <row r="722" spans="1:9" ht="15">
      <c r="A722" s="38" t="s">
        <v>274</v>
      </c>
      <c r="B722" s="32"/>
      <c r="C722" s="40" t="s">
        <v>272</v>
      </c>
      <c r="D722" s="40" t="s">
        <v>463</v>
      </c>
      <c r="E722" s="40"/>
      <c r="F722" s="53"/>
      <c r="G722" s="60">
        <f aca="true" t="shared" si="32" ref="G722:H724">SUM(G723)</f>
        <v>1984.2</v>
      </c>
      <c r="H722" s="60">
        <f t="shared" si="32"/>
        <v>1203.5</v>
      </c>
      <c r="I722" s="35">
        <f t="shared" si="31"/>
        <v>60.654167926620296</v>
      </c>
    </row>
    <row r="723" spans="1:11" ht="28.5">
      <c r="A723" s="75" t="s">
        <v>275</v>
      </c>
      <c r="B723" s="32"/>
      <c r="C723" s="33" t="s">
        <v>272</v>
      </c>
      <c r="D723" s="33" t="s">
        <v>463</v>
      </c>
      <c r="E723" s="33" t="s">
        <v>276</v>
      </c>
      <c r="F723" s="53"/>
      <c r="G723" s="35">
        <f t="shared" si="32"/>
        <v>1984.2</v>
      </c>
      <c r="H723" s="35">
        <f t="shared" si="32"/>
        <v>1203.5</v>
      </c>
      <c r="I723" s="35">
        <f t="shared" si="31"/>
        <v>60.654167926620296</v>
      </c>
      <c r="K723" s="7">
        <f>SUM(J723:J880)</f>
        <v>795015.7000000002</v>
      </c>
    </row>
    <row r="724" spans="1:9" ht="28.5">
      <c r="A724" s="75" t="s">
        <v>277</v>
      </c>
      <c r="B724" s="73"/>
      <c r="C724" s="33" t="s">
        <v>272</v>
      </c>
      <c r="D724" s="33" t="s">
        <v>463</v>
      </c>
      <c r="E724" s="33" t="s">
        <v>278</v>
      </c>
      <c r="F724" s="53"/>
      <c r="G724" s="35">
        <f t="shared" si="32"/>
        <v>1984.2</v>
      </c>
      <c r="H724" s="35">
        <f t="shared" si="32"/>
        <v>1203.5</v>
      </c>
      <c r="I724" s="35">
        <f t="shared" si="31"/>
        <v>60.654167926620296</v>
      </c>
    </row>
    <row r="725" spans="1:10" ht="15">
      <c r="A725" s="31" t="s">
        <v>617</v>
      </c>
      <c r="B725" s="32"/>
      <c r="C725" s="33" t="s">
        <v>272</v>
      </c>
      <c r="D725" s="33" t="s">
        <v>463</v>
      </c>
      <c r="E725" s="33" t="s">
        <v>278</v>
      </c>
      <c r="F725" s="53" t="s">
        <v>618</v>
      </c>
      <c r="G725" s="35">
        <v>1984.2</v>
      </c>
      <c r="H725" s="35">
        <v>1203.5</v>
      </c>
      <c r="I725" s="35">
        <f t="shared" si="31"/>
        <v>60.654167926620296</v>
      </c>
      <c r="J725" s="7">
        <f>SUM('[2]ведомствен.'!G717)</f>
        <v>1984.2</v>
      </c>
    </row>
    <row r="726" spans="1:9" ht="15">
      <c r="A726" s="31" t="s">
        <v>279</v>
      </c>
      <c r="B726" s="32"/>
      <c r="C726" s="40" t="s">
        <v>272</v>
      </c>
      <c r="D726" s="40" t="s">
        <v>465</v>
      </c>
      <c r="E726" s="33"/>
      <c r="F726" s="53"/>
      <c r="G726" s="60">
        <f>SUM(G727+G732)</f>
        <v>30962.9</v>
      </c>
      <c r="H726" s="60">
        <f>SUM(H727+H732)</f>
        <v>16818.3</v>
      </c>
      <c r="I726" s="35">
        <f t="shared" si="31"/>
        <v>54.317586530977394</v>
      </c>
    </row>
    <row r="727" spans="1:10" ht="15">
      <c r="A727" s="36" t="s">
        <v>556</v>
      </c>
      <c r="B727" s="32"/>
      <c r="C727" s="40" t="s">
        <v>272</v>
      </c>
      <c r="D727" s="40" t="s">
        <v>465</v>
      </c>
      <c r="E727" s="33" t="s">
        <v>557</v>
      </c>
      <c r="F727" s="34"/>
      <c r="G727" s="35">
        <f>SUM(G729)</f>
        <v>80</v>
      </c>
      <c r="H727" s="35">
        <f>SUM(H729)</f>
        <v>200</v>
      </c>
      <c r="I727" s="35">
        <f t="shared" si="31"/>
        <v>250</v>
      </c>
      <c r="J727" s="3"/>
    </row>
    <row r="728" spans="1:10" ht="15">
      <c r="A728" s="36" t="s">
        <v>527</v>
      </c>
      <c r="B728" s="32"/>
      <c r="C728" s="40" t="s">
        <v>272</v>
      </c>
      <c r="D728" s="40" t="s">
        <v>465</v>
      </c>
      <c r="E728" s="33" t="s">
        <v>528</v>
      </c>
      <c r="F728" s="34"/>
      <c r="G728" s="35">
        <f>SUM(G729)</f>
        <v>80</v>
      </c>
      <c r="H728" s="35">
        <f>SUM(H729)</f>
        <v>200</v>
      </c>
      <c r="I728" s="35">
        <f t="shared" si="31"/>
        <v>250</v>
      </c>
      <c r="J728" s="3"/>
    </row>
    <row r="729" spans="1:10" ht="15">
      <c r="A729" s="36" t="s">
        <v>568</v>
      </c>
      <c r="B729" s="32"/>
      <c r="C729" s="40" t="s">
        <v>272</v>
      </c>
      <c r="D729" s="40" t="s">
        <v>465</v>
      </c>
      <c r="E729" s="33" t="s">
        <v>528</v>
      </c>
      <c r="F729" s="34" t="s">
        <v>569</v>
      </c>
      <c r="G729" s="35">
        <v>80</v>
      </c>
      <c r="H729" s="35">
        <v>200</v>
      </c>
      <c r="I729" s="35">
        <f t="shared" si="31"/>
        <v>250</v>
      </c>
      <c r="J729" s="3">
        <f>SUM('[2]ведомствен.'!G721)</f>
        <v>80</v>
      </c>
    </row>
    <row r="730" spans="1:9" ht="31.5" customHeight="1" hidden="1">
      <c r="A730" s="43" t="s">
        <v>280</v>
      </c>
      <c r="B730" s="32"/>
      <c r="C730" s="33" t="s">
        <v>272</v>
      </c>
      <c r="D730" s="33" t="s">
        <v>465</v>
      </c>
      <c r="E730" s="33" t="s">
        <v>281</v>
      </c>
      <c r="F730" s="34"/>
      <c r="G730" s="35">
        <f>SUM(G731)</f>
        <v>0</v>
      </c>
      <c r="H730" s="35">
        <f>SUM(H731)</f>
        <v>0</v>
      </c>
      <c r="I730" s="35" t="e">
        <f t="shared" si="31"/>
        <v>#DIV/0!</v>
      </c>
    </row>
    <row r="731" spans="1:9" ht="18.75" customHeight="1" hidden="1">
      <c r="A731" s="31" t="s">
        <v>568</v>
      </c>
      <c r="B731" s="32"/>
      <c r="C731" s="33" t="s">
        <v>272</v>
      </c>
      <c r="D731" s="33" t="s">
        <v>465</v>
      </c>
      <c r="E731" s="33" t="s">
        <v>281</v>
      </c>
      <c r="F731" s="53" t="s">
        <v>569</v>
      </c>
      <c r="G731" s="35"/>
      <c r="H731" s="35"/>
      <c r="I731" s="35" t="e">
        <f t="shared" si="31"/>
        <v>#DIV/0!</v>
      </c>
    </row>
    <row r="732" spans="1:9" ht="18.75" customHeight="1">
      <c r="A732" s="43" t="s">
        <v>282</v>
      </c>
      <c r="B732" s="32"/>
      <c r="C732" s="40" t="s">
        <v>272</v>
      </c>
      <c r="D732" s="40" t="s">
        <v>465</v>
      </c>
      <c r="E732" s="40" t="s">
        <v>283</v>
      </c>
      <c r="F732" s="53"/>
      <c r="G732" s="35">
        <f>SUM(G733+G735)</f>
        <v>30882.9</v>
      </c>
      <c r="H732" s="35">
        <f>SUM(H733+H735)</f>
        <v>16618.3</v>
      </c>
      <c r="I732" s="35">
        <f t="shared" si="31"/>
        <v>53.810684877391694</v>
      </c>
    </row>
    <row r="733" spans="1:9" ht="30.75" customHeight="1" hidden="1">
      <c r="A733" s="31" t="s">
        <v>280</v>
      </c>
      <c r="B733" s="32"/>
      <c r="C733" s="33" t="s">
        <v>272</v>
      </c>
      <c r="D733" s="33" t="s">
        <v>465</v>
      </c>
      <c r="E733" s="33" t="s">
        <v>284</v>
      </c>
      <c r="F733" s="53"/>
      <c r="G733" s="35">
        <f>SUM(G734)</f>
        <v>0</v>
      </c>
      <c r="H733" s="35">
        <f>SUM(H734)</f>
        <v>0</v>
      </c>
      <c r="I733" s="35" t="e">
        <f t="shared" si="31"/>
        <v>#DIV/0!</v>
      </c>
    </row>
    <row r="734" spans="1:9" ht="15" customHeight="1" hidden="1">
      <c r="A734" s="31" t="s">
        <v>568</v>
      </c>
      <c r="B734" s="32"/>
      <c r="C734" s="33" t="s">
        <v>272</v>
      </c>
      <c r="D734" s="33" t="s">
        <v>465</v>
      </c>
      <c r="E734" s="33" t="s">
        <v>284</v>
      </c>
      <c r="F734" s="53" t="s">
        <v>569</v>
      </c>
      <c r="G734" s="35"/>
      <c r="H734" s="35"/>
      <c r="I734" s="35" t="e">
        <f t="shared" si="31"/>
        <v>#DIV/0!</v>
      </c>
    </row>
    <row r="735" spans="1:9" ht="42.75" customHeight="1">
      <c r="A735" s="31" t="s">
        <v>285</v>
      </c>
      <c r="B735" s="32"/>
      <c r="C735" s="33" t="s">
        <v>272</v>
      </c>
      <c r="D735" s="33" t="s">
        <v>465</v>
      </c>
      <c r="E735" s="33" t="s">
        <v>286</v>
      </c>
      <c r="F735" s="53"/>
      <c r="G735" s="35">
        <f>SUM(G736)</f>
        <v>30882.9</v>
      </c>
      <c r="H735" s="35">
        <f>SUM(H736)</f>
        <v>16618.3</v>
      </c>
      <c r="I735" s="35">
        <f t="shared" si="31"/>
        <v>53.810684877391694</v>
      </c>
    </row>
    <row r="736" spans="1:10" ht="15" customHeight="1">
      <c r="A736" s="31" t="s">
        <v>568</v>
      </c>
      <c r="B736" s="32"/>
      <c r="C736" s="33" t="s">
        <v>272</v>
      </c>
      <c r="D736" s="33" t="s">
        <v>465</v>
      </c>
      <c r="E736" s="33" t="s">
        <v>286</v>
      </c>
      <c r="F736" s="53" t="s">
        <v>569</v>
      </c>
      <c r="G736" s="35">
        <v>30882.9</v>
      </c>
      <c r="H736" s="35">
        <v>16618.3</v>
      </c>
      <c r="I736" s="35">
        <f t="shared" si="31"/>
        <v>53.810684877391694</v>
      </c>
      <c r="J736" s="7">
        <f>SUM('[2]ведомствен.'!G726)</f>
        <v>30882.9</v>
      </c>
    </row>
    <row r="737" spans="1:9" ht="14.25" customHeight="1">
      <c r="A737" s="38" t="s">
        <v>287</v>
      </c>
      <c r="B737" s="32"/>
      <c r="C737" s="40" t="s">
        <v>272</v>
      </c>
      <c r="D737" s="40" t="s">
        <v>473</v>
      </c>
      <c r="E737" s="40"/>
      <c r="F737" s="53"/>
      <c r="G737" s="60">
        <f>SUM(G741+G746+G821+G825+G834+G738+G828)</f>
        <v>678788.4999999998</v>
      </c>
      <c r="H737" s="60">
        <f>SUM(H746+H821+H825+H834+H738)</f>
        <v>451342.99999999994</v>
      </c>
      <c r="I737" s="35">
        <f t="shared" si="31"/>
        <v>66.49243468326291</v>
      </c>
    </row>
    <row r="738" spans="1:9" ht="14.25" customHeight="1">
      <c r="A738" s="31" t="s">
        <v>556</v>
      </c>
      <c r="B738" s="32"/>
      <c r="C738" s="40" t="s">
        <v>272</v>
      </c>
      <c r="D738" s="40" t="s">
        <v>473</v>
      </c>
      <c r="E738" s="33" t="s">
        <v>557</v>
      </c>
      <c r="F738" s="34"/>
      <c r="G738" s="35">
        <f>SUM(G740)</f>
        <v>380</v>
      </c>
      <c r="H738" s="35">
        <f>SUM(H740)</f>
        <v>200</v>
      </c>
      <c r="I738" s="35">
        <f t="shared" si="31"/>
        <v>52.63157894736842</v>
      </c>
    </row>
    <row r="739" spans="1:9" ht="14.25" customHeight="1">
      <c r="A739" s="31" t="s">
        <v>527</v>
      </c>
      <c r="B739" s="32"/>
      <c r="C739" s="40" t="s">
        <v>272</v>
      </c>
      <c r="D739" s="40" t="s">
        <v>473</v>
      </c>
      <c r="E739" s="33" t="s">
        <v>528</v>
      </c>
      <c r="F739" s="34"/>
      <c r="G739" s="35">
        <f>SUM(G740)</f>
        <v>380</v>
      </c>
      <c r="H739" s="35">
        <f>SUM(H740)</f>
        <v>200</v>
      </c>
      <c r="I739" s="35">
        <f t="shared" si="31"/>
        <v>52.63157894736842</v>
      </c>
    </row>
    <row r="740" spans="1:10" ht="13.5" customHeight="1">
      <c r="A740" s="31" t="s">
        <v>617</v>
      </c>
      <c r="B740" s="32"/>
      <c r="C740" s="40" t="s">
        <v>272</v>
      </c>
      <c r="D740" s="40" t="s">
        <v>473</v>
      </c>
      <c r="E740" s="33" t="s">
        <v>528</v>
      </c>
      <c r="F740" s="34" t="s">
        <v>618</v>
      </c>
      <c r="G740" s="35">
        <v>380</v>
      </c>
      <c r="H740" s="35">
        <v>200</v>
      </c>
      <c r="I740" s="35">
        <f t="shared" si="31"/>
        <v>52.63157894736842</v>
      </c>
      <c r="J740" s="7">
        <f>SUM('[2]ведомствен.'!G730)</f>
        <v>380</v>
      </c>
    </row>
    <row r="741" spans="1:9" ht="31.5" customHeight="1">
      <c r="A741" s="72" t="s">
        <v>288</v>
      </c>
      <c r="B741" s="32"/>
      <c r="C741" s="40" t="s">
        <v>272</v>
      </c>
      <c r="D741" s="40" t="s">
        <v>473</v>
      </c>
      <c r="E741" s="40" t="s">
        <v>289</v>
      </c>
      <c r="F741" s="53"/>
      <c r="G741" s="60">
        <f>SUM(G742)+G745</f>
        <v>4897</v>
      </c>
      <c r="H741" s="35">
        <f>SUM(H742)</f>
        <v>0</v>
      </c>
      <c r="I741" s="35">
        <f t="shared" si="31"/>
        <v>0</v>
      </c>
    </row>
    <row r="742" spans="1:9" ht="28.5" customHeight="1">
      <c r="A742" s="72" t="s">
        <v>290</v>
      </c>
      <c r="B742" s="32"/>
      <c r="C742" s="40" t="s">
        <v>272</v>
      </c>
      <c r="D742" s="40" t="s">
        <v>473</v>
      </c>
      <c r="E742" s="40" t="s">
        <v>291</v>
      </c>
      <c r="F742" s="53"/>
      <c r="G742" s="60">
        <f>SUM(G743)</f>
        <v>1425.6</v>
      </c>
      <c r="H742" s="35">
        <f>SUM(H743)</f>
        <v>0</v>
      </c>
      <c r="I742" s="35">
        <f t="shared" si="31"/>
        <v>0</v>
      </c>
    </row>
    <row r="743" spans="1:10" ht="23.25" customHeight="1">
      <c r="A743" s="36" t="s">
        <v>617</v>
      </c>
      <c r="B743" s="39"/>
      <c r="C743" s="40" t="s">
        <v>272</v>
      </c>
      <c r="D743" s="40" t="s">
        <v>473</v>
      </c>
      <c r="E743" s="40" t="s">
        <v>291</v>
      </c>
      <c r="F743" s="53" t="s">
        <v>618</v>
      </c>
      <c r="G743" s="60">
        <v>1425.6</v>
      </c>
      <c r="H743" s="35"/>
      <c r="I743" s="35">
        <f t="shared" si="31"/>
        <v>0</v>
      </c>
      <c r="J743" s="7">
        <f>SUM('[2]ведомствен.'!G906)</f>
        <v>1425.6</v>
      </c>
    </row>
    <row r="744" spans="1:9" s="4" customFormat="1" ht="27" customHeight="1">
      <c r="A744" s="36" t="s">
        <v>292</v>
      </c>
      <c r="B744" s="39"/>
      <c r="C744" s="40" t="s">
        <v>272</v>
      </c>
      <c r="D744" s="40" t="s">
        <v>473</v>
      </c>
      <c r="E744" s="40" t="s">
        <v>293</v>
      </c>
      <c r="F744" s="53"/>
      <c r="G744" s="60">
        <f>SUM(G745)</f>
        <v>3471.4</v>
      </c>
      <c r="H744" s="60"/>
      <c r="I744" s="60"/>
    </row>
    <row r="745" spans="1:10" s="4" customFormat="1" ht="17.25" customHeight="1">
      <c r="A745" s="115" t="s">
        <v>294</v>
      </c>
      <c r="B745" s="39"/>
      <c r="C745" s="40" t="s">
        <v>272</v>
      </c>
      <c r="D745" s="40" t="s">
        <v>473</v>
      </c>
      <c r="E745" s="40" t="s">
        <v>293</v>
      </c>
      <c r="F745" s="53" t="s">
        <v>295</v>
      </c>
      <c r="G745" s="60">
        <v>3471.4</v>
      </c>
      <c r="H745" s="60"/>
      <c r="I745" s="60"/>
      <c r="J745" s="4">
        <f>SUM('[2]ведомствен.'!G908)</f>
        <v>3471.4</v>
      </c>
    </row>
    <row r="746" spans="1:9" ht="18" customHeight="1">
      <c r="A746" s="31" t="s">
        <v>296</v>
      </c>
      <c r="B746" s="32"/>
      <c r="C746" s="33" t="s">
        <v>272</v>
      </c>
      <c r="D746" s="33" t="s">
        <v>473</v>
      </c>
      <c r="E746" s="33" t="s">
        <v>297</v>
      </c>
      <c r="F746" s="34"/>
      <c r="G746" s="35">
        <f>SUM(G747+G749+G751+G761+G763+G779+G783+G788+G790+G792+G813)+G819+G765+G767+G773+G775+G781+G786+G760+G771+G769+G777+G756+G758+G753+G817</f>
        <v>655873.5999999997</v>
      </c>
      <c r="H746" s="35">
        <f>SUM(H747+H749+H751+H761+H763+H779+H783+H788+H790+H792+H813)+H819+H765+H767+H773+H775+H781+H786+H760+H771+H769+H777+H756+H758+H753</f>
        <v>446896.3</v>
      </c>
      <c r="I746" s="35">
        <f aca="true" t="shared" si="33" ref="I746:I777">SUM(H746/G746*100)</f>
        <v>68.1375649210458</v>
      </c>
    </row>
    <row r="747" spans="1:9" ht="55.5" customHeight="1" hidden="1">
      <c r="A747" s="75" t="s">
        <v>298</v>
      </c>
      <c r="B747" s="32"/>
      <c r="C747" s="33" t="s">
        <v>272</v>
      </c>
      <c r="D747" s="33" t="s">
        <v>473</v>
      </c>
      <c r="E747" s="33" t="s">
        <v>299</v>
      </c>
      <c r="F747" s="34"/>
      <c r="G747" s="35">
        <f>SUM(G748:G748)</f>
        <v>0</v>
      </c>
      <c r="H747" s="35">
        <f>SUM(H748:H748)</f>
        <v>0</v>
      </c>
      <c r="I747" s="35" t="e">
        <f t="shared" si="33"/>
        <v>#DIV/0!</v>
      </c>
    </row>
    <row r="748" spans="1:9" ht="20.25" customHeight="1" hidden="1">
      <c r="A748" s="31" t="s">
        <v>617</v>
      </c>
      <c r="B748" s="32"/>
      <c r="C748" s="33" t="s">
        <v>272</v>
      </c>
      <c r="D748" s="33" t="s">
        <v>473</v>
      </c>
      <c r="E748" s="33" t="s">
        <v>299</v>
      </c>
      <c r="F748" s="34" t="s">
        <v>618</v>
      </c>
      <c r="G748" s="35"/>
      <c r="H748" s="35"/>
      <c r="I748" s="35" t="e">
        <f t="shared" si="33"/>
        <v>#DIV/0!</v>
      </c>
    </row>
    <row r="749" spans="1:9" ht="42.75" customHeight="1" hidden="1">
      <c r="A749" s="31" t="s">
        <v>300</v>
      </c>
      <c r="B749" s="32"/>
      <c r="C749" s="33" t="s">
        <v>272</v>
      </c>
      <c r="D749" s="33" t="s">
        <v>473</v>
      </c>
      <c r="E749" s="33" t="s">
        <v>301</v>
      </c>
      <c r="F749" s="34"/>
      <c r="G749" s="35">
        <f>SUM(G750:G750)</f>
        <v>0</v>
      </c>
      <c r="H749" s="35">
        <f>SUM(H750:H750)</f>
        <v>0</v>
      </c>
      <c r="I749" s="35" t="e">
        <f t="shared" si="33"/>
        <v>#DIV/0!</v>
      </c>
    </row>
    <row r="750" spans="1:9" ht="15" customHeight="1" hidden="1">
      <c r="A750" s="31" t="s">
        <v>617</v>
      </c>
      <c r="B750" s="32"/>
      <c r="C750" s="33" t="s">
        <v>272</v>
      </c>
      <c r="D750" s="33" t="s">
        <v>473</v>
      </c>
      <c r="E750" s="33" t="s">
        <v>301</v>
      </c>
      <c r="F750" s="34" t="s">
        <v>618</v>
      </c>
      <c r="G750" s="35"/>
      <c r="H750" s="35"/>
      <c r="I750" s="35" t="e">
        <f t="shared" si="33"/>
        <v>#DIV/0!</v>
      </c>
    </row>
    <row r="751" spans="1:9" ht="42.75" customHeight="1" hidden="1">
      <c r="A751" s="31" t="s">
        <v>302</v>
      </c>
      <c r="B751" s="37"/>
      <c r="C751" s="33" t="s">
        <v>272</v>
      </c>
      <c r="D751" s="33" t="s">
        <v>473</v>
      </c>
      <c r="E751" s="33" t="s">
        <v>303</v>
      </c>
      <c r="F751" s="34"/>
      <c r="G751" s="35">
        <f>SUM(G752)</f>
        <v>0</v>
      </c>
      <c r="H751" s="35">
        <f>SUM(H752)</f>
        <v>0</v>
      </c>
      <c r="I751" s="35" t="e">
        <f t="shared" si="33"/>
        <v>#DIV/0!</v>
      </c>
    </row>
    <row r="752" spans="1:9" ht="23.25" customHeight="1" hidden="1">
      <c r="A752" s="31" t="s">
        <v>617</v>
      </c>
      <c r="B752" s="37"/>
      <c r="C752" s="33" t="s">
        <v>272</v>
      </c>
      <c r="D752" s="33" t="s">
        <v>473</v>
      </c>
      <c r="E752" s="33" t="s">
        <v>303</v>
      </c>
      <c r="F752" s="34" t="s">
        <v>618</v>
      </c>
      <c r="G752" s="35"/>
      <c r="H752" s="35"/>
      <c r="I752" s="35" t="e">
        <f t="shared" si="33"/>
        <v>#DIV/0!</v>
      </c>
    </row>
    <row r="753" spans="1:9" ht="60" customHeight="1" hidden="1">
      <c r="A753" s="36" t="s">
        <v>304</v>
      </c>
      <c r="B753" s="37"/>
      <c r="C753" s="33" t="s">
        <v>272</v>
      </c>
      <c r="D753" s="33" t="s">
        <v>473</v>
      </c>
      <c r="E753" s="33" t="s">
        <v>305</v>
      </c>
      <c r="F753" s="34"/>
      <c r="G753" s="35">
        <f>SUM(G754)</f>
        <v>0</v>
      </c>
      <c r="H753" s="35">
        <f>SUM(H754)</f>
        <v>361.8</v>
      </c>
      <c r="I753" s="35" t="e">
        <f t="shared" si="33"/>
        <v>#DIV/0!</v>
      </c>
    </row>
    <row r="754" spans="1:10" ht="19.5" customHeight="1" hidden="1">
      <c r="A754" s="31" t="s">
        <v>617</v>
      </c>
      <c r="B754" s="37"/>
      <c r="C754" s="33" t="s">
        <v>272</v>
      </c>
      <c r="D754" s="33" t="s">
        <v>473</v>
      </c>
      <c r="E754" s="33" t="s">
        <v>305</v>
      </c>
      <c r="F754" s="34" t="s">
        <v>618</v>
      </c>
      <c r="G754" s="35"/>
      <c r="H754" s="35">
        <v>361.8</v>
      </c>
      <c r="I754" s="35" t="e">
        <f t="shared" si="33"/>
        <v>#DIV/0!</v>
      </c>
      <c r="J754" s="7">
        <f>SUM('[2]ведомствен.'!G36)</f>
        <v>0</v>
      </c>
    </row>
    <row r="755" spans="1:9" ht="36" customHeight="1" hidden="1">
      <c r="A755" s="36" t="s">
        <v>304</v>
      </c>
      <c r="B755" s="37"/>
      <c r="C755" s="33" t="s">
        <v>272</v>
      </c>
      <c r="D755" s="33" t="s">
        <v>473</v>
      </c>
      <c r="E755" s="33" t="s">
        <v>305</v>
      </c>
      <c r="F755" s="34"/>
      <c r="G755" s="35"/>
      <c r="H755" s="35"/>
      <c r="I755" s="35" t="e">
        <f t="shared" si="33"/>
        <v>#DIV/0!</v>
      </c>
    </row>
    <row r="756" spans="1:9" ht="104.25" customHeight="1">
      <c r="A756" s="31" t="s">
        <v>306</v>
      </c>
      <c r="B756" s="37"/>
      <c r="C756" s="33" t="s">
        <v>272</v>
      </c>
      <c r="D756" s="33" t="s">
        <v>473</v>
      </c>
      <c r="E756" s="33" t="s">
        <v>307</v>
      </c>
      <c r="F756" s="34"/>
      <c r="G756" s="35">
        <f>SUM(G757)</f>
        <v>1320.2</v>
      </c>
      <c r="H756" s="35">
        <f>SUM(H757)</f>
        <v>634.3</v>
      </c>
      <c r="I756" s="35">
        <f t="shared" si="33"/>
        <v>48.04575064384184</v>
      </c>
    </row>
    <row r="757" spans="1:10" ht="16.5" customHeight="1">
      <c r="A757" s="31" t="s">
        <v>617</v>
      </c>
      <c r="B757" s="37"/>
      <c r="C757" s="33" t="s">
        <v>272</v>
      </c>
      <c r="D757" s="33" t="s">
        <v>473</v>
      </c>
      <c r="E757" s="33" t="s">
        <v>307</v>
      </c>
      <c r="F757" s="34" t="s">
        <v>618</v>
      </c>
      <c r="G757" s="35">
        <v>1320.2</v>
      </c>
      <c r="H757" s="35">
        <v>634.3</v>
      </c>
      <c r="I757" s="35">
        <f t="shared" si="33"/>
        <v>48.04575064384184</v>
      </c>
      <c r="J757" s="7">
        <f>SUM('[2]ведомствен.'!G739)</f>
        <v>1320.2</v>
      </c>
    </row>
    <row r="758" spans="1:9" ht="60" customHeight="1">
      <c r="A758" s="31" t="s">
        <v>308</v>
      </c>
      <c r="B758" s="37"/>
      <c r="C758" s="33" t="s">
        <v>272</v>
      </c>
      <c r="D758" s="33" t="s">
        <v>473</v>
      </c>
      <c r="E758" s="33" t="s">
        <v>309</v>
      </c>
      <c r="F758" s="34"/>
      <c r="G758" s="35">
        <f>SUM(G759)</f>
        <v>420.4</v>
      </c>
      <c r="H758" s="35">
        <f>SUM(H759)</f>
        <v>542.8</v>
      </c>
      <c r="I758" s="35">
        <f t="shared" si="33"/>
        <v>129.1151284490961</v>
      </c>
    </row>
    <row r="759" spans="1:10" ht="22.5" customHeight="1">
      <c r="A759" s="31" t="s">
        <v>617</v>
      </c>
      <c r="B759" s="37"/>
      <c r="C759" s="33" t="s">
        <v>272</v>
      </c>
      <c r="D759" s="33" t="s">
        <v>473</v>
      </c>
      <c r="E759" s="33" t="s">
        <v>309</v>
      </c>
      <c r="F759" s="34" t="s">
        <v>618</v>
      </c>
      <c r="G759" s="35">
        <v>420.4</v>
      </c>
      <c r="H759" s="35">
        <v>542.8</v>
      </c>
      <c r="I759" s="35">
        <f t="shared" si="33"/>
        <v>129.1151284490961</v>
      </c>
      <c r="J759" s="7">
        <f>SUM('[2]ведомствен.'!G741)</f>
        <v>420.4</v>
      </c>
    </row>
    <row r="760" spans="1:9" ht="21" customHeight="1" hidden="1">
      <c r="A760" s="31" t="s">
        <v>617</v>
      </c>
      <c r="B760" s="114"/>
      <c r="C760" s="33" t="s">
        <v>272</v>
      </c>
      <c r="D760" s="33" t="s">
        <v>473</v>
      </c>
      <c r="E760" s="33" t="s">
        <v>305</v>
      </c>
      <c r="F760" s="53" t="s">
        <v>618</v>
      </c>
      <c r="G760" s="35"/>
      <c r="H760" s="35"/>
      <c r="I760" s="35" t="e">
        <f t="shared" si="33"/>
        <v>#DIV/0!</v>
      </c>
    </row>
    <row r="761" spans="1:9" ht="71.25">
      <c r="A761" s="43" t="s">
        <v>310</v>
      </c>
      <c r="B761" s="32"/>
      <c r="C761" s="33" t="s">
        <v>272</v>
      </c>
      <c r="D761" s="33" t="s">
        <v>473</v>
      </c>
      <c r="E761" s="33" t="s">
        <v>311</v>
      </c>
      <c r="F761" s="34"/>
      <c r="G761" s="35">
        <f>SUM(G762)</f>
        <v>1807</v>
      </c>
      <c r="H761" s="35">
        <f>SUM(H762)</f>
        <v>1313.1</v>
      </c>
      <c r="I761" s="35">
        <f t="shared" si="33"/>
        <v>72.66740453790813</v>
      </c>
    </row>
    <row r="762" spans="1:10" ht="15">
      <c r="A762" s="31" t="s">
        <v>617</v>
      </c>
      <c r="B762" s="32"/>
      <c r="C762" s="33" t="s">
        <v>272</v>
      </c>
      <c r="D762" s="33" t="s">
        <v>473</v>
      </c>
      <c r="E762" s="33" t="s">
        <v>311</v>
      </c>
      <c r="F762" s="34" t="s">
        <v>618</v>
      </c>
      <c r="G762" s="35">
        <v>1807</v>
      </c>
      <c r="H762" s="35">
        <v>1313.1</v>
      </c>
      <c r="I762" s="35">
        <f t="shared" si="33"/>
        <v>72.66740453790813</v>
      </c>
      <c r="J762" s="7">
        <f>SUM('[2]ведомствен.'!G743)</f>
        <v>1807</v>
      </c>
    </row>
    <row r="763" spans="1:9" ht="42.75">
      <c r="A763" s="75" t="s">
        <v>312</v>
      </c>
      <c r="B763" s="32"/>
      <c r="C763" s="33" t="s">
        <v>272</v>
      </c>
      <c r="D763" s="33" t="s">
        <v>473</v>
      </c>
      <c r="E763" s="33" t="s">
        <v>313</v>
      </c>
      <c r="F763" s="34"/>
      <c r="G763" s="35">
        <f>SUM(G764)</f>
        <v>9165.8</v>
      </c>
      <c r="H763" s="35">
        <f>SUM(H764)</f>
        <v>6301</v>
      </c>
      <c r="I763" s="35">
        <f t="shared" si="33"/>
        <v>68.74468131532436</v>
      </c>
    </row>
    <row r="764" spans="1:10" ht="15">
      <c r="A764" s="31" t="s">
        <v>617</v>
      </c>
      <c r="B764" s="32"/>
      <c r="C764" s="33" t="s">
        <v>272</v>
      </c>
      <c r="D764" s="33" t="s">
        <v>473</v>
      </c>
      <c r="E764" s="33" t="s">
        <v>313</v>
      </c>
      <c r="F764" s="34" t="s">
        <v>618</v>
      </c>
      <c r="G764" s="35">
        <v>9165.8</v>
      </c>
      <c r="H764" s="35">
        <v>6301</v>
      </c>
      <c r="I764" s="35">
        <f t="shared" si="33"/>
        <v>68.74468131532436</v>
      </c>
      <c r="J764" s="7">
        <f>SUM('[2]ведомствен.'!G745)</f>
        <v>9165.8</v>
      </c>
    </row>
    <row r="765" spans="1:9" ht="57" customHeight="1">
      <c r="A765" s="31" t="s">
        <v>314</v>
      </c>
      <c r="B765" s="32"/>
      <c r="C765" s="33" t="s">
        <v>272</v>
      </c>
      <c r="D765" s="33" t="s">
        <v>473</v>
      </c>
      <c r="E765" s="33" t="s">
        <v>315</v>
      </c>
      <c r="F765" s="34"/>
      <c r="G765" s="35">
        <f>SUM(G766)</f>
        <v>27724.6</v>
      </c>
      <c r="H765" s="35">
        <f>SUM(H766)</f>
        <v>18786.9</v>
      </c>
      <c r="I765" s="35">
        <f t="shared" si="33"/>
        <v>67.7625646537732</v>
      </c>
    </row>
    <row r="766" spans="1:10" ht="18.75" customHeight="1">
      <c r="A766" s="31" t="s">
        <v>617</v>
      </c>
      <c r="B766" s="32"/>
      <c r="C766" s="33" t="s">
        <v>272</v>
      </c>
      <c r="D766" s="33" t="s">
        <v>473</v>
      </c>
      <c r="E766" s="33" t="s">
        <v>315</v>
      </c>
      <c r="F766" s="34" t="s">
        <v>618</v>
      </c>
      <c r="G766" s="35">
        <v>27724.6</v>
      </c>
      <c r="H766" s="35">
        <v>18786.9</v>
      </c>
      <c r="I766" s="35">
        <f t="shared" si="33"/>
        <v>67.7625646537732</v>
      </c>
      <c r="J766" s="7">
        <f>SUM('[2]ведомствен.'!G747)</f>
        <v>27724.6</v>
      </c>
    </row>
    <row r="767" spans="1:9" ht="72" customHeight="1">
      <c r="A767" s="31" t="s">
        <v>316</v>
      </c>
      <c r="B767" s="32"/>
      <c r="C767" s="33" t="s">
        <v>272</v>
      </c>
      <c r="D767" s="33" t="s">
        <v>473</v>
      </c>
      <c r="E767" s="33" t="s">
        <v>317</v>
      </c>
      <c r="F767" s="34"/>
      <c r="G767" s="35">
        <f>SUM(G768)</f>
        <v>7525.5</v>
      </c>
      <c r="H767" s="35">
        <f>SUM(H768)</f>
        <v>15760.4</v>
      </c>
      <c r="I767" s="35">
        <f t="shared" si="33"/>
        <v>209.42661617168295</v>
      </c>
    </row>
    <row r="768" spans="1:10" ht="20.25" customHeight="1">
      <c r="A768" s="31" t="s">
        <v>617</v>
      </c>
      <c r="B768" s="32"/>
      <c r="C768" s="33" t="s">
        <v>272</v>
      </c>
      <c r="D768" s="33" t="s">
        <v>473</v>
      </c>
      <c r="E768" s="33" t="s">
        <v>317</v>
      </c>
      <c r="F768" s="34" t="s">
        <v>618</v>
      </c>
      <c r="G768" s="35">
        <v>7525.5</v>
      </c>
      <c r="H768" s="35">
        <v>15760.4</v>
      </c>
      <c r="I768" s="35">
        <f t="shared" si="33"/>
        <v>209.42661617168295</v>
      </c>
      <c r="J768" s="7">
        <f>SUM('[2]ведомствен.'!G749)</f>
        <v>7525.5</v>
      </c>
    </row>
    <row r="769" spans="1:10" s="87" customFormat="1" ht="71.25" customHeight="1">
      <c r="A769" s="31" t="s">
        <v>318</v>
      </c>
      <c r="B769" s="32"/>
      <c r="C769" s="33" t="s">
        <v>272</v>
      </c>
      <c r="D769" s="33" t="s">
        <v>473</v>
      </c>
      <c r="E769" s="33" t="s">
        <v>319</v>
      </c>
      <c r="F769" s="34"/>
      <c r="G769" s="35">
        <f>SUM(G770)</f>
        <v>90225.2</v>
      </c>
      <c r="H769" s="35">
        <f>SUM(H770)</f>
        <v>40636.1</v>
      </c>
      <c r="I769" s="35">
        <f t="shared" si="33"/>
        <v>45.03852582205415</v>
      </c>
      <c r="J769" s="100"/>
    </row>
    <row r="770" spans="1:10" s="87" customFormat="1" ht="21.75" customHeight="1">
      <c r="A770" s="31" t="s">
        <v>617</v>
      </c>
      <c r="B770" s="32"/>
      <c r="C770" s="33" t="s">
        <v>272</v>
      </c>
      <c r="D770" s="33" t="s">
        <v>473</v>
      </c>
      <c r="E770" s="33" t="s">
        <v>319</v>
      </c>
      <c r="F770" s="34" t="s">
        <v>618</v>
      </c>
      <c r="G770" s="35">
        <v>90225.2</v>
      </c>
      <c r="H770" s="35">
        <v>40636.1</v>
      </c>
      <c r="I770" s="35">
        <f t="shared" si="33"/>
        <v>45.03852582205415</v>
      </c>
      <c r="J770" s="7">
        <f>SUM('[2]ведомствен.'!G751)</f>
        <v>90225.2</v>
      </c>
    </row>
    <row r="771" spans="1:9" ht="44.25" customHeight="1">
      <c r="A771" s="31" t="s">
        <v>320</v>
      </c>
      <c r="B771" s="32"/>
      <c r="C771" s="33" t="s">
        <v>272</v>
      </c>
      <c r="D771" s="33" t="s">
        <v>473</v>
      </c>
      <c r="E771" s="33" t="s">
        <v>321</v>
      </c>
      <c r="F771" s="34"/>
      <c r="G771" s="35">
        <f>SUM(G772)</f>
        <v>3883.1</v>
      </c>
      <c r="H771" s="35">
        <f>SUM(H772)</f>
        <v>191.3</v>
      </c>
      <c r="I771" s="35">
        <f t="shared" si="33"/>
        <v>4.926476268960367</v>
      </c>
    </row>
    <row r="772" spans="1:10" ht="20.25" customHeight="1">
      <c r="A772" s="31" t="s">
        <v>617</v>
      </c>
      <c r="B772" s="32"/>
      <c r="C772" s="33" t="s">
        <v>272</v>
      </c>
      <c r="D772" s="33" t="s">
        <v>473</v>
      </c>
      <c r="E772" s="33" t="s">
        <v>321</v>
      </c>
      <c r="F772" s="34" t="s">
        <v>618</v>
      </c>
      <c r="G772" s="35">
        <v>3883.1</v>
      </c>
      <c r="H772" s="35">
        <v>191.3</v>
      </c>
      <c r="I772" s="35">
        <f t="shared" si="33"/>
        <v>4.926476268960367</v>
      </c>
      <c r="J772" s="7">
        <f>SUM('[2]ведомствен.'!G753)</f>
        <v>3883.1</v>
      </c>
    </row>
    <row r="773" spans="1:9" ht="60.75" customHeight="1">
      <c r="A773" s="31" t="s">
        <v>322</v>
      </c>
      <c r="B773" s="32"/>
      <c r="C773" s="33" t="s">
        <v>272</v>
      </c>
      <c r="D773" s="33" t="s">
        <v>473</v>
      </c>
      <c r="E773" s="33" t="s">
        <v>323</v>
      </c>
      <c r="F773" s="34"/>
      <c r="G773" s="35">
        <f>SUM(G774)</f>
        <v>8567.2</v>
      </c>
      <c r="H773" s="35">
        <f>SUM(H774)</f>
        <v>4180.7</v>
      </c>
      <c r="I773" s="35">
        <f t="shared" si="33"/>
        <v>48.798907461014096</v>
      </c>
    </row>
    <row r="774" spans="1:10" ht="17.25" customHeight="1">
      <c r="A774" s="31" t="s">
        <v>617</v>
      </c>
      <c r="B774" s="32"/>
      <c r="C774" s="33" t="s">
        <v>272</v>
      </c>
      <c r="D774" s="33" t="s">
        <v>473</v>
      </c>
      <c r="E774" s="33" t="s">
        <v>323</v>
      </c>
      <c r="F774" s="34" t="s">
        <v>618</v>
      </c>
      <c r="G774" s="35">
        <v>8567.2</v>
      </c>
      <c r="H774" s="35">
        <v>4180.7</v>
      </c>
      <c r="I774" s="35">
        <f t="shared" si="33"/>
        <v>48.798907461014096</v>
      </c>
      <c r="J774" s="7">
        <f>SUM('[2]ведомствен.'!G755)</f>
        <v>8567.2</v>
      </c>
    </row>
    <row r="775" spans="1:9" ht="44.25" customHeight="1" hidden="1">
      <c r="A775" s="31" t="s">
        <v>300</v>
      </c>
      <c r="B775" s="32"/>
      <c r="C775" s="33" t="s">
        <v>272</v>
      </c>
      <c r="D775" s="33" t="s">
        <v>473</v>
      </c>
      <c r="E775" s="33" t="s">
        <v>324</v>
      </c>
      <c r="F775" s="34"/>
      <c r="G775" s="35">
        <f>SUM(G776)</f>
        <v>0</v>
      </c>
      <c r="H775" s="35">
        <f>SUM(H776)</f>
        <v>0</v>
      </c>
      <c r="I775" s="35" t="e">
        <f t="shared" si="33"/>
        <v>#DIV/0!</v>
      </c>
    </row>
    <row r="776" spans="1:9" ht="15" hidden="1">
      <c r="A776" s="31" t="s">
        <v>617</v>
      </c>
      <c r="B776" s="32"/>
      <c r="C776" s="33" t="s">
        <v>272</v>
      </c>
      <c r="D776" s="33" t="s">
        <v>473</v>
      </c>
      <c r="E776" s="33" t="s">
        <v>324</v>
      </c>
      <c r="F776" s="34" t="s">
        <v>618</v>
      </c>
      <c r="G776" s="35"/>
      <c r="H776" s="35"/>
      <c r="I776" s="35" t="e">
        <f t="shared" si="33"/>
        <v>#DIV/0!</v>
      </c>
    </row>
    <row r="777" spans="1:10" s="87" customFormat="1" ht="109.5" customHeight="1" hidden="1">
      <c r="A777" s="31" t="s">
        <v>325</v>
      </c>
      <c r="B777" s="32"/>
      <c r="C777" s="33" t="s">
        <v>272</v>
      </c>
      <c r="D777" s="33" t="s">
        <v>473</v>
      </c>
      <c r="E777" s="33" t="s">
        <v>326</v>
      </c>
      <c r="F777" s="34"/>
      <c r="G777" s="35">
        <f>SUM(G778)</f>
        <v>0</v>
      </c>
      <c r="H777" s="35">
        <f>SUM(H778)</f>
        <v>0</v>
      </c>
      <c r="I777" s="35" t="e">
        <f t="shared" si="33"/>
        <v>#DIV/0!</v>
      </c>
      <c r="J777" s="100"/>
    </row>
    <row r="778" spans="1:10" s="87" customFormat="1" ht="19.5" customHeight="1" hidden="1">
      <c r="A778" s="31" t="s">
        <v>617</v>
      </c>
      <c r="B778" s="32"/>
      <c r="C778" s="33" t="s">
        <v>272</v>
      </c>
      <c r="D778" s="33" t="s">
        <v>473</v>
      </c>
      <c r="E778" s="33" t="s">
        <v>326</v>
      </c>
      <c r="F778" s="34" t="s">
        <v>618</v>
      </c>
      <c r="G778" s="35"/>
      <c r="H778" s="35"/>
      <c r="I778" s="35" t="e">
        <f aca="true" t="shared" si="34" ref="I778:I809">SUM(H778/G778*100)</f>
        <v>#DIV/0!</v>
      </c>
      <c r="J778" s="100"/>
    </row>
    <row r="779" spans="1:9" ht="15">
      <c r="A779" s="75" t="s">
        <v>327</v>
      </c>
      <c r="B779" s="32"/>
      <c r="C779" s="33" t="s">
        <v>272</v>
      </c>
      <c r="D779" s="33" t="s">
        <v>473</v>
      </c>
      <c r="E779" s="33" t="s">
        <v>328</v>
      </c>
      <c r="F779" s="34"/>
      <c r="G779" s="35">
        <f>SUM(G780)</f>
        <v>32039.8</v>
      </c>
      <c r="H779" s="35">
        <f>SUM(H780)</f>
        <v>16724.6</v>
      </c>
      <c r="I779" s="35">
        <f t="shared" si="34"/>
        <v>52.19945193165999</v>
      </c>
    </row>
    <row r="780" spans="1:10" ht="15">
      <c r="A780" s="31" t="s">
        <v>617</v>
      </c>
      <c r="B780" s="32"/>
      <c r="C780" s="33" t="s">
        <v>272</v>
      </c>
      <c r="D780" s="33" t="s">
        <v>473</v>
      </c>
      <c r="E780" s="33" t="s">
        <v>328</v>
      </c>
      <c r="F780" s="34" t="s">
        <v>618</v>
      </c>
      <c r="G780" s="35">
        <f>31939.8+100</f>
        <v>32039.8</v>
      </c>
      <c r="H780" s="35">
        <v>16724.6</v>
      </c>
      <c r="I780" s="35">
        <f t="shared" si="34"/>
        <v>52.19945193165999</v>
      </c>
      <c r="J780" s="7">
        <f>SUM('[2]ведомствен.'!G761)</f>
        <v>32039.8</v>
      </c>
    </row>
    <row r="781" spans="1:9" ht="33" customHeight="1">
      <c r="A781" s="31" t="s">
        <v>329</v>
      </c>
      <c r="B781" s="32"/>
      <c r="C781" s="33" t="s">
        <v>272</v>
      </c>
      <c r="D781" s="33" t="s">
        <v>473</v>
      </c>
      <c r="E781" s="33" t="s">
        <v>330</v>
      </c>
      <c r="F781" s="34"/>
      <c r="G781" s="35">
        <f>SUM(G782)</f>
        <v>5789.7</v>
      </c>
      <c r="H781" s="35">
        <f>SUM(H782)</f>
        <v>4118.3</v>
      </c>
      <c r="I781" s="35">
        <f t="shared" si="34"/>
        <v>71.13149213258028</v>
      </c>
    </row>
    <row r="782" spans="1:10" ht="15">
      <c r="A782" s="31" t="s">
        <v>617</v>
      </c>
      <c r="B782" s="32"/>
      <c r="C782" s="33" t="s">
        <v>272</v>
      </c>
      <c r="D782" s="33" t="s">
        <v>473</v>
      </c>
      <c r="E782" s="33" t="s">
        <v>330</v>
      </c>
      <c r="F782" s="34" t="s">
        <v>618</v>
      </c>
      <c r="G782" s="35">
        <v>5789.7</v>
      </c>
      <c r="H782" s="35">
        <v>4118.3</v>
      </c>
      <c r="I782" s="35">
        <f t="shared" si="34"/>
        <v>71.13149213258028</v>
      </c>
      <c r="J782" s="7">
        <f>SUM('[2]ведомствен.'!G763)</f>
        <v>5789.7</v>
      </c>
    </row>
    <row r="783" spans="1:9" ht="57" hidden="1">
      <c r="A783" s="31" t="s">
        <v>331</v>
      </c>
      <c r="B783" s="32"/>
      <c r="C783" s="33" t="s">
        <v>272</v>
      </c>
      <c r="D783" s="33" t="s">
        <v>473</v>
      </c>
      <c r="E783" s="33" t="s">
        <v>332</v>
      </c>
      <c r="F783" s="34"/>
      <c r="G783" s="35">
        <f>SUM(G784)</f>
        <v>0</v>
      </c>
      <c r="H783" s="35">
        <f>SUM(H784)</f>
        <v>5628.5</v>
      </c>
      <c r="I783" s="35" t="e">
        <f t="shared" si="34"/>
        <v>#DIV/0!</v>
      </c>
    </row>
    <row r="784" spans="1:9" ht="57" hidden="1">
      <c r="A784" s="43" t="s">
        <v>333</v>
      </c>
      <c r="B784" s="32"/>
      <c r="C784" s="33" t="s">
        <v>272</v>
      </c>
      <c r="D784" s="33" t="s">
        <v>473</v>
      </c>
      <c r="E784" s="33" t="s">
        <v>334</v>
      </c>
      <c r="F784" s="34"/>
      <c r="G784" s="35">
        <f>SUM(G785)</f>
        <v>0</v>
      </c>
      <c r="H784" s="35">
        <f>SUM(H785)</f>
        <v>5628.5</v>
      </c>
      <c r="I784" s="35" t="e">
        <f t="shared" si="34"/>
        <v>#DIV/0!</v>
      </c>
    </row>
    <row r="785" spans="1:9" ht="15" hidden="1">
      <c r="A785" s="31" t="s">
        <v>617</v>
      </c>
      <c r="B785" s="114"/>
      <c r="C785" s="33" t="s">
        <v>272</v>
      </c>
      <c r="D785" s="33" t="s">
        <v>473</v>
      </c>
      <c r="E785" s="33" t="s">
        <v>334</v>
      </c>
      <c r="F785" s="53" t="s">
        <v>618</v>
      </c>
      <c r="G785" s="60"/>
      <c r="H785" s="60">
        <v>5628.5</v>
      </c>
      <c r="I785" s="35" t="e">
        <f t="shared" si="34"/>
        <v>#DIV/0!</v>
      </c>
    </row>
    <row r="786" spans="1:9" ht="40.5" customHeight="1">
      <c r="A786" s="43" t="s">
        <v>335</v>
      </c>
      <c r="B786" s="32"/>
      <c r="C786" s="33" t="s">
        <v>272</v>
      </c>
      <c r="D786" s="33" t="s">
        <v>473</v>
      </c>
      <c r="E786" s="33" t="s">
        <v>336</v>
      </c>
      <c r="F786" s="34"/>
      <c r="G786" s="35">
        <f>SUM(G787)</f>
        <v>149.7</v>
      </c>
      <c r="H786" s="35">
        <f>SUM(H787)</f>
        <v>12.8</v>
      </c>
      <c r="I786" s="35">
        <f t="shared" si="34"/>
        <v>8.550434201736808</v>
      </c>
    </row>
    <row r="787" spans="1:10" ht="23.25" customHeight="1">
      <c r="A787" s="31" t="s">
        <v>617</v>
      </c>
      <c r="B787" s="32"/>
      <c r="C787" s="33" t="s">
        <v>272</v>
      </c>
      <c r="D787" s="33" t="s">
        <v>473</v>
      </c>
      <c r="E787" s="33" t="s">
        <v>336</v>
      </c>
      <c r="F787" s="34" t="s">
        <v>618</v>
      </c>
      <c r="G787" s="35">
        <v>149.7</v>
      </c>
      <c r="H787" s="35">
        <v>12.8</v>
      </c>
      <c r="I787" s="35">
        <f t="shared" si="34"/>
        <v>8.550434201736808</v>
      </c>
      <c r="J787" s="7">
        <f>SUM('[2]ведомствен.'!G766)</f>
        <v>149.7</v>
      </c>
    </row>
    <row r="788" spans="1:9" ht="28.5">
      <c r="A788" s="75" t="s">
        <v>337</v>
      </c>
      <c r="B788" s="32"/>
      <c r="C788" s="33" t="s">
        <v>272</v>
      </c>
      <c r="D788" s="33" t="s">
        <v>473</v>
      </c>
      <c r="E788" s="33" t="s">
        <v>338</v>
      </c>
      <c r="F788" s="34"/>
      <c r="G788" s="35">
        <f>SUM(G789)</f>
        <v>114301.8</v>
      </c>
      <c r="H788" s="35">
        <f>SUM(H789)</f>
        <v>90050.4</v>
      </c>
      <c r="I788" s="35">
        <f t="shared" si="34"/>
        <v>78.78301129116076</v>
      </c>
    </row>
    <row r="789" spans="1:10" ht="15">
      <c r="A789" s="31" t="s">
        <v>617</v>
      </c>
      <c r="B789" s="32"/>
      <c r="C789" s="33" t="s">
        <v>272</v>
      </c>
      <c r="D789" s="33" t="s">
        <v>473</v>
      </c>
      <c r="E789" s="33" t="s">
        <v>338</v>
      </c>
      <c r="F789" s="34" t="s">
        <v>618</v>
      </c>
      <c r="G789" s="35">
        <v>114301.8</v>
      </c>
      <c r="H789" s="35">
        <v>90050.4</v>
      </c>
      <c r="I789" s="35">
        <f t="shared" si="34"/>
        <v>78.78301129116076</v>
      </c>
      <c r="J789" s="7">
        <f>SUM('[2]ведомствен.'!G768)</f>
        <v>114301.8</v>
      </c>
    </row>
    <row r="790" spans="1:9" ht="42.75">
      <c r="A790" s="36" t="s">
        <v>339</v>
      </c>
      <c r="B790" s="32"/>
      <c r="C790" s="33" t="s">
        <v>272</v>
      </c>
      <c r="D790" s="33" t="s">
        <v>473</v>
      </c>
      <c r="E790" s="33" t="s">
        <v>340</v>
      </c>
      <c r="F790" s="34"/>
      <c r="G790" s="35">
        <f>SUM(G791)</f>
        <v>75142.5</v>
      </c>
      <c r="H790" s="35">
        <f>SUM(H791)</f>
        <v>56493.7</v>
      </c>
      <c r="I790" s="35">
        <f t="shared" si="34"/>
        <v>75.1820873673354</v>
      </c>
    </row>
    <row r="791" spans="1:10" ht="15">
      <c r="A791" s="31" t="s">
        <v>617</v>
      </c>
      <c r="B791" s="32"/>
      <c r="C791" s="33" t="s">
        <v>272</v>
      </c>
      <c r="D791" s="33" t="s">
        <v>473</v>
      </c>
      <c r="E791" s="33" t="s">
        <v>340</v>
      </c>
      <c r="F791" s="34" t="s">
        <v>618</v>
      </c>
      <c r="G791" s="35">
        <v>75142.5</v>
      </c>
      <c r="H791" s="35">
        <v>56493.7</v>
      </c>
      <c r="I791" s="35">
        <f t="shared" si="34"/>
        <v>75.1820873673354</v>
      </c>
      <c r="J791" s="7">
        <f>SUM('[2]ведомствен.'!G770)</f>
        <v>75142.5</v>
      </c>
    </row>
    <row r="792" spans="1:9" ht="28.5">
      <c r="A792" s="31" t="s">
        <v>341</v>
      </c>
      <c r="B792" s="32"/>
      <c r="C792" s="33" t="s">
        <v>272</v>
      </c>
      <c r="D792" s="33" t="s">
        <v>473</v>
      </c>
      <c r="E792" s="33" t="s">
        <v>342</v>
      </c>
      <c r="F792" s="34"/>
      <c r="G792" s="35">
        <f>SUM(G793+G797+G799+G809+G811+G807+G815)</f>
        <v>273189.6</v>
      </c>
      <c r="H792" s="35">
        <f>SUM(H793+H797+H799+H809+H811+H807+H815)</f>
        <v>182903.19999999998</v>
      </c>
      <c r="I792" s="35">
        <f t="shared" si="34"/>
        <v>66.95101131229008</v>
      </c>
    </row>
    <row r="793" spans="1:9" ht="28.5">
      <c r="A793" s="43" t="s">
        <v>343</v>
      </c>
      <c r="B793" s="32"/>
      <c r="C793" s="33" t="s">
        <v>272</v>
      </c>
      <c r="D793" s="33" t="s">
        <v>473</v>
      </c>
      <c r="E793" s="33" t="s">
        <v>344</v>
      </c>
      <c r="F793" s="34"/>
      <c r="G793" s="35">
        <f>SUM(G794)</f>
        <v>52289.9</v>
      </c>
      <c r="H793" s="35">
        <f>SUM(H794)</f>
        <v>37224.7</v>
      </c>
      <c r="I793" s="35">
        <f t="shared" si="34"/>
        <v>71.1890824040589</v>
      </c>
    </row>
    <row r="794" spans="1:10" ht="15">
      <c r="A794" s="31" t="s">
        <v>617</v>
      </c>
      <c r="B794" s="32"/>
      <c r="C794" s="33" t="s">
        <v>272</v>
      </c>
      <c r="D794" s="33" t="s">
        <v>473</v>
      </c>
      <c r="E794" s="33" t="s">
        <v>344</v>
      </c>
      <c r="F794" s="34" t="s">
        <v>618</v>
      </c>
      <c r="G794" s="35">
        <v>52289.9</v>
      </c>
      <c r="H794" s="35">
        <v>37224.7</v>
      </c>
      <c r="I794" s="35">
        <f t="shared" si="34"/>
        <v>71.1890824040589</v>
      </c>
      <c r="J794" s="7">
        <f>SUM('[2]ведомствен.'!G773)</f>
        <v>52289.9</v>
      </c>
    </row>
    <row r="795" spans="1:9" ht="57" customHeight="1" hidden="1">
      <c r="A795" s="31" t="s">
        <v>345</v>
      </c>
      <c r="B795" s="37"/>
      <c r="C795" s="33" t="s">
        <v>272</v>
      </c>
      <c r="D795" s="33" t="s">
        <v>473</v>
      </c>
      <c r="E795" s="33" t="s">
        <v>346</v>
      </c>
      <c r="F795" s="34"/>
      <c r="G795" s="35">
        <f>SUM(G796)</f>
        <v>0</v>
      </c>
      <c r="H795" s="35">
        <f>SUM(H796)</f>
        <v>0</v>
      </c>
      <c r="I795" s="35" t="e">
        <f t="shared" si="34"/>
        <v>#DIV/0!</v>
      </c>
    </row>
    <row r="796" spans="1:9" ht="15" customHeight="1" hidden="1">
      <c r="A796" s="31" t="s">
        <v>617</v>
      </c>
      <c r="B796" s="37"/>
      <c r="C796" s="33" t="s">
        <v>272</v>
      </c>
      <c r="D796" s="33" t="s">
        <v>473</v>
      </c>
      <c r="E796" s="33" t="s">
        <v>346</v>
      </c>
      <c r="F796" s="34" t="s">
        <v>618</v>
      </c>
      <c r="G796" s="35"/>
      <c r="H796" s="35"/>
      <c r="I796" s="35" t="e">
        <f t="shared" si="34"/>
        <v>#DIV/0!</v>
      </c>
    </row>
    <row r="797" spans="1:9" ht="72.75" customHeight="1">
      <c r="A797" s="116" t="s">
        <v>347</v>
      </c>
      <c r="B797" s="37"/>
      <c r="C797" s="33" t="s">
        <v>272</v>
      </c>
      <c r="D797" s="33" t="s">
        <v>473</v>
      </c>
      <c r="E797" s="33" t="s">
        <v>348</v>
      </c>
      <c r="F797" s="34"/>
      <c r="G797" s="35">
        <f>SUM(G798)</f>
        <v>38649.9</v>
      </c>
      <c r="H797" s="35">
        <f>SUM(H798)</f>
        <v>29554</v>
      </c>
      <c r="I797" s="35">
        <f t="shared" si="34"/>
        <v>76.4659158238443</v>
      </c>
    </row>
    <row r="798" spans="1:10" ht="15">
      <c r="A798" s="31" t="s">
        <v>617</v>
      </c>
      <c r="B798" s="37"/>
      <c r="C798" s="33" t="s">
        <v>272</v>
      </c>
      <c r="D798" s="33" t="s">
        <v>473</v>
      </c>
      <c r="E798" s="33" t="s">
        <v>348</v>
      </c>
      <c r="F798" s="34" t="s">
        <v>618</v>
      </c>
      <c r="G798" s="35">
        <v>38649.9</v>
      </c>
      <c r="H798" s="35">
        <v>29554</v>
      </c>
      <c r="I798" s="35">
        <f t="shared" si="34"/>
        <v>76.4659158238443</v>
      </c>
      <c r="J798" s="7">
        <f>SUM('[2]ведомствен.'!G777)</f>
        <v>38649.9</v>
      </c>
    </row>
    <row r="799" spans="1:9" ht="87.75" customHeight="1">
      <c r="A799" s="116" t="s">
        <v>349</v>
      </c>
      <c r="B799" s="37"/>
      <c r="C799" s="33" t="s">
        <v>272</v>
      </c>
      <c r="D799" s="33" t="s">
        <v>473</v>
      </c>
      <c r="E799" s="33" t="s">
        <v>350</v>
      </c>
      <c r="F799" s="34"/>
      <c r="G799" s="35">
        <f>SUM(G800)</f>
        <v>20008.1</v>
      </c>
      <c r="H799" s="35">
        <f>SUM(H800)</f>
        <v>37911</v>
      </c>
      <c r="I799" s="35">
        <f t="shared" si="34"/>
        <v>189.47826130417184</v>
      </c>
    </row>
    <row r="800" spans="1:10" ht="15">
      <c r="A800" s="31" t="s">
        <v>617</v>
      </c>
      <c r="B800" s="37"/>
      <c r="C800" s="33" t="s">
        <v>272</v>
      </c>
      <c r="D800" s="33" t="s">
        <v>473</v>
      </c>
      <c r="E800" s="33" t="s">
        <v>350</v>
      </c>
      <c r="F800" s="34" t="s">
        <v>618</v>
      </c>
      <c r="G800" s="35">
        <v>20008.1</v>
      </c>
      <c r="H800" s="35">
        <v>37911</v>
      </c>
      <c r="I800" s="35">
        <f t="shared" si="34"/>
        <v>189.47826130417184</v>
      </c>
      <c r="J800" s="7">
        <f>SUM('[2]ведомствен.'!G779)</f>
        <v>20008.1</v>
      </c>
    </row>
    <row r="801" spans="1:9" ht="71.25" customHeight="1" hidden="1">
      <c r="A801" s="31" t="s">
        <v>351</v>
      </c>
      <c r="B801" s="37"/>
      <c r="C801" s="33" t="s">
        <v>272</v>
      </c>
      <c r="D801" s="33" t="s">
        <v>473</v>
      </c>
      <c r="E801" s="33" t="s">
        <v>348</v>
      </c>
      <c r="F801" s="34"/>
      <c r="G801" s="35">
        <f>SUM(G802)</f>
        <v>0</v>
      </c>
      <c r="H801" s="35">
        <f>SUM(H802)</f>
        <v>0</v>
      </c>
      <c r="I801" s="35" t="e">
        <f t="shared" si="34"/>
        <v>#DIV/0!</v>
      </c>
    </row>
    <row r="802" spans="1:9" ht="15" customHeight="1" hidden="1">
      <c r="A802" s="31" t="s">
        <v>617</v>
      </c>
      <c r="B802" s="37"/>
      <c r="C802" s="33" t="s">
        <v>272</v>
      </c>
      <c r="D802" s="33" t="s">
        <v>473</v>
      </c>
      <c r="E802" s="33" t="s">
        <v>348</v>
      </c>
      <c r="F802" s="34" t="s">
        <v>618</v>
      </c>
      <c r="G802" s="35"/>
      <c r="H802" s="35"/>
      <c r="I802" s="35" t="e">
        <f t="shared" si="34"/>
        <v>#DIV/0!</v>
      </c>
    </row>
    <row r="803" spans="1:9" ht="85.5" customHeight="1" hidden="1">
      <c r="A803" s="31" t="s">
        <v>352</v>
      </c>
      <c r="B803" s="37"/>
      <c r="C803" s="33" t="s">
        <v>272</v>
      </c>
      <c r="D803" s="33" t="s">
        <v>473</v>
      </c>
      <c r="E803" s="33" t="s">
        <v>350</v>
      </c>
      <c r="F803" s="34"/>
      <c r="G803" s="35">
        <f>SUM(G804)</f>
        <v>0</v>
      </c>
      <c r="H803" s="35">
        <f>SUM(H804)</f>
        <v>0</v>
      </c>
      <c r="I803" s="35" t="e">
        <f t="shared" si="34"/>
        <v>#DIV/0!</v>
      </c>
    </row>
    <row r="804" spans="1:9" ht="15" customHeight="1" hidden="1">
      <c r="A804" s="31" t="s">
        <v>617</v>
      </c>
      <c r="B804" s="37"/>
      <c r="C804" s="33" t="s">
        <v>272</v>
      </c>
      <c r="D804" s="33" t="s">
        <v>473</v>
      </c>
      <c r="E804" s="33" t="s">
        <v>350</v>
      </c>
      <c r="F804" s="34" t="s">
        <v>618</v>
      </c>
      <c r="G804" s="35"/>
      <c r="H804" s="35"/>
      <c r="I804" s="35" t="e">
        <f t="shared" si="34"/>
        <v>#DIV/0!</v>
      </c>
    </row>
    <row r="805" spans="1:9" ht="57" customHeight="1" hidden="1">
      <c r="A805" s="43" t="s">
        <v>353</v>
      </c>
      <c r="B805" s="32"/>
      <c r="C805" s="33" t="s">
        <v>272</v>
      </c>
      <c r="D805" s="33" t="s">
        <v>473</v>
      </c>
      <c r="E805" s="33" t="s">
        <v>354</v>
      </c>
      <c r="F805" s="34"/>
      <c r="G805" s="35">
        <f>SUM(G806)</f>
        <v>0</v>
      </c>
      <c r="H805" s="35">
        <f>SUM(H806)</f>
        <v>0</v>
      </c>
      <c r="I805" s="35" t="e">
        <f t="shared" si="34"/>
        <v>#DIV/0!</v>
      </c>
    </row>
    <row r="806" spans="1:9" ht="15" customHeight="1" hidden="1">
      <c r="A806" s="31" t="s">
        <v>617</v>
      </c>
      <c r="B806" s="32"/>
      <c r="C806" s="33" t="s">
        <v>272</v>
      </c>
      <c r="D806" s="33" t="s">
        <v>473</v>
      </c>
      <c r="E806" s="33" t="s">
        <v>354</v>
      </c>
      <c r="F806" s="34" t="s">
        <v>618</v>
      </c>
      <c r="G806" s="35"/>
      <c r="H806" s="35"/>
      <c r="I806" s="35" t="e">
        <f t="shared" si="34"/>
        <v>#DIV/0!</v>
      </c>
    </row>
    <row r="807" spans="1:9" ht="93.75" customHeight="1">
      <c r="A807" s="31" t="s">
        <v>355</v>
      </c>
      <c r="B807" s="32"/>
      <c r="C807" s="33" t="s">
        <v>272</v>
      </c>
      <c r="D807" s="33" t="s">
        <v>473</v>
      </c>
      <c r="E807" s="33" t="s">
        <v>356</v>
      </c>
      <c r="F807" s="34"/>
      <c r="G807" s="35">
        <f>SUM(G808)</f>
        <v>143335.2</v>
      </c>
      <c r="H807" s="35">
        <f>SUM(H808)</f>
        <v>70381.4</v>
      </c>
      <c r="I807" s="35">
        <f t="shared" si="34"/>
        <v>49.102662849041955</v>
      </c>
    </row>
    <row r="808" spans="1:10" ht="15">
      <c r="A808" s="31" t="s">
        <v>617</v>
      </c>
      <c r="B808" s="32"/>
      <c r="C808" s="33" t="s">
        <v>272</v>
      </c>
      <c r="D808" s="33" t="s">
        <v>473</v>
      </c>
      <c r="E808" s="33" t="s">
        <v>356</v>
      </c>
      <c r="F808" s="34" t="s">
        <v>618</v>
      </c>
      <c r="G808" s="35">
        <v>143335.2</v>
      </c>
      <c r="H808" s="35">
        <v>70381.4</v>
      </c>
      <c r="I808" s="35">
        <f t="shared" si="34"/>
        <v>49.102662849041955</v>
      </c>
      <c r="J808" s="7">
        <f>SUM('[2]ведомствен.'!G787)</f>
        <v>143335.2</v>
      </c>
    </row>
    <row r="809" spans="1:9" ht="85.5">
      <c r="A809" s="43" t="s">
        <v>357</v>
      </c>
      <c r="B809" s="32"/>
      <c r="C809" s="33" t="s">
        <v>272</v>
      </c>
      <c r="D809" s="33" t="s">
        <v>473</v>
      </c>
      <c r="E809" s="33" t="s">
        <v>358</v>
      </c>
      <c r="F809" s="34"/>
      <c r="G809" s="35">
        <f>SUM(G810)</f>
        <v>1761.6</v>
      </c>
      <c r="H809" s="35">
        <f>SUM(H810)</f>
        <v>1365.8</v>
      </c>
      <c r="I809" s="35">
        <f t="shared" si="34"/>
        <v>77.53178928247048</v>
      </c>
    </row>
    <row r="810" spans="1:10" ht="15">
      <c r="A810" s="31" t="s">
        <v>617</v>
      </c>
      <c r="B810" s="32"/>
      <c r="C810" s="33" t="s">
        <v>272</v>
      </c>
      <c r="D810" s="33" t="s">
        <v>473</v>
      </c>
      <c r="E810" s="33" t="s">
        <v>358</v>
      </c>
      <c r="F810" s="34" t="s">
        <v>618</v>
      </c>
      <c r="G810" s="35">
        <v>1761.6</v>
      </c>
      <c r="H810" s="35">
        <v>1365.8</v>
      </c>
      <c r="I810" s="35">
        <f aca="true" t="shared" si="35" ref="I810:I816">SUM(H810/G810*100)</f>
        <v>77.53178928247048</v>
      </c>
      <c r="J810" s="7">
        <f>SUM('[2]ведомствен.'!G789)</f>
        <v>1761.6</v>
      </c>
    </row>
    <row r="811" spans="1:9" ht="87.75" customHeight="1">
      <c r="A811" s="43" t="s">
        <v>357</v>
      </c>
      <c r="B811" s="32"/>
      <c r="C811" s="33" t="s">
        <v>272</v>
      </c>
      <c r="D811" s="33" t="s">
        <v>473</v>
      </c>
      <c r="E811" s="33" t="s">
        <v>359</v>
      </c>
      <c r="F811" s="34"/>
      <c r="G811" s="35">
        <f>SUM(G812)</f>
        <v>319.8</v>
      </c>
      <c r="H811" s="35">
        <f>SUM(H812)</f>
        <v>1324.9</v>
      </c>
      <c r="I811" s="35">
        <f t="shared" si="35"/>
        <v>414.2901813633521</v>
      </c>
    </row>
    <row r="812" spans="1:10" ht="14.25" customHeight="1">
      <c r="A812" s="31" t="s">
        <v>617</v>
      </c>
      <c r="B812" s="32"/>
      <c r="C812" s="33" t="s">
        <v>272</v>
      </c>
      <c r="D812" s="33" t="s">
        <v>473</v>
      </c>
      <c r="E812" s="33" t="s">
        <v>359</v>
      </c>
      <c r="F812" s="34" t="s">
        <v>618</v>
      </c>
      <c r="G812" s="35">
        <v>319.8</v>
      </c>
      <c r="H812" s="35">
        <v>1324.9</v>
      </c>
      <c r="I812" s="35">
        <f t="shared" si="35"/>
        <v>414.2901813633521</v>
      </c>
      <c r="J812" s="7">
        <f>SUM('[2]ведомствен.'!G791)</f>
        <v>319.8</v>
      </c>
    </row>
    <row r="813" spans="1:9" ht="28.5" customHeight="1" hidden="1">
      <c r="A813" s="31" t="s">
        <v>329</v>
      </c>
      <c r="B813" s="32"/>
      <c r="C813" s="33" t="s">
        <v>272</v>
      </c>
      <c r="D813" s="33" t="s">
        <v>473</v>
      </c>
      <c r="E813" s="33" t="s">
        <v>360</v>
      </c>
      <c r="F813" s="34"/>
      <c r="G813" s="35">
        <f>SUM(G814)</f>
        <v>0</v>
      </c>
      <c r="H813" s="35">
        <f>SUM(H814)</f>
        <v>0</v>
      </c>
      <c r="I813" s="35" t="e">
        <f t="shared" si="35"/>
        <v>#DIV/0!</v>
      </c>
    </row>
    <row r="814" spans="1:9" ht="15" customHeight="1" hidden="1">
      <c r="A814" s="31" t="s">
        <v>617</v>
      </c>
      <c r="B814" s="32"/>
      <c r="C814" s="33" t="s">
        <v>272</v>
      </c>
      <c r="D814" s="33" t="s">
        <v>473</v>
      </c>
      <c r="E814" s="33" t="s">
        <v>360</v>
      </c>
      <c r="F814" s="34" t="s">
        <v>618</v>
      </c>
      <c r="G814" s="35"/>
      <c r="H814" s="35"/>
      <c r="I814" s="35" t="e">
        <f t="shared" si="35"/>
        <v>#DIV/0!</v>
      </c>
    </row>
    <row r="815" spans="1:9" ht="114" customHeight="1">
      <c r="A815" s="31" t="s">
        <v>361</v>
      </c>
      <c r="B815" s="32"/>
      <c r="C815" s="33" t="s">
        <v>272</v>
      </c>
      <c r="D815" s="33" t="s">
        <v>473</v>
      </c>
      <c r="E815" s="33" t="s">
        <v>362</v>
      </c>
      <c r="F815" s="34"/>
      <c r="G815" s="35">
        <f>SUM(G816)</f>
        <v>16825.1</v>
      </c>
      <c r="H815" s="35">
        <f>SUM(H816)</f>
        <v>5141.4</v>
      </c>
      <c r="I815" s="35">
        <f t="shared" si="35"/>
        <v>30.557916446261835</v>
      </c>
    </row>
    <row r="816" spans="1:10" ht="18" customHeight="1">
      <c r="A816" s="31" t="s">
        <v>617</v>
      </c>
      <c r="B816" s="32"/>
      <c r="C816" s="33" t="s">
        <v>272</v>
      </c>
      <c r="D816" s="33" t="s">
        <v>473</v>
      </c>
      <c r="E816" s="33" t="s">
        <v>362</v>
      </c>
      <c r="F816" s="34" t="s">
        <v>618</v>
      </c>
      <c r="G816" s="35">
        <v>16825.1</v>
      </c>
      <c r="H816" s="35">
        <v>5141.4</v>
      </c>
      <c r="I816" s="35">
        <f t="shared" si="35"/>
        <v>30.557916446261835</v>
      </c>
      <c r="J816" s="7">
        <f>SUM('[2]ведомствен.'!G795)</f>
        <v>16825.1</v>
      </c>
    </row>
    <row r="817" spans="1:10" ht="28.5">
      <c r="A817" s="36" t="s">
        <v>363</v>
      </c>
      <c r="B817" s="32"/>
      <c r="C817" s="33" t="s">
        <v>272</v>
      </c>
      <c r="D817" s="33" t="s">
        <v>473</v>
      </c>
      <c r="E817" s="33" t="s">
        <v>364</v>
      </c>
      <c r="F817" s="34"/>
      <c r="G817" s="35">
        <f>SUM(G818)</f>
        <v>211.9</v>
      </c>
      <c r="H817" s="35"/>
      <c r="I817" s="35"/>
      <c r="J817" s="3"/>
    </row>
    <row r="818" spans="1:10" ht="15" customHeight="1">
      <c r="A818" s="36" t="s">
        <v>617</v>
      </c>
      <c r="B818" s="32"/>
      <c r="C818" s="33" t="s">
        <v>272</v>
      </c>
      <c r="D818" s="33" t="s">
        <v>473</v>
      </c>
      <c r="E818" s="33" t="s">
        <v>364</v>
      </c>
      <c r="F818" s="34" t="s">
        <v>618</v>
      </c>
      <c r="G818" s="35">
        <v>211.9</v>
      </c>
      <c r="H818" s="35"/>
      <c r="I818" s="35"/>
      <c r="J818" s="3">
        <f>SUM('[2]ведомствен.'!G797)</f>
        <v>211.9</v>
      </c>
    </row>
    <row r="819" spans="1:9" ht="18" customHeight="1">
      <c r="A819" s="31" t="s">
        <v>365</v>
      </c>
      <c r="B819" s="32"/>
      <c r="C819" s="33" t="s">
        <v>272</v>
      </c>
      <c r="D819" s="33" t="s">
        <v>473</v>
      </c>
      <c r="E819" s="33" t="s">
        <v>366</v>
      </c>
      <c r="F819" s="34"/>
      <c r="G819" s="35">
        <f>SUM(G820)</f>
        <v>4409.6</v>
      </c>
      <c r="H819" s="35">
        <f>SUM(H820)</f>
        <v>2256.4</v>
      </c>
      <c r="I819" s="35">
        <f>SUM(H819/G819*100)</f>
        <v>51.17017416545718</v>
      </c>
    </row>
    <row r="820" spans="1:10" ht="18" customHeight="1">
      <c r="A820" s="31" t="s">
        <v>617</v>
      </c>
      <c r="B820" s="32"/>
      <c r="C820" s="33" t="s">
        <v>272</v>
      </c>
      <c r="D820" s="33" t="s">
        <v>473</v>
      </c>
      <c r="E820" s="33" t="s">
        <v>366</v>
      </c>
      <c r="F820" s="34" t="s">
        <v>618</v>
      </c>
      <c r="G820" s="35">
        <v>4409.6</v>
      </c>
      <c r="H820" s="35">
        <v>2256.4</v>
      </c>
      <c r="I820" s="35">
        <f>SUM(H820/G820*100)</f>
        <v>51.17017416545718</v>
      </c>
      <c r="J820" s="7">
        <f>SUM('[2]ведомствен.'!G1196)</f>
        <v>4409.6</v>
      </c>
    </row>
    <row r="821" spans="1:9" ht="30.75" customHeight="1">
      <c r="A821" s="31" t="s">
        <v>367</v>
      </c>
      <c r="B821" s="32"/>
      <c r="C821" s="33" t="s">
        <v>272</v>
      </c>
      <c r="D821" s="33" t="s">
        <v>473</v>
      </c>
      <c r="E821" s="33" t="s">
        <v>368</v>
      </c>
      <c r="F821" s="34"/>
      <c r="G821" s="35">
        <f>SUM(G822)</f>
        <v>1944.6</v>
      </c>
      <c r="H821" s="35">
        <f>SUM(H822)</f>
        <v>927.6</v>
      </c>
      <c r="I821" s="35">
        <f>SUM(H821/G821*100)</f>
        <v>47.70132675100278</v>
      </c>
    </row>
    <row r="822" spans="1:9" ht="15">
      <c r="A822" s="31" t="s">
        <v>369</v>
      </c>
      <c r="B822" s="32"/>
      <c r="C822" s="33" t="s">
        <v>272</v>
      </c>
      <c r="D822" s="33" t="s">
        <v>473</v>
      </c>
      <c r="E822" s="33" t="s">
        <v>370</v>
      </c>
      <c r="F822" s="34"/>
      <c r="G822" s="35">
        <f>SUM(G823:G824)</f>
        <v>1944.6</v>
      </c>
      <c r="H822" s="35">
        <f>SUM(H823:H823)</f>
        <v>927.6</v>
      </c>
      <c r="I822" s="35">
        <f>SUM(H822/G822*100)</f>
        <v>47.70132675100278</v>
      </c>
    </row>
    <row r="823" spans="1:10" ht="14.25" customHeight="1">
      <c r="A823" s="31" t="s">
        <v>617</v>
      </c>
      <c r="B823" s="32"/>
      <c r="C823" s="33" t="s">
        <v>272</v>
      </c>
      <c r="D823" s="33" t="s">
        <v>473</v>
      </c>
      <c r="E823" s="33" t="s">
        <v>370</v>
      </c>
      <c r="F823" s="34" t="s">
        <v>618</v>
      </c>
      <c r="G823" s="35">
        <v>1744.6</v>
      </c>
      <c r="H823" s="35">
        <v>927.6</v>
      </c>
      <c r="I823" s="35">
        <f>SUM(H823/G823*100)</f>
        <v>53.1697810386335</v>
      </c>
      <c r="J823" s="7">
        <f>SUM('[2]ведомствен.'!G800)</f>
        <v>1744.6</v>
      </c>
    </row>
    <row r="824" spans="1:10" ht="24.75" customHeight="1">
      <c r="A824" s="36" t="s">
        <v>470</v>
      </c>
      <c r="B824" s="32"/>
      <c r="C824" s="33" t="s">
        <v>272</v>
      </c>
      <c r="D824" s="33" t="s">
        <v>473</v>
      </c>
      <c r="E824" s="33" t="s">
        <v>370</v>
      </c>
      <c r="F824" s="34" t="s">
        <v>471</v>
      </c>
      <c r="G824" s="35">
        <v>200</v>
      </c>
      <c r="H824" s="35"/>
      <c r="I824" s="35"/>
      <c r="J824" s="3">
        <f>SUM('[2]ведомствен.'!G801)</f>
        <v>200</v>
      </c>
    </row>
    <row r="825" spans="1:10" ht="63" customHeight="1" hidden="1">
      <c r="A825" s="36" t="s">
        <v>371</v>
      </c>
      <c r="B825" s="32"/>
      <c r="C825" s="33" t="s">
        <v>272</v>
      </c>
      <c r="D825" s="33" t="s">
        <v>473</v>
      </c>
      <c r="E825" s="33" t="s">
        <v>141</v>
      </c>
      <c r="F825" s="34"/>
      <c r="G825" s="35">
        <f>SUM(G826)</f>
        <v>0</v>
      </c>
      <c r="H825" s="35"/>
      <c r="I825" s="35"/>
      <c r="J825" s="3"/>
    </row>
    <row r="826" spans="1:10" ht="27.75" customHeight="1" hidden="1">
      <c r="A826" s="36" t="s">
        <v>363</v>
      </c>
      <c r="B826" s="32"/>
      <c r="C826" s="33" t="s">
        <v>272</v>
      </c>
      <c r="D826" s="33" t="s">
        <v>473</v>
      </c>
      <c r="E826" s="33" t="s">
        <v>372</v>
      </c>
      <c r="F826" s="34"/>
      <c r="G826" s="35">
        <f>SUM(G827)</f>
        <v>0</v>
      </c>
      <c r="H826" s="35"/>
      <c r="I826" s="35"/>
      <c r="J826" s="3"/>
    </row>
    <row r="827" spans="1:10" ht="14.25" customHeight="1" hidden="1">
      <c r="A827" s="36" t="s">
        <v>617</v>
      </c>
      <c r="B827" s="32"/>
      <c r="C827" s="33" t="s">
        <v>272</v>
      </c>
      <c r="D827" s="33" t="s">
        <v>473</v>
      </c>
      <c r="E827" s="33" t="s">
        <v>372</v>
      </c>
      <c r="F827" s="34" t="s">
        <v>618</v>
      </c>
      <c r="G827" s="35"/>
      <c r="H827" s="35"/>
      <c r="I827" s="35"/>
      <c r="J827" s="3">
        <f>SUM('[2]ведомствен.'!G804)</f>
        <v>0</v>
      </c>
    </row>
    <row r="828" spans="1:10" ht="14.25" customHeight="1">
      <c r="A828" s="36" t="s">
        <v>651</v>
      </c>
      <c r="B828" s="63"/>
      <c r="C828" s="33" t="s">
        <v>272</v>
      </c>
      <c r="D828" s="33" t="s">
        <v>473</v>
      </c>
      <c r="E828" s="33" t="s">
        <v>652</v>
      </c>
      <c r="F828" s="53"/>
      <c r="G828" s="60">
        <f>SUM(G829)</f>
        <v>7267</v>
      </c>
      <c r="H828" s="35"/>
      <c r="I828" s="35"/>
      <c r="J828" s="3"/>
    </row>
    <row r="829" spans="1:10" ht="60.75" customHeight="1">
      <c r="A829" s="36" t="s">
        <v>373</v>
      </c>
      <c r="B829" s="114"/>
      <c r="C829" s="33" t="s">
        <v>272</v>
      </c>
      <c r="D829" s="33" t="s">
        <v>473</v>
      </c>
      <c r="E829" s="33" t="s">
        <v>728</v>
      </c>
      <c r="F829" s="53"/>
      <c r="G829" s="60">
        <f>SUM(G830)+G832</f>
        <v>7267</v>
      </c>
      <c r="H829" s="35"/>
      <c r="I829" s="35"/>
      <c r="J829" s="3"/>
    </row>
    <row r="830" spans="1:10" s="77" customFormat="1" ht="30" customHeight="1">
      <c r="A830" s="38" t="s">
        <v>374</v>
      </c>
      <c r="B830" s="114"/>
      <c r="C830" s="33" t="s">
        <v>272</v>
      </c>
      <c r="D830" s="33" t="s">
        <v>473</v>
      </c>
      <c r="E830" s="33" t="s">
        <v>375</v>
      </c>
      <c r="F830" s="53"/>
      <c r="G830" s="60">
        <f>SUM(G831)</f>
        <v>5568.8</v>
      </c>
      <c r="H830" s="60"/>
      <c r="I830" s="35">
        <f aca="true" t="shared" si="36" ref="I830:I837">SUM(H830/G830*100)</f>
        <v>0</v>
      </c>
      <c r="J830" s="76"/>
    </row>
    <row r="831" spans="1:10" s="77" customFormat="1" ht="21" customHeight="1">
      <c r="A831" s="31" t="s">
        <v>294</v>
      </c>
      <c r="B831" s="114"/>
      <c r="C831" s="33" t="s">
        <v>272</v>
      </c>
      <c r="D831" s="33" t="s">
        <v>473</v>
      </c>
      <c r="E831" s="33" t="s">
        <v>375</v>
      </c>
      <c r="F831" s="53" t="s">
        <v>295</v>
      </c>
      <c r="G831" s="60">
        <v>5568.8</v>
      </c>
      <c r="H831" s="60"/>
      <c r="I831" s="35">
        <f t="shared" si="36"/>
        <v>0</v>
      </c>
      <c r="J831" s="76">
        <f>SUM('[2]ведомствен.'!G912)</f>
        <v>5568.8</v>
      </c>
    </row>
    <row r="832" spans="1:10" s="77" customFormat="1" ht="42.75">
      <c r="A832" s="31" t="s">
        <v>376</v>
      </c>
      <c r="B832" s="114"/>
      <c r="C832" s="33" t="s">
        <v>272</v>
      </c>
      <c r="D832" s="33" t="s">
        <v>473</v>
      </c>
      <c r="E832" s="33" t="s">
        <v>377</v>
      </c>
      <c r="F832" s="53"/>
      <c r="G832" s="60">
        <f>SUM(G833)</f>
        <v>1698.2</v>
      </c>
      <c r="H832" s="60">
        <f>SUM(H833)</f>
        <v>1957.2</v>
      </c>
      <c r="I832" s="35">
        <f t="shared" si="36"/>
        <v>115.25144270403958</v>
      </c>
      <c r="J832" s="76"/>
    </row>
    <row r="833" spans="1:10" s="77" customFormat="1" ht="15">
      <c r="A833" s="31" t="s">
        <v>294</v>
      </c>
      <c r="B833" s="114"/>
      <c r="C833" s="33" t="s">
        <v>272</v>
      </c>
      <c r="D833" s="33" t="s">
        <v>473</v>
      </c>
      <c r="E833" s="33" t="s">
        <v>377</v>
      </c>
      <c r="F833" s="53" t="s">
        <v>295</v>
      </c>
      <c r="G833" s="60">
        <v>1698.2</v>
      </c>
      <c r="H833" s="60">
        <v>1957.2</v>
      </c>
      <c r="I833" s="35">
        <f t="shared" si="36"/>
        <v>115.25144270403958</v>
      </c>
      <c r="J833" s="104">
        <f>SUM('[2]ведомствен.'!G637+'[2]ведомствен.'!G933)+'[2]ведомствен.'!G914</f>
        <v>1698.2</v>
      </c>
    </row>
    <row r="834" spans="1:9" ht="18" customHeight="1">
      <c r="A834" s="31" t="s">
        <v>529</v>
      </c>
      <c r="B834" s="32"/>
      <c r="C834" s="33" t="s">
        <v>272</v>
      </c>
      <c r="D834" s="33" t="s">
        <v>473</v>
      </c>
      <c r="E834" s="33" t="s">
        <v>530</v>
      </c>
      <c r="F834" s="34"/>
      <c r="G834" s="35">
        <f>SUM(G837+G835)</f>
        <v>8426.3</v>
      </c>
      <c r="H834" s="35">
        <f>SUM(H837+H835)</f>
        <v>3319.1</v>
      </c>
      <c r="I834" s="35">
        <f t="shared" si="36"/>
        <v>39.38976775097018</v>
      </c>
    </row>
    <row r="835" spans="1:9" ht="44.25" customHeight="1">
      <c r="A835" s="31" t="s">
        <v>378</v>
      </c>
      <c r="B835" s="32"/>
      <c r="C835" s="33" t="s">
        <v>272</v>
      </c>
      <c r="D835" s="33" t="s">
        <v>473</v>
      </c>
      <c r="E835" s="33" t="s">
        <v>379</v>
      </c>
      <c r="F835" s="34"/>
      <c r="G835" s="35">
        <f>SUM(G836)</f>
        <v>3926.3</v>
      </c>
      <c r="H835" s="35">
        <f>SUM(H836)</f>
        <v>3319.1</v>
      </c>
      <c r="I835" s="35">
        <f t="shared" si="36"/>
        <v>84.53505845197769</v>
      </c>
    </row>
    <row r="836" spans="1:10" ht="18.75" customHeight="1">
      <c r="A836" s="36" t="s">
        <v>369</v>
      </c>
      <c r="B836" s="63"/>
      <c r="C836" s="33" t="s">
        <v>272</v>
      </c>
      <c r="D836" s="33" t="s">
        <v>473</v>
      </c>
      <c r="E836" s="33" t="s">
        <v>379</v>
      </c>
      <c r="F836" s="34" t="s">
        <v>380</v>
      </c>
      <c r="G836" s="35">
        <v>3926.3</v>
      </c>
      <c r="H836" s="35">
        <v>3319.1</v>
      </c>
      <c r="I836" s="35">
        <f t="shared" si="36"/>
        <v>84.53505845197769</v>
      </c>
      <c r="J836" s="7">
        <f>SUM('[2]ведомствен.'!G807)</f>
        <v>3926.3</v>
      </c>
    </row>
    <row r="837" spans="1:9" ht="24.75" customHeight="1">
      <c r="A837" s="38" t="s">
        <v>470</v>
      </c>
      <c r="B837" s="32"/>
      <c r="C837" s="33" t="s">
        <v>272</v>
      </c>
      <c r="D837" s="33" t="s">
        <v>473</v>
      </c>
      <c r="E837" s="33" t="s">
        <v>530</v>
      </c>
      <c r="F837" s="34" t="s">
        <v>471</v>
      </c>
      <c r="G837" s="35">
        <f>SUM(G838:G838)</f>
        <v>4500</v>
      </c>
      <c r="H837" s="35">
        <f>SUM(H838:H838)</f>
        <v>0</v>
      </c>
      <c r="I837" s="35">
        <f t="shared" si="36"/>
        <v>0</v>
      </c>
    </row>
    <row r="838" spans="1:10" ht="42.75">
      <c r="A838" s="38" t="s">
        <v>381</v>
      </c>
      <c r="B838" s="32"/>
      <c r="C838" s="33" t="s">
        <v>272</v>
      </c>
      <c r="D838" s="33" t="s">
        <v>473</v>
      </c>
      <c r="E838" s="40" t="s">
        <v>775</v>
      </c>
      <c r="F838" s="34" t="s">
        <v>471</v>
      </c>
      <c r="G838" s="35">
        <f>SUM(G839:G840)</f>
        <v>4500</v>
      </c>
      <c r="H838" s="35"/>
      <c r="I838" s="35"/>
      <c r="J838" s="3"/>
    </row>
    <row r="839" spans="1:10" ht="75.75" customHeight="1">
      <c r="A839" s="31" t="s">
        <v>382</v>
      </c>
      <c r="B839" s="32"/>
      <c r="C839" s="33" t="s">
        <v>272</v>
      </c>
      <c r="D839" s="33" t="s">
        <v>473</v>
      </c>
      <c r="E839" s="40" t="s">
        <v>383</v>
      </c>
      <c r="F839" s="34" t="s">
        <v>471</v>
      </c>
      <c r="G839" s="60">
        <v>3650.9</v>
      </c>
      <c r="H839" s="35"/>
      <c r="I839" s="35"/>
      <c r="J839" s="3">
        <f>SUM('[2]ведомствен.'!G918)</f>
        <v>3650.9</v>
      </c>
    </row>
    <row r="840" spans="1:10" ht="73.5" customHeight="1">
      <c r="A840" s="31" t="s">
        <v>384</v>
      </c>
      <c r="B840" s="32"/>
      <c r="C840" s="33" t="s">
        <v>272</v>
      </c>
      <c r="D840" s="33" t="s">
        <v>473</v>
      </c>
      <c r="E840" s="40" t="s">
        <v>385</v>
      </c>
      <c r="F840" s="34" t="s">
        <v>471</v>
      </c>
      <c r="G840" s="60">
        <v>849.1</v>
      </c>
      <c r="H840" s="35"/>
      <c r="I840" s="35"/>
      <c r="J840" s="3">
        <f>SUM('[2]ведомствен.'!G919)</f>
        <v>849.1</v>
      </c>
    </row>
    <row r="841" spans="1:9" ht="18.75" customHeight="1">
      <c r="A841" s="43" t="s">
        <v>386</v>
      </c>
      <c r="B841" s="32"/>
      <c r="C841" s="40" t="s">
        <v>272</v>
      </c>
      <c r="D841" s="40" t="s">
        <v>497</v>
      </c>
      <c r="E841" s="40"/>
      <c r="F841" s="53"/>
      <c r="G841" s="60">
        <f>SUM(G842+G847)</f>
        <v>53162.2</v>
      </c>
      <c r="H841" s="60">
        <f>SUM(H842+H847)</f>
        <v>34204.2</v>
      </c>
      <c r="I841" s="35">
        <f aca="true" t="shared" si="37" ref="I841:I874">SUM(H841/G841*100)</f>
        <v>64.33932380526014</v>
      </c>
    </row>
    <row r="842" spans="1:9" ht="15" customHeight="1">
      <c r="A842" s="43" t="s">
        <v>296</v>
      </c>
      <c r="B842" s="32"/>
      <c r="C842" s="40" t="s">
        <v>272</v>
      </c>
      <c r="D842" s="40" t="s">
        <v>497</v>
      </c>
      <c r="E842" s="40" t="s">
        <v>297</v>
      </c>
      <c r="F842" s="53"/>
      <c r="G842" s="35">
        <f>SUM(G845)</f>
        <v>7204</v>
      </c>
      <c r="H842" s="35">
        <f>SUM(H845)</f>
        <v>5628.5</v>
      </c>
      <c r="I842" s="35">
        <f t="shared" si="37"/>
        <v>78.13020544142142</v>
      </c>
    </row>
    <row r="843" spans="1:9" ht="57">
      <c r="A843" s="31" t="s">
        <v>331</v>
      </c>
      <c r="B843" s="32"/>
      <c r="C843" s="40" t="s">
        <v>272</v>
      </c>
      <c r="D843" s="40" t="s">
        <v>497</v>
      </c>
      <c r="E843" s="33" t="s">
        <v>332</v>
      </c>
      <c r="F843" s="34"/>
      <c r="G843" s="35">
        <f>SUM(G844)</f>
        <v>7204</v>
      </c>
      <c r="H843" s="35">
        <f>SUM(H844)</f>
        <v>5628.5</v>
      </c>
      <c r="I843" s="35">
        <f t="shared" si="37"/>
        <v>78.13020544142142</v>
      </c>
    </row>
    <row r="844" spans="1:9" ht="57">
      <c r="A844" s="43" t="s">
        <v>333</v>
      </c>
      <c r="B844" s="32"/>
      <c r="C844" s="40" t="s">
        <v>272</v>
      </c>
      <c r="D844" s="40" t="s">
        <v>497</v>
      </c>
      <c r="E844" s="33" t="s">
        <v>334</v>
      </c>
      <c r="F844" s="34"/>
      <c r="G844" s="35">
        <f>SUM(G845)</f>
        <v>7204</v>
      </c>
      <c r="H844" s="35">
        <f>SUM(H845)</f>
        <v>5628.5</v>
      </c>
      <c r="I844" s="35">
        <f t="shared" si="37"/>
        <v>78.13020544142142</v>
      </c>
    </row>
    <row r="845" spans="1:10" ht="13.5" customHeight="1">
      <c r="A845" s="31" t="s">
        <v>617</v>
      </c>
      <c r="B845" s="114"/>
      <c r="C845" s="40" t="s">
        <v>272</v>
      </c>
      <c r="D845" s="40" t="s">
        <v>497</v>
      </c>
      <c r="E845" s="33" t="s">
        <v>334</v>
      </c>
      <c r="F845" s="53" t="s">
        <v>618</v>
      </c>
      <c r="G845" s="60">
        <v>7204</v>
      </c>
      <c r="H845" s="60">
        <v>5628.5</v>
      </c>
      <c r="I845" s="35">
        <f t="shared" si="37"/>
        <v>78.13020544142142</v>
      </c>
      <c r="J845" s="7">
        <f>SUM('[2]ведомствен.'!G927)</f>
        <v>7204</v>
      </c>
    </row>
    <row r="846" spans="1:9" ht="15" customHeight="1" hidden="1">
      <c r="A846" s="31" t="s">
        <v>617</v>
      </c>
      <c r="B846" s="32"/>
      <c r="C846" s="40" t="s">
        <v>272</v>
      </c>
      <c r="D846" s="40" t="s">
        <v>497</v>
      </c>
      <c r="E846" s="40" t="s">
        <v>387</v>
      </c>
      <c r="F846" s="34" t="s">
        <v>618</v>
      </c>
      <c r="G846" s="35"/>
      <c r="H846" s="35"/>
      <c r="I846" s="35" t="e">
        <f t="shared" si="37"/>
        <v>#DIV/0!</v>
      </c>
    </row>
    <row r="847" spans="1:9" ht="21" customHeight="1">
      <c r="A847" s="31" t="s">
        <v>388</v>
      </c>
      <c r="B847" s="32"/>
      <c r="C847" s="40" t="s">
        <v>272</v>
      </c>
      <c r="D847" s="40" t="s">
        <v>497</v>
      </c>
      <c r="E847" s="40" t="s">
        <v>109</v>
      </c>
      <c r="F847" s="34"/>
      <c r="G847" s="35">
        <f>SUM(G851+G848)</f>
        <v>45958.2</v>
      </c>
      <c r="H847" s="35">
        <f>SUM(H851+H848)</f>
        <v>28575.699999999997</v>
      </c>
      <c r="I847" s="35">
        <f t="shared" si="37"/>
        <v>62.17758745990922</v>
      </c>
    </row>
    <row r="848" spans="1:9" ht="55.5" customHeight="1">
      <c r="A848" s="57" t="s">
        <v>389</v>
      </c>
      <c r="B848" s="32"/>
      <c r="C848" s="40" t="s">
        <v>272</v>
      </c>
      <c r="D848" s="40" t="s">
        <v>497</v>
      </c>
      <c r="E848" s="33" t="s">
        <v>390</v>
      </c>
      <c r="F848" s="34"/>
      <c r="G848" s="60">
        <f>SUM(G850)</f>
        <v>19476.1</v>
      </c>
      <c r="H848" s="60">
        <f>SUM(H850)</f>
        <v>11370.3</v>
      </c>
      <c r="I848" s="35">
        <f t="shared" si="37"/>
        <v>58.38078465401184</v>
      </c>
    </row>
    <row r="849" spans="1:9" ht="73.5" customHeight="1">
      <c r="A849" s="57" t="s">
        <v>391</v>
      </c>
      <c r="B849" s="32"/>
      <c r="C849" s="40" t="s">
        <v>272</v>
      </c>
      <c r="D849" s="40" t="s">
        <v>497</v>
      </c>
      <c r="E849" s="33" t="s">
        <v>392</v>
      </c>
      <c r="F849" s="34"/>
      <c r="G849" s="60">
        <f>SUM(G850)</f>
        <v>19476.1</v>
      </c>
      <c r="H849" s="60">
        <f>SUM(H850)</f>
        <v>11370.3</v>
      </c>
      <c r="I849" s="35">
        <f t="shared" si="37"/>
        <v>58.38078465401184</v>
      </c>
    </row>
    <row r="850" spans="1:10" ht="21" customHeight="1">
      <c r="A850" s="57" t="s">
        <v>617</v>
      </c>
      <c r="B850" s="32"/>
      <c r="C850" s="40" t="s">
        <v>272</v>
      </c>
      <c r="D850" s="40" t="s">
        <v>497</v>
      </c>
      <c r="E850" s="33" t="s">
        <v>392</v>
      </c>
      <c r="F850" s="34" t="s">
        <v>618</v>
      </c>
      <c r="G850" s="60">
        <f>19476+0.1</f>
        <v>19476.1</v>
      </c>
      <c r="H850" s="60">
        <v>11370.3</v>
      </c>
      <c r="I850" s="35">
        <f t="shared" si="37"/>
        <v>58.38078465401184</v>
      </c>
      <c r="J850" s="7">
        <f>SUM('[2]ведомствен.'!G1201)</f>
        <v>19476.1</v>
      </c>
    </row>
    <row r="851" spans="1:9" ht="28.5">
      <c r="A851" s="31" t="s">
        <v>393</v>
      </c>
      <c r="B851" s="32"/>
      <c r="C851" s="40" t="s">
        <v>272</v>
      </c>
      <c r="D851" s="40" t="s">
        <v>497</v>
      </c>
      <c r="E851" s="40" t="s">
        <v>394</v>
      </c>
      <c r="F851" s="53"/>
      <c r="G851" s="35">
        <f>SUM(G852)</f>
        <v>26482.1</v>
      </c>
      <c r="H851" s="35">
        <f>SUM(H852)</f>
        <v>17205.399999999998</v>
      </c>
      <c r="I851" s="35">
        <f t="shared" si="37"/>
        <v>64.96992308011826</v>
      </c>
    </row>
    <row r="852" spans="1:9" ht="70.5" customHeight="1">
      <c r="A852" s="31" t="s">
        <v>395</v>
      </c>
      <c r="B852" s="32"/>
      <c r="C852" s="40" t="s">
        <v>272</v>
      </c>
      <c r="D852" s="40" t="s">
        <v>497</v>
      </c>
      <c r="E852" s="40" t="s">
        <v>394</v>
      </c>
      <c r="F852" s="53"/>
      <c r="G852" s="35">
        <f>SUM(G857+G859+G853+G855)</f>
        <v>26482.1</v>
      </c>
      <c r="H852" s="35">
        <f>SUM(H857+H859+H853+H855)</f>
        <v>17205.399999999998</v>
      </c>
      <c r="I852" s="35">
        <f t="shared" si="37"/>
        <v>64.96992308011826</v>
      </c>
    </row>
    <row r="853" spans="1:9" ht="26.25" customHeight="1">
      <c r="A853" s="31" t="s">
        <v>396</v>
      </c>
      <c r="B853" s="32"/>
      <c r="C853" s="40" t="s">
        <v>272</v>
      </c>
      <c r="D853" s="40" t="s">
        <v>497</v>
      </c>
      <c r="E853" s="40" t="s">
        <v>397</v>
      </c>
      <c r="F853" s="53"/>
      <c r="G853" s="35">
        <f>SUM(G854)</f>
        <v>1245.9</v>
      </c>
      <c r="H853" s="35">
        <f>SUM(H854)</f>
        <v>241.8</v>
      </c>
      <c r="I853" s="35">
        <f t="shared" si="37"/>
        <v>19.40765711533831</v>
      </c>
    </row>
    <row r="854" spans="1:10" ht="30" customHeight="1">
      <c r="A854" s="31" t="s">
        <v>398</v>
      </c>
      <c r="B854" s="32"/>
      <c r="C854" s="40" t="s">
        <v>272</v>
      </c>
      <c r="D854" s="40" t="s">
        <v>497</v>
      </c>
      <c r="E854" s="40" t="s">
        <v>397</v>
      </c>
      <c r="F854" s="53" t="s">
        <v>399</v>
      </c>
      <c r="G854" s="35">
        <v>1245.9</v>
      </c>
      <c r="H854" s="35">
        <v>241.8</v>
      </c>
      <c r="I854" s="35">
        <f t="shared" si="37"/>
        <v>19.40765711533831</v>
      </c>
      <c r="J854" s="7">
        <f>SUM('[2]ведомствен.'!G815)</f>
        <v>1245.9</v>
      </c>
    </row>
    <row r="855" spans="1:9" ht="26.25" customHeight="1">
      <c r="A855" s="31" t="s">
        <v>400</v>
      </c>
      <c r="B855" s="32"/>
      <c r="C855" s="40" t="s">
        <v>272</v>
      </c>
      <c r="D855" s="40" t="s">
        <v>497</v>
      </c>
      <c r="E855" s="40" t="s">
        <v>401</v>
      </c>
      <c r="F855" s="53"/>
      <c r="G855" s="35">
        <f>SUM(G856)</f>
        <v>1196.6</v>
      </c>
      <c r="H855" s="35">
        <f>SUM(H856)</f>
        <v>252</v>
      </c>
      <c r="I855" s="35">
        <f t="shared" si="37"/>
        <v>21.059669062343307</v>
      </c>
    </row>
    <row r="856" spans="1:10" ht="36.75" customHeight="1">
      <c r="A856" s="31" t="s">
        <v>398</v>
      </c>
      <c r="B856" s="32"/>
      <c r="C856" s="40" t="s">
        <v>272</v>
      </c>
      <c r="D856" s="40" t="s">
        <v>497</v>
      </c>
      <c r="E856" s="40" t="s">
        <v>401</v>
      </c>
      <c r="F856" s="53" t="s">
        <v>399</v>
      </c>
      <c r="G856" s="35">
        <v>1196.6</v>
      </c>
      <c r="H856" s="35">
        <v>252</v>
      </c>
      <c r="I856" s="35">
        <f t="shared" si="37"/>
        <v>21.059669062343307</v>
      </c>
      <c r="J856" s="7">
        <f>SUM('[2]ведомствен.'!G817)</f>
        <v>1196.6</v>
      </c>
    </row>
    <row r="857" spans="1:9" ht="32.25" customHeight="1" hidden="1">
      <c r="A857" s="31" t="s">
        <v>402</v>
      </c>
      <c r="B857" s="32"/>
      <c r="C857" s="40" t="s">
        <v>272</v>
      </c>
      <c r="D857" s="40" t="s">
        <v>497</v>
      </c>
      <c r="E857" s="40" t="s">
        <v>403</v>
      </c>
      <c r="F857" s="53"/>
      <c r="G857" s="35">
        <f>SUM(G858)</f>
        <v>0</v>
      </c>
      <c r="H857" s="35">
        <f>SUM(H858)</f>
        <v>0</v>
      </c>
      <c r="I857" s="35" t="e">
        <f t="shared" si="37"/>
        <v>#DIV/0!</v>
      </c>
    </row>
    <row r="858" spans="1:9" ht="28.5" customHeight="1" hidden="1">
      <c r="A858" s="31" t="s">
        <v>398</v>
      </c>
      <c r="B858" s="32"/>
      <c r="C858" s="40" t="s">
        <v>272</v>
      </c>
      <c r="D858" s="40" t="s">
        <v>497</v>
      </c>
      <c r="E858" s="40" t="s">
        <v>403</v>
      </c>
      <c r="F858" s="53" t="s">
        <v>399</v>
      </c>
      <c r="G858" s="35"/>
      <c r="H858" s="35"/>
      <c r="I858" s="35" t="e">
        <f t="shared" si="37"/>
        <v>#DIV/0!</v>
      </c>
    </row>
    <row r="859" spans="1:9" ht="28.5" customHeight="1">
      <c r="A859" s="31" t="s">
        <v>398</v>
      </c>
      <c r="B859" s="32"/>
      <c r="C859" s="40" t="s">
        <v>272</v>
      </c>
      <c r="D859" s="40" t="s">
        <v>497</v>
      </c>
      <c r="E859" s="40" t="s">
        <v>404</v>
      </c>
      <c r="F859" s="53"/>
      <c r="G859" s="35">
        <f>SUM(G860)</f>
        <v>24039.6</v>
      </c>
      <c r="H859" s="35">
        <f>SUM(H860)</f>
        <v>16711.6</v>
      </c>
      <c r="I859" s="35">
        <f t="shared" si="37"/>
        <v>69.51696367660027</v>
      </c>
    </row>
    <row r="860" spans="1:10" ht="63" customHeight="1">
      <c r="A860" s="31" t="s">
        <v>405</v>
      </c>
      <c r="B860" s="32"/>
      <c r="C860" s="40" t="s">
        <v>272</v>
      </c>
      <c r="D860" s="40" t="s">
        <v>497</v>
      </c>
      <c r="E860" s="40" t="s">
        <v>404</v>
      </c>
      <c r="F860" s="53" t="s">
        <v>399</v>
      </c>
      <c r="G860" s="35">
        <v>24039.6</v>
      </c>
      <c r="H860" s="35">
        <v>16711.6</v>
      </c>
      <c r="I860" s="35">
        <f t="shared" si="37"/>
        <v>69.51696367660027</v>
      </c>
      <c r="J860" s="7">
        <f>SUM('[2]ведомствен.'!G823)</f>
        <v>24039.6</v>
      </c>
    </row>
    <row r="861" spans="1:9" ht="19.5" customHeight="1">
      <c r="A861" s="38" t="s">
        <v>406</v>
      </c>
      <c r="B861" s="32"/>
      <c r="C861" s="40" t="s">
        <v>272</v>
      </c>
      <c r="D861" s="40" t="s">
        <v>538</v>
      </c>
      <c r="E861" s="40"/>
      <c r="F861" s="53"/>
      <c r="G861" s="60">
        <f>SUM(G862+G878)+G875</f>
        <v>30117.9</v>
      </c>
      <c r="H861" s="60" t="e">
        <f>SUM(H862+H904)</f>
        <v>#REF!</v>
      </c>
      <c r="I861" s="35" t="e">
        <f t="shared" si="37"/>
        <v>#REF!</v>
      </c>
    </row>
    <row r="862" spans="1:9" ht="42.75">
      <c r="A862" s="36" t="s">
        <v>466</v>
      </c>
      <c r="B862" s="32"/>
      <c r="C862" s="33" t="s">
        <v>272</v>
      </c>
      <c r="D862" s="33" t="s">
        <v>538</v>
      </c>
      <c r="E862" s="33" t="s">
        <v>467</v>
      </c>
      <c r="F862" s="34"/>
      <c r="G862" s="35">
        <f>SUM(G863)</f>
        <v>26117.9</v>
      </c>
      <c r="H862" s="35">
        <f>SUM(H863)</f>
        <v>15109.2</v>
      </c>
      <c r="I862" s="35">
        <f t="shared" si="37"/>
        <v>57.8499802817225</v>
      </c>
    </row>
    <row r="863" spans="1:9" ht="15">
      <c r="A863" s="36" t="s">
        <v>474</v>
      </c>
      <c r="B863" s="32"/>
      <c r="C863" s="33" t="s">
        <v>272</v>
      </c>
      <c r="D863" s="33" t="s">
        <v>538</v>
      </c>
      <c r="E863" s="33" t="s">
        <v>476</v>
      </c>
      <c r="F863" s="34"/>
      <c r="G863" s="35">
        <f>SUM(G864+G867+G873+G871)</f>
        <v>26117.9</v>
      </c>
      <c r="H863" s="35">
        <f>SUM(H864+H867+H873+H871)</f>
        <v>15109.2</v>
      </c>
      <c r="I863" s="35">
        <f t="shared" si="37"/>
        <v>57.8499802817225</v>
      </c>
    </row>
    <row r="864" spans="1:10" ht="14.25" customHeight="1">
      <c r="A864" s="38" t="s">
        <v>470</v>
      </c>
      <c r="B864" s="117"/>
      <c r="C864" s="33" t="s">
        <v>272</v>
      </c>
      <c r="D864" s="33" t="s">
        <v>538</v>
      </c>
      <c r="E864" s="33" t="s">
        <v>476</v>
      </c>
      <c r="F864" s="118" t="s">
        <v>471</v>
      </c>
      <c r="G864" s="35">
        <v>2223.4</v>
      </c>
      <c r="H864" s="35">
        <v>227.6</v>
      </c>
      <c r="I864" s="35">
        <f t="shared" si="37"/>
        <v>10.236574615453808</v>
      </c>
      <c r="J864" s="7">
        <f>SUM('[2]ведомствен.'!G827)</f>
        <v>2223.4</v>
      </c>
    </row>
    <row r="865" spans="1:9" ht="28.5" customHeight="1" hidden="1">
      <c r="A865" s="38" t="s">
        <v>407</v>
      </c>
      <c r="B865" s="117"/>
      <c r="C865" s="33" t="s">
        <v>272</v>
      </c>
      <c r="D865" s="33" t="s">
        <v>538</v>
      </c>
      <c r="E865" s="33" t="s">
        <v>408</v>
      </c>
      <c r="F865" s="118"/>
      <c r="G865" s="35">
        <f>SUM(G866)</f>
        <v>0</v>
      </c>
      <c r="H865" s="35">
        <f>SUM(H866)</f>
        <v>0</v>
      </c>
      <c r="I865" s="35" t="e">
        <f t="shared" si="37"/>
        <v>#DIV/0!</v>
      </c>
    </row>
    <row r="866" spans="1:9" ht="14.25" customHeight="1" hidden="1">
      <c r="A866" s="38" t="s">
        <v>470</v>
      </c>
      <c r="B866" s="117"/>
      <c r="C866" s="33" t="s">
        <v>272</v>
      </c>
      <c r="D866" s="33" t="s">
        <v>538</v>
      </c>
      <c r="E866" s="33" t="s">
        <v>408</v>
      </c>
      <c r="F866" s="118" t="s">
        <v>471</v>
      </c>
      <c r="G866" s="35"/>
      <c r="H866" s="35"/>
      <c r="I866" s="35" t="e">
        <f t="shared" si="37"/>
        <v>#DIV/0!</v>
      </c>
    </row>
    <row r="867" spans="1:9" ht="27" customHeight="1">
      <c r="A867" s="38" t="s">
        <v>409</v>
      </c>
      <c r="B867" s="117"/>
      <c r="C867" s="33" t="s">
        <v>272</v>
      </c>
      <c r="D867" s="33" t="s">
        <v>538</v>
      </c>
      <c r="E867" s="33" t="s">
        <v>410</v>
      </c>
      <c r="F867" s="118"/>
      <c r="G867" s="35">
        <f>SUM(G868)</f>
        <v>4033.7</v>
      </c>
      <c r="H867" s="35">
        <f>SUM(H868)</f>
        <v>2507.7</v>
      </c>
      <c r="I867" s="35">
        <f t="shared" si="37"/>
        <v>62.168728462701736</v>
      </c>
    </row>
    <row r="868" spans="1:10" ht="24" customHeight="1">
      <c r="A868" s="38" t="s">
        <v>470</v>
      </c>
      <c r="B868" s="59"/>
      <c r="C868" s="33" t="s">
        <v>272</v>
      </c>
      <c r="D868" s="33" t="s">
        <v>538</v>
      </c>
      <c r="E868" s="33" t="s">
        <v>410</v>
      </c>
      <c r="F868" s="118" t="s">
        <v>471</v>
      </c>
      <c r="G868" s="35">
        <v>4033.7</v>
      </c>
      <c r="H868" s="35">
        <v>2507.7</v>
      </c>
      <c r="I868" s="35">
        <f t="shared" si="37"/>
        <v>62.168728462701736</v>
      </c>
      <c r="J868" s="7">
        <f>SUM('[2]ведомствен.'!G831)</f>
        <v>4033.7</v>
      </c>
    </row>
    <row r="869" spans="1:9" ht="42.75" customHeight="1" hidden="1">
      <c r="A869" s="38" t="s">
        <v>411</v>
      </c>
      <c r="B869" s="59"/>
      <c r="C869" s="33" t="s">
        <v>272</v>
      </c>
      <c r="D869" s="33" t="s">
        <v>538</v>
      </c>
      <c r="E869" s="33" t="s">
        <v>412</v>
      </c>
      <c r="F869" s="118"/>
      <c r="G869" s="35"/>
      <c r="H869" s="35"/>
      <c r="I869" s="35" t="e">
        <f t="shared" si="37"/>
        <v>#DIV/0!</v>
      </c>
    </row>
    <row r="870" spans="1:10" s="125" customFormat="1" ht="18.75" customHeight="1" hidden="1">
      <c r="A870" s="119" t="s">
        <v>470</v>
      </c>
      <c r="B870" s="120"/>
      <c r="C870" s="121" t="s">
        <v>272</v>
      </c>
      <c r="D870" s="121" t="s">
        <v>538</v>
      </c>
      <c r="E870" s="121" t="s">
        <v>412</v>
      </c>
      <c r="F870" s="122" t="s">
        <v>471</v>
      </c>
      <c r="G870" s="123"/>
      <c r="H870" s="123"/>
      <c r="I870" s="35" t="e">
        <f t="shared" si="37"/>
        <v>#DIV/0!</v>
      </c>
      <c r="J870" s="124"/>
    </row>
    <row r="871" spans="1:9" ht="28.5">
      <c r="A871" s="38" t="s">
        <v>407</v>
      </c>
      <c r="B871" s="117"/>
      <c r="C871" s="33" t="s">
        <v>272</v>
      </c>
      <c r="D871" s="33" t="s">
        <v>538</v>
      </c>
      <c r="E871" s="33" t="s">
        <v>408</v>
      </c>
      <c r="F871" s="118"/>
      <c r="G871" s="35">
        <f>SUM(G872)</f>
        <v>16396.8</v>
      </c>
      <c r="H871" s="35">
        <f>SUM(H872)</f>
        <v>10267.1</v>
      </c>
      <c r="I871" s="35">
        <f t="shared" si="37"/>
        <v>62.616486143637786</v>
      </c>
    </row>
    <row r="872" spans="1:10" ht="14.25" customHeight="1">
      <c r="A872" s="38" t="s">
        <v>470</v>
      </c>
      <c r="B872" s="117"/>
      <c r="C872" s="33" t="s">
        <v>272</v>
      </c>
      <c r="D872" s="33" t="s">
        <v>538</v>
      </c>
      <c r="E872" s="33" t="s">
        <v>408</v>
      </c>
      <c r="F872" s="118" t="s">
        <v>471</v>
      </c>
      <c r="G872" s="35">
        <v>16396.8</v>
      </c>
      <c r="H872" s="35">
        <v>10267.1</v>
      </c>
      <c r="I872" s="35">
        <f t="shared" si="37"/>
        <v>62.616486143637786</v>
      </c>
      <c r="J872" s="7">
        <f>SUM('[2]ведомствен.'!G835)</f>
        <v>16396.8</v>
      </c>
    </row>
    <row r="873" spans="1:9" ht="42.75">
      <c r="A873" s="38" t="s">
        <v>411</v>
      </c>
      <c r="B873" s="59"/>
      <c r="C873" s="33" t="s">
        <v>272</v>
      </c>
      <c r="D873" s="33" t="s">
        <v>538</v>
      </c>
      <c r="E873" s="33" t="s">
        <v>413</v>
      </c>
      <c r="F873" s="118"/>
      <c r="G873" s="35">
        <f>SUM(G874)</f>
        <v>3464</v>
      </c>
      <c r="H873" s="35">
        <f>SUM(H874)</f>
        <v>2106.8</v>
      </c>
      <c r="I873" s="35">
        <f t="shared" si="37"/>
        <v>60.81986143187067</v>
      </c>
    </row>
    <row r="874" spans="1:10" s="125" customFormat="1" ht="18" customHeight="1">
      <c r="A874" s="119" t="s">
        <v>470</v>
      </c>
      <c r="B874" s="120"/>
      <c r="C874" s="121" t="s">
        <v>272</v>
      </c>
      <c r="D874" s="121" t="s">
        <v>538</v>
      </c>
      <c r="E874" s="33" t="s">
        <v>413</v>
      </c>
      <c r="F874" s="122" t="s">
        <v>471</v>
      </c>
      <c r="G874" s="123">
        <v>3464</v>
      </c>
      <c r="H874" s="123">
        <v>2106.8</v>
      </c>
      <c r="I874" s="35">
        <f t="shared" si="37"/>
        <v>60.81986143187067</v>
      </c>
      <c r="J874" s="7">
        <f>SUM('[2]ведомствен.'!G837)</f>
        <v>3464</v>
      </c>
    </row>
    <row r="875" spans="1:10" ht="22.5" customHeight="1">
      <c r="A875" s="36" t="s">
        <v>651</v>
      </c>
      <c r="B875" s="63"/>
      <c r="C875" s="33" t="s">
        <v>272</v>
      </c>
      <c r="D875" s="33" t="s">
        <v>538</v>
      </c>
      <c r="E875" s="33" t="s">
        <v>652</v>
      </c>
      <c r="F875" s="126"/>
      <c r="G875" s="35">
        <f>SUM(G876)</f>
        <v>3000</v>
      </c>
      <c r="H875" s="35"/>
      <c r="I875" s="35"/>
      <c r="J875" s="3"/>
    </row>
    <row r="876" spans="1:10" ht="77.25" customHeight="1">
      <c r="A876" s="72" t="s">
        <v>414</v>
      </c>
      <c r="B876" s="117"/>
      <c r="C876" s="33" t="s">
        <v>272</v>
      </c>
      <c r="D876" s="33" t="s">
        <v>538</v>
      </c>
      <c r="E876" s="33" t="s">
        <v>415</v>
      </c>
      <c r="F876" s="126"/>
      <c r="G876" s="35">
        <f>SUM(G877)</f>
        <v>3000</v>
      </c>
      <c r="H876" s="35"/>
      <c r="I876" s="35"/>
      <c r="J876" s="3"/>
    </row>
    <row r="877" spans="1:10" ht="32.25" customHeight="1">
      <c r="A877" s="72" t="s">
        <v>470</v>
      </c>
      <c r="B877" s="117"/>
      <c r="C877" s="33" t="s">
        <v>272</v>
      </c>
      <c r="D877" s="33" t="s">
        <v>538</v>
      </c>
      <c r="E877" s="33" t="s">
        <v>415</v>
      </c>
      <c r="F877" s="126" t="s">
        <v>471</v>
      </c>
      <c r="G877" s="35">
        <v>3000</v>
      </c>
      <c r="H877" s="35"/>
      <c r="I877" s="35"/>
      <c r="J877" s="3">
        <f>SUM('[2]ведомствен.'!G840)</f>
        <v>3000</v>
      </c>
    </row>
    <row r="878" spans="1:10" ht="18.75" customHeight="1">
      <c r="A878" s="31" t="s">
        <v>529</v>
      </c>
      <c r="B878" s="32"/>
      <c r="C878" s="33" t="s">
        <v>272</v>
      </c>
      <c r="D878" s="33" t="s">
        <v>538</v>
      </c>
      <c r="E878" s="33" t="s">
        <v>530</v>
      </c>
      <c r="F878" s="34"/>
      <c r="G878" s="35">
        <f>SUM(G879)</f>
        <v>1000</v>
      </c>
      <c r="H878" s="35"/>
      <c r="I878" s="35"/>
      <c r="J878" s="3"/>
    </row>
    <row r="879" spans="1:10" ht="72" customHeight="1">
      <c r="A879" s="38" t="s">
        <v>416</v>
      </c>
      <c r="B879" s="117"/>
      <c r="C879" s="33" t="s">
        <v>272</v>
      </c>
      <c r="D879" s="33" t="s">
        <v>538</v>
      </c>
      <c r="E879" s="33" t="s">
        <v>417</v>
      </c>
      <c r="F879" s="126"/>
      <c r="G879" s="35">
        <f>SUM(G880)</f>
        <v>1000</v>
      </c>
      <c r="H879" s="35"/>
      <c r="I879" s="35"/>
      <c r="J879" s="3"/>
    </row>
    <row r="880" spans="1:10" ht="20.25" customHeight="1">
      <c r="A880" s="38" t="s">
        <v>470</v>
      </c>
      <c r="B880" s="117"/>
      <c r="C880" s="33" t="s">
        <v>272</v>
      </c>
      <c r="D880" s="33" t="s">
        <v>538</v>
      </c>
      <c r="E880" s="33" t="s">
        <v>417</v>
      </c>
      <c r="F880" s="126" t="s">
        <v>471</v>
      </c>
      <c r="G880" s="35">
        <v>1000</v>
      </c>
      <c r="H880" s="35"/>
      <c r="I880" s="35"/>
      <c r="J880" s="3">
        <f>SUM('[2]ведомствен.'!G843)</f>
        <v>1000</v>
      </c>
    </row>
    <row r="881" spans="1:10" s="125" customFormat="1" ht="18" customHeight="1" hidden="1">
      <c r="A881" s="119"/>
      <c r="B881" s="120"/>
      <c r="C881" s="121"/>
      <c r="D881" s="121"/>
      <c r="E881" s="33"/>
      <c r="F881" s="122"/>
      <c r="G881" s="123"/>
      <c r="H881" s="123"/>
      <c r="I881" s="35"/>
      <c r="J881" s="7"/>
    </row>
    <row r="882" spans="1:10" s="125" customFormat="1" ht="18" customHeight="1" hidden="1">
      <c r="A882" s="119"/>
      <c r="B882" s="120"/>
      <c r="C882" s="121"/>
      <c r="D882" s="121"/>
      <c r="E882" s="33"/>
      <c r="F882" s="122"/>
      <c r="G882" s="123"/>
      <c r="H882" s="123"/>
      <c r="I882" s="35"/>
      <c r="J882" s="7"/>
    </row>
    <row r="883" spans="1:11" s="128" customFormat="1" ht="18" customHeight="1">
      <c r="A883" s="44" t="s">
        <v>244</v>
      </c>
      <c r="B883" s="45"/>
      <c r="C883" s="46" t="s">
        <v>505</v>
      </c>
      <c r="D883" s="46"/>
      <c r="E883" s="46"/>
      <c r="F883" s="47"/>
      <c r="G883" s="48">
        <f>SUM(G884+G888)</f>
        <v>23396.9</v>
      </c>
      <c r="H883" s="127"/>
      <c r="I883" s="48"/>
      <c r="J883" s="29"/>
      <c r="K883" s="128">
        <f>SUM('[2]ведомствен.'!G992+'[2]ведомствен.'!G643)</f>
        <v>23396.899999999998</v>
      </c>
    </row>
    <row r="884" spans="1:11" s="125" customFormat="1" ht="18" customHeight="1">
      <c r="A884" s="31" t="s">
        <v>418</v>
      </c>
      <c r="B884" s="32"/>
      <c r="C884" s="33" t="s">
        <v>505</v>
      </c>
      <c r="D884" s="33" t="s">
        <v>463</v>
      </c>
      <c r="E884" s="33"/>
      <c r="F884" s="34"/>
      <c r="G884" s="35">
        <f>SUM(G885)</f>
        <v>2949.4</v>
      </c>
      <c r="H884" s="123"/>
      <c r="I884" s="35"/>
      <c r="J884" s="7"/>
      <c r="K884" s="124">
        <f>SUM(J887:J899)</f>
        <v>23396.899999999998</v>
      </c>
    </row>
    <row r="885" spans="1:10" s="125" customFormat="1" ht="30.75" customHeight="1">
      <c r="A885" s="31" t="s">
        <v>245</v>
      </c>
      <c r="B885" s="32"/>
      <c r="C885" s="33" t="s">
        <v>505</v>
      </c>
      <c r="D885" s="33" t="s">
        <v>463</v>
      </c>
      <c r="E885" s="49" t="s">
        <v>104</v>
      </c>
      <c r="F885" s="34"/>
      <c r="G885" s="35">
        <f>SUM(G886)</f>
        <v>2949.4</v>
      </c>
      <c r="H885" s="123"/>
      <c r="I885" s="35"/>
      <c r="J885" s="7"/>
    </row>
    <row r="886" spans="1:10" s="125" customFormat="1" ht="27" customHeight="1">
      <c r="A886" s="31" t="s">
        <v>64</v>
      </c>
      <c r="B886" s="32"/>
      <c r="C886" s="33" t="s">
        <v>505</v>
      </c>
      <c r="D886" s="33" t="s">
        <v>463</v>
      </c>
      <c r="E886" s="49" t="s">
        <v>105</v>
      </c>
      <c r="F886" s="34"/>
      <c r="G886" s="35">
        <f>SUM(G887)</f>
        <v>2949.4</v>
      </c>
      <c r="H886" s="123"/>
      <c r="I886" s="35"/>
      <c r="J886" s="7"/>
    </row>
    <row r="887" spans="1:10" s="125" customFormat="1" ht="18" customHeight="1">
      <c r="A887" s="36" t="s">
        <v>470</v>
      </c>
      <c r="B887" s="32"/>
      <c r="C887" s="33" t="s">
        <v>505</v>
      </c>
      <c r="D887" s="33" t="s">
        <v>463</v>
      </c>
      <c r="E887" s="49" t="s">
        <v>105</v>
      </c>
      <c r="F887" s="34" t="s">
        <v>471</v>
      </c>
      <c r="G887" s="35">
        <v>2949.4</v>
      </c>
      <c r="H887" s="123"/>
      <c r="I887" s="35"/>
      <c r="J887" s="7">
        <f>SUM('[2]ведомствен.'!G998)</f>
        <v>2949.4</v>
      </c>
    </row>
    <row r="888" spans="1:10" s="125" customFormat="1" ht="18" customHeight="1">
      <c r="A888" s="31" t="s">
        <v>419</v>
      </c>
      <c r="B888" s="32"/>
      <c r="C888" s="33" t="s">
        <v>505</v>
      </c>
      <c r="D888" s="33" t="s">
        <v>534</v>
      </c>
      <c r="E888" s="33"/>
      <c r="F888" s="34"/>
      <c r="G888" s="35">
        <f>SUM(G889+G892+G897)+G894</f>
        <v>20447.5</v>
      </c>
      <c r="H888" s="123"/>
      <c r="I888" s="35"/>
      <c r="J888" s="7"/>
    </row>
    <row r="889" spans="1:10" s="125" customFormat="1" ht="42.75" customHeight="1">
      <c r="A889" s="36" t="s">
        <v>466</v>
      </c>
      <c r="B889" s="32"/>
      <c r="C889" s="33" t="s">
        <v>505</v>
      </c>
      <c r="D889" s="33" t="s">
        <v>534</v>
      </c>
      <c r="E889" s="33" t="s">
        <v>467</v>
      </c>
      <c r="F889" s="34"/>
      <c r="G889" s="35">
        <f>SUM(G890)</f>
        <v>3395.9</v>
      </c>
      <c r="H889" s="123"/>
      <c r="I889" s="35"/>
      <c r="J889" s="7"/>
    </row>
    <row r="890" spans="1:10" s="125" customFormat="1" ht="18" customHeight="1">
      <c r="A890" s="36" t="s">
        <v>474</v>
      </c>
      <c r="B890" s="32"/>
      <c r="C890" s="33" t="s">
        <v>505</v>
      </c>
      <c r="D890" s="33" t="s">
        <v>534</v>
      </c>
      <c r="E890" s="33" t="s">
        <v>476</v>
      </c>
      <c r="F890" s="34"/>
      <c r="G890" s="35">
        <f>SUM(G891)</f>
        <v>3395.9</v>
      </c>
      <c r="H890" s="123"/>
      <c r="I890" s="35"/>
      <c r="J890" s="7"/>
    </row>
    <row r="891" spans="1:10" s="125" customFormat="1" ht="15.75" customHeight="1">
      <c r="A891" s="36" t="s">
        <v>470</v>
      </c>
      <c r="B891" s="32"/>
      <c r="C891" s="33" t="s">
        <v>505</v>
      </c>
      <c r="D891" s="33" t="s">
        <v>534</v>
      </c>
      <c r="E891" s="33" t="s">
        <v>476</v>
      </c>
      <c r="F891" s="34" t="s">
        <v>471</v>
      </c>
      <c r="G891" s="35">
        <v>3395.9</v>
      </c>
      <c r="H891" s="123"/>
      <c r="I891" s="35"/>
      <c r="J891" s="7">
        <f>SUM('[2]ведомствен.'!G1000)</f>
        <v>3395.9</v>
      </c>
    </row>
    <row r="892" spans="1:10" s="125" customFormat="1" ht="18" customHeight="1" hidden="1">
      <c r="A892" s="36" t="s">
        <v>527</v>
      </c>
      <c r="B892" s="32"/>
      <c r="C892" s="33" t="s">
        <v>505</v>
      </c>
      <c r="D892" s="33" t="s">
        <v>534</v>
      </c>
      <c r="E892" s="33" t="s">
        <v>528</v>
      </c>
      <c r="F892" s="34"/>
      <c r="G892" s="35">
        <f>SUM(G893)</f>
        <v>0</v>
      </c>
      <c r="H892" s="123"/>
      <c r="I892" s="35"/>
      <c r="J892" s="7"/>
    </row>
    <row r="893" spans="1:10" s="125" customFormat="1" ht="18" customHeight="1" hidden="1">
      <c r="A893" s="36" t="s">
        <v>470</v>
      </c>
      <c r="B893" s="32"/>
      <c r="C893" s="33" t="s">
        <v>505</v>
      </c>
      <c r="D893" s="33" t="s">
        <v>534</v>
      </c>
      <c r="E893" s="33" t="s">
        <v>528</v>
      </c>
      <c r="F893" s="34" t="s">
        <v>471</v>
      </c>
      <c r="G893" s="35"/>
      <c r="H893" s="123"/>
      <c r="I893" s="35"/>
      <c r="J893" s="7"/>
    </row>
    <row r="894" spans="1:10" ht="15">
      <c r="A894" s="93" t="s">
        <v>651</v>
      </c>
      <c r="B894" s="32"/>
      <c r="C894" s="33" t="s">
        <v>505</v>
      </c>
      <c r="D894" s="33" t="s">
        <v>534</v>
      </c>
      <c r="E894" s="33" t="s">
        <v>652</v>
      </c>
      <c r="F894" s="34"/>
      <c r="G894" s="60">
        <f>SUM(G895)</f>
        <v>13649</v>
      </c>
      <c r="H894" s="35"/>
      <c r="I894" s="35"/>
      <c r="J894" s="3"/>
    </row>
    <row r="895" spans="1:10" ht="28.5">
      <c r="A895" s="36" t="s">
        <v>420</v>
      </c>
      <c r="B895" s="32"/>
      <c r="C895" s="33" t="s">
        <v>505</v>
      </c>
      <c r="D895" s="33" t="s">
        <v>534</v>
      </c>
      <c r="E895" s="33" t="s">
        <v>811</v>
      </c>
      <c r="F895" s="34"/>
      <c r="G895" s="60">
        <f>SUM(G896)</f>
        <v>13649</v>
      </c>
      <c r="H895" s="35"/>
      <c r="I895" s="35"/>
      <c r="J895" s="3"/>
    </row>
    <row r="896" spans="1:10" ht="15">
      <c r="A896" s="36" t="s">
        <v>788</v>
      </c>
      <c r="B896" s="32"/>
      <c r="C896" s="33" t="s">
        <v>505</v>
      </c>
      <c r="D896" s="33" t="s">
        <v>534</v>
      </c>
      <c r="E896" s="33" t="s">
        <v>811</v>
      </c>
      <c r="F896" s="34" t="s">
        <v>577</v>
      </c>
      <c r="G896" s="60">
        <v>13649</v>
      </c>
      <c r="H896" s="35"/>
      <c r="I896" s="35"/>
      <c r="J896" s="3">
        <f>SUM('[2]ведомствен.'!G647)</f>
        <v>13649</v>
      </c>
    </row>
    <row r="897" spans="1:10" ht="15">
      <c r="A897" s="31" t="s">
        <v>529</v>
      </c>
      <c r="B897" s="32"/>
      <c r="C897" s="33" t="s">
        <v>505</v>
      </c>
      <c r="D897" s="33" t="s">
        <v>534</v>
      </c>
      <c r="E897" s="33" t="s">
        <v>530</v>
      </c>
      <c r="F897" s="34"/>
      <c r="G897" s="60">
        <f>SUM(G898)</f>
        <v>3402.6</v>
      </c>
      <c r="H897" s="35" t="e">
        <f>SUM(H900)+H904+H906</f>
        <v>#REF!</v>
      </c>
      <c r="I897" s="35" t="e">
        <f>SUM(H897/G897*100)</f>
        <v>#REF!</v>
      </c>
      <c r="J897" s="3"/>
    </row>
    <row r="898" spans="1:10" ht="29.25" customHeight="1">
      <c r="A898" s="31" t="s">
        <v>803</v>
      </c>
      <c r="B898" s="32"/>
      <c r="C898" s="33" t="s">
        <v>505</v>
      </c>
      <c r="D898" s="33" t="s">
        <v>534</v>
      </c>
      <c r="E898" s="33" t="s">
        <v>752</v>
      </c>
      <c r="F898" s="53"/>
      <c r="G898" s="60">
        <f>SUM(G899)</f>
        <v>3402.6</v>
      </c>
      <c r="H898" s="60">
        <f>SUM(H899)</f>
        <v>1042.3</v>
      </c>
      <c r="I898" s="35">
        <f>SUM(H898/G898*100)</f>
        <v>30.632457532475165</v>
      </c>
      <c r="J898" s="3"/>
    </row>
    <row r="899" spans="1:10" ht="15" customHeight="1">
      <c r="A899" s="31" t="s">
        <v>788</v>
      </c>
      <c r="B899" s="32"/>
      <c r="C899" s="33" t="s">
        <v>505</v>
      </c>
      <c r="D899" s="33" t="s">
        <v>534</v>
      </c>
      <c r="E899" s="33" t="s">
        <v>752</v>
      </c>
      <c r="F899" s="53" t="s">
        <v>577</v>
      </c>
      <c r="G899" s="60">
        <v>3402.6</v>
      </c>
      <c r="H899" s="60">
        <v>1042.3</v>
      </c>
      <c r="I899" s="35">
        <f>SUM(H899/G899*100)</f>
        <v>30.632457532475165</v>
      </c>
      <c r="J899" s="3">
        <f>SUM('[2]ведомствен.'!G650+'[2]ведомствен.'!G943)</f>
        <v>3402.6</v>
      </c>
    </row>
    <row r="900" spans="1:10" s="125" customFormat="1" ht="18" customHeight="1" hidden="1">
      <c r="A900" s="119"/>
      <c r="B900" s="120"/>
      <c r="C900" s="121"/>
      <c r="D900" s="121"/>
      <c r="E900" s="33"/>
      <c r="F900" s="122"/>
      <c r="G900" s="123"/>
      <c r="H900" s="123"/>
      <c r="I900" s="35"/>
      <c r="J900" s="7"/>
    </row>
    <row r="901" spans="1:10" s="125" customFormat="1" ht="23.25" customHeight="1" hidden="1">
      <c r="A901" s="119"/>
      <c r="B901" s="120"/>
      <c r="C901" s="121"/>
      <c r="D901" s="121"/>
      <c r="E901" s="33"/>
      <c r="F901" s="122"/>
      <c r="G901" s="123"/>
      <c r="H901" s="123"/>
      <c r="I901" s="35"/>
      <c r="J901" s="7"/>
    </row>
    <row r="902" spans="1:10" s="128" customFormat="1" ht="30" customHeight="1">
      <c r="A902" s="44" t="s">
        <v>549</v>
      </c>
      <c r="B902" s="45"/>
      <c r="C902" s="46" t="s">
        <v>559</v>
      </c>
      <c r="D902" s="46" t="s">
        <v>273</v>
      </c>
      <c r="E902" s="46"/>
      <c r="F902" s="47"/>
      <c r="G902" s="48">
        <f>SUM(G903)</f>
        <v>1514.9</v>
      </c>
      <c r="H902" s="127"/>
      <c r="I902" s="48"/>
      <c r="J902" s="29"/>
    </row>
    <row r="903" spans="1:10" s="125" customFormat="1" ht="33" customHeight="1">
      <c r="A903" s="38" t="s">
        <v>421</v>
      </c>
      <c r="B903" s="32"/>
      <c r="C903" s="40" t="s">
        <v>559</v>
      </c>
      <c r="D903" s="40" t="s">
        <v>463</v>
      </c>
      <c r="E903" s="33"/>
      <c r="F903" s="34"/>
      <c r="G903" s="60">
        <f>SUM(G904)</f>
        <v>1514.9</v>
      </c>
      <c r="H903" s="123"/>
      <c r="I903" s="35"/>
      <c r="J903" s="7"/>
    </row>
    <row r="904" spans="1:10" s="125" customFormat="1" ht="18.75" customHeight="1">
      <c r="A904" s="36" t="s">
        <v>550</v>
      </c>
      <c r="B904" s="32"/>
      <c r="C904" s="40" t="s">
        <v>559</v>
      </c>
      <c r="D904" s="40" t="s">
        <v>463</v>
      </c>
      <c r="E904" s="33" t="s">
        <v>551</v>
      </c>
      <c r="F904" s="34"/>
      <c r="G904" s="35">
        <f>SUM(G906)</f>
        <v>1514.9</v>
      </c>
      <c r="H904" s="60" t="e">
        <f>SUM(H905)</f>
        <v>#REF!</v>
      </c>
      <c r="I904" s="35" t="e">
        <f>SUM(H904/G904*100)</f>
        <v>#REF!</v>
      </c>
      <c r="J904" s="124"/>
    </row>
    <row r="905" spans="1:10" s="125" customFormat="1" ht="18.75" customHeight="1">
      <c r="A905" s="36" t="s">
        <v>552</v>
      </c>
      <c r="B905" s="32"/>
      <c r="C905" s="40" t="s">
        <v>559</v>
      </c>
      <c r="D905" s="40" t="s">
        <v>463</v>
      </c>
      <c r="E905" s="33" t="s">
        <v>553</v>
      </c>
      <c r="F905" s="34"/>
      <c r="G905" s="35">
        <f>SUM(G906)</f>
        <v>1514.9</v>
      </c>
      <c r="H905" s="60" t="e">
        <f>SUM(H906)</f>
        <v>#REF!</v>
      </c>
      <c r="I905" s="35" t="e">
        <f>SUM(H905/G905*100)</f>
        <v>#REF!</v>
      </c>
      <c r="J905" s="124"/>
    </row>
    <row r="906" spans="1:10" s="125" customFormat="1" ht="20.25" customHeight="1" thickBot="1">
      <c r="A906" s="36" t="s">
        <v>554</v>
      </c>
      <c r="B906" s="32"/>
      <c r="C906" s="40" t="s">
        <v>559</v>
      </c>
      <c r="D906" s="40" t="s">
        <v>463</v>
      </c>
      <c r="E906" s="33" t="s">
        <v>553</v>
      </c>
      <c r="F906" s="34" t="s">
        <v>555</v>
      </c>
      <c r="G906" s="35">
        <v>1514.9</v>
      </c>
      <c r="H906" s="60" t="e">
        <f>SUM(#REF!)</f>
        <v>#REF!</v>
      </c>
      <c r="I906" s="35" t="e">
        <f>SUM(H906/G906*100)</f>
        <v>#REF!</v>
      </c>
      <c r="J906" s="124">
        <f>SUM('[2]ведомствен.'!G680)</f>
        <v>1514.9</v>
      </c>
    </row>
    <row r="907" spans="1:10" s="87" customFormat="1" ht="21.75" customHeight="1" thickBot="1">
      <c r="A907" s="129" t="s">
        <v>422</v>
      </c>
      <c r="B907" s="130"/>
      <c r="C907" s="131"/>
      <c r="D907" s="131"/>
      <c r="E907" s="131"/>
      <c r="F907" s="132"/>
      <c r="G907" s="133">
        <f>SUM(G13+G124+G186+G234+G390+G412+G577+G625+G721)+G902+G883</f>
        <v>3610751.6999999997</v>
      </c>
      <c r="H907" s="133" t="e">
        <f>SUM(H13+H124+H186+H234+H390+H412+H577+H625+H721)</f>
        <v>#REF!</v>
      </c>
      <c r="I907" s="134" t="e">
        <f>SUM(H907/G907*100)</f>
        <v>#REF!</v>
      </c>
      <c r="J907" s="100">
        <f>SUM(J13:J906)</f>
        <v>3610751.700000002</v>
      </c>
    </row>
    <row r="908" spans="1:9" ht="28.5" customHeight="1" hidden="1">
      <c r="A908" s="135" t="s">
        <v>423</v>
      </c>
      <c r="B908" s="136"/>
      <c r="C908" s="137"/>
      <c r="D908" s="136"/>
      <c r="E908" s="136"/>
      <c r="F908" s="138"/>
      <c r="G908" s="139">
        <f>-76000-174.5-350</f>
        <v>-76524.5</v>
      </c>
      <c r="H908" s="139">
        <f>-76000-174.5-350</f>
        <v>-76524.5</v>
      </c>
      <c r="I908" s="139">
        <f>-76000-174.5-350</f>
        <v>-76524.5</v>
      </c>
    </row>
    <row r="909" spans="1:9" ht="15" customHeight="1" hidden="1">
      <c r="A909" s="140" t="s">
        <v>424</v>
      </c>
      <c r="B909" s="141"/>
      <c r="C909" s="142"/>
      <c r="D909" s="141"/>
      <c r="E909" s="141"/>
      <c r="F909" s="143"/>
      <c r="G909" s="144"/>
      <c r="H909" s="144"/>
      <c r="I909" s="144"/>
    </row>
    <row r="910" spans="1:9" ht="17.25" customHeight="1" hidden="1">
      <c r="A910" s="135" t="s">
        <v>424</v>
      </c>
      <c r="B910" s="137" t="s">
        <v>425</v>
      </c>
      <c r="C910" s="137" t="s">
        <v>273</v>
      </c>
      <c r="D910" s="137" t="s">
        <v>273</v>
      </c>
      <c r="E910" s="137" t="s">
        <v>426</v>
      </c>
      <c r="F910" s="145" t="s">
        <v>425</v>
      </c>
      <c r="G910" s="146"/>
      <c r="H910" s="146"/>
      <c r="I910" s="146"/>
    </row>
    <row r="911" spans="1:9" ht="30" customHeight="1" hidden="1">
      <c r="A911" s="147" t="s">
        <v>427</v>
      </c>
      <c r="B911" s="148" t="s">
        <v>425</v>
      </c>
      <c r="C911" s="148" t="s">
        <v>463</v>
      </c>
      <c r="D911" s="148" t="s">
        <v>473</v>
      </c>
      <c r="E911" s="148" t="s">
        <v>426</v>
      </c>
      <c r="F911" s="149"/>
      <c r="G911" s="150">
        <v>0</v>
      </c>
      <c r="H911" s="150">
        <v>0</v>
      </c>
      <c r="I911" s="150">
        <v>0</v>
      </c>
    </row>
    <row r="912" spans="1:9" ht="42" customHeight="1" hidden="1">
      <c r="A912" s="36" t="s">
        <v>428</v>
      </c>
      <c r="B912" s="151" t="s">
        <v>425</v>
      </c>
      <c r="C912" s="151" t="s">
        <v>463</v>
      </c>
      <c r="D912" s="151" t="s">
        <v>473</v>
      </c>
      <c r="E912" s="151" t="s">
        <v>429</v>
      </c>
      <c r="F912" s="152" t="s">
        <v>430</v>
      </c>
      <c r="G912" s="150">
        <v>62000</v>
      </c>
      <c r="H912" s="150">
        <v>62000</v>
      </c>
      <c r="I912" s="150">
        <v>62000</v>
      </c>
    </row>
    <row r="913" spans="1:9" ht="30.75" customHeight="1" hidden="1">
      <c r="A913" s="153" t="s">
        <v>431</v>
      </c>
      <c r="B913" s="151" t="s">
        <v>425</v>
      </c>
      <c r="C913" s="151" t="s">
        <v>463</v>
      </c>
      <c r="D913" s="151" t="s">
        <v>473</v>
      </c>
      <c r="E913" s="151" t="s">
        <v>429</v>
      </c>
      <c r="F913" s="152" t="s">
        <v>432</v>
      </c>
      <c r="G913" s="154">
        <v>62000</v>
      </c>
      <c r="H913" s="154">
        <v>62000</v>
      </c>
      <c r="I913" s="154">
        <v>62000</v>
      </c>
    </row>
    <row r="914" spans="1:9" ht="29.25" customHeight="1" hidden="1">
      <c r="A914" s="31" t="s">
        <v>433</v>
      </c>
      <c r="B914" s="151" t="s">
        <v>425</v>
      </c>
      <c r="C914" s="151" t="s">
        <v>538</v>
      </c>
      <c r="D914" s="151" t="s">
        <v>273</v>
      </c>
      <c r="E914" s="151" t="s">
        <v>426</v>
      </c>
      <c r="F914" s="152" t="s">
        <v>425</v>
      </c>
      <c r="G914" s="155"/>
      <c r="H914" s="155"/>
      <c r="I914" s="155"/>
    </row>
    <row r="915" spans="1:9" ht="18" customHeight="1" hidden="1">
      <c r="A915" s="156" t="s">
        <v>434</v>
      </c>
      <c r="B915" s="157" t="s">
        <v>425</v>
      </c>
      <c r="C915" s="157" t="s">
        <v>463</v>
      </c>
      <c r="D915" s="157" t="s">
        <v>534</v>
      </c>
      <c r="E915" s="157" t="s">
        <v>435</v>
      </c>
      <c r="F915" s="158" t="s">
        <v>425</v>
      </c>
      <c r="G915" s="159">
        <f>67475+1681.5+1571.6</f>
        <v>70728.1</v>
      </c>
      <c r="H915" s="159">
        <f>67475+1681.5+1571.6</f>
        <v>70728.1</v>
      </c>
      <c r="I915" s="159">
        <f>67475+1681.5+1571.6</f>
        <v>70728.1</v>
      </c>
    </row>
    <row r="916" spans="1:9" ht="28.5" customHeight="1" hidden="1">
      <c r="A916" s="38" t="s">
        <v>436</v>
      </c>
      <c r="B916" s="151" t="s">
        <v>425</v>
      </c>
      <c r="C916" s="157" t="s">
        <v>463</v>
      </c>
      <c r="D916" s="157" t="s">
        <v>538</v>
      </c>
      <c r="E916" s="157" t="s">
        <v>426</v>
      </c>
      <c r="F916" s="158" t="s">
        <v>425</v>
      </c>
      <c r="G916" s="60">
        <f>SUM(G917-G918)</f>
        <v>0</v>
      </c>
      <c r="H916" s="60">
        <f>SUM(H917-H918)</f>
        <v>0</v>
      </c>
      <c r="I916" s="60">
        <f>SUM(I917-I918)</f>
        <v>0</v>
      </c>
    </row>
    <row r="917" spans="1:9" ht="85.5" customHeight="1" hidden="1">
      <c r="A917" s="160" t="s">
        <v>437</v>
      </c>
      <c r="B917" s="151"/>
      <c r="C917" s="157" t="s">
        <v>463</v>
      </c>
      <c r="D917" s="157" t="s">
        <v>538</v>
      </c>
      <c r="E917" s="161" t="s">
        <v>438</v>
      </c>
      <c r="F917" s="162">
        <v>810</v>
      </c>
      <c r="G917" s="60">
        <v>10000</v>
      </c>
      <c r="H917" s="60">
        <v>10000</v>
      </c>
      <c r="I917" s="60">
        <v>10000</v>
      </c>
    </row>
    <row r="918" spans="1:9" ht="45" customHeight="1" hidden="1">
      <c r="A918" s="163" t="s">
        <v>439</v>
      </c>
      <c r="B918" s="164"/>
      <c r="C918" s="164" t="s">
        <v>463</v>
      </c>
      <c r="D918" s="164" t="s">
        <v>538</v>
      </c>
      <c r="E918" s="165" t="s">
        <v>440</v>
      </c>
      <c r="F918" s="166">
        <v>640</v>
      </c>
      <c r="G918" s="167">
        <v>10000</v>
      </c>
      <c r="H918" s="167">
        <v>10000</v>
      </c>
      <c r="I918" s="167">
        <v>10000</v>
      </c>
    </row>
  </sheetData>
  <mergeCells count="1">
    <mergeCell ref="F5:G5"/>
  </mergeCells>
  <printOptions/>
  <pageMargins left="1.299212598425197" right="0.15748031496062992" top="0.15748031496062992" bottom="0.2362204724409449" header="0.5118110236220472" footer="0.2362204724409449"/>
  <pageSetup fitToHeight="1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user</cp:lastModifiedBy>
  <dcterms:created xsi:type="dcterms:W3CDTF">2011-10-28T03:54:48Z</dcterms:created>
  <dcterms:modified xsi:type="dcterms:W3CDTF">2011-10-31T08:45:52Z</dcterms:modified>
  <cp:category/>
  <cp:version/>
  <cp:contentType/>
  <cp:contentStatus/>
</cp:coreProperties>
</file>